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im/OneDrive/ebswp/2016/"/>
    </mc:Choice>
  </mc:AlternateContent>
  <bookViews>
    <workbookView xWindow="80" yWindow="460" windowWidth="28720" windowHeight="17540" activeTab="3"/>
  </bookViews>
  <sheets>
    <sheet name="Prior on SPR" sheetId="4" r:id="rId1"/>
    <sheet name="Sheet1" sheetId="6" r:id="rId2"/>
    <sheet name="Priors" sheetId="5" r:id="rId3"/>
    <sheet name="CTLs" sheetId="1" r:id="rId4"/>
    <sheet name="Files" sheetId="7" r:id="rId5"/>
    <sheet name="Sheet2" sheetId="2" r:id="rId6"/>
    <sheet name="Sheet3" sheetId="3" r:id="rId7"/>
  </sheets>
  <externalReferences>
    <externalReference r:id="rId8"/>
    <externalReference r:id="rId9"/>
  </externalReferences>
  <definedNames>
    <definedName name="_xlnm._FilterDatabase" localSheetId="3" hidden="1">CTLs!$A$2:$P$102</definedName>
    <definedName name="a">Priors!$Y$17</definedName>
    <definedName name="Allocation_CV">Priors!$E$11</definedName>
    <definedName name="Alpha">Priors!$W$17</definedName>
    <definedName name="b">Priors!$Y$18</definedName>
    <definedName name="Beta">Priors!$W$18</definedName>
    <definedName name="cvNatmortprior">#REF!</definedName>
    <definedName name="cvsteepnessprior">'[1]Sheet3 (2)'!$B$4</definedName>
    <definedName name="hrs">#REF!</definedName>
    <definedName name="lb">Priors!$Z$28</definedName>
    <definedName name="mo">#REF!</definedName>
    <definedName name="Natmort">#REF!</definedName>
    <definedName name="Natmortprior">#REF!</definedName>
    <definedName name="PostSteep">'[1]Sheet3 (2)'!$D$2</definedName>
    <definedName name="PostSteepSigma">'[1]Sheet3 (2)'!$E$2</definedName>
    <definedName name="Rate">#REF!</definedName>
    <definedName name="sigma" localSheetId="2">#REF!</definedName>
    <definedName name="Sigma">[2]Sheet1!$A$2:$A$13</definedName>
    <definedName name="solver_adj" localSheetId="2" hidden="1">Priors!$Y$17,Priors!$Y$18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Priors!$Z$17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  <definedName name="Steepness">'[1]Sheet3 (2)'!$D$4:$CF$4</definedName>
    <definedName name="steepnessprior">'[1]Sheet3 (2)'!$A$4</definedName>
    <definedName name="ub">Priors!$Z$29</definedName>
    <definedName name="v">Priors!$Z$27</definedName>
    <definedName name="xbar">Priors!$Z$26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6" i="5" l="1"/>
  <c r="W19" i="5"/>
  <c r="Z25" i="5"/>
  <c r="Z27" i="5"/>
  <c r="W22" i="5"/>
  <c r="Y17" i="5"/>
  <c r="W17" i="5"/>
  <c r="W23" i="5"/>
  <c r="Y18" i="5"/>
  <c r="W18" i="5"/>
  <c r="D22" i="5"/>
  <c r="B23" i="5"/>
  <c r="E23" i="5"/>
  <c r="D23" i="5"/>
  <c r="F23" i="5"/>
  <c r="B24" i="5"/>
  <c r="E24" i="5"/>
  <c r="D24" i="5"/>
  <c r="F24" i="5"/>
  <c r="B25" i="5"/>
  <c r="E25" i="5"/>
  <c r="D25" i="5"/>
  <c r="F25" i="5"/>
  <c r="B26" i="5"/>
  <c r="E26" i="5"/>
  <c r="D26" i="5"/>
  <c r="F26" i="5"/>
  <c r="B27" i="5"/>
  <c r="E27" i="5"/>
  <c r="D27" i="5"/>
  <c r="F27" i="5"/>
  <c r="B28" i="5"/>
  <c r="E28" i="5"/>
  <c r="D28" i="5"/>
  <c r="F28" i="5"/>
  <c r="B29" i="5"/>
  <c r="E29" i="5"/>
  <c r="D29" i="5"/>
  <c r="F29" i="5"/>
  <c r="B30" i="5"/>
  <c r="E30" i="5"/>
  <c r="D30" i="5"/>
  <c r="F30" i="5"/>
  <c r="B31" i="5"/>
  <c r="E31" i="5"/>
  <c r="D31" i="5"/>
  <c r="F31" i="5"/>
  <c r="B32" i="5"/>
  <c r="E32" i="5"/>
  <c r="D32" i="5"/>
  <c r="F32" i="5"/>
  <c r="B33" i="5"/>
  <c r="E33" i="5"/>
  <c r="D33" i="5"/>
  <c r="F33" i="5"/>
  <c r="B34" i="5"/>
  <c r="E34" i="5"/>
  <c r="D34" i="5"/>
  <c r="F34" i="5"/>
  <c r="B35" i="5"/>
  <c r="E35" i="5"/>
  <c r="D35" i="5"/>
  <c r="F35" i="5"/>
  <c r="B36" i="5"/>
  <c r="E36" i="5"/>
  <c r="D36" i="5"/>
  <c r="F36" i="5"/>
  <c r="B37" i="5"/>
  <c r="E37" i="5"/>
  <c r="D37" i="5"/>
  <c r="F37" i="5"/>
  <c r="B38" i="5"/>
  <c r="E38" i="5"/>
  <c r="D38" i="5"/>
  <c r="F38" i="5"/>
  <c r="B39" i="5"/>
  <c r="E39" i="5"/>
  <c r="D39" i="5"/>
  <c r="F39" i="5"/>
  <c r="B40" i="5"/>
  <c r="E40" i="5"/>
  <c r="D40" i="5"/>
  <c r="F40" i="5"/>
  <c r="B41" i="5"/>
  <c r="E41" i="5"/>
  <c r="D41" i="5"/>
  <c r="F41" i="5"/>
  <c r="B42" i="5"/>
  <c r="E42" i="5"/>
  <c r="D42" i="5"/>
  <c r="F42" i="5"/>
  <c r="B43" i="5"/>
  <c r="E43" i="5"/>
  <c r="D43" i="5"/>
  <c r="F43" i="5"/>
  <c r="B44" i="5"/>
  <c r="E44" i="5"/>
  <c r="D44" i="5"/>
  <c r="F44" i="5"/>
  <c r="B45" i="5"/>
  <c r="E45" i="5"/>
  <c r="D45" i="5"/>
  <c r="F45" i="5"/>
  <c r="B46" i="5"/>
  <c r="E46" i="5"/>
  <c r="D46" i="5"/>
  <c r="F46" i="5"/>
  <c r="B47" i="5"/>
  <c r="E47" i="5"/>
  <c r="D47" i="5"/>
  <c r="F47" i="5"/>
  <c r="B48" i="5"/>
  <c r="E48" i="5"/>
  <c r="D48" i="5"/>
  <c r="F48" i="5"/>
  <c r="B49" i="5"/>
  <c r="E49" i="5"/>
  <c r="D49" i="5"/>
  <c r="F49" i="5"/>
  <c r="B50" i="5"/>
  <c r="E50" i="5"/>
  <c r="D50" i="5"/>
  <c r="F50" i="5"/>
  <c r="B51" i="5"/>
  <c r="E51" i="5"/>
  <c r="D51" i="5"/>
  <c r="F51" i="5"/>
  <c r="B52" i="5"/>
  <c r="E52" i="5"/>
  <c r="D52" i="5"/>
  <c r="F52" i="5"/>
  <c r="B53" i="5"/>
  <c r="E53" i="5"/>
  <c r="D53" i="5"/>
  <c r="F53" i="5"/>
  <c r="B54" i="5"/>
  <c r="E54" i="5"/>
  <c r="D54" i="5"/>
  <c r="F54" i="5"/>
  <c r="E55" i="5"/>
  <c r="D55" i="5"/>
  <c r="F55" i="5"/>
  <c r="F22" i="5"/>
  <c r="E22" i="5"/>
  <c r="D21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1" i="3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G26" i="5"/>
  <c r="G50" i="5"/>
  <c r="A26" i="5"/>
  <c r="A25" i="5"/>
  <c r="A24" i="5"/>
  <c r="A23" i="5"/>
  <c r="B22" i="5"/>
  <c r="A22" i="5"/>
  <c r="V14" i="5"/>
  <c r="V13" i="5"/>
  <c r="V12" i="5"/>
  <c r="V11" i="5"/>
  <c r="V10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E2" i="5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F1" i="4"/>
  <c r="C19" i="4"/>
  <c r="A23" i="4"/>
  <c r="C22" i="4"/>
  <c r="A22" i="4"/>
  <c r="C21" i="4"/>
  <c r="A21" i="4"/>
  <c r="C20" i="4"/>
  <c r="A20" i="4"/>
  <c r="A19" i="4"/>
  <c r="C18" i="4"/>
  <c r="A18" i="4"/>
  <c r="C17" i="4"/>
  <c r="A17" i="4"/>
  <c r="C16" i="4"/>
  <c r="A16" i="4"/>
  <c r="C15" i="4"/>
  <c r="A15" i="4"/>
  <c r="C14" i="4"/>
  <c r="A14" i="4"/>
  <c r="C13" i="4"/>
  <c r="A13" i="4"/>
  <c r="A12" i="4"/>
  <c r="A11" i="4"/>
  <c r="C10" i="4"/>
  <c r="A10" i="4"/>
  <c r="C9" i="4"/>
  <c r="A9" i="4"/>
  <c r="C8" i="4"/>
  <c r="A8" i="4"/>
  <c r="A7" i="4"/>
  <c r="C6" i="4"/>
  <c r="A6" i="4"/>
  <c r="C5" i="4"/>
  <c r="A5" i="4"/>
  <c r="C4" i="4"/>
  <c r="A4" i="4"/>
  <c r="C3" i="4"/>
  <c r="A3" i="4"/>
  <c r="G2" i="4"/>
  <c r="D21" i="4"/>
  <c r="C2" i="4"/>
  <c r="A2" i="4"/>
  <c r="U17" i="5"/>
  <c r="U18" i="5"/>
  <c r="C67" i="4"/>
  <c r="C69" i="4"/>
  <c r="C71" i="4"/>
  <c r="C73" i="4"/>
  <c r="C75" i="4"/>
  <c r="C77" i="4"/>
  <c r="C79" i="4"/>
  <c r="C24" i="4"/>
  <c r="C25" i="4"/>
  <c r="C26" i="4"/>
  <c r="C27" i="4"/>
  <c r="C28" i="4"/>
  <c r="C30" i="4"/>
  <c r="C31" i="4"/>
  <c r="C32" i="4"/>
  <c r="C33" i="4"/>
  <c r="C34" i="4"/>
  <c r="C35" i="4"/>
  <c r="C36" i="4"/>
  <c r="C37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3" i="4"/>
  <c r="C64" i="4"/>
  <c r="C65" i="4"/>
  <c r="C66" i="4"/>
  <c r="C68" i="4"/>
  <c r="C70" i="4"/>
  <c r="C72" i="4"/>
  <c r="C74" i="4"/>
  <c r="C76" i="4"/>
  <c r="C78" i="4"/>
  <c r="D14" i="4"/>
  <c r="D24" i="4"/>
  <c r="D38" i="4"/>
  <c r="D48" i="4"/>
  <c r="D62" i="4"/>
  <c r="D68" i="4"/>
  <c r="BH100" i="1"/>
  <c r="CC100" i="1"/>
  <c r="D3" i="2"/>
  <c r="E3" i="2"/>
  <c r="D5" i="2"/>
  <c r="E5" i="2"/>
  <c r="D7" i="2"/>
  <c r="E7" i="2"/>
  <c r="D9" i="2"/>
  <c r="E9" i="2"/>
  <c r="D11" i="2"/>
  <c r="E11" i="2"/>
  <c r="D13" i="2"/>
  <c r="E13" i="2"/>
  <c r="D15" i="2"/>
  <c r="E15" i="2"/>
  <c r="D17" i="2"/>
  <c r="E17" i="2"/>
  <c r="D19" i="2"/>
  <c r="E19" i="2"/>
  <c r="D21" i="2"/>
  <c r="E21" i="2"/>
  <c r="D23" i="2"/>
  <c r="E23" i="2"/>
  <c r="D25" i="2"/>
  <c r="E25" i="2"/>
  <c r="D27" i="2"/>
  <c r="E27" i="2"/>
  <c r="D29" i="2"/>
  <c r="E29" i="2"/>
  <c r="D31" i="2"/>
  <c r="E31" i="2"/>
  <c r="D33" i="2"/>
  <c r="E33" i="2"/>
  <c r="D35" i="2"/>
  <c r="E35" i="2"/>
  <c r="D37" i="2"/>
  <c r="E37" i="2"/>
  <c r="D39" i="2"/>
  <c r="E39" i="2"/>
  <c r="D41" i="2"/>
  <c r="E41" i="2"/>
  <c r="D43" i="2"/>
  <c r="E43" i="2"/>
  <c r="D45" i="2"/>
  <c r="E45" i="2"/>
  <c r="D47" i="2"/>
  <c r="E47" i="2"/>
  <c r="D49" i="2"/>
  <c r="E49" i="2"/>
  <c r="D51" i="2"/>
  <c r="E51" i="2"/>
  <c r="D53" i="2"/>
  <c r="E53" i="2"/>
  <c r="D55" i="2"/>
  <c r="E55" i="2"/>
  <c r="D57" i="2"/>
  <c r="E57" i="2"/>
  <c r="D59" i="2"/>
  <c r="E59" i="2"/>
  <c r="D61" i="2"/>
  <c r="E61" i="2"/>
  <c r="D63" i="2"/>
  <c r="E63" i="2"/>
  <c r="D2" i="2"/>
  <c r="E2" i="2"/>
  <c r="D4" i="2"/>
  <c r="E4" i="2"/>
  <c r="D6" i="2"/>
  <c r="E6" i="2"/>
  <c r="D8" i="2"/>
  <c r="E8" i="2"/>
  <c r="D10" i="2"/>
  <c r="E10" i="2"/>
  <c r="D12" i="2"/>
  <c r="E12" i="2"/>
  <c r="D14" i="2"/>
  <c r="E14" i="2"/>
  <c r="D16" i="2"/>
  <c r="E16" i="2"/>
  <c r="D18" i="2"/>
  <c r="E18" i="2"/>
  <c r="D20" i="2"/>
  <c r="E20" i="2"/>
  <c r="D22" i="2"/>
  <c r="E22" i="2"/>
  <c r="D24" i="2"/>
  <c r="E24" i="2"/>
  <c r="D26" i="2"/>
  <c r="E26" i="2"/>
  <c r="D28" i="2"/>
  <c r="E28" i="2"/>
  <c r="D30" i="2"/>
  <c r="E30" i="2"/>
  <c r="D32" i="2"/>
  <c r="E32" i="2"/>
  <c r="D34" i="2"/>
  <c r="E34" i="2"/>
  <c r="D36" i="2"/>
  <c r="E36" i="2"/>
  <c r="D38" i="2"/>
  <c r="E38" i="2"/>
  <c r="D40" i="2"/>
  <c r="E40" i="2"/>
  <c r="D42" i="2"/>
  <c r="E42" i="2"/>
  <c r="D44" i="2"/>
  <c r="E44" i="2"/>
  <c r="D46" i="2"/>
  <c r="E46" i="2"/>
  <c r="D48" i="2"/>
  <c r="E48" i="2"/>
  <c r="D50" i="2"/>
  <c r="E50" i="2"/>
  <c r="D52" i="2"/>
  <c r="E52" i="2"/>
  <c r="D54" i="2"/>
  <c r="E54" i="2"/>
  <c r="D56" i="2"/>
  <c r="E56" i="2"/>
  <c r="D58" i="2"/>
  <c r="E58" i="2"/>
  <c r="D60" i="2"/>
  <c r="E60" i="2"/>
  <c r="D62" i="2"/>
  <c r="E62" i="2"/>
  <c r="D64" i="2"/>
  <c r="E64" i="2"/>
  <c r="AM17" i="5"/>
  <c r="AM18" i="5"/>
  <c r="AH17" i="5"/>
  <c r="AH18" i="5"/>
  <c r="D47" i="4"/>
  <c r="D22" i="4"/>
  <c r="D44" i="4"/>
  <c r="D43" i="4"/>
  <c r="D19" i="4"/>
  <c r="D42" i="4"/>
  <c r="D18" i="4"/>
  <c r="D65" i="4"/>
  <c r="D41" i="4"/>
  <c r="D17" i="4"/>
  <c r="C11" i="4"/>
  <c r="C23" i="4"/>
  <c r="D66" i="4"/>
  <c r="D64" i="4"/>
  <c r="D40" i="4"/>
  <c r="D16" i="4"/>
  <c r="D23" i="4"/>
  <c r="D46" i="4"/>
  <c r="D20" i="4"/>
  <c r="D67" i="4"/>
  <c r="D63" i="4"/>
  <c r="D39" i="4"/>
  <c r="D15" i="4"/>
  <c r="C62" i="4"/>
  <c r="C38" i="4"/>
  <c r="C80" i="4"/>
  <c r="C12" i="4"/>
  <c r="D69" i="4"/>
  <c r="D61" i="4"/>
  <c r="D37" i="4"/>
  <c r="D13" i="4"/>
  <c r="D70" i="4"/>
  <c r="D60" i="4"/>
  <c r="D36" i="4"/>
  <c r="D12" i="4"/>
  <c r="D2" i="4"/>
  <c r="D74" i="4"/>
  <c r="D56" i="4"/>
  <c r="D32" i="4"/>
  <c r="D8" i="4"/>
  <c r="D71" i="4"/>
  <c r="D59" i="4"/>
  <c r="D35" i="4"/>
  <c r="D11" i="4"/>
  <c r="D72" i="4"/>
  <c r="D58" i="4"/>
  <c r="D34" i="4"/>
  <c r="D10" i="4"/>
  <c r="D73" i="4"/>
  <c r="D57" i="4"/>
  <c r="D33" i="4"/>
  <c r="D9" i="4"/>
  <c r="D75" i="4"/>
  <c r="D55" i="4"/>
  <c r="D31" i="4"/>
  <c r="D7" i="4"/>
  <c r="D76" i="4"/>
  <c r="D54" i="4"/>
  <c r="D30" i="4"/>
  <c r="D6" i="4"/>
  <c r="C29" i="4"/>
  <c r="D53" i="4"/>
  <c r="D5" i="4"/>
  <c r="D4" i="4"/>
  <c r="D79" i="4"/>
  <c r="D51" i="4"/>
  <c r="D27" i="4"/>
  <c r="D3" i="4"/>
  <c r="D78" i="4"/>
  <c r="D28" i="4"/>
  <c r="D80" i="4"/>
  <c r="D50" i="4"/>
  <c r="D26" i="4"/>
  <c r="D77" i="4"/>
  <c r="D29" i="4"/>
  <c r="D52" i="4"/>
  <c r="D49" i="4"/>
  <c r="D25" i="4"/>
  <c r="C7" i="4"/>
  <c r="C1" i="4"/>
  <c r="D45" i="4"/>
  <c r="D1" i="4"/>
  <c r="E58" i="4"/>
  <c r="E78" i="4"/>
  <c r="E49" i="4"/>
  <c r="E33" i="4"/>
  <c r="E20" i="4"/>
  <c r="E48" i="4"/>
  <c r="E56" i="4"/>
  <c r="E76" i="4"/>
  <c r="E43" i="4"/>
  <c r="E64" i="4"/>
  <c r="E12" i="4"/>
  <c r="E70" i="4"/>
  <c r="E75" i="4"/>
  <c r="E59" i="4"/>
  <c r="E29" i="4"/>
  <c r="E55" i="4"/>
  <c r="E45" i="4"/>
  <c r="E19" i="4"/>
  <c r="E37" i="4"/>
  <c r="E51" i="4"/>
  <c r="E3" i="4"/>
  <c r="E61" i="4"/>
  <c r="E23" i="4"/>
  <c r="E5" i="4"/>
  <c r="E65" i="4"/>
  <c r="E53" i="4"/>
  <c r="E18" i="4"/>
  <c r="E15" i="4"/>
  <c r="E67" i="4"/>
  <c r="Y19" i="5"/>
  <c r="Y20" i="5"/>
  <c r="C20" i="5"/>
  <c r="E24" i="4"/>
  <c r="C21" i="5"/>
  <c r="Y22" i="5"/>
  <c r="E22" i="4"/>
  <c r="E63" i="4"/>
  <c r="E35" i="4"/>
  <c r="E41" i="4"/>
  <c r="E11" i="4"/>
  <c r="E25" i="4"/>
  <c r="E68" i="4"/>
  <c r="Y21" i="5"/>
  <c r="E8" i="4"/>
  <c r="E47" i="4"/>
  <c r="E79" i="4"/>
  <c r="E66" i="4"/>
  <c r="E73" i="4"/>
  <c r="E9" i="4"/>
  <c r="E60" i="4"/>
  <c r="E28" i="4"/>
  <c r="E21" i="4"/>
  <c r="E34" i="4"/>
  <c r="E74" i="4"/>
  <c r="E7" i="4"/>
  <c r="E26" i="4"/>
  <c r="E2" i="4"/>
  <c r="E69" i="4"/>
  <c r="E52" i="4"/>
  <c r="E10" i="4"/>
  <c r="E54" i="4"/>
  <c r="E77" i="4"/>
  <c r="E30" i="4"/>
  <c r="E39" i="4"/>
  <c r="E13" i="4"/>
  <c r="E4" i="4"/>
  <c r="E32" i="4"/>
  <c r="E16" i="4"/>
  <c r="E57" i="4"/>
  <c r="E38" i="4"/>
  <c r="E36" i="4"/>
  <c r="I39" i="5"/>
  <c r="I31" i="5"/>
  <c r="J38" i="5"/>
  <c r="K38" i="5"/>
  <c r="W11" i="5"/>
  <c r="J52" i="5"/>
  <c r="K52" i="5"/>
  <c r="J37" i="5"/>
  <c r="K37" i="5"/>
  <c r="J29" i="5"/>
  <c r="K29" i="5"/>
  <c r="W12" i="5"/>
  <c r="J53" i="5"/>
  <c r="K53" i="5"/>
  <c r="J46" i="5"/>
  <c r="K46" i="5"/>
  <c r="J30" i="5"/>
  <c r="K30" i="5"/>
  <c r="I46" i="5"/>
  <c r="J45" i="5"/>
  <c r="K45" i="5"/>
  <c r="W10" i="5"/>
  <c r="J27" i="5"/>
  <c r="K27" i="5"/>
  <c r="I45" i="5"/>
  <c r="I37" i="5"/>
  <c r="I29" i="5"/>
  <c r="I27" i="5"/>
  <c r="G21" i="5"/>
  <c r="I51" i="5"/>
  <c r="J23" i="5"/>
  <c r="K23" i="5"/>
  <c r="J50" i="5"/>
  <c r="K50" i="5"/>
  <c r="J43" i="5"/>
  <c r="K43" i="5"/>
  <c r="J35" i="5"/>
  <c r="K35" i="5"/>
  <c r="J51" i="5"/>
  <c r="K51" i="5"/>
  <c r="J44" i="5"/>
  <c r="K44" i="5"/>
  <c r="J36" i="5"/>
  <c r="K36" i="5"/>
  <c r="J28" i="5"/>
  <c r="K28" i="5"/>
  <c r="I23" i="5"/>
  <c r="I43" i="5"/>
  <c r="J25" i="5"/>
  <c r="K25" i="5"/>
  <c r="I34" i="5"/>
  <c r="J24" i="5"/>
  <c r="K24" i="5"/>
  <c r="J40" i="5"/>
  <c r="K40" i="5"/>
  <c r="E15" i="5"/>
  <c r="J31" i="5"/>
  <c r="K31" i="5"/>
  <c r="I50" i="5"/>
  <c r="J49" i="5"/>
  <c r="K49" i="5"/>
  <c r="J41" i="5"/>
  <c r="K41" i="5"/>
  <c r="J33" i="5"/>
  <c r="K33" i="5"/>
  <c r="J26" i="5"/>
  <c r="K26" i="5"/>
  <c r="I33" i="5"/>
  <c r="J48" i="5"/>
  <c r="K48" i="5"/>
  <c r="J32" i="5"/>
  <c r="K32" i="5"/>
  <c r="W14" i="5"/>
  <c r="J47" i="5"/>
  <c r="K47" i="5"/>
  <c r="J39" i="5"/>
  <c r="K39" i="5"/>
  <c r="J42" i="5"/>
  <c r="K42" i="5"/>
  <c r="J34" i="5"/>
  <c r="K34" i="5"/>
  <c r="W13" i="5"/>
  <c r="E14" i="5"/>
  <c r="E14" i="4"/>
  <c r="E17" i="4"/>
  <c r="E31" i="4"/>
  <c r="E40" i="4"/>
  <c r="E27" i="4"/>
  <c r="E42" i="4"/>
  <c r="E50" i="4"/>
  <c r="E72" i="4"/>
  <c r="E6" i="4"/>
  <c r="E46" i="4"/>
  <c r="E80" i="4"/>
  <c r="E71" i="4"/>
  <c r="E44" i="4"/>
  <c r="E62" i="4"/>
  <c r="I28" i="5"/>
  <c r="I24" i="5"/>
  <c r="I35" i="5"/>
  <c r="I49" i="5"/>
  <c r="I38" i="5"/>
  <c r="I47" i="5"/>
  <c r="I52" i="5"/>
  <c r="I54" i="5"/>
  <c r="I40" i="5"/>
  <c r="I26" i="5"/>
  <c r="I53" i="5"/>
  <c r="I32" i="5"/>
  <c r="I30" i="5"/>
  <c r="I41" i="5"/>
  <c r="I36" i="5"/>
  <c r="I48" i="5"/>
  <c r="I25" i="5"/>
  <c r="I44" i="5"/>
  <c r="I42" i="5"/>
  <c r="E21" i="5"/>
  <c r="F14" i="5"/>
  <c r="F15" i="5"/>
</calcChain>
</file>

<file path=xl/sharedStrings.xml><?xml version="1.0" encoding="utf-8"?>
<sst xmlns="http://schemas.openxmlformats.org/spreadsheetml/2006/main" count="151" uniqueCount="146">
  <si>
    <t>Selchng.dat</t>
  </si>
  <si>
    <t># Stock Recruitment Type (1=ricker 2=bholt, 3=constant, 4 old ricker)</t>
  </si>
  <si>
    <t># do Combined surveys</t>
  </si>
  <si>
    <t># Use ageing error matrix?</t>
  </si>
  <si>
    <t># Use Age1 EIT Index</t>
  </si>
  <si>
    <t># Age1 EIT Index Sigma (log-normal distn)</t>
  </si>
  <si>
    <t># Use endyr length data</t>
  </si>
  <si>
    <t># Use pop wts for spawning (otherwise fishery)</t>
  </si>
  <si>
    <t># natmortprior</t>
  </si>
  <si>
    <t># cvnatmortprior</t>
  </si>
  <si>
    <t># q_all_prior</t>
  </si>
  <si>
    <t># q_all_sigma (greater than 1, ignorred)</t>
  </si>
  <si>
    <t># q_bts_prior</t>
  </si>
  <si>
    <t># q_bts_sigma (greater than 1, ignorred)</t>
  </si>
  <si>
    <t># sigrprior Based on 78 onwards</t>
  </si>
  <si>
    <t># cvsigrprior</t>
  </si>
  <si>
    <t xml:space="preserve"># Phase_sigr </t>
  </si>
  <si>
    <t># steepnessprior</t>
  </si>
  <si>
    <t># cvsteepnessprior</t>
  </si>
  <si>
    <t># phase_steepness</t>
  </si>
  <si>
    <t># Use prior as SPRF35=Fmsy</t>
  </si>
  <si>
    <t># Sigma_sprF35=Fmsy</t>
  </si>
  <si>
    <t># Use last EIT age comp? 0 or less means no, &gt;0 yes</t>
  </si>
  <si>
    <t># Number of years to avg recent selectivity</t>
  </si>
  <si>
    <t># STOCK-RECRUITMENT Prior Beta distrib alpha</t>
  </si>
  <si>
    <t># STOCK-RECRUITMENT Prior Beta distrib Beta</t>
  </si>
  <si>
    <t xml:space="preserve"># Next year's catch </t>
  </si>
  <si>
    <t># Fixed catch in future</t>
  </si>
  <si>
    <t># Phase to do F40% etc</t>
  </si>
  <si>
    <t xml:space="preserve"># Phase to start robustness at  phase      </t>
  </si>
  <si>
    <t># Phase for EIT robustness</t>
  </si>
  <si>
    <t># Likelihood for EIT 0=standard, 1=LN each age</t>
  </si>
  <si>
    <t># Fishery Logistic</t>
  </si>
  <si>
    <t># BTS logistic</t>
  </si>
  <si>
    <t># Fishery Sel Deviations</t>
  </si>
  <si>
    <t># BTS Sel Deviations</t>
  </si>
  <si>
    <t># BTS Age1 Deviations</t>
  </si>
  <si>
    <t># phase EIT survey selectivity</t>
  </si>
  <si>
    <t xml:space="preserve"># phase EIT survey sel_devs      </t>
  </si>
  <si>
    <t># phase Natmort</t>
  </si>
  <si>
    <t># phase q BTS</t>
  </si>
  <si>
    <t># Phase of q for standard BTS area</t>
  </si>
  <si>
    <t># phase q EIT</t>
  </si>
  <si>
    <t># Phase for bottom temp effect on q…</t>
  </si>
  <si>
    <t xml:space="preserve"># Phase for regular rec_devs     </t>
  </si>
  <si>
    <t xml:space="preserve"># Phase for larv rec_devs     </t>
  </si>
  <si>
    <t># Phase to estimate sr parameters (neg. means const rec)</t>
  </si>
  <si>
    <t># Phase of fut_wt uncertainty</t>
  </si>
  <si>
    <t xml:space="preserve"># Fishery Number oldest age groups to have same selectivity  </t>
  </si>
  <si>
    <t xml:space="preserve"># BTS Number oldest age groups to have same selectivity  </t>
  </si>
  <si>
    <t xml:space="preserve"># EIT Number oldest age groups to have same selectivity  </t>
  </si>
  <si>
    <t xml:space="preserve"># 1 Catch Biomass         </t>
  </si>
  <si>
    <t xml:space="preserve"># 2 Survey Emphasis         </t>
  </si>
  <si>
    <t xml:space="preserve"># 3 Recruit. Deviations         </t>
  </si>
  <si>
    <t xml:space="preserve"># 4 F_devs </t>
  </si>
  <si>
    <t xml:space="preserve"># 7 AgeComp          </t>
  </si>
  <si>
    <t xml:space="preserve"># 8 AgeComp Fishery Fishery        </t>
  </si>
  <si>
    <t xml:space="preserve"># 9 AgeComp Survey Fishery        </t>
  </si>
  <si>
    <t xml:space="preserve"># 10 Select. Trend (Fishery)        </t>
  </si>
  <si>
    <t># 11 Select Curvature fishery</t>
  </si>
  <si>
    <t># 12 CPUE Data</t>
  </si>
  <si>
    <t># 13 Fishery selectivity Dome-shapedness</t>
  </si>
  <si>
    <t># 14  Bottom Trawl Survey Dome-shapedness</t>
  </si>
  <si>
    <t xml:space="preserve"># 15 NonIncrs Sel.Pen. HydSurv.        </t>
  </si>
  <si>
    <t xml:space="preserve"># 16 Num. years selectivity fishery stays same        </t>
  </si>
  <si>
    <t xml:space="preserve"># 17 Num. years that sel stays same in  tsrv        </t>
  </si>
  <si>
    <t xml:space="preserve"># 18 </t>
  </si>
  <si>
    <t xml:space="preserve"># 19 Sel_dev_surveys Curvature Surveys        </t>
  </si>
  <si>
    <t># 20 BTS time variability</t>
  </si>
  <si>
    <t># 22 EIT Second-difference</t>
  </si>
  <si>
    <t># 23 Lambda on larval rec-devs</t>
  </si>
  <si>
    <t># 24 Recruits from 1978 on only…</t>
  </si>
  <si>
    <t># 25  Ignore 1978 yc in estimation</t>
  </si>
  <si>
    <t># 27 3rd differencing in space (neg means no smooth, positive=lambda)</t>
  </si>
  <si>
    <t># 28 Retrospective year</t>
  </si>
  <si>
    <t>Nyrs Future</t>
  </si>
  <si>
    <t>FixCatch1</t>
  </si>
  <si>
    <t># 29 Omit recent years from stock-recruitment estimation</t>
  </si>
  <si>
    <t># 6  AVO</t>
  </si>
  <si>
    <t>Assmnt Year</t>
  </si>
  <si>
    <t xml:space="preserve">Last year class in stock recruitment </t>
  </si>
  <si>
    <t>Years cohort in model</t>
  </si>
  <si>
    <t># stan's covariance matrix option</t>
  </si>
  <si>
    <t>prior</t>
  </si>
  <si>
    <t>Sigma</t>
  </si>
  <si>
    <t>Ranges to profile over…</t>
  </si>
  <si>
    <t>h_hat</t>
  </si>
  <si>
    <t>Given Moments</t>
  </si>
  <si>
    <t>Given Params</t>
  </si>
  <si>
    <t>CV</t>
  </si>
  <si>
    <t>a</t>
  </si>
  <si>
    <t>Alpha</t>
  </si>
  <si>
    <t>b</t>
  </si>
  <si>
    <t>beta</t>
  </si>
  <si>
    <t>Beta</t>
  </si>
  <si>
    <t>Var(x)</t>
  </si>
  <si>
    <t>EV</t>
  </si>
  <si>
    <t xml:space="preserve">Mean 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</si>
  <si>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</si>
  <si>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</si>
  <si>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</si>
  <si>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</si>
  <si>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</si>
  <si>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</si>
  <si>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</si>
  <si>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</si>
  <si>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</si>
  <si>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v1</t>
  </si>
  <si>
    <t>xbar</t>
  </si>
  <si>
    <t>v</t>
  </si>
  <si>
    <t>lb</t>
  </si>
  <si>
    <t>ub</t>
  </si>
  <si>
    <t>Xbar =</t>
  </si>
  <si>
    <t>V=</t>
  </si>
  <si>
    <t>where [l,h] is interval low and high</t>
  </si>
  <si>
    <t># 21 BTS Smoothness (if nonparametric)</t>
  </si>
  <si>
    <t># 5 Lambda on EIT survey</t>
  </si>
  <si>
    <t># Use EIT Biomass (0=Numbers, 1=Biomass)</t>
  </si>
  <si>
    <t># Use BTS Biomass (0=Numbers, 1=Biomass)</t>
  </si>
  <si>
    <t>Model_0</t>
  </si>
  <si>
    <t>../pm2015_2.0.dat</t>
  </si>
  <si>
    <t>pm.ctl</t>
  </si>
  <si>
    <t>pm_fmsy_alt.dat</t>
  </si>
  <si>
    <t>cov.dat</t>
  </si>
  <si>
    <t>wt.dat</t>
  </si>
  <si>
    <t>surveycpue.dat</t>
  </si>
  <si>
    <t>endyrn_est.dat</t>
  </si>
  <si>
    <t># M Age 1</t>
  </si>
  <si>
    <t># M Age 2</t>
  </si>
  <si>
    <t># M Age 3</t>
  </si>
  <si>
    <t># M Age 4</t>
  </si>
  <si>
    <t># M Age 5</t>
  </si>
  <si>
    <t># M Age 6</t>
  </si>
  <si>
    <t># M Age 7</t>
  </si>
  <si>
    <t># M Age 8</t>
  </si>
  <si>
    <t># M Age 9</t>
  </si>
  <si>
    <t># M Age 10</t>
  </si>
  <si>
    <t># M Age 11</t>
  </si>
  <si>
    <t># M Age 12</t>
  </si>
  <si>
    <t># M Age 13</t>
  </si>
  <si>
    <t># M Age 14</t>
  </si>
  <si>
    <t># M Age 15</t>
  </si>
  <si>
    <t># 30 Reserved</t>
  </si>
  <si>
    <t># 26 reserved</t>
  </si>
  <si>
    <t>m0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</si>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</sst>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name val="Tahoma"/>
      <family val="2"/>
    </font>
    <font>
      <b/>
      <sz val="14"/>
      <name val="Tahoma"/>
      <family val="2"/>
    </font>
    <font>
      <sz val="12"/>
      <color rgb="FF006100"/>
      <name val="Calibri"/>
      <family val="2"/>
      <scheme val="minor"/>
    </font>
    <font>
      <b/>
      <sz val="12"/>
      <color rgb="FF006100"/>
      <name val="Calibri"/>
      <scheme val="minor"/>
    </font>
    <font>
      <sz val="20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9" fillId="5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2" borderId="0" xfId="1"/>
    <xf numFmtId="0" fontId="3" fillId="0" borderId="0" xfId="0" applyFont="1"/>
    <xf numFmtId="0" fontId="2" fillId="4" borderId="0" xfId="0" applyFont="1" applyFill="1"/>
    <xf numFmtId="0" fontId="2" fillId="4" borderId="1" xfId="0" applyFont="1" applyFill="1" applyBorder="1"/>
    <xf numFmtId="0" fontId="4" fillId="3" borderId="0" xfId="0" applyFont="1" applyFill="1"/>
    <xf numFmtId="0" fontId="5" fillId="0" borderId="0" xfId="2"/>
    <xf numFmtId="9" fontId="5" fillId="0" borderId="0" xfId="2" applyNumberFormat="1"/>
    <xf numFmtId="2" fontId="5" fillId="0" borderId="0" xfId="2" applyNumberFormat="1"/>
    <xf numFmtId="0" fontId="6" fillId="0" borderId="0" xfId="2" applyFont="1"/>
    <xf numFmtId="0" fontId="5" fillId="4" borderId="0" xfId="2" applyFill="1"/>
    <xf numFmtId="0" fontId="7" fillId="0" borderId="0" xfId="2" applyFont="1" applyAlignment="1">
      <alignment horizontal="right"/>
    </xf>
    <xf numFmtId="0" fontId="5" fillId="0" borderId="0" xfId="2" applyBorder="1"/>
    <xf numFmtId="164" fontId="5" fillId="0" borderId="0" xfId="2" applyNumberFormat="1"/>
    <xf numFmtId="164" fontId="5" fillId="4" borderId="0" xfId="2" applyNumberFormat="1" applyFill="1"/>
    <xf numFmtId="0" fontId="5" fillId="0" borderId="2" xfId="2" applyBorder="1"/>
    <xf numFmtId="0" fontId="5" fillId="0" borderId="3" xfId="2" applyBorder="1"/>
    <xf numFmtId="0" fontId="5" fillId="0" borderId="0" xfId="2" applyAlignment="1">
      <alignment horizontal="right"/>
    </xf>
    <xf numFmtId="2" fontId="6" fillId="4" borderId="1" xfId="2" applyNumberFormat="1" applyFont="1" applyFill="1" applyBorder="1"/>
    <xf numFmtId="0" fontId="8" fillId="0" borderId="4" xfId="2" applyFont="1" applyBorder="1" applyAlignment="1">
      <alignment horizontal="right"/>
    </xf>
    <xf numFmtId="0" fontId="8" fillId="0" borderId="5" xfId="2" applyFont="1" applyBorder="1" applyAlignment="1">
      <alignment horizontal="right"/>
    </xf>
    <xf numFmtId="165" fontId="6" fillId="0" borderId="0" xfId="2" applyNumberFormat="1" applyFont="1"/>
    <xf numFmtId="0" fontId="8" fillId="0" borderId="6" xfId="2" applyFont="1" applyBorder="1" applyAlignment="1">
      <alignment horizontal="right"/>
    </xf>
    <xf numFmtId="165" fontId="5" fillId="0" borderId="0" xfId="2" applyNumberFormat="1"/>
    <xf numFmtId="0" fontId="4" fillId="0" borderId="0" xfId="0" applyFont="1"/>
    <xf numFmtId="0" fontId="10" fillId="5" borderId="0" xfId="3" applyFont="1"/>
    <xf numFmtId="0" fontId="2" fillId="6" borderId="0" xfId="0" applyFont="1" applyFill="1"/>
    <xf numFmtId="0" fontId="0" fillId="6" borderId="0" xfId="0" applyFill="1"/>
    <xf numFmtId="0" fontId="4" fillId="6" borderId="0" xfId="0" applyFont="1" applyFill="1"/>
    <xf numFmtId="0" fontId="11" fillId="6" borderId="0" xfId="0" applyFont="1" applyFill="1"/>
  </cellXfs>
  <cellStyles count="4">
    <cellStyle name="20% - Accent4" xfId="1" builtinId="42"/>
    <cellStyle name="Good" xfId="3" builtinId="2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5021872265967"/>
          <c:y val="0.032882035578886"/>
          <c:w val="0.874247812773404"/>
          <c:h val="0.816743584135316"/>
        </c:manualLayout>
      </c:layout>
      <c:scatterChart>
        <c:scatterStyle val="lineMarker"/>
        <c:varyColors val="0"/>
        <c:ser>
          <c:idx val="1"/>
          <c:order val="1"/>
          <c:tx>
            <c:v>Lognormal</c:v>
          </c:tx>
          <c:marker>
            <c:symbol val="none"/>
          </c:marker>
          <c:xVal>
            <c:numRef>
              <c:f>'Prior on SPR'!$B$2:$B$152</c:f>
              <c:numCache>
                <c:formatCode>General</c:formatCode>
                <c:ptCount val="151"/>
                <c:pt idx="0">
                  <c:v>0.001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</c:numCache>
            </c:numRef>
          </c:xVal>
          <c:yVal>
            <c:numRef>
              <c:f>'Prior on SPR'!$E$2:$E$152</c:f>
              <c:numCache>
                <c:formatCode>General</c:formatCode>
                <c:ptCount val="151"/>
                <c:pt idx="0">
                  <c:v>2.64301149924263E-119</c:v>
                </c:pt>
                <c:pt idx="1">
                  <c:v>5.3499383868709E-44</c:v>
                </c:pt>
                <c:pt idx="2">
                  <c:v>1.52526962972645E-28</c:v>
                </c:pt>
                <c:pt idx="3">
                  <c:v>4.74561651261654E-21</c:v>
                </c:pt>
                <c:pt idx="4">
                  <c:v>1.99441247163417E-16</c:v>
                </c:pt>
                <c:pt idx="5">
                  <c:v>3.09075501557739E-13</c:v>
                </c:pt>
                <c:pt idx="6">
                  <c:v>6.91586398022523E-11</c:v>
                </c:pt>
                <c:pt idx="7">
                  <c:v>4.42948065888593E-9</c:v>
                </c:pt>
                <c:pt idx="8">
                  <c:v>1.19606244840413E-7</c:v>
                </c:pt>
                <c:pt idx="9">
                  <c:v>1.72781055460507E-6</c:v>
                </c:pt>
                <c:pt idx="10">
                  <c:v>1.56040387568942E-5</c:v>
                </c:pt>
                <c:pt idx="11">
                  <c:v>9.80300978951934E-5</c:v>
                </c:pt>
                <c:pt idx="12">
                  <c:v>0.000462243445312632</c:v>
                </c:pt>
                <c:pt idx="13">
                  <c:v>0.00172975225799576</c:v>
                </c:pt>
                <c:pt idx="14">
                  <c:v>0.00535689917609433</c:v>
                </c:pt>
                <c:pt idx="15">
                  <c:v>0.01417933502276</c:v>
                </c:pt>
                <c:pt idx="16">
                  <c:v>0.0328975265089113</c:v>
                </c:pt>
                <c:pt idx="17">
                  <c:v>0.0682560815685411</c:v>
                </c:pt>
                <c:pt idx="18">
                  <c:v>0.12870810178857</c:v>
                </c:pt>
                <c:pt idx="19">
                  <c:v>0.22350095419819</c:v>
                </c:pt>
                <c:pt idx="20">
                  <c:v>0.361309993442917</c:v>
                </c:pt>
                <c:pt idx="21">
                  <c:v>0.548700302373829</c:v>
                </c:pt>
                <c:pt idx="22">
                  <c:v>0.788756264682707</c:v>
                </c:pt>
                <c:pt idx="23">
                  <c:v>1.08017346747317</c:v>
                </c:pt>
                <c:pt idx="24">
                  <c:v>1.416986118843361</c:v>
                </c:pt>
                <c:pt idx="25">
                  <c:v>1.788954070986908</c:v>
                </c:pt>
                <c:pt idx="26">
                  <c:v>2.18250197507481</c:v>
                </c:pt>
                <c:pt idx="27">
                  <c:v>2.582017770009602</c:v>
                </c:pt>
                <c:pt idx="28">
                  <c:v>2.971287330086162</c:v>
                </c:pt>
                <c:pt idx="29">
                  <c:v>3.334859418604729</c:v>
                </c:pt>
                <c:pt idx="30">
                  <c:v>3.659184112911661</c:v>
                </c:pt>
                <c:pt idx="31">
                  <c:v>3.933430706632483</c:v>
                </c:pt>
                <c:pt idx="32">
                  <c:v>4.149952745050158</c:v>
                </c:pt>
                <c:pt idx="33">
                  <c:v>4.304418373092506</c:v>
                </c:pt>
                <c:pt idx="34">
                  <c:v>4.395658903107731</c:v>
                </c:pt>
                <c:pt idx="35">
                  <c:v>4.425307020970174</c:v>
                </c:pt>
                <c:pt idx="36">
                  <c:v>4.39730068880091</c:v>
                </c:pt>
                <c:pt idx="37">
                  <c:v>4.317323251322288</c:v>
                </c:pt>
                <c:pt idx="38">
                  <c:v>4.192238422132131</c:v>
                </c:pt>
                <c:pt idx="39">
                  <c:v>4.02956415553067</c:v>
                </c:pt>
                <c:pt idx="40">
                  <c:v>3.837014525099618</c:v>
                </c:pt>
                <c:pt idx="41">
                  <c:v>3.622125371368183</c:v>
                </c:pt>
                <c:pt idx="42">
                  <c:v>3.391968593004312</c:v>
                </c:pt>
                <c:pt idx="43">
                  <c:v>3.152951863515235</c:v>
                </c:pt>
                <c:pt idx="44">
                  <c:v>2.910695153878638</c:v>
                </c:pt>
                <c:pt idx="45">
                  <c:v>2.669972371019405</c:v>
                </c:pt>
                <c:pt idx="46">
                  <c:v>2.434705205448</c:v>
                </c:pt>
                <c:pt idx="47">
                  <c:v>2.207996422146013</c:v>
                </c:pt>
                <c:pt idx="48">
                  <c:v>1.992190872444517</c:v>
                </c:pt>
                <c:pt idx="49">
                  <c:v>1.788954070986905</c:v>
                </c:pt>
                <c:pt idx="50">
                  <c:v>1.599359976056143</c:v>
                </c:pt>
                <c:pt idx="51">
                  <c:v>1.423981421463456</c:v>
                </c:pt>
                <c:pt idx="52">
                  <c:v>1.262978334077831</c:v>
                </c:pt>
                <c:pt idx="53">
                  <c:v>1.116180351742034</c:v>
                </c:pt>
                <c:pt idx="54">
                  <c:v>0.983161694918899</c:v>
                </c:pt>
                <c:pt idx="55">
                  <c:v>0.863307136398394</c:v>
                </c:pt>
                <c:pt idx="56">
                  <c:v>0.755868671598005</c:v>
                </c:pt>
                <c:pt idx="57">
                  <c:v>0.660013044005984</c:v>
                </c:pt>
                <c:pt idx="58">
                  <c:v>0.574860658164022</c:v>
                </c:pt>
                <c:pt idx="59">
                  <c:v>0.499516649286808</c:v>
                </c:pt>
                <c:pt idx="60">
                  <c:v>0.433095005375804</c:v>
                </c:pt>
                <c:pt idx="61">
                  <c:v>0.374736682274385</c:v>
                </c:pt>
                <c:pt idx="62">
                  <c:v>0.323622638125721</c:v>
                </c:pt>
                <c:pt idx="63">
                  <c:v>0.278982660406997</c:v>
                </c:pt>
                <c:pt idx="64">
                  <c:v>0.24010078130745</c:v>
                </c:pt>
                <c:pt idx="65">
                  <c:v>0.206317987229989</c:v>
                </c:pt>
                <c:pt idx="66">
                  <c:v>0.177032834056471</c:v>
                </c:pt>
                <c:pt idx="67">
                  <c:v>0.151700487403755</c:v>
                </c:pt>
                <c:pt idx="68">
                  <c:v>0.129830620266484</c:v>
                </c:pt>
                <c:pt idx="69">
                  <c:v>0.110984521493433</c:v>
                </c:pt>
                <c:pt idx="70">
                  <c:v>0.0947716986231854</c:v>
                </c:pt>
                <c:pt idx="71">
                  <c:v>0.0808461980329714</c:v>
                </c:pt>
                <c:pt idx="72">
                  <c:v>0.0689028138902955</c:v>
                </c:pt>
                <c:pt idx="73">
                  <c:v>0.0586733144402096</c:v>
                </c:pt>
                <c:pt idx="74">
                  <c:v>0.0499227789043957</c:v>
                </c:pt>
                <c:pt idx="75">
                  <c:v>0.0424461098087672</c:v>
                </c:pt>
                <c:pt idx="76">
                  <c:v>0.0360647629725752</c:v>
                </c:pt>
                <c:pt idx="77">
                  <c:v>0.0306237197957834</c:v>
                </c:pt>
                <c:pt idx="78">
                  <c:v>0.0259887130495343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372864"/>
        <c:axId val="-117554880"/>
      </c:scatterChart>
      <c:scatterChart>
        <c:scatterStyle val="lineMarker"/>
        <c:varyColors val="0"/>
        <c:ser>
          <c:idx val="0"/>
          <c:order val="0"/>
          <c:tx>
            <c:v>Normal</c:v>
          </c:tx>
          <c:spPr>
            <a:ln w="34925">
              <a:prstDash val="sysDash"/>
            </a:ln>
          </c:spPr>
          <c:marker>
            <c:symbol val="none"/>
          </c:marker>
          <c:xVal>
            <c:numRef>
              <c:f>'Prior on SPR'!$B$2:$B$152</c:f>
              <c:numCache>
                <c:formatCode>General</c:formatCode>
                <c:ptCount val="151"/>
                <c:pt idx="0">
                  <c:v>0.001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</c:numCache>
            </c:numRef>
          </c:xVal>
          <c:yVal>
            <c:numRef>
              <c:f>'Prior on SPR'!$C$2:$C$152</c:f>
              <c:numCache>
                <c:formatCode>General</c:formatCode>
                <c:ptCount val="151"/>
                <c:pt idx="0">
                  <c:v>0.00160092599864454</c:v>
                </c:pt>
                <c:pt idx="1">
                  <c:v>0.00240018418052304</c:v>
                </c:pt>
                <c:pt idx="2">
                  <c:v>0.00371766765317889</c:v>
                </c:pt>
                <c:pt idx="3">
                  <c:v>0.0056836082857783</c:v>
                </c:pt>
                <c:pt idx="4">
                  <c:v>0.00857640530894159</c:v>
                </c:pt>
                <c:pt idx="5">
                  <c:v>0.0127736213312211</c:v>
                </c:pt>
                <c:pt idx="6">
                  <c:v>0.0187780443461864</c:v>
                </c:pt>
                <c:pt idx="7">
                  <c:v>0.0272467223024554</c:v>
                </c:pt>
                <c:pt idx="8">
                  <c:v>0.0390216611038973</c:v>
                </c:pt>
                <c:pt idx="9">
                  <c:v>0.0551600717587889</c:v>
                </c:pt>
                <c:pt idx="10">
                  <c:v>0.0769611368597742</c:v>
                </c:pt>
                <c:pt idx="11">
                  <c:v>0.105985318344454</c:v>
                </c:pt>
                <c:pt idx="12">
                  <c:v>0.144061364886195</c:v>
                </c:pt>
                <c:pt idx="13">
                  <c:v>0.193275552701361</c:v>
                </c:pt>
                <c:pt idx="14">
                  <c:v>0.255937489083919</c:v>
                </c:pt>
                <c:pt idx="15">
                  <c:v>0.334517211761837</c:v>
                </c:pt>
                <c:pt idx="16">
                  <c:v>0.431549496088941</c:v>
                </c:pt>
                <c:pt idx="17">
                  <c:v>0.549503346578068</c:v>
                </c:pt>
                <c:pt idx="18">
                  <c:v>0.690617615817862</c:v>
                </c:pt>
                <c:pt idx="19">
                  <c:v>0.856707451379544</c:v>
                </c:pt>
                <c:pt idx="20">
                  <c:v>1.048950559589807</c:v>
                </c:pt>
                <c:pt idx="21">
                  <c:v>1.267666682050921</c:v>
                </c:pt>
                <c:pt idx="22">
                  <c:v>1.51210766619958</c:v>
                </c:pt>
                <c:pt idx="23">
                  <c:v>1.780278458001688</c:v>
                </c:pt>
                <c:pt idx="24">
                  <c:v>2.06881063727103</c:v>
                </c:pt>
                <c:pt idx="25">
                  <c:v>2.372909235602292</c:v>
                </c:pt>
                <c:pt idx="26">
                  <c:v>2.686390203351112</c:v>
                </c:pt>
                <c:pt idx="27">
                  <c:v>3.001819992055622</c:v>
                </c:pt>
                <c:pt idx="28">
                  <c:v>3.310760602988376</c:v>
                </c:pt>
                <c:pt idx="29">
                  <c:v>3.604113786748945</c:v>
                </c:pt>
                <c:pt idx="30">
                  <c:v>3.87254783722043</c:v>
                </c:pt>
                <c:pt idx="31">
                  <c:v>4.106980785532132</c:v>
                </c:pt>
                <c:pt idx="32">
                  <c:v>4.299086001046893</c:v>
                </c:pt>
                <c:pt idx="33">
                  <c:v>4.441781361088478</c:v>
                </c:pt>
                <c:pt idx="34">
                  <c:v>4.529662077658016</c:v>
                </c:pt>
                <c:pt idx="35">
                  <c:v>4.559340347444945</c:v>
                </c:pt>
                <c:pt idx="36">
                  <c:v>4.529662077658016</c:v>
                </c:pt>
                <c:pt idx="37">
                  <c:v>4.441781361088477</c:v>
                </c:pt>
                <c:pt idx="38">
                  <c:v>4.299086001046892</c:v>
                </c:pt>
                <c:pt idx="39">
                  <c:v>4.106980785532132</c:v>
                </c:pt>
                <c:pt idx="40">
                  <c:v>3.872547837220428</c:v>
                </c:pt>
                <c:pt idx="41">
                  <c:v>3.604113786748943</c:v>
                </c:pt>
                <c:pt idx="42">
                  <c:v>3.310760602988374</c:v>
                </c:pt>
                <c:pt idx="43">
                  <c:v>3.001819992055621</c:v>
                </c:pt>
                <c:pt idx="44">
                  <c:v>2.686390203351111</c:v>
                </c:pt>
                <c:pt idx="45">
                  <c:v>2.372909235602291</c:v>
                </c:pt>
                <c:pt idx="46">
                  <c:v>2.068810637271029</c:v>
                </c:pt>
                <c:pt idx="47">
                  <c:v>1.780278458001686</c:v>
                </c:pt>
                <c:pt idx="48">
                  <c:v>1.51210766619958</c:v>
                </c:pt>
                <c:pt idx="49">
                  <c:v>1.26766668205092</c:v>
                </c:pt>
                <c:pt idx="50">
                  <c:v>1.048950559589806</c:v>
                </c:pt>
                <c:pt idx="51">
                  <c:v>0.856707451379543</c:v>
                </c:pt>
                <c:pt idx="52">
                  <c:v>0.690617615817861</c:v>
                </c:pt>
                <c:pt idx="53">
                  <c:v>0.549503346578067</c:v>
                </c:pt>
                <c:pt idx="54">
                  <c:v>0.43154949608894</c:v>
                </c:pt>
                <c:pt idx="55">
                  <c:v>0.334517211761837</c:v>
                </c:pt>
                <c:pt idx="56">
                  <c:v>0.255937489083918</c:v>
                </c:pt>
                <c:pt idx="57">
                  <c:v>0.193275552701361</c:v>
                </c:pt>
                <c:pt idx="58">
                  <c:v>0.144061364886195</c:v>
                </c:pt>
                <c:pt idx="59">
                  <c:v>0.105985318344454</c:v>
                </c:pt>
                <c:pt idx="60">
                  <c:v>0.0769611368597742</c:v>
                </c:pt>
                <c:pt idx="61">
                  <c:v>0.0551600717587889</c:v>
                </c:pt>
                <c:pt idx="62">
                  <c:v>0.0390216611038972</c:v>
                </c:pt>
                <c:pt idx="63">
                  <c:v>0.0272467223024553</c:v>
                </c:pt>
                <c:pt idx="64">
                  <c:v>0.0187780443461864</c:v>
                </c:pt>
                <c:pt idx="65">
                  <c:v>0.012773621331221</c:v>
                </c:pt>
                <c:pt idx="66">
                  <c:v>0.00857640530894157</c:v>
                </c:pt>
                <c:pt idx="67">
                  <c:v>0.00568360828577828</c:v>
                </c:pt>
                <c:pt idx="68">
                  <c:v>0.00371766765317887</c:v>
                </c:pt>
                <c:pt idx="69">
                  <c:v>0.00240018418052304</c:v>
                </c:pt>
                <c:pt idx="70">
                  <c:v>0.00152948829445583</c:v>
                </c:pt>
                <c:pt idx="71">
                  <c:v>0.000962000567892535</c:v>
                </c:pt>
                <c:pt idx="72">
                  <c:v>0.000597216889919477</c:v>
                </c:pt>
                <c:pt idx="73">
                  <c:v>0.000365945504953342</c:v>
                </c:pt>
                <c:pt idx="74">
                  <c:v>0.000221323910284978</c:v>
                </c:pt>
                <c:pt idx="75">
                  <c:v>0.000132119777776836</c:v>
                </c:pt>
                <c:pt idx="76">
                  <c:v>7.7845751718781E-5</c:v>
                </c:pt>
                <c:pt idx="77">
                  <c:v>4.5271989611795E-5</c:v>
                </c:pt>
                <c:pt idx="78">
                  <c:v>2.59867416016821E-5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15808"/>
        <c:axId val="-98881008"/>
      </c:scatterChart>
      <c:valAx>
        <c:axId val="-96372864"/>
        <c:scaling>
          <c:orientation val="minMax"/>
          <c:max val="0.6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7554880"/>
        <c:crosses val="autoZero"/>
        <c:crossBetween val="midCat"/>
      </c:valAx>
      <c:valAx>
        <c:axId val="-117554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96372864"/>
        <c:crosses val="autoZero"/>
        <c:crossBetween val="midCat"/>
      </c:valAx>
      <c:valAx>
        <c:axId val="-1175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881008"/>
        <c:crosses val="autoZero"/>
        <c:crossBetween val="midCat"/>
      </c:valAx>
      <c:valAx>
        <c:axId val="-988810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17515808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721689015112747"/>
          <c:y val="0.0938370008389349"/>
          <c:w val="0.221673531200913"/>
          <c:h val="0.15818237284277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46232179226"/>
          <c:y val="0.104762229545603"/>
          <c:w val="0.839103869653768"/>
          <c:h val="0.70476408967041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Priors!$B$23:$B$55</c:f>
              <c:numCache>
                <c:formatCode>General</c:formatCode>
                <c:ptCount val="33"/>
                <c:pt idx="0">
                  <c:v>0.2125</c:v>
                </c:pt>
                <c:pt idx="1">
                  <c:v>0.2375</c:v>
                </c:pt>
                <c:pt idx="2">
                  <c:v>0.2625</c:v>
                </c:pt>
                <c:pt idx="3">
                  <c:v>0.2875</c:v>
                </c:pt>
                <c:pt idx="4">
                  <c:v>0.3125</c:v>
                </c:pt>
                <c:pt idx="5">
                  <c:v>0.3375</c:v>
                </c:pt>
                <c:pt idx="6">
                  <c:v>0.3625</c:v>
                </c:pt>
                <c:pt idx="7">
                  <c:v>0.3875</c:v>
                </c:pt>
                <c:pt idx="8">
                  <c:v>0.4125</c:v>
                </c:pt>
                <c:pt idx="9">
                  <c:v>0.4375</c:v>
                </c:pt>
                <c:pt idx="10">
                  <c:v>0.4625</c:v>
                </c:pt>
                <c:pt idx="11">
                  <c:v>0.4875</c:v>
                </c:pt>
                <c:pt idx="12">
                  <c:v>0.5125</c:v>
                </c:pt>
                <c:pt idx="13">
                  <c:v>0.5375</c:v>
                </c:pt>
                <c:pt idx="14">
                  <c:v>0.5625</c:v>
                </c:pt>
                <c:pt idx="15">
                  <c:v>0.5875</c:v>
                </c:pt>
                <c:pt idx="16">
                  <c:v>0.6125</c:v>
                </c:pt>
                <c:pt idx="17">
                  <c:v>0.6375</c:v>
                </c:pt>
                <c:pt idx="18">
                  <c:v>0.6625</c:v>
                </c:pt>
                <c:pt idx="19">
                  <c:v>0.6875</c:v>
                </c:pt>
                <c:pt idx="20">
                  <c:v>0.7125</c:v>
                </c:pt>
                <c:pt idx="21">
                  <c:v>0.7375</c:v>
                </c:pt>
                <c:pt idx="22">
                  <c:v>0.7625</c:v>
                </c:pt>
                <c:pt idx="23">
                  <c:v>0.7875</c:v>
                </c:pt>
                <c:pt idx="24">
                  <c:v>0.8125</c:v>
                </c:pt>
                <c:pt idx="25">
                  <c:v>0.8375</c:v>
                </c:pt>
                <c:pt idx="26">
                  <c:v>0.8625</c:v>
                </c:pt>
                <c:pt idx="27">
                  <c:v>0.8875</c:v>
                </c:pt>
                <c:pt idx="28">
                  <c:v>0.9125</c:v>
                </c:pt>
                <c:pt idx="29">
                  <c:v>0.9375</c:v>
                </c:pt>
                <c:pt idx="30">
                  <c:v>0.9625</c:v>
                </c:pt>
                <c:pt idx="31">
                  <c:v>0.9875</c:v>
                </c:pt>
                <c:pt idx="32">
                  <c:v>1.0</c:v>
                </c:pt>
              </c:numCache>
            </c:numRef>
          </c:xVal>
          <c:yVal>
            <c:numRef>
              <c:f>Priors!$E$23:$E$55</c:f>
              <c:numCache>
                <c:formatCode>General</c:formatCode>
                <c:ptCount val="33"/>
                <c:pt idx="0">
                  <c:v>0.000402799907530357</c:v>
                </c:pt>
                <c:pt idx="1">
                  <c:v>0.00121025328871209</c:v>
                </c:pt>
                <c:pt idx="2">
                  <c:v>0.00306717209981761</c:v>
                </c:pt>
                <c:pt idx="3">
                  <c:v>0.00673770245476139</c:v>
                </c:pt>
                <c:pt idx="4">
                  <c:v>0.0130889968370922</c:v>
                </c:pt>
                <c:pt idx="5">
                  <c:v>0.0228268645461708</c:v>
                </c:pt>
                <c:pt idx="6">
                  <c:v>0.0361470533005345</c:v>
                </c:pt>
                <c:pt idx="7">
                  <c:v>0.0524252306026279</c:v>
                </c:pt>
                <c:pt idx="8">
                  <c:v>0.0700941712655551</c:v>
                </c:pt>
                <c:pt idx="9">
                  <c:v>0.0868143929302765</c:v>
                </c:pt>
                <c:pt idx="10">
                  <c:v>0.0999420775837049</c:v>
                </c:pt>
                <c:pt idx="11">
                  <c:v>0.107175728074704</c:v>
                </c:pt>
                <c:pt idx="12">
                  <c:v>0.107175728074704</c:v>
                </c:pt>
                <c:pt idx="13">
                  <c:v>0.0999420775837047</c:v>
                </c:pt>
                <c:pt idx="14">
                  <c:v>0.0868143929302763</c:v>
                </c:pt>
                <c:pt idx="15">
                  <c:v>0.070094171265555</c:v>
                </c:pt>
                <c:pt idx="16">
                  <c:v>0.0524252306026278</c:v>
                </c:pt>
                <c:pt idx="17">
                  <c:v>0.0361470533005345</c:v>
                </c:pt>
                <c:pt idx="18">
                  <c:v>0.0228268645461708</c:v>
                </c:pt>
                <c:pt idx="19">
                  <c:v>0.0130889968370922</c:v>
                </c:pt>
                <c:pt idx="20">
                  <c:v>0.0067377024547614</c:v>
                </c:pt>
                <c:pt idx="21">
                  <c:v>0.0030671720998176</c:v>
                </c:pt>
                <c:pt idx="22">
                  <c:v>0.00121025328871209</c:v>
                </c:pt>
                <c:pt idx="23">
                  <c:v>0.000402799907530355</c:v>
                </c:pt>
                <c:pt idx="24">
                  <c:v>0.00010886060217319</c:v>
                </c:pt>
                <c:pt idx="25">
                  <c:v>2.26144757216688E-5</c:v>
                </c:pt>
                <c:pt idx="26">
                  <c:v>3.32335018818966E-6</c:v>
                </c:pt>
                <c:pt idx="27">
                  <c:v>3.02188726504389E-7</c:v>
                </c:pt>
                <c:pt idx="28">
                  <c:v>1.34199437389346E-8</c:v>
                </c:pt>
                <c:pt idx="29">
                  <c:v>1.80061582784995E-10</c:v>
                </c:pt>
                <c:pt idx="30">
                  <c:v>2.10784544241235E-13</c:v>
                </c:pt>
                <c:pt idx="31">
                  <c:v>6.78720976863151E-20</c:v>
                </c:pt>
                <c:pt idx="32">
                  <c:v>0.0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Priors!$U$28:$U$29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Priors!$V$28:$V$29</c:f>
              <c:numCache>
                <c:formatCode>General</c:formatCode>
                <c:ptCount val="2"/>
                <c:pt idx="0">
                  <c:v>0.0</c:v>
                </c:pt>
                <c:pt idx="1">
                  <c:v>0.14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043888"/>
        <c:axId val="-95225456"/>
      </c:scatterChart>
      <c:valAx>
        <c:axId val="-99043888"/>
        <c:scaling>
          <c:orientation val="minMax"/>
          <c:max val="1.0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5225456"/>
        <c:crosses val="autoZero"/>
        <c:crossBetween val="midCat"/>
      </c:valAx>
      <c:valAx>
        <c:axId val="-95225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99043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3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53073833181"/>
          <c:y val="0.0544219494776702"/>
          <c:w val="0.840817164398482"/>
          <c:h val="0.64285927820497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Priors!$C$22:$C$55</c:f>
              <c:numCache>
                <c:formatCode>General</c:formatCode>
                <c:ptCount val="34"/>
                <c:pt idx="0">
                  <c:v>0.2</c:v>
                </c:pt>
                <c:pt idx="1">
                  <c:v>0.225</c:v>
                </c:pt>
                <c:pt idx="2">
                  <c:v>0.25</c:v>
                </c:pt>
                <c:pt idx="3">
                  <c:v>0.275</c:v>
                </c:pt>
                <c:pt idx="4">
                  <c:v>0.3</c:v>
                </c:pt>
                <c:pt idx="5">
                  <c:v>0.325</c:v>
                </c:pt>
                <c:pt idx="6">
                  <c:v>0.35</c:v>
                </c:pt>
                <c:pt idx="7">
                  <c:v>0.375</c:v>
                </c:pt>
                <c:pt idx="8">
                  <c:v>0.4</c:v>
                </c:pt>
                <c:pt idx="9">
                  <c:v>0.425</c:v>
                </c:pt>
                <c:pt idx="10">
                  <c:v>0.45</c:v>
                </c:pt>
                <c:pt idx="11">
                  <c:v>0.475</c:v>
                </c:pt>
                <c:pt idx="12">
                  <c:v>0.5</c:v>
                </c:pt>
                <c:pt idx="13">
                  <c:v>0.525</c:v>
                </c:pt>
                <c:pt idx="14">
                  <c:v>0.55</c:v>
                </c:pt>
                <c:pt idx="15">
                  <c:v>0.575</c:v>
                </c:pt>
                <c:pt idx="16">
                  <c:v>0.6</c:v>
                </c:pt>
                <c:pt idx="17">
                  <c:v>0.625</c:v>
                </c:pt>
                <c:pt idx="18">
                  <c:v>0.65</c:v>
                </c:pt>
                <c:pt idx="19">
                  <c:v>0.675</c:v>
                </c:pt>
                <c:pt idx="20">
                  <c:v>0.7</c:v>
                </c:pt>
                <c:pt idx="21">
                  <c:v>0.725</c:v>
                </c:pt>
                <c:pt idx="22">
                  <c:v>0.75</c:v>
                </c:pt>
                <c:pt idx="23">
                  <c:v>0.775</c:v>
                </c:pt>
                <c:pt idx="24">
                  <c:v>0.8</c:v>
                </c:pt>
                <c:pt idx="25">
                  <c:v>0.825</c:v>
                </c:pt>
                <c:pt idx="26">
                  <c:v>0.85</c:v>
                </c:pt>
                <c:pt idx="27">
                  <c:v>0.875</c:v>
                </c:pt>
                <c:pt idx="28">
                  <c:v>0.9</c:v>
                </c:pt>
                <c:pt idx="29">
                  <c:v>0.925</c:v>
                </c:pt>
                <c:pt idx="30">
                  <c:v>0.95</c:v>
                </c:pt>
                <c:pt idx="31">
                  <c:v>0.975</c:v>
                </c:pt>
                <c:pt idx="32">
                  <c:v>1.0</c:v>
                </c:pt>
                <c:pt idx="33">
                  <c:v>1.0</c:v>
                </c:pt>
              </c:numCache>
            </c:numRef>
          </c:xVal>
          <c:yVal>
            <c:numRef>
              <c:f>Priors!$F$22:$F$55</c:f>
              <c:numCache>
                <c:formatCode>General</c:formatCode>
                <c:ptCount val="34"/>
                <c:pt idx="0">
                  <c:v>1.0</c:v>
                </c:pt>
                <c:pt idx="1">
                  <c:v>0.99959720009247</c:v>
                </c:pt>
                <c:pt idx="2">
                  <c:v>0.998386946803757</c:v>
                </c:pt>
                <c:pt idx="3">
                  <c:v>0.99531977470394</c:v>
                </c:pt>
                <c:pt idx="4">
                  <c:v>0.988582072249179</c:v>
                </c:pt>
                <c:pt idx="5">
                  <c:v>0.975493075412086</c:v>
                </c:pt>
                <c:pt idx="6">
                  <c:v>0.952666210865915</c:v>
                </c:pt>
                <c:pt idx="7">
                  <c:v>0.916519157565381</c:v>
                </c:pt>
                <c:pt idx="8">
                  <c:v>0.864093926962753</c:v>
                </c:pt>
                <c:pt idx="9">
                  <c:v>0.793999755697198</c:v>
                </c:pt>
                <c:pt idx="10">
                  <c:v>0.707185362766921</c:v>
                </c:pt>
                <c:pt idx="11">
                  <c:v>0.607243285183216</c:v>
                </c:pt>
                <c:pt idx="12">
                  <c:v>0.500067557108513</c:v>
                </c:pt>
                <c:pt idx="13">
                  <c:v>0.392891829033809</c:v>
                </c:pt>
                <c:pt idx="14">
                  <c:v>0.292949751450104</c:v>
                </c:pt>
                <c:pt idx="15">
                  <c:v>0.206135358519828</c:v>
                </c:pt>
                <c:pt idx="16">
                  <c:v>0.136041187254273</c:v>
                </c:pt>
                <c:pt idx="17">
                  <c:v>0.0836159566516454</c:v>
                </c:pt>
                <c:pt idx="18">
                  <c:v>0.0474689033511109</c:v>
                </c:pt>
                <c:pt idx="19">
                  <c:v>0.02464203880494</c:v>
                </c:pt>
                <c:pt idx="20">
                  <c:v>0.0115530419678478</c:v>
                </c:pt>
                <c:pt idx="21">
                  <c:v>0.00481533951308644</c:v>
                </c:pt>
                <c:pt idx="22">
                  <c:v>0.00174816741326889</c:v>
                </c:pt>
                <c:pt idx="23">
                  <c:v>0.000537914124556837</c:v>
                </c:pt>
                <c:pt idx="24">
                  <c:v>0.0001351142170265</c:v>
                </c:pt>
                <c:pt idx="25">
                  <c:v>2.6253614853311E-5</c:v>
                </c:pt>
                <c:pt idx="26">
                  <c:v>3.63913913159486E-6</c:v>
                </c:pt>
                <c:pt idx="27">
                  <c:v>3.15788943439088E-7</c:v>
                </c:pt>
                <c:pt idx="28">
                  <c:v>1.3600216952625E-8</c:v>
                </c:pt>
                <c:pt idx="29">
                  <c:v>1.80273240779627E-10</c:v>
                </c:pt>
                <c:pt idx="30">
                  <c:v>2.11608508493555E-13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Priors!$U$26:$U$27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Priors!$V$26:$V$27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36048"/>
        <c:axId val="-96689504"/>
      </c:scatterChart>
      <c:valAx>
        <c:axId val="-96736048"/>
        <c:scaling>
          <c:orientation val="minMax"/>
          <c:max val="1.0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Steepness</a:t>
                </a:r>
              </a:p>
            </c:rich>
          </c:tx>
          <c:layout>
            <c:manualLayout>
              <c:xMode val="edge"/>
              <c:yMode val="edge"/>
              <c:x val="0.440816676761559"/>
              <c:y val="0.802723523195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6689504"/>
        <c:crosses val="autoZero"/>
        <c:crossBetween val="midCat"/>
      </c:valAx>
      <c:valAx>
        <c:axId val="-96689504"/>
        <c:scaling>
          <c:orientation val="minMax"/>
          <c:max val="1.0"/>
          <c:min val="0.0"/>
        </c:scaling>
        <c:delete val="0"/>
        <c:axPos val="l"/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6736048"/>
        <c:crosses val="autoZero"/>
        <c:crossBetween val="midCat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84904309155"/>
          <c:y val="0.11304347826087"/>
          <c:w val="0.594873284438313"/>
          <c:h val="0.6913043478260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Priors!$C$6:$BA$6</c:f>
              <c:numCache>
                <c:formatCode>General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xVal>
          <c:yVal>
            <c:numRef>
              <c:f>Priors!$C$7:$BA$7</c:f>
              <c:numCache>
                <c:formatCode>General</c:formatCode>
                <c:ptCount val="51"/>
                <c:pt idx="0">
                  <c:v>7.99187055345275E-5</c:v>
                </c:pt>
                <c:pt idx="1">
                  <c:v>0.000124712356450268</c:v>
                </c:pt>
                <c:pt idx="2">
                  <c:v>0.000192675983710436</c:v>
                </c:pt>
                <c:pt idx="3">
                  <c:v>0.000294715338782699</c:v>
                </c:pt>
                <c:pt idx="4">
                  <c:v>0.000446308285885664</c:v>
                </c:pt>
                <c:pt idx="5">
                  <c:v>0.000669151128824427</c:v>
                </c:pt>
                <c:pt idx="6">
                  <c:v>0.000993277356963863</c:v>
                </c:pt>
                <c:pt idx="7">
                  <c:v>0.0014597346289573</c:v>
                </c:pt>
                <c:pt idx="8">
                  <c:v>0.00212390135275376</c:v>
                </c:pt>
                <c:pt idx="9">
                  <c:v>0.00305950965056886</c:v>
                </c:pt>
                <c:pt idx="10">
                  <c:v>0.00436341347522881</c:v>
                </c:pt>
                <c:pt idx="11">
                  <c:v>0.00616109584236509</c:v>
                </c:pt>
                <c:pt idx="12">
                  <c:v>0.0086128446952684</c:v>
                </c:pt>
                <c:pt idx="13">
                  <c:v>0.0119204410073242</c:v>
                </c:pt>
                <c:pt idx="14">
                  <c:v>0.0163340952809996</c:v>
                </c:pt>
                <c:pt idx="15">
                  <c:v>0.02215924205969</c:v>
                </c:pt>
                <c:pt idx="16">
                  <c:v>0.0297626620988793</c:v>
                </c:pt>
                <c:pt idx="17">
                  <c:v>0.0395772579148998</c:v>
                </c:pt>
                <c:pt idx="18">
                  <c:v>0.052104674072113</c:v>
                </c:pt>
                <c:pt idx="19">
                  <c:v>0.0679148461684281</c:v>
                </c:pt>
                <c:pt idx="20">
                  <c:v>0.0876415024678427</c:v>
                </c:pt>
                <c:pt idx="21">
                  <c:v>0.111972651474214</c:v>
                </c:pt>
                <c:pt idx="22">
                  <c:v>0.141635188708006</c:v>
                </c:pt>
                <c:pt idx="23">
                  <c:v>0.177372964231157</c:v>
                </c:pt>
                <c:pt idx="24">
                  <c:v>0.219917979902136</c:v>
                </c:pt>
                <c:pt idx="25">
                  <c:v>0.26995483256594</c:v>
                </c:pt>
                <c:pt idx="26">
                  <c:v>0.328079073873383</c:v>
                </c:pt>
                <c:pt idx="27">
                  <c:v>0.394750791504471</c:v>
                </c:pt>
                <c:pt idx="28">
                  <c:v>0.470245386884435</c:v>
                </c:pt>
                <c:pt idx="29">
                  <c:v>0.554604173397278</c:v>
                </c:pt>
                <c:pt idx="30">
                  <c:v>0.647587978329458</c:v>
                </c:pt>
                <c:pt idx="31">
                  <c:v>0.748637328178724</c:v>
                </c:pt>
                <c:pt idx="32">
                  <c:v>0.856842960239037</c:v>
                </c:pt>
                <c:pt idx="33">
                  <c:v>0.970930274916065</c:v>
                </c:pt>
                <c:pt idx="34">
                  <c:v>1.089260885162753</c:v>
                </c:pt>
                <c:pt idx="35">
                  <c:v>1.209853622595716</c:v>
                </c:pt>
                <c:pt idx="36">
                  <c:v>1.330426249493774</c:v>
                </c:pt>
                <c:pt idx="37">
                  <c:v>1.448457763807413</c:v>
                </c:pt>
                <c:pt idx="38">
                  <c:v>1.561269666833806</c:v>
                </c:pt>
                <c:pt idx="39">
                  <c:v>1.666123014458998</c:v>
                </c:pt>
                <c:pt idx="40">
                  <c:v>1.760326633821497</c:v>
                </c:pt>
                <c:pt idx="41">
                  <c:v>1.841350701516616</c:v>
                </c:pt>
                <c:pt idx="42">
                  <c:v>1.90693907730262</c:v>
                </c:pt>
                <c:pt idx="43">
                  <c:v>1.95521346987728</c:v>
                </c:pt>
                <c:pt idx="44">
                  <c:v>1.984762737385059</c:v>
                </c:pt>
                <c:pt idx="45">
                  <c:v>1.994711402007163</c:v>
                </c:pt>
                <c:pt idx="46">
                  <c:v>1.984762737385059</c:v>
                </c:pt>
                <c:pt idx="47">
                  <c:v>1.95521346987728</c:v>
                </c:pt>
                <c:pt idx="48">
                  <c:v>1.90693907730262</c:v>
                </c:pt>
                <c:pt idx="49">
                  <c:v>1.841350701516616</c:v>
                </c:pt>
                <c:pt idx="50">
                  <c:v>1.760326633821497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Priors!$C$6:$BA$6</c:f>
              <c:numCache>
                <c:formatCode>General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xVal>
          <c:yVal>
            <c:numRef>
              <c:f>Priors!$C$8:$BA$8</c:f>
              <c:numCache>
                <c:formatCode>General</c:formatCode>
                <c:ptCount val="51"/>
                <c:pt idx="0">
                  <c:v>0.0793491295891686</c:v>
                </c:pt>
                <c:pt idx="1">
                  <c:v>0.0886864821155786</c:v>
                </c:pt>
                <c:pt idx="2">
                  <c:v>0.0988751039734256</c:v>
                </c:pt>
                <c:pt idx="3">
                  <c:v>0.109958989951068</c:v>
                </c:pt>
                <c:pt idx="4">
                  <c:v>0.121980046447957</c:v>
                </c:pt>
                <c:pt idx="5">
                  <c:v>0.13497741628297</c:v>
                </c:pt>
                <c:pt idx="6">
                  <c:v>0.14898676517204</c:v>
                </c:pt>
                <c:pt idx="7">
                  <c:v>0.164039536936691</c:v>
                </c:pt>
                <c:pt idx="8">
                  <c:v>0.180162185840545</c:v>
                </c:pt>
                <c:pt idx="9">
                  <c:v>0.197375395752235</c:v>
                </c:pt>
                <c:pt idx="10">
                  <c:v>0.215693297066279</c:v>
                </c:pt>
                <c:pt idx="11">
                  <c:v>0.235122693442217</c:v>
                </c:pt>
                <c:pt idx="12">
                  <c:v>0.255662311409945</c:v>
                </c:pt>
                <c:pt idx="13">
                  <c:v>0.277302086698639</c:v>
                </c:pt>
                <c:pt idx="14">
                  <c:v>0.300022501742464</c:v>
                </c:pt>
                <c:pt idx="15">
                  <c:v>0.323793989164729</c:v>
                </c:pt>
                <c:pt idx="16">
                  <c:v>0.348576416113401</c:v>
                </c:pt>
                <c:pt idx="17">
                  <c:v>0.374318664089362</c:v>
                </c:pt>
                <c:pt idx="18">
                  <c:v>0.400958318354799</c:v>
                </c:pt>
                <c:pt idx="19">
                  <c:v>0.428421480119518</c:v>
                </c:pt>
                <c:pt idx="20">
                  <c:v>0.456622713472555</c:v>
                </c:pt>
                <c:pt idx="21">
                  <c:v>0.485465137458032</c:v>
                </c:pt>
                <c:pt idx="22">
                  <c:v>0.514840671799937</c:v>
                </c:pt>
                <c:pt idx="23">
                  <c:v>0.544630442581376</c:v>
                </c:pt>
                <c:pt idx="24">
                  <c:v>0.574705351710582</c:v>
                </c:pt>
                <c:pt idx="25">
                  <c:v>0.604926811297858</c:v>
                </c:pt>
                <c:pt idx="26">
                  <c:v>0.635147641172972</c:v>
                </c:pt>
                <c:pt idx="27">
                  <c:v>0.665213124746887</c:v>
                </c:pt>
                <c:pt idx="28">
                  <c:v>0.694962215327491</c:v>
                </c:pt>
                <c:pt idx="29">
                  <c:v>0.724228881903707</c:v>
                </c:pt>
                <c:pt idx="30">
                  <c:v>0.752843580387011</c:v>
                </c:pt>
                <c:pt idx="31">
                  <c:v>0.780634833416903</c:v>
                </c:pt>
                <c:pt idx="32">
                  <c:v>0.807430899169786</c:v>
                </c:pt>
                <c:pt idx="33">
                  <c:v>0.833061507229499</c:v>
                </c:pt>
                <c:pt idx="34">
                  <c:v>0.85735963754846</c:v>
                </c:pt>
                <c:pt idx="35">
                  <c:v>0.880163316910748</c:v>
                </c:pt>
                <c:pt idx="36">
                  <c:v>0.90131740615412</c:v>
                </c:pt>
                <c:pt idx="37">
                  <c:v>0.920675350758308</c:v>
                </c:pt>
                <c:pt idx="38">
                  <c:v>0.938100867292345</c:v>
                </c:pt>
                <c:pt idx="39">
                  <c:v>0.95346953865131</c:v>
                </c:pt>
                <c:pt idx="40">
                  <c:v>0.966670292007123</c:v>
                </c:pt>
                <c:pt idx="41">
                  <c:v>0.97760673493864</c:v>
                </c:pt>
                <c:pt idx="42">
                  <c:v>0.986198327269722</c:v>
                </c:pt>
                <c:pt idx="43">
                  <c:v>0.992381368692529</c:v>
                </c:pt>
                <c:pt idx="44">
                  <c:v>0.99610978523691</c:v>
                </c:pt>
                <c:pt idx="45">
                  <c:v>0.997355701003582</c:v>
                </c:pt>
                <c:pt idx="46">
                  <c:v>0.99610978523691</c:v>
                </c:pt>
                <c:pt idx="47">
                  <c:v>0.992381368692529</c:v>
                </c:pt>
                <c:pt idx="48">
                  <c:v>0.986198327269722</c:v>
                </c:pt>
                <c:pt idx="49">
                  <c:v>0.97760673493864</c:v>
                </c:pt>
                <c:pt idx="50">
                  <c:v>0.966670292007123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421120"/>
        <c:axId val="-97412576"/>
      </c:scatterChart>
      <c:valAx>
        <c:axId val="-974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7412576"/>
        <c:crosses val="autoZero"/>
        <c:crossBetween val="midCat"/>
      </c:valAx>
      <c:valAx>
        <c:axId val="-9741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7421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7723384617419"/>
          <c:y val="0.3741631562833"/>
          <c:w val="0.211505443402694"/>
          <c:h val="0.183680094902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46232179226"/>
          <c:y val="0.104762229545603"/>
          <c:w val="0.839103869653768"/>
          <c:h val="0.70476408967041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Priors!$B$23:$B$55</c:f>
              <c:numCache>
                <c:formatCode>General</c:formatCode>
                <c:ptCount val="33"/>
                <c:pt idx="0">
                  <c:v>0.2125</c:v>
                </c:pt>
                <c:pt idx="1">
                  <c:v>0.2375</c:v>
                </c:pt>
                <c:pt idx="2">
                  <c:v>0.2625</c:v>
                </c:pt>
                <c:pt idx="3">
                  <c:v>0.2875</c:v>
                </c:pt>
                <c:pt idx="4">
                  <c:v>0.3125</c:v>
                </c:pt>
                <c:pt idx="5">
                  <c:v>0.3375</c:v>
                </c:pt>
                <c:pt idx="6">
                  <c:v>0.3625</c:v>
                </c:pt>
                <c:pt idx="7">
                  <c:v>0.3875</c:v>
                </c:pt>
                <c:pt idx="8">
                  <c:v>0.4125</c:v>
                </c:pt>
                <c:pt idx="9">
                  <c:v>0.4375</c:v>
                </c:pt>
                <c:pt idx="10">
                  <c:v>0.4625</c:v>
                </c:pt>
                <c:pt idx="11">
                  <c:v>0.4875</c:v>
                </c:pt>
                <c:pt idx="12">
                  <c:v>0.5125</c:v>
                </c:pt>
                <c:pt idx="13">
                  <c:v>0.5375</c:v>
                </c:pt>
                <c:pt idx="14">
                  <c:v>0.5625</c:v>
                </c:pt>
                <c:pt idx="15">
                  <c:v>0.5875</c:v>
                </c:pt>
                <c:pt idx="16">
                  <c:v>0.6125</c:v>
                </c:pt>
                <c:pt idx="17">
                  <c:v>0.6375</c:v>
                </c:pt>
                <c:pt idx="18">
                  <c:v>0.6625</c:v>
                </c:pt>
                <c:pt idx="19">
                  <c:v>0.6875</c:v>
                </c:pt>
                <c:pt idx="20">
                  <c:v>0.7125</c:v>
                </c:pt>
                <c:pt idx="21">
                  <c:v>0.7375</c:v>
                </c:pt>
                <c:pt idx="22">
                  <c:v>0.7625</c:v>
                </c:pt>
                <c:pt idx="23">
                  <c:v>0.7875</c:v>
                </c:pt>
                <c:pt idx="24">
                  <c:v>0.8125</c:v>
                </c:pt>
                <c:pt idx="25">
                  <c:v>0.8375</c:v>
                </c:pt>
                <c:pt idx="26">
                  <c:v>0.8625</c:v>
                </c:pt>
                <c:pt idx="27">
                  <c:v>0.8875</c:v>
                </c:pt>
                <c:pt idx="28">
                  <c:v>0.9125</c:v>
                </c:pt>
                <c:pt idx="29">
                  <c:v>0.9375</c:v>
                </c:pt>
                <c:pt idx="30">
                  <c:v>0.9625</c:v>
                </c:pt>
                <c:pt idx="31">
                  <c:v>0.9875</c:v>
                </c:pt>
                <c:pt idx="32">
                  <c:v>1.0</c:v>
                </c:pt>
              </c:numCache>
            </c:numRef>
          </c:xVal>
          <c:yVal>
            <c:numRef>
              <c:f>Priors!$E$23:$E$55</c:f>
              <c:numCache>
                <c:formatCode>General</c:formatCode>
                <c:ptCount val="33"/>
                <c:pt idx="0">
                  <c:v>0.000402799907530357</c:v>
                </c:pt>
                <c:pt idx="1">
                  <c:v>0.00121025328871209</c:v>
                </c:pt>
                <c:pt idx="2">
                  <c:v>0.00306717209981761</c:v>
                </c:pt>
                <c:pt idx="3">
                  <c:v>0.00673770245476139</c:v>
                </c:pt>
                <c:pt idx="4">
                  <c:v>0.0130889968370922</c:v>
                </c:pt>
                <c:pt idx="5">
                  <c:v>0.0228268645461708</c:v>
                </c:pt>
                <c:pt idx="6">
                  <c:v>0.0361470533005345</c:v>
                </c:pt>
                <c:pt idx="7">
                  <c:v>0.0524252306026279</c:v>
                </c:pt>
                <c:pt idx="8">
                  <c:v>0.0700941712655551</c:v>
                </c:pt>
                <c:pt idx="9">
                  <c:v>0.0868143929302765</c:v>
                </c:pt>
                <c:pt idx="10">
                  <c:v>0.0999420775837049</c:v>
                </c:pt>
                <c:pt idx="11">
                  <c:v>0.107175728074704</c:v>
                </c:pt>
                <c:pt idx="12">
                  <c:v>0.107175728074704</c:v>
                </c:pt>
                <c:pt idx="13">
                  <c:v>0.0999420775837047</c:v>
                </c:pt>
                <c:pt idx="14">
                  <c:v>0.0868143929302763</c:v>
                </c:pt>
                <c:pt idx="15">
                  <c:v>0.070094171265555</c:v>
                </c:pt>
                <c:pt idx="16">
                  <c:v>0.0524252306026278</c:v>
                </c:pt>
                <c:pt idx="17">
                  <c:v>0.0361470533005345</c:v>
                </c:pt>
                <c:pt idx="18">
                  <c:v>0.0228268645461708</c:v>
                </c:pt>
                <c:pt idx="19">
                  <c:v>0.0130889968370922</c:v>
                </c:pt>
                <c:pt idx="20">
                  <c:v>0.0067377024547614</c:v>
                </c:pt>
                <c:pt idx="21">
                  <c:v>0.0030671720998176</c:v>
                </c:pt>
                <c:pt idx="22">
                  <c:v>0.00121025328871209</c:v>
                </c:pt>
                <c:pt idx="23">
                  <c:v>0.000402799907530355</c:v>
                </c:pt>
                <c:pt idx="24">
                  <c:v>0.00010886060217319</c:v>
                </c:pt>
                <c:pt idx="25">
                  <c:v>2.26144757216688E-5</c:v>
                </c:pt>
                <c:pt idx="26">
                  <c:v>3.32335018818966E-6</c:v>
                </c:pt>
                <c:pt idx="27">
                  <c:v>3.02188726504389E-7</c:v>
                </c:pt>
                <c:pt idx="28">
                  <c:v>1.34199437389346E-8</c:v>
                </c:pt>
                <c:pt idx="29">
                  <c:v>1.80061582784995E-10</c:v>
                </c:pt>
                <c:pt idx="30">
                  <c:v>2.10784544241235E-13</c:v>
                </c:pt>
                <c:pt idx="31">
                  <c:v>6.78720976863151E-20</c:v>
                </c:pt>
                <c:pt idx="32">
                  <c:v>0.0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Priors!$U$28:$U$29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Priors!$V$28:$V$29</c:f>
              <c:numCache>
                <c:formatCode>General</c:formatCode>
                <c:ptCount val="2"/>
                <c:pt idx="0">
                  <c:v>0.0</c:v>
                </c:pt>
                <c:pt idx="1">
                  <c:v>0.14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492512"/>
        <c:axId val="-97488224"/>
      </c:scatterChart>
      <c:valAx>
        <c:axId val="-97492512"/>
        <c:scaling>
          <c:orientation val="minMax"/>
          <c:max val="1.0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7488224"/>
        <c:crosses val="autoZero"/>
        <c:crossBetween val="midCat"/>
      </c:valAx>
      <c:valAx>
        <c:axId val="-97488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97492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3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53073833181"/>
          <c:y val="0.0544219494776702"/>
          <c:w val="0.840817164398482"/>
          <c:h val="0.64285927820497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Priors!$C$22:$C$55</c:f>
              <c:numCache>
                <c:formatCode>General</c:formatCode>
                <c:ptCount val="34"/>
                <c:pt idx="0">
                  <c:v>0.2</c:v>
                </c:pt>
                <c:pt idx="1">
                  <c:v>0.225</c:v>
                </c:pt>
                <c:pt idx="2">
                  <c:v>0.25</c:v>
                </c:pt>
                <c:pt idx="3">
                  <c:v>0.275</c:v>
                </c:pt>
                <c:pt idx="4">
                  <c:v>0.3</c:v>
                </c:pt>
                <c:pt idx="5">
                  <c:v>0.325</c:v>
                </c:pt>
                <c:pt idx="6">
                  <c:v>0.35</c:v>
                </c:pt>
                <c:pt idx="7">
                  <c:v>0.375</c:v>
                </c:pt>
                <c:pt idx="8">
                  <c:v>0.4</c:v>
                </c:pt>
                <c:pt idx="9">
                  <c:v>0.425</c:v>
                </c:pt>
                <c:pt idx="10">
                  <c:v>0.45</c:v>
                </c:pt>
                <c:pt idx="11">
                  <c:v>0.475</c:v>
                </c:pt>
                <c:pt idx="12">
                  <c:v>0.5</c:v>
                </c:pt>
                <c:pt idx="13">
                  <c:v>0.525</c:v>
                </c:pt>
                <c:pt idx="14">
                  <c:v>0.55</c:v>
                </c:pt>
                <c:pt idx="15">
                  <c:v>0.575</c:v>
                </c:pt>
                <c:pt idx="16">
                  <c:v>0.6</c:v>
                </c:pt>
                <c:pt idx="17">
                  <c:v>0.625</c:v>
                </c:pt>
                <c:pt idx="18">
                  <c:v>0.65</c:v>
                </c:pt>
                <c:pt idx="19">
                  <c:v>0.675</c:v>
                </c:pt>
                <c:pt idx="20">
                  <c:v>0.7</c:v>
                </c:pt>
                <c:pt idx="21">
                  <c:v>0.725</c:v>
                </c:pt>
                <c:pt idx="22">
                  <c:v>0.75</c:v>
                </c:pt>
                <c:pt idx="23">
                  <c:v>0.775</c:v>
                </c:pt>
                <c:pt idx="24">
                  <c:v>0.8</c:v>
                </c:pt>
                <c:pt idx="25">
                  <c:v>0.825</c:v>
                </c:pt>
                <c:pt idx="26">
                  <c:v>0.85</c:v>
                </c:pt>
                <c:pt idx="27">
                  <c:v>0.875</c:v>
                </c:pt>
                <c:pt idx="28">
                  <c:v>0.9</c:v>
                </c:pt>
                <c:pt idx="29">
                  <c:v>0.925</c:v>
                </c:pt>
                <c:pt idx="30">
                  <c:v>0.95</c:v>
                </c:pt>
                <c:pt idx="31">
                  <c:v>0.975</c:v>
                </c:pt>
                <c:pt idx="32">
                  <c:v>1.0</c:v>
                </c:pt>
                <c:pt idx="33">
                  <c:v>1.0</c:v>
                </c:pt>
              </c:numCache>
            </c:numRef>
          </c:xVal>
          <c:yVal>
            <c:numRef>
              <c:f>Priors!$F$22:$F$55</c:f>
              <c:numCache>
                <c:formatCode>General</c:formatCode>
                <c:ptCount val="34"/>
                <c:pt idx="0">
                  <c:v>1.0</c:v>
                </c:pt>
                <c:pt idx="1">
                  <c:v>0.99959720009247</c:v>
                </c:pt>
                <c:pt idx="2">
                  <c:v>0.998386946803757</c:v>
                </c:pt>
                <c:pt idx="3">
                  <c:v>0.99531977470394</c:v>
                </c:pt>
                <c:pt idx="4">
                  <c:v>0.988582072249179</c:v>
                </c:pt>
                <c:pt idx="5">
                  <c:v>0.975493075412086</c:v>
                </c:pt>
                <c:pt idx="6">
                  <c:v>0.952666210865915</c:v>
                </c:pt>
                <c:pt idx="7">
                  <c:v>0.916519157565381</c:v>
                </c:pt>
                <c:pt idx="8">
                  <c:v>0.864093926962753</c:v>
                </c:pt>
                <c:pt idx="9">
                  <c:v>0.793999755697198</c:v>
                </c:pt>
                <c:pt idx="10">
                  <c:v>0.707185362766921</c:v>
                </c:pt>
                <c:pt idx="11">
                  <c:v>0.607243285183216</c:v>
                </c:pt>
                <c:pt idx="12">
                  <c:v>0.500067557108513</c:v>
                </c:pt>
                <c:pt idx="13">
                  <c:v>0.392891829033809</c:v>
                </c:pt>
                <c:pt idx="14">
                  <c:v>0.292949751450104</c:v>
                </c:pt>
                <c:pt idx="15">
                  <c:v>0.206135358519828</c:v>
                </c:pt>
                <c:pt idx="16">
                  <c:v>0.136041187254273</c:v>
                </c:pt>
                <c:pt idx="17">
                  <c:v>0.0836159566516454</c:v>
                </c:pt>
                <c:pt idx="18">
                  <c:v>0.0474689033511109</c:v>
                </c:pt>
                <c:pt idx="19">
                  <c:v>0.02464203880494</c:v>
                </c:pt>
                <c:pt idx="20">
                  <c:v>0.0115530419678478</c:v>
                </c:pt>
                <c:pt idx="21">
                  <c:v>0.00481533951308644</c:v>
                </c:pt>
                <c:pt idx="22">
                  <c:v>0.00174816741326889</c:v>
                </c:pt>
                <c:pt idx="23">
                  <c:v>0.000537914124556837</c:v>
                </c:pt>
                <c:pt idx="24">
                  <c:v>0.0001351142170265</c:v>
                </c:pt>
                <c:pt idx="25">
                  <c:v>2.6253614853311E-5</c:v>
                </c:pt>
                <c:pt idx="26">
                  <c:v>3.63913913159486E-6</c:v>
                </c:pt>
                <c:pt idx="27">
                  <c:v>3.15788943439088E-7</c:v>
                </c:pt>
                <c:pt idx="28">
                  <c:v>1.3600216952625E-8</c:v>
                </c:pt>
                <c:pt idx="29">
                  <c:v>1.80273240779627E-10</c:v>
                </c:pt>
                <c:pt idx="30">
                  <c:v>2.11608508493555E-13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Priors!$U$26:$U$27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Priors!$V$26:$V$27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864464"/>
        <c:axId val="-97592016"/>
      </c:scatterChart>
      <c:valAx>
        <c:axId val="-97864464"/>
        <c:scaling>
          <c:orientation val="minMax"/>
          <c:max val="1.0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Steepness</a:t>
                </a:r>
              </a:p>
            </c:rich>
          </c:tx>
          <c:layout>
            <c:manualLayout>
              <c:xMode val="edge"/>
              <c:yMode val="edge"/>
              <c:x val="0.440816676761559"/>
              <c:y val="0.802723523195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7592016"/>
        <c:crosses val="autoZero"/>
        <c:crossBetween val="midCat"/>
      </c:valAx>
      <c:valAx>
        <c:axId val="-97592016"/>
        <c:scaling>
          <c:orientation val="minMax"/>
          <c:max val="1.0"/>
          <c:min val="0.0"/>
        </c:scaling>
        <c:delete val="0"/>
        <c:axPos val="l"/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7864464"/>
        <c:crosses val="autoZero"/>
        <c:crossBetween val="midCat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6865503143355"/>
          <c:y val="0.0632604909436087"/>
          <c:w val="0.765603847198341"/>
          <c:h val="0.827252573877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Priors!$C$23:$C$53</c:f>
              <c:numCache>
                <c:formatCode>General</c:formatCode>
                <c:ptCount val="31"/>
                <c:pt idx="0">
                  <c:v>0.225</c:v>
                </c:pt>
                <c:pt idx="1">
                  <c:v>0.25</c:v>
                </c:pt>
                <c:pt idx="2">
                  <c:v>0.275</c:v>
                </c:pt>
                <c:pt idx="3">
                  <c:v>0.3</c:v>
                </c:pt>
                <c:pt idx="4">
                  <c:v>0.325</c:v>
                </c:pt>
                <c:pt idx="5">
                  <c:v>0.35</c:v>
                </c:pt>
                <c:pt idx="6">
                  <c:v>0.375</c:v>
                </c:pt>
                <c:pt idx="7">
                  <c:v>0.4</c:v>
                </c:pt>
                <c:pt idx="8">
                  <c:v>0.425</c:v>
                </c:pt>
                <c:pt idx="9">
                  <c:v>0.45</c:v>
                </c:pt>
                <c:pt idx="10">
                  <c:v>0.475</c:v>
                </c:pt>
                <c:pt idx="11">
                  <c:v>0.5</c:v>
                </c:pt>
                <c:pt idx="12">
                  <c:v>0.525</c:v>
                </c:pt>
                <c:pt idx="13">
                  <c:v>0.55</c:v>
                </c:pt>
                <c:pt idx="14">
                  <c:v>0.575</c:v>
                </c:pt>
                <c:pt idx="15">
                  <c:v>0.6</c:v>
                </c:pt>
                <c:pt idx="16">
                  <c:v>0.625</c:v>
                </c:pt>
                <c:pt idx="17">
                  <c:v>0.65</c:v>
                </c:pt>
                <c:pt idx="18">
                  <c:v>0.675</c:v>
                </c:pt>
                <c:pt idx="19">
                  <c:v>0.7</c:v>
                </c:pt>
                <c:pt idx="20">
                  <c:v>0.725</c:v>
                </c:pt>
                <c:pt idx="21">
                  <c:v>0.75</c:v>
                </c:pt>
                <c:pt idx="22">
                  <c:v>0.775</c:v>
                </c:pt>
                <c:pt idx="23">
                  <c:v>0.8</c:v>
                </c:pt>
                <c:pt idx="24">
                  <c:v>0.825</c:v>
                </c:pt>
                <c:pt idx="25">
                  <c:v>0.85</c:v>
                </c:pt>
                <c:pt idx="26">
                  <c:v>0.875</c:v>
                </c:pt>
                <c:pt idx="27">
                  <c:v>0.9</c:v>
                </c:pt>
                <c:pt idx="28">
                  <c:v>0.925</c:v>
                </c:pt>
                <c:pt idx="29">
                  <c:v>0.95</c:v>
                </c:pt>
                <c:pt idx="30">
                  <c:v>0.975</c:v>
                </c:pt>
              </c:numCache>
            </c:numRef>
          </c:xVal>
          <c:yVal>
            <c:numRef>
              <c:f>Priors!$I$23:$I$53</c:f>
              <c:numCache>
                <c:formatCode>General</c:formatCode>
                <c:ptCount val="31"/>
                <c:pt idx="0">
                  <c:v>7.817070626687031</c:v>
                </c:pt>
                <c:pt idx="1">
                  <c:v>6.716925611765731</c:v>
                </c:pt>
                <c:pt idx="2">
                  <c:v>5.78699928201786</c:v>
                </c:pt>
                <c:pt idx="3">
                  <c:v>5.000036294254305</c:v>
                </c:pt>
                <c:pt idx="4">
                  <c:v>4.33598333781884</c:v>
                </c:pt>
                <c:pt idx="5">
                  <c:v>3.779817167067644</c:v>
                </c:pt>
                <c:pt idx="6">
                  <c:v>3.320159846824647</c:v>
                </c:pt>
                <c:pt idx="7">
                  <c:v>2.948367303488941</c:v>
                </c:pt>
                <c:pt idx="8">
                  <c:v>2.657915637249504</c:v>
                </c:pt>
                <c:pt idx="9">
                  <c:v>2.443982853892896</c:v>
                </c:pt>
                <c:pt idx="10">
                  <c:v>2.303164484972116</c:v>
                </c:pt>
                <c:pt idx="11">
                  <c:v>2.233285473195268</c:v>
                </c:pt>
                <c:pt idx="12">
                  <c:v>2.233285473195268</c:v>
                </c:pt>
                <c:pt idx="13">
                  <c:v>2.303164484972118</c:v>
                </c:pt>
                <c:pt idx="14">
                  <c:v>2.443982853892898</c:v>
                </c:pt>
                <c:pt idx="15">
                  <c:v>2.657915637249506</c:v>
                </c:pt>
                <c:pt idx="16">
                  <c:v>2.948367303488943</c:v>
                </c:pt>
                <c:pt idx="17">
                  <c:v>3.320159846824648</c:v>
                </c:pt>
                <c:pt idx="18">
                  <c:v>3.779817167067644</c:v>
                </c:pt>
                <c:pt idx="19">
                  <c:v>4.335983337818839</c:v>
                </c:pt>
                <c:pt idx="20">
                  <c:v>5.000036294254303</c:v>
                </c:pt>
                <c:pt idx="21">
                  <c:v>5.786999282017863</c:v>
                </c:pt>
                <c:pt idx="22">
                  <c:v>6.71692561176573</c:v>
                </c:pt>
                <c:pt idx="23">
                  <c:v>7.817070626687036</c:v>
                </c:pt>
                <c:pt idx="24">
                  <c:v>9.125442373343995</c:v>
                </c:pt>
                <c:pt idx="25">
                  <c:v>10.69692033807264</c:v>
                </c:pt>
                <c:pt idx="26">
                  <c:v>12.61453719099958</c:v>
                </c:pt>
                <c:pt idx="27">
                  <c:v>15.01221409255414</c:v>
                </c:pt>
                <c:pt idx="28">
                  <c:v>18.12652389774142</c:v>
                </c:pt>
                <c:pt idx="29">
                  <c:v>22.43772219696698</c:v>
                </c:pt>
                <c:pt idx="30">
                  <c:v>29.18793990047022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85808"/>
        <c:axId val="-9828212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Priors!$C$23:$C$53</c:f>
              <c:numCache>
                <c:formatCode>General</c:formatCode>
                <c:ptCount val="31"/>
                <c:pt idx="0">
                  <c:v>0.225</c:v>
                </c:pt>
                <c:pt idx="1">
                  <c:v>0.25</c:v>
                </c:pt>
                <c:pt idx="2">
                  <c:v>0.275</c:v>
                </c:pt>
                <c:pt idx="3">
                  <c:v>0.3</c:v>
                </c:pt>
                <c:pt idx="4">
                  <c:v>0.325</c:v>
                </c:pt>
                <c:pt idx="5">
                  <c:v>0.35</c:v>
                </c:pt>
                <c:pt idx="6">
                  <c:v>0.375</c:v>
                </c:pt>
                <c:pt idx="7">
                  <c:v>0.4</c:v>
                </c:pt>
                <c:pt idx="8">
                  <c:v>0.425</c:v>
                </c:pt>
                <c:pt idx="9">
                  <c:v>0.45</c:v>
                </c:pt>
                <c:pt idx="10">
                  <c:v>0.475</c:v>
                </c:pt>
                <c:pt idx="11">
                  <c:v>0.5</c:v>
                </c:pt>
                <c:pt idx="12">
                  <c:v>0.525</c:v>
                </c:pt>
                <c:pt idx="13">
                  <c:v>0.55</c:v>
                </c:pt>
                <c:pt idx="14">
                  <c:v>0.575</c:v>
                </c:pt>
                <c:pt idx="15">
                  <c:v>0.6</c:v>
                </c:pt>
                <c:pt idx="16">
                  <c:v>0.625</c:v>
                </c:pt>
                <c:pt idx="17">
                  <c:v>0.65</c:v>
                </c:pt>
                <c:pt idx="18">
                  <c:v>0.675</c:v>
                </c:pt>
                <c:pt idx="19">
                  <c:v>0.7</c:v>
                </c:pt>
                <c:pt idx="20">
                  <c:v>0.725</c:v>
                </c:pt>
                <c:pt idx="21">
                  <c:v>0.75</c:v>
                </c:pt>
                <c:pt idx="22">
                  <c:v>0.775</c:v>
                </c:pt>
                <c:pt idx="23">
                  <c:v>0.8</c:v>
                </c:pt>
                <c:pt idx="24">
                  <c:v>0.825</c:v>
                </c:pt>
                <c:pt idx="25">
                  <c:v>0.85</c:v>
                </c:pt>
                <c:pt idx="26">
                  <c:v>0.875</c:v>
                </c:pt>
                <c:pt idx="27">
                  <c:v>0.9</c:v>
                </c:pt>
                <c:pt idx="28">
                  <c:v>0.925</c:v>
                </c:pt>
                <c:pt idx="29">
                  <c:v>0.95</c:v>
                </c:pt>
                <c:pt idx="30">
                  <c:v>0.975</c:v>
                </c:pt>
              </c:numCache>
            </c:numRef>
          </c:xVal>
          <c:yVal>
            <c:numRef>
              <c:f>Priors!$J$23:$J$53</c:f>
              <c:numCache>
                <c:formatCode>General</c:formatCode>
                <c:ptCount val="31"/>
                <c:pt idx="0">
                  <c:v>48.72730089330243</c:v>
                </c:pt>
                <c:pt idx="1">
                  <c:v>39.5271369648314</c:v>
                </c:pt>
                <c:pt idx="2">
                  <c:v>34.35047679897883</c:v>
                </c:pt>
                <c:pt idx="3">
                  <c:v>30.83135748595641</c:v>
                </c:pt>
                <c:pt idx="4">
                  <c:v>28.22917710063229</c:v>
                </c:pt>
                <c:pt idx="5">
                  <c:v>26.2148571412084</c:v>
                </c:pt>
                <c:pt idx="6">
                  <c:v>24.61364149439873</c:v>
                </c:pt>
                <c:pt idx="7">
                  <c:v>23.32200500352631</c:v>
                </c:pt>
                <c:pt idx="8">
                  <c:v>22.27398486937055</c:v>
                </c:pt>
                <c:pt idx="9">
                  <c:v>21.42539810568325</c:v>
                </c:pt>
                <c:pt idx="10">
                  <c:v>20.74564871969307</c:v>
                </c:pt>
                <c:pt idx="11">
                  <c:v>20.21314700774748</c:v>
                </c:pt>
                <c:pt idx="12">
                  <c:v>19.8126073423989</c:v>
                </c:pt>
                <c:pt idx="13">
                  <c:v>19.5333976217573</c:v>
                </c:pt>
                <c:pt idx="14">
                  <c:v>19.36851878898394</c:v>
                </c:pt>
                <c:pt idx="15">
                  <c:v>19.31398995708391</c:v>
                </c:pt>
                <c:pt idx="16">
                  <c:v>19.36851878898394</c:v>
                </c:pt>
                <c:pt idx="17">
                  <c:v>19.53339762175731</c:v>
                </c:pt>
                <c:pt idx="18">
                  <c:v>19.8126073423989</c:v>
                </c:pt>
                <c:pt idx="19">
                  <c:v>20.21314700774748</c:v>
                </c:pt>
                <c:pt idx="20">
                  <c:v>20.74564871969307</c:v>
                </c:pt>
                <c:pt idx="21">
                  <c:v>21.42539810568325</c:v>
                </c:pt>
                <c:pt idx="22">
                  <c:v>22.27398486937054</c:v>
                </c:pt>
                <c:pt idx="23">
                  <c:v>23.32200500352632</c:v>
                </c:pt>
                <c:pt idx="24">
                  <c:v>24.61364149439873</c:v>
                </c:pt>
                <c:pt idx="25">
                  <c:v>26.2148571412084</c:v>
                </c:pt>
                <c:pt idx="26">
                  <c:v>28.2291771006323</c:v>
                </c:pt>
                <c:pt idx="27">
                  <c:v>30.8313574859564</c:v>
                </c:pt>
                <c:pt idx="28">
                  <c:v>34.35047679897884</c:v>
                </c:pt>
                <c:pt idx="29">
                  <c:v>39.5271369648314</c:v>
                </c:pt>
                <c:pt idx="30">
                  <c:v>48.72730089330238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338112"/>
        <c:axId val="-98425760"/>
      </c:scatterChart>
      <c:valAx>
        <c:axId val="-9828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8282128"/>
        <c:crosses val="autoZero"/>
        <c:crossBetween val="midCat"/>
      </c:valAx>
      <c:valAx>
        <c:axId val="-9828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8285808"/>
        <c:crosses val="autoZero"/>
        <c:crossBetween val="midCat"/>
      </c:valAx>
      <c:valAx>
        <c:axId val="-9833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425760"/>
        <c:crosses val="autoZero"/>
        <c:crossBetween val="midCat"/>
      </c:valAx>
      <c:valAx>
        <c:axId val="-98425760"/>
        <c:scaling>
          <c:orientation val="minMax"/>
          <c:max val="45.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83381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426828707729"/>
          <c:y val="0.430465219377323"/>
          <c:w val="0.111114636954468"/>
          <c:h val="0.101507082298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Sheet3!$A$1:$A$79</c:f>
              <c:numCache>
                <c:formatCode>General</c:formatCode>
                <c:ptCount val="79"/>
                <c:pt idx="0">
                  <c:v>0.21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  <c:pt idx="5">
                  <c:v>0.26</c:v>
                </c:pt>
                <c:pt idx="6">
                  <c:v>0.27</c:v>
                </c:pt>
                <c:pt idx="7">
                  <c:v>0.28</c:v>
                </c:pt>
                <c:pt idx="8">
                  <c:v>0.29</c:v>
                </c:pt>
                <c:pt idx="9">
                  <c:v>0.3</c:v>
                </c:pt>
                <c:pt idx="10">
                  <c:v>0.31</c:v>
                </c:pt>
                <c:pt idx="11">
                  <c:v>0.32</c:v>
                </c:pt>
                <c:pt idx="12">
                  <c:v>0.33</c:v>
                </c:pt>
                <c:pt idx="13">
                  <c:v>0.34</c:v>
                </c:pt>
                <c:pt idx="14">
                  <c:v>0.35</c:v>
                </c:pt>
                <c:pt idx="15">
                  <c:v>0.36</c:v>
                </c:pt>
                <c:pt idx="16">
                  <c:v>0.37</c:v>
                </c:pt>
                <c:pt idx="17">
                  <c:v>0.38</c:v>
                </c:pt>
                <c:pt idx="18">
                  <c:v>0.39</c:v>
                </c:pt>
                <c:pt idx="19">
                  <c:v>0.4</c:v>
                </c:pt>
                <c:pt idx="20">
                  <c:v>0.41</c:v>
                </c:pt>
                <c:pt idx="21">
                  <c:v>0.42</c:v>
                </c:pt>
                <c:pt idx="22">
                  <c:v>0.43</c:v>
                </c:pt>
                <c:pt idx="23">
                  <c:v>0.44</c:v>
                </c:pt>
                <c:pt idx="24">
                  <c:v>0.45</c:v>
                </c:pt>
                <c:pt idx="25">
                  <c:v>0.46</c:v>
                </c:pt>
                <c:pt idx="26">
                  <c:v>0.47</c:v>
                </c:pt>
                <c:pt idx="27">
                  <c:v>0.48</c:v>
                </c:pt>
                <c:pt idx="28">
                  <c:v>0.49</c:v>
                </c:pt>
                <c:pt idx="29">
                  <c:v>0.5</c:v>
                </c:pt>
                <c:pt idx="30">
                  <c:v>0.51</c:v>
                </c:pt>
                <c:pt idx="31">
                  <c:v>0.52</c:v>
                </c:pt>
                <c:pt idx="32">
                  <c:v>0.53</c:v>
                </c:pt>
                <c:pt idx="33">
                  <c:v>0.54</c:v>
                </c:pt>
                <c:pt idx="34">
                  <c:v>0.55</c:v>
                </c:pt>
                <c:pt idx="35">
                  <c:v>0.56</c:v>
                </c:pt>
                <c:pt idx="36">
                  <c:v>0.57</c:v>
                </c:pt>
                <c:pt idx="37">
                  <c:v>0.58</c:v>
                </c:pt>
                <c:pt idx="38">
                  <c:v>0.59</c:v>
                </c:pt>
                <c:pt idx="39">
                  <c:v>0.6</c:v>
                </c:pt>
                <c:pt idx="40">
                  <c:v>0.61</c:v>
                </c:pt>
                <c:pt idx="41">
                  <c:v>0.62</c:v>
                </c:pt>
                <c:pt idx="42">
                  <c:v>0.63</c:v>
                </c:pt>
                <c:pt idx="43">
                  <c:v>0.64</c:v>
                </c:pt>
                <c:pt idx="44">
                  <c:v>0.65</c:v>
                </c:pt>
                <c:pt idx="45">
                  <c:v>0.66</c:v>
                </c:pt>
                <c:pt idx="46">
                  <c:v>0.67</c:v>
                </c:pt>
                <c:pt idx="47">
                  <c:v>0.68</c:v>
                </c:pt>
                <c:pt idx="48">
                  <c:v>0.69</c:v>
                </c:pt>
                <c:pt idx="49">
                  <c:v>0.7</c:v>
                </c:pt>
                <c:pt idx="50">
                  <c:v>0.71</c:v>
                </c:pt>
                <c:pt idx="51">
                  <c:v>0.72</c:v>
                </c:pt>
                <c:pt idx="52">
                  <c:v>0.73</c:v>
                </c:pt>
                <c:pt idx="53">
                  <c:v>0.74</c:v>
                </c:pt>
                <c:pt idx="54">
                  <c:v>0.75</c:v>
                </c:pt>
                <c:pt idx="55">
                  <c:v>0.76</c:v>
                </c:pt>
                <c:pt idx="56">
                  <c:v>0.77</c:v>
                </c:pt>
                <c:pt idx="57">
                  <c:v>0.78</c:v>
                </c:pt>
                <c:pt idx="58">
                  <c:v>0.79</c:v>
                </c:pt>
                <c:pt idx="59">
                  <c:v>0.8</c:v>
                </c:pt>
                <c:pt idx="60">
                  <c:v>0.81</c:v>
                </c:pt>
                <c:pt idx="61">
                  <c:v>0.82</c:v>
                </c:pt>
                <c:pt idx="62">
                  <c:v>0.83</c:v>
                </c:pt>
                <c:pt idx="63">
                  <c:v>0.84</c:v>
                </c:pt>
                <c:pt idx="64">
                  <c:v>0.85</c:v>
                </c:pt>
                <c:pt idx="65">
                  <c:v>0.86</c:v>
                </c:pt>
                <c:pt idx="66">
                  <c:v>0.87</c:v>
                </c:pt>
                <c:pt idx="67">
                  <c:v>0.88</c:v>
                </c:pt>
                <c:pt idx="68">
                  <c:v>0.89</c:v>
                </c:pt>
                <c:pt idx="69">
                  <c:v>0.9</c:v>
                </c:pt>
                <c:pt idx="70">
                  <c:v>0.91</c:v>
                </c:pt>
                <c:pt idx="71">
                  <c:v>0.92</c:v>
                </c:pt>
                <c:pt idx="72">
                  <c:v>0.93</c:v>
                </c:pt>
                <c:pt idx="73">
                  <c:v>0.94</c:v>
                </c:pt>
                <c:pt idx="74">
                  <c:v>0.95</c:v>
                </c:pt>
                <c:pt idx="75">
                  <c:v>0.96</c:v>
                </c:pt>
                <c:pt idx="76">
                  <c:v>0.97</c:v>
                </c:pt>
                <c:pt idx="77">
                  <c:v>0.98</c:v>
                </c:pt>
                <c:pt idx="78">
                  <c:v>0.99</c:v>
                </c:pt>
              </c:numCache>
            </c:numRef>
          </c:xVal>
          <c:yVal>
            <c:numRef>
              <c:f>Sheet3!$B$1:$B$79</c:f>
              <c:numCache>
                <c:formatCode>General</c:formatCode>
                <c:ptCount val="79"/>
                <c:pt idx="0">
                  <c:v>25.0272</c:v>
                </c:pt>
                <c:pt idx="1">
                  <c:v>24.5566</c:v>
                </c:pt>
                <c:pt idx="2">
                  <c:v>24.117</c:v>
                </c:pt>
                <c:pt idx="3">
                  <c:v>23.7062</c:v>
                </c:pt>
                <c:pt idx="4">
                  <c:v>23.322</c:v>
                </c:pt>
                <c:pt idx="5">
                  <c:v>22.9626</c:v>
                </c:pt>
                <c:pt idx="6">
                  <c:v>22.6263</c:v>
                </c:pt>
                <c:pt idx="7">
                  <c:v>22.3118</c:v>
                </c:pt>
                <c:pt idx="8">
                  <c:v>22.0178</c:v>
                </c:pt>
                <c:pt idx="9">
                  <c:v>21.7431</c:v>
                </c:pt>
                <c:pt idx="10">
                  <c:v>21.4867</c:v>
                </c:pt>
                <c:pt idx="11">
                  <c:v>21.2478</c:v>
                </c:pt>
                <c:pt idx="12">
                  <c:v>21.0255</c:v>
                </c:pt>
                <c:pt idx="13">
                  <c:v>20.8191</c:v>
                </c:pt>
                <c:pt idx="14">
                  <c:v>20.6279</c:v>
                </c:pt>
                <c:pt idx="15">
                  <c:v>20.4515</c:v>
                </c:pt>
                <c:pt idx="16">
                  <c:v>20.2891</c:v>
                </c:pt>
                <c:pt idx="17">
                  <c:v>20.1405</c:v>
                </c:pt>
                <c:pt idx="18">
                  <c:v>20.0052</c:v>
                </c:pt>
                <c:pt idx="19">
                  <c:v>19.8827</c:v>
                </c:pt>
                <c:pt idx="20">
                  <c:v>19.7729</c:v>
                </c:pt>
                <c:pt idx="21">
                  <c:v>19.6753</c:v>
                </c:pt>
                <c:pt idx="22">
                  <c:v>19.5898</c:v>
                </c:pt>
                <c:pt idx="23">
                  <c:v>19.5161</c:v>
                </c:pt>
                <c:pt idx="24">
                  <c:v>19.454</c:v>
                </c:pt>
                <c:pt idx="25">
                  <c:v>19.4034</c:v>
                </c:pt>
                <c:pt idx="26">
                  <c:v>19.3642</c:v>
                </c:pt>
                <c:pt idx="27">
                  <c:v>19.3363</c:v>
                </c:pt>
                <c:pt idx="28">
                  <c:v>19.3196</c:v>
                </c:pt>
                <c:pt idx="29">
                  <c:v>19.314</c:v>
                </c:pt>
                <c:pt idx="30">
                  <c:v>19.3196</c:v>
                </c:pt>
                <c:pt idx="31">
                  <c:v>19.3363</c:v>
                </c:pt>
                <c:pt idx="32">
                  <c:v>19.3642</c:v>
                </c:pt>
                <c:pt idx="33">
                  <c:v>19.4034</c:v>
                </c:pt>
                <c:pt idx="34">
                  <c:v>19.454</c:v>
                </c:pt>
                <c:pt idx="35">
                  <c:v>19.5161</c:v>
                </c:pt>
                <c:pt idx="36">
                  <c:v>19.5898</c:v>
                </c:pt>
                <c:pt idx="37">
                  <c:v>19.6753</c:v>
                </c:pt>
                <c:pt idx="38">
                  <c:v>19.7729</c:v>
                </c:pt>
                <c:pt idx="39">
                  <c:v>19.8827</c:v>
                </c:pt>
                <c:pt idx="40">
                  <c:v>20.0052</c:v>
                </c:pt>
                <c:pt idx="41">
                  <c:v>20.1405</c:v>
                </c:pt>
                <c:pt idx="42">
                  <c:v>20.2891</c:v>
                </c:pt>
                <c:pt idx="43">
                  <c:v>20.4515</c:v>
                </c:pt>
                <c:pt idx="44">
                  <c:v>20.6279</c:v>
                </c:pt>
                <c:pt idx="45">
                  <c:v>20.8191</c:v>
                </c:pt>
                <c:pt idx="46">
                  <c:v>21.0255</c:v>
                </c:pt>
                <c:pt idx="47">
                  <c:v>21.2478</c:v>
                </c:pt>
                <c:pt idx="48">
                  <c:v>21.4867</c:v>
                </c:pt>
                <c:pt idx="49">
                  <c:v>21.7431</c:v>
                </c:pt>
                <c:pt idx="50">
                  <c:v>22.0178</c:v>
                </c:pt>
                <c:pt idx="51">
                  <c:v>22.3118</c:v>
                </c:pt>
                <c:pt idx="52">
                  <c:v>22.6263</c:v>
                </c:pt>
                <c:pt idx="53">
                  <c:v>22.9626</c:v>
                </c:pt>
                <c:pt idx="54">
                  <c:v>23.322</c:v>
                </c:pt>
                <c:pt idx="55">
                  <c:v>23.7062</c:v>
                </c:pt>
                <c:pt idx="56">
                  <c:v>24.117</c:v>
                </c:pt>
                <c:pt idx="57">
                  <c:v>24.5566</c:v>
                </c:pt>
                <c:pt idx="58">
                  <c:v>25.0272</c:v>
                </c:pt>
                <c:pt idx="59">
                  <c:v>25.5317</c:v>
                </c:pt>
                <c:pt idx="60">
                  <c:v>26.0733</c:v>
                </c:pt>
                <c:pt idx="61">
                  <c:v>26.6556</c:v>
                </c:pt>
                <c:pt idx="62">
                  <c:v>27.283</c:v>
                </c:pt>
                <c:pt idx="63">
                  <c:v>27.9608</c:v>
                </c:pt>
                <c:pt idx="64">
                  <c:v>28.6951</c:v>
                </c:pt>
                <c:pt idx="65">
                  <c:v>29.4934</c:v>
                </c:pt>
                <c:pt idx="66">
                  <c:v>30.3648</c:v>
                </c:pt>
                <c:pt idx="67">
                  <c:v>31.3207</c:v>
                </c:pt>
                <c:pt idx="68">
                  <c:v>32.3755</c:v>
                </c:pt>
                <c:pt idx="69">
                  <c:v>33.5477</c:v>
                </c:pt>
                <c:pt idx="70">
                  <c:v>34.8617</c:v>
                </c:pt>
                <c:pt idx="71">
                  <c:v>36.3504</c:v>
                </c:pt>
                <c:pt idx="72">
                  <c:v>38.0601</c:v>
                </c:pt>
                <c:pt idx="73">
                  <c:v>40.0588</c:v>
                </c:pt>
                <c:pt idx="74">
                  <c:v>42.4515</c:v>
                </c:pt>
                <c:pt idx="75">
                  <c:v>45.4144</c:v>
                </c:pt>
                <c:pt idx="76">
                  <c:v>49.2781</c:v>
                </c:pt>
                <c:pt idx="77">
                  <c:v>54.7842</c:v>
                </c:pt>
                <c:pt idx="78">
                  <c:v>64.2997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14384"/>
        <c:axId val="-9463904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Sheet3!$A$1:$A$79</c:f>
              <c:numCache>
                <c:formatCode>General</c:formatCode>
                <c:ptCount val="79"/>
                <c:pt idx="0">
                  <c:v>0.21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  <c:pt idx="5">
                  <c:v>0.26</c:v>
                </c:pt>
                <c:pt idx="6">
                  <c:v>0.27</c:v>
                </c:pt>
                <c:pt idx="7">
                  <c:v>0.28</c:v>
                </c:pt>
                <c:pt idx="8">
                  <c:v>0.29</c:v>
                </c:pt>
                <c:pt idx="9">
                  <c:v>0.3</c:v>
                </c:pt>
                <c:pt idx="10">
                  <c:v>0.31</c:v>
                </c:pt>
                <c:pt idx="11">
                  <c:v>0.32</c:v>
                </c:pt>
                <c:pt idx="12">
                  <c:v>0.33</c:v>
                </c:pt>
                <c:pt idx="13">
                  <c:v>0.34</c:v>
                </c:pt>
                <c:pt idx="14">
                  <c:v>0.35</c:v>
                </c:pt>
                <c:pt idx="15">
                  <c:v>0.36</c:v>
                </c:pt>
                <c:pt idx="16">
                  <c:v>0.37</c:v>
                </c:pt>
                <c:pt idx="17">
                  <c:v>0.38</c:v>
                </c:pt>
                <c:pt idx="18">
                  <c:v>0.39</c:v>
                </c:pt>
                <c:pt idx="19">
                  <c:v>0.4</c:v>
                </c:pt>
                <c:pt idx="20">
                  <c:v>0.41</c:v>
                </c:pt>
                <c:pt idx="21">
                  <c:v>0.42</c:v>
                </c:pt>
                <c:pt idx="22">
                  <c:v>0.43</c:v>
                </c:pt>
                <c:pt idx="23">
                  <c:v>0.44</c:v>
                </c:pt>
                <c:pt idx="24">
                  <c:v>0.45</c:v>
                </c:pt>
                <c:pt idx="25">
                  <c:v>0.46</c:v>
                </c:pt>
                <c:pt idx="26">
                  <c:v>0.47</c:v>
                </c:pt>
                <c:pt idx="27">
                  <c:v>0.48</c:v>
                </c:pt>
                <c:pt idx="28">
                  <c:v>0.49</c:v>
                </c:pt>
                <c:pt idx="29">
                  <c:v>0.5</c:v>
                </c:pt>
                <c:pt idx="30">
                  <c:v>0.51</c:v>
                </c:pt>
                <c:pt idx="31">
                  <c:v>0.52</c:v>
                </c:pt>
                <c:pt idx="32">
                  <c:v>0.53</c:v>
                </c:pt>
                <c:pt idx="33">
                  <c:v>0.54</c:v>
                </c:pt>
                <c:pt idx="34">
                  <c:v>0.55</c:v>
                </c:pt>
                <c:pt idx="35">
                  <c:v>0.56</c:v>
                </c:pt>
                <c:pt idx="36">
                  <c:v>0.57</c:v>
                </c:pt>
                <c:pt idx="37">
                  <c:v>0.58</c:v>
                </c:pt>
                <c:pt idx="38">
                  <c:v>0.59</c:v>
                </c:pt>
                <c:pt idx="39">
                  <c:v>0.6</c:v>
                </c:pt>
                <c:pt idx="40">
                  <c:v>0.61</c:v>
                </c:pt>
                <c:pt idx="41">
                  <c:v>0.62</c:v>
                </c:pt>
                <c:pt idx="42">
                  <c:v>0.63</c:v>
                </c:pt>
                <c:pt idx="43">
                  <c:v>0.64</c:v>
                </c:pt>
                <c:pt idx="44">
                  <c:v>0.65</c:v>
                </c:pt>
                <c:pt idx="45">
                  <c:v>0.66</c:v>
                </c:pt>
                <c:pt idx="46">
                  <c:v>0.67</c:v>
                </c:pt>
                <c:pt idx="47">
                  <c:v>0.68</c:v>
                </c:pt>
                <c:pt idx="48">
                  <c:v>0.69</c:v>
                </c:pt>
                <c:pt idx="49">
                  <c:v>0.7</c:v>
                </c:pt>
                <c:pt idx="50">
                  <c:v>0.71</c:v>
                </c:pt>
                <c:pt idx="51">
                  <c:v>0.72</c:v>
                </c:pt>
                <c:pt idx="52">
                  <c:v>0.73</c:v>
                </c:pt>
                <c:pt idx="53">
                  <c:v>0.74</c:v>
                </c:pt>
                <c:pt idx="54">
                  <c:v>0.75</c:v>
                </c:pt>
                <c:pt idx="55">
                  <c:v>0.76</c:v>
                </c:pt>
                <c:pt idx="56">
                  <c:v>0.77</c:v>
                </c:pt>
                <c:pt idx="57">
                  <c:v>0.78</c:v>
                </c:pt>
                <c:pt idx="58">
                  <c:v>0.79</c:v>
                </c:pt>
                <c:pt idx="59">
                  <c:v>0.8</c:v>
                </c:pt>
                <c:pt idx="60">
                  <c:v>0.81</c:v>
                </c:pt>
                <c:pt idx="61">
                  <c:v>0.82</c:v>
                </c:pt>
                <c:pt idx="62">
                  <c:v>0.83</c:v>
                </c:pt>
                <c:pt idx="63">
                  <c:v>0.84</c:v>
                </c:pt>
                <c:pt idx="64">
                  <c:v>0.85</c:v>
                </c:pt>
                <c:pt idx="65">
                  <c:v>0.86</c:v>
                </c:pt>
                <c:pt idx="66">
                  <c:v>0.87</c:v>
                </c:pt>
                <c:pt idx="67">
                  <c:v>0.88</c:v>
                </c:pt>
                <c:pt idx="68">
                  <c:v>0.89</c:v>
                </c:pt>
                <c:pt idx="69">
                  <c:v>0.9</c:v>
                </c:pt>
                <c:pt idx="70">
                  <c:v>0.91</c:v>
                </c:pt>
                <c:pt idx="71">
                  <c:v>0.92</c:v>
                </c:pt>
                <c:pt idx="72">
                  <c:v>0.93</c:v>
                </c:pt>
                <c:pt idx="73">
                  <c:v>0.94</c:v>
                </c:pt>
                <c:pt idx="74">
                  <c:v>0.95</c:v>
                </c:pt>
                <c:pt idx="75">
                  <c:v>0.96</c:v>
                </c:pt>
                <c:pt idx="76">
                  <c:v>0.97</c:v>
                </c:pt>
                <c:pt idx="77">
                  <c:v>0.98</c:v>
                </c:pt>
                <c:pt idx="78">
                  <c:v>0.99</c:v>
                </c:pt>
              </c:numCache>
            </c:numRef>
          </c:xVal>
          <c:yVal>
            <c:numRef>
              <c:f>Sheet3!$C$1:$C$79</c:f>
              <c:numCache>
                <c:formatCode>General</c:formatCode>
                <c:ptCount val="79"/>
                <c:pt idx="0">
                  <c:v>1.35152829557068E-11</c:v>
                </c:pt>
                <c:pt idx="1">
                  <c:v>2.16373527665358E-11</c:v>
                </c:pt>
                <c:pt idx="2">
                  <c:v>3.35830379279038E-11</c:v>
                </c:pt>
                <c:pt idx="3">
                  <c:v>5.06440178403925E-11</c:v>
                </c:pt>
                <c:pt idx="4">
                  <c:v>7.43676559847765E-11</c:v>
                </c:pt>
                <c:pt idx="5">
                  <c:v>1.06529411988562E-10</c:v>
                </c:pt>
                <c:pt idx="6">
                  <c:v>1.49115491423656E-10</c:v>
                </c:pt>
                <c:pt idx="7">
                  <c:v>2.04224752622533E-10</c:v>
                </c:pt>
                <c:pt idx="8">
                  <c:v>2.74025485799283E-10</c:v>
                </c:pt>
                <c:pt idx="9">
                  <c:v>3.60654745095644E-10</c:v>
                </c:pt>
                <c:pt idx="10">
                  <c:v>4.66063138797135E-10</c:v>
                </c:pt>
                <c:pt idx="11">
                  <c:v>5.9183099690631E-10</c:v>
                </c:pt>
                <c:pt idx="12">
                  <c:v>7.39164959498856E-10</c:v>
                </c:pt>
                <c:pt idx="13">
                  <c:v>9.08614685459987E-10</c:v>
                </c:pt>
                <c:pt idx="14">
                  <c:v>1.10006122456007E-9</c:v>
                </c:pt>
                <c:pt idx="15">
                  <c:v>1.31227967791408E-9</c:v>
                </c:pt>
                <c:pt idx="16">
                  <c:v>1.54367484521325E-9</c:v>
                </c:pt>
                <c:pt idx="17">
                  <c:v>1.79098515959878E-9</c:v>
                </c:pt>
                <c:pt idx="18">
                  <c:v>2.05046344215913E-9</c:v>
                </c:pt>
                <c:pt idx="19">
                  <c:v>2.31767803368524E-9</c:v>
                </c:pt>
                <c:pt idx="20">
                  <c:v>2.5866557804944E-9</c:v>
                </c:pt>
                <c:pt idx="21">
                  <c:v>2.851844097954E-9</c:v>
                </c:pt>
                <c:pt idx="22">
                  <c:v>3.10640415484723E-9</c:v>
                </c:pt>
                <c:pt idx="23">
                  <c:v>3.34399378593068E-9</c:v>
                </c:pt>
                <c:pt idx="24">
                  <c:v>3.55823927537171E-9</c:v>
                </c:pt>
                <c:pt idx="25">
                  <c:v>3.74291918210678E-9</c:v>
                </c:pt>
                <c:pt idx="26">
                  <c:v>3.892555321461E-9</c:v>
                </c:pt>
                <c:pt idx="27">
                  <c:v>4.00268680526752E-9</c:v>
                </c:pt>
                <c:pt idx="28">
                  <c:v>4.07009294965342E-9</c:v>
                </c:pt>
                <c:pt idx="29">
                  <c:v>4.09294940852481E-9</c:v>
                </c:pt>
                <c:pt idx="30">
                  <c:v>4.07009294965342E-9</c:v>
                </c:pt>
                <c:pt idx="31">
                  <c:v>4.00268680526752E-9</c:v>
                </c:pt>
                <c:pt idx="32">
                  <c:v>3.892555321461E-9</c:v>
                </c:pt>
                <c:pt idx="33">
                  <c:v>3.74291918210678E-9</c:v>
                </c:pt>
                <c:pt idx="34">
                  <c:v>3.55823927537171E-9</c:v>
                </c:pt>
                <c:pt idx="35">
                  <c:v>3.34399378593068E-9</c:v>
                </c:pt>
                <c:pt idx="36">
                  <c:v>3.10640415484723E-9</c:v>
                </c:pt>
                <c:pt idx="37">
                  <c:v>2.851844097954E-9</c:v>
                </c:pt>
                <c:pt idx="38">
                  <c:v>2.5866557804944E-9</c:v>
                </c:pt>
                <c:pt idx="39">
                  <c:v>2.31767803368524E-9</c:v>
                </c:pt>
                <c:pt idx="40">
                  <c:v>2.05046344215913E-9</c:v>
                </c:pt>
                <c:pt idx="41">
                  <c:v>1.79098515959878E-9</c:v>
                </c:pt>
                <c:pt idx="42">
                  <c:v>1.54367484521325E-9</c:v>
                </c:pt>
                <c:pt idx="43">
                  <c:v>1.31227967791408E-9</c:v>
                </c:pt>
                <c:pt idx="44">
                  <c:v>1.10006122456007E-9</c:v>
                </c:pt>
                <c:pt idx="45">
                  <c:v>9.08614685459987E-10</c:v>
                </c:pt>
                <c:pt idx="46">
                  <c:v>7.39164959498856E-10</c:v>
                </c:pt>
                <c:pt idx="47">
                  <c:v>5.9183099690631E-10</c:v>
                </c:pt>
                <c:pt idx="48">
                  <c:v>4.66063138797135E-10</c:v>
                </c:pt>
                <c:pt idx="49">
                  <c:v>3.60654745095644E-10</c:v>
                </c:pt>
                <c:pt idx="50">
                  <c:v>2.74025485799283E-10</c:v>
                </c:pt>
                <c:pt idx="51">
                  <c:v>2.04224752622533E-10</c:v>
                </c:pt>
                <c:pt idx="52">
                  <c:v>1.49115491423656E-10</c:v>
                </c:pt>
                <c:pt idx="53">
                  <c:v>1.06529411988562E-10</c:v>
                </c:pt>
                <c:pt idx="54">
                  <c:v>7.43676559847765E-11</c:v>
                </c:pt>
                <c:pt idx="55">
                  <c:v>5.06440178403925E-11</c:v>
                </c:pt>
                <c:pt idx="56">
                  <c:v>3.35830379279038E-11</c:v>
                </c:pt>
                <c:pt idx="57">
                  <c:v>2.16373527665358E-11</c:v>
                </c:pt>
                <c:pt idx="58">
                  <c:v>1.35152829557068E-11</c:v>
                </c:pt>
                <c:pt idx="59">
                  <c:v>8.16062791129028E-12</c:v>
                </c:pt>
                <c:pt idx="60">
                  <c:v>4.74798879084522E-12</c:v>
                </c:pt>
                <c:pt idx="61">
                  <c:v>2.65228389483457E-12</c:v>
                </c:pt>
                <c:pt idx="62">
                  <c:v>1.41626215511475E-12</c:v>
                </c:pt>
                <c:pt idx="63">
                  <c:v>7.19082716496996E-13</c:v>
                </c:pt>
                <c:pt idx="64">
                  <c:v>3.45045535373132E-13</c:v>
                </c:pt>
                <c:pt idx="65">
                  <c:v>1.55302743360844E-13</c:v>
                </c:pt>
                <c:pt idx="66">
                  <c:v>6.49732986118201E-14</c:v>
                </c:pt>
                <c:pt idx="67">
                  <c:v>2.4980022237537E-14</c:v>
                </c:pt>
                <c:pt idx="68">
                  <c:v>8.69959432193487E-15</c:v>
                </c:pt>
                <c:pt idx="69">
                  <c:v>2.69413286306542E-15</c:v>
                </c:pt>
                <c:pt idx="70">
                  <c:v>7.24029164398534E-16</c:v>
                </c:pt>
                <c:pt idx="71">
                  <c:v>1.63388642700414E-16</c:v>
                </c:pt>
                <c:pt idx="72">
                  <c:v>2.95602831215029E-17</c:v>
                </c:pt>
                <c:pt idx="73">
                  <c:v>4.00575338480799E-18</c:v>
                </c:pt>
                <c:pt idx="74">
                  <c:v>3.66056229046162E-19</c:v>
                </c:pt>
                <c:pt idx="75">
                  <c:v>1.89137080510761E-20</c:v>
                </c:pt>
                <c:pt idx="76">
                  <c:v>3.97002362621482E-22</c:v>
                </c:pt>
                <c:pt idx="77">
                  <c:v>1.61259104781836E-24</c:v>
                </c:pt>
                <c:pt idx="78">
                  <c:v>1.18848882341658E-28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434624"/>
        <c:axId val="-94634240"/>
      </c:scatterChart>
      <c:valAx>
        <c:axId val="-945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639040"/>
        <c:crosses val="autoZero"/>
        <c:crossBetween val="midCat"/>
      </c:valAx>
      <c:valAx>
        <c:axId val="-94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14384"/>
        <c:crosses val="autoZero"/>
        <c:crossBetween val="midCat"/>
      </c:valAx>
      <c:valAx>
        <c:axId val="-94634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34624"/>
        <c:crosses val="max"/>
        <c:crossBetween val="midCat"/>
      </c:valAx>
      <c:valAx>
        <c:axId val="-9443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46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3.png"/><Relationship Id="rId8" Type="http://schemas.openxmlformats.org/officeDocument/2006/relationships/image" Target="../media/image4.png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</xdr:row>
      <xdr:rowOff>106680</xdr:rowOff>
    </xdr:from>
    <xdr:to>
      <xdr:col>13</xdr:col>
      <xdr:colOff>335280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-1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0</xdr:col>
      <xdr:colOff>7976727</xdr:colOff>
      <xdr:row>1</xdr:row>
      <xdr:rowOff>4058875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22860</xdr:colOff>
      <xdr:row>6</xdr:row>
      <xdr:rowOff>45720</xdr:rowOff>
    </xdr:from>
    <xdr:to>
      <xdr:col>50</xdr:col>
      <xdr:colOff>76200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3</xdr:row>
      <xdr:rowOff>129540</xdr:rowOff>
    </xdr:from>
    <xdr:to>
      <xdr:col>18</xdr:col>
      <xdr:colOff>312420</xdr:colOff>
      <xdr:row>20</xdr:row>
      <xdr:rowOff>167640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502920</xdr:colOff>
      <xdr:row>20</xdr:row>
      <xdr:rowOff>91440</xdr:rowOff>
    </xdr:from>
    <xdr:to>
      <xdr:col>18</xdr:col>
      <xdr:colOff>281940</xdr:colOff>
      <xdr:row>37</xdr:row>
      <xdr:rowOff>76200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388620</xdr:colOff>
      <xdr:row>49</xdr:row>
      <xdr:rowOff>160020</xdr:rowOff>
    </xdr:from>
    <xdr:to>
      <xdr:col>17</xdr:col>
      <xdr:colOff>571500</xdr:colOff>
      <xdr:row>74</xdr:row>
      <xdr:rowOff>22860</xdr:rowOff>
    </xdr:to>
    <xdr:graphicFrame macro="">
      <xdr:nvGraphicFramePr>
        <xdr:cNvPr id="5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175260</xdr:colOff>
      <xdr:row>33</xdr:row>
      <xdr:rowOff>60960</xdr:rowOff>
    </xdr:from>
    <xdr:to>
      <xdr:col>24</xdr:col>
      <xdr:colOff>0</xdr:colOff>
      <xdr:row>36</xdr:row>
      <xdr:rowOff>45720</xdr:rowOff>
    </xdr:to>
    <xdr:pic>
      <xdr:nvPicPr>
        <xdr:cNvPr id="6" name="Picture 356" descr="\beta = (1-\bar{x}) \left(\frac{\bar{x} (1 - \bar{x})}{v} - 1 \right).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2580" y="5913120"/>
          <a:ext cx="238506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205740</xdr:colOff>
      <xdr:row>30</xdr:row>
      <xdr:rowOff>22860</xdr:rowOff>
    </xdr:from>
    <xdr:to>
      <xdr:col>23</xdr:col>
      <xdr:colOff>190500</xdr:colOff>
      <xdr:row>33</xdr:row>
      <xdr:rowOff>0</xdr:rowOff>
    </xdr:to>
    <xdr:pic>
      <xdr:nvPicPr>
        <xdr:cNvPr id="7" name="Picture 357" descr="\alpha = \bar{x} \left(\frac{\bar{x} (1 - \bar{x})}{v} - 1 \right),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3060" y="5372100"/>
          <a:ext cx="190500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38</xdr:row>
      <xdr:rowOff>0</xdr:rowOff>
    </xdr:from>
    <xdr:to>
      <xdr:col>22</xdr:col>
      <xdr:colOff>0</xdr:colOff>
      <xdr:row>40</xdr:row>
      <xdr:rowOff>137160</xdr:rowOff>
    </xdr:to>
    <xdr:pic>
      <xdr:nvPicPr>
        <xdr:cNvPr id="8" name="Picture 358" descr="\frac{(\bar{x}-\ell)}{(h-\ell)} ,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6690360"/>
          <a:ext cx="64008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396240</xdr:colOff>
      <xdr:row>38</xdr:row>
      <xdr:rowOff>0</xdr:rowOff>
    </xdr:from>
    <xdr:to>
      <xdr:col>23</xdr:col>
      <xdr:colOff>403860</xdr:colOff>
      <xdr:row>40</xdr:row>
      <xdr:rowOff>68580</xdr:rowOff>
    </xdr:to>
    <xdr:pic>
      <xdr:nvPicPr>
        <xdr:cNvPr id="9" name="Picture 359" descr="\frac{v}{(h-\ell)^2} 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3720" y="6690360"/>
          <a:ext cx="64770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5</xdr:row>
      <xdr:rowOff>165100</xdr:rowOff>
    </xdr:from>
    <xdr:to>
      <xdr:col>10</xdr:col>
      <xdr:colOff>520700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ome/MyMods/EBSwp/1999/results/for%20stok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ome/MyMods/EBS%20Pollock/97EBSwp/results/Home/penalty%20vs%20sig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Sheet4"/>
      <sheetName val="Sheet2"/>
      <sheetName val="Sheet3"/>
    </sheetNames>
    <sheetDataSet>
      <sheetData sheetId="0">
        <row r="2">
          <cell r="D2">
            <v>1.5545</v>
          </cell>
          <cell r="E2">
            <v>0.61321000000000003</v>
          </cell>
        </row>
        <row r="4">
          <cell r="A4">
            <v>0.7</v>
          </cell>
          <cell r="B4">
            <v>10.199999999999999</v>
          </cell>
          <cell r="D4">
            <v>0.2</v>
          </cell>
          <cell r="E4">
            <v>0.25</v>
          </cell>
          <cell r="F4">
            <v>0.3</v>
          </cell>
          <cell r="G4">
            <v>0.35</v>
          </cell>
          <cell r="H4">
            <v>0.4</v>
          </cell>
          <cell r="I4">
            <v>0.45</v>
          </cell>
          <cell r="J4">
            <v>0.5</v>
          </cell>
          <cell r="K4">
            <v>0.55000000000000004</v>
          </cell>
          <cell r="L4">
            <v>0.6</v>
          </cell>
          <cell r="M4">
            <v>0.65</v>
          </cell>
          <cell r="N4">
            <v>0.7</v>
          </cell>
          <cell r="O4">
            <v>0.75</v>
          </cell>
          <cell r="P4">
            <v>0.8</v>
          </cell>
          <cell r="Q4">
            <v>0.85</v>
          </cell>
          <cell r="R4">
            <v>0.9</v>
          </cell>
          <cell r="S4">
            <v>0.95</v>
          </cell>
          <cell r="T4">
            <v>1</v>
          </cell>
          <cell r="U4">
            <v>1.05</v>
          </cell>
          <cell r="V4">
            <v>1.1000000000000001</v>
          </cell>
          <cell r="W4">
            <v>1.1499999999999999</v>
          </cell>
          <cell r="X4">
            <v>1.2</v>
          </cell>
          <cell r="Y4">
            <v>1.25</v>
          </cell>
          <cell r="Z4">
            <v>1.3</v>
          </cell>
          <cell r="AA4">
            <v>1.35</v>
          </cell>
          <cell r="AB4">
            <v>1.4</v>
          </cell>
          <cell r="AC4">
            <v>1.45</v>
          </cell>
          <cell r="AD4">
            <v>1.5</v>
          </cell>
          <cell r="AE4">
            <v>1.55</v>
          </cell>
          <cell r="AF4">
            <v>1.6</v>
          </cell>
          <cell r="AG4">
            <v>1.65</v>
          </cell>
          <cell r="AH4">
            <v>1.7</v>
          </cell>
          <cell r="AI4">
            <v>1.75</v>
          </cell>
          <cell r="AJ4">
            <v>1.8</v>
          </cell>
          <cell r="AK4">
            <v>1.85</v>
          </cell>
          <cell r="AL4">
            <v>1.9</v>
          </cell>
          <cell r="AM4">
            <v>1.95</v>
          </cell>
          <cell r="AN4">
            <v>2</v>
          </cell>
          <cell r="AO4">
            <v>2.0499999999999998</v>
          </cell>
          <cell r="AP4">
            <v>2.1</v>
          </cell>
          <cell r="AQ4">
            <v>2.15</v>
          </cell>
          <cell r="AR4">
            <v>2.2000000000000002</v>
          </cell>
          <cell r="AS4">
            <v>2.25</v>
          </cell>
          <cell r="AT4">
            <v>2.2999999999999998</v>
          </cell>
          <cell r="AU4">
            <v>2.35</v>
          </cell>
          <cell r="AV4">
            <v>2.4</v>
          </cell>
          <cell r="AW4">
            <v>2.4500000000000002</v>
          </cell>
          <cell r="AX4">
            <v>2.5</v>
          </cell>
          <cell r="AY4">
            <v>2.5499999999999998</v>
          </cell>
          <cell r="AZ4">
            <v>2.6</v>
          </cell>
          <cell r="BA4">
            <v>2.65</v>
          </cell>
          <cell r="BB4">
            <v>2.7</v>
          </cell>
          <cell r="BC4">
            <v>2.75</v>
          </cell>
          <cell r="BD4">
            <v>2.8</v>
          </cell>
          <cell r="BE4">
            <v>2.85</v>
          </cell>
          <cell r="BF4">
            <v>2.9</v>
          </cell>
          <cell r="BG4">
            <v>2.95</v>
          </cell>
          <cell r="BH4">
            <v>3</v>
          </cell>
          <cell r="BI4">
            <v>3.05</v>
          </cell>
          <cell r="BJ4">
            <v>3.1</v>
          </cell>
          <cell r="BK4">
            <v>3.15</v>
          </cell>
          <cell r="BL4">
            <v>3.2</v>
          </cell>
          <cell r="BM4">
            <v>3.25</v>
          </cell>
          <cell r="BN4">
            <v>3.3</v>
          </cell>
          <cell r="BO4">
            <v>3.35</v>
          </cell>
          <cell r="BP4">
            <v>3.4</v>
          </cell>
          <cell r="BQ4">
            <v>3.45</v>
          </cell>
          <cell r="BR4">
            <v>3.5</v>
          </cell>
          <cell r="BS4">
            <v>3.55</v>
          </cell>
          <cell r="BT4">
            <v>3.6</v>
          </cell>
          <cell r="BU4">
            <v>3.65</v>
          </cell>
          <cell r="BV4">
            <v>3.7</v>
          </cell>
          <cell r="BW4">
            <v>3.75</v>
          </cell>
          <cell r="BX4">
            <v>3.8</v>
          </cell>
          <cell r="BY4">
            <v>3.85</v>
          </cell>
          <cell r="BZ4">
            <v>3.9</v>
          </cell>
          <cell r="CA4">
            <v>3.95</v>
          </cell>
          <cell r="CB4">
            <v>4</v>
          </cell>
          <cell r="CC4">
            <v>4.05</v>
          </cell>
          <cell r="CD4">
            <v>4.0999999999999996</v>
          </cell>
          <cell r="CE4">
            <v>4.1500000000000004</v>
          </cell>
          <cell r="CF4">
            <v>4.2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</sheetNames>
    <sheetDataSet>
      <sheetData sheetId="0" refreshError="1">
        <row r="2">
          <cell r="A2">
            <v>0.7</v>
          </cell>
        </row>
        <row r="3">
          <cell r="A3">
            <v>0.6</v>
          </cell>
        </row>
        <row r="4">
          <cell r="A4">
            <v>0.5</v>
          </cell>
        </row>
        <row r="5">
          <cell r="A5">
            <v>0.4</v>
          </cell>
        </row>
        <row r="6">
          <cell r="A6">
            <v>0.3</v>
          </cell>
        </row>
        <row r="7">
          <cell r="A7">
            <v>0.25</v>
          </cell>
        </row>
        <row r="8">
          <cell r="A8">
            <v>0.22500000000000001</v>
          </cell>
        </row>
        <row r="9">
          <cell r="A9">
            <v>0.2</v>
          </cell>
        </row>
        <row r="10">
          <cell r="A10">
            <v>0.15</v>
          </cell>
        </row>
        <row r="11">
          <cell r="A11">
            <v>0.1</v>
          </cell>
        </row>
        <row r="12">
          <cell r="A12">
            <v>0.05</v>
          </cell>
        </row>
        <row r="13">
          <cell r="A13">
            <v>0.01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80"/>
  <sheetViews>
    <sheetView workbookViewId="0">
      <selection activeCell="H27" sqref="H27"/>
    </sheetView>
  </sheetViews>
  <sheetFormatPr baseColWidth="10" defaultColWidth="8.796875" defaultRowHeight="13" x14ac:dyDescent="0.15"/>
  <cols>
    <col min="1" max="3" width="8.796875" style="7"/>
    <col min="4" max="5" width="12.3984375" style="7" bestFit="1" customWidth="1"/>
    <col min="6" max="259" width="8.796875" style="7"/>
    <col min="260" max="261" width="12.3984375" style="7" bestFit="1" customWidth="1"/>
    <col min="262" max="515" width="8.796875" style="7"/>
    <col min="516" max="517" width="12.3984375" style="7" bestFit="1" customWidth="1"/>
    <col min="518" max="771" width="8.796875" style="7"/>
    <col min="772" max="773" width="12.3984375" style="7" bestFit="1" customWidth="1"/>
    <col min="774" max="1027" width="8.796875" style="7"/>
    <col min="1028" max="1029" width="12.3984375" style="7" bestFit="1" customWidth="1"/>
    <col min="1030" max="1283" width="8.796875" style="7"/>
    <col min="1284" max="1285" width="12.3984375" style="7" bestFit="1" customWidth="1"/>
    <col min="1286" max="1539" width="8.796875" style="7"/>
    <col min="1540" max="1541" width="12.3984375" style="7" bestFit="1" customWidth="1"/>
    <col min="1542" max="1795" width="8.796875" style="7"/>
    <col min="1796" max="1797" width="12.3984375" style="7" bestFit="1" customWidth="1"/>
    <col min="1798" max="2051" width="8.796875" style="7"/>
    <col min="2052" max="2053" width="12.3984375" style="7" bestFit="1" customWidth="1"/>
    <col min="2054" max="2307" width="8.796875" style="7"/>
    <col min="2308" max="2309" width="12.3984375" style="7" bestFit="1" customWidth="1"/>
    <col min="2310" max="2563" width="8.796875" style="7"/>
    <col min="2564" max="2565" width="12.3984375" style="7" bestFit="1" customWidth="1"/>
    <col min="2566" max="2819" width="8.796875" style="7"/>
    <col min="2820" max="2821" width="12.3984375" style="7" bestFit="1" customWidth="1"/>
    <col min="2822" max="3075" width="8.796875" style="7"/>
    <col min="3076" max="3077" width="12.3984375" style="7" bestFit="1" customWidth="1"/>
    <col min="3078" max="3331" width="8.796875" style="7"/>
    <col min="3332" max="3333" width="12.3984375" style="7" bestFit="1" customWidth="1"/>
    <col min="3334" max="3587" width="8.796875" style="7"/>
    <col min="3588" max="3589" width="12.3984375" style="7" bestFit="1" customWidth="1"/>
    <col min="3590" max="3843" width="8.796875" style="7"/>
    <col min="3844" max="3845" width="12.3984375" style="7" bestFit="1" customWidth="1"/>
    <col min="3846" max="4099" width="8.796875" style="7"/>
    <col min="4100" max="4101" width="12.3984375" style="7" bestFit="1" customWidth="1"/>
    <col min="4102" max="4355" width="8.796875" style="7"/>
    <col min="4356" max="4357" width="12.3984375" style="7" bestFit="1" customWidth="1"/>
    <col min="4358" max="4611" width="8.796875" style="7"/>
    <col min="4612" max="4613" width="12.3984375" style="7" bestFit="1" customWidth="1"/>
    <col min="4614" max="4867" width="8.796875" style="7"/>
    <col min="4868" max="4869" width="12.3984375" style="7" bestFit="1" customWidth="1"/>
    <col min="4870" max="5123" width="8.796875" style="7"/>
    <col min="5124" max="5125" width="12.3984375" style="7" bestFit="1" customWidth="1"/>
    <col min="5126" max="5379" width="8.796875" style="7"/>
    <col min="5380" max="5381" width="12.3984375" style="7" bestFit="1" customWidth="1"/>
    <col min="5382" max="5635" width="8.796875" style="7"/>
    <col min="5636" max="5637" width="12.3984375" style="7" bestFit="1" customWidth="1"/>
    <col min="5638" max="5891" width="8.796875" style="7"/>
    <col min="5892" max="5893" width="12.3984375" style="7" bestFit="1" customWidth="1"/>
    <col min="5894" max="6147" width="8.796875" style="7"/>
    <col min="6148" max="6149" width="12.3984375" style="7" bestFit="1" customWidth="1"/>
    <col min="6150" max="6403" width="8.796875" style="7"/>
    <col min="6404" max="6405" width="12.3984375" style="7" bestFit="1" customWidth="1"/>
    <col min="6406" max="6659" width="8.796875" style="7"/>
    <col min="6660" max="6661" width="12.3984375" style="7" bestFit="1" customWidth="1"/>
    <col min="6662" max="6915" width="8.796875" style="7"/>
    <col min="6916" max="6917" width="12.3984375" style="7" bestFit="1" customWidth="1"/>
    <col min="6918" max="7171" width="8.796875" style="7"/>
    <col min="7172" max="7173" width="12.3984375" style="7" bestFit="1" customWidth="1"/>
    <col min="7174" max="7427" width="8.796875" style="7"/>
    <col min="7428" max="7429" width="12.3984375" style="7" bestFit="1" customWidth="1"/>
    <col min="7430" max="7683" width="8.796875" style="7"/>
    <col min="7684" max="7685" width="12.3984375" style="7" bestFit="1" customWidth="1"/>
    <col min="7686" max="7939" width="8.796875" style="7"/>
    <col min="7940" max="7941" width="12.3984375" style="7" bestFit="1" customWidth="1"/>
    <col min="7942" max="8195" width="8.796875" style="7"/>
    <col min="8196" max="8197" width="12.3984375" style="7" bestFit="1" customWidth="1"/>
    <col min="8198" max="8451" width="8.796875" style="7"/>
    <col min="8452" max="8453" width="12.3984375" style="7" bestFit="1" customWidth="1"/>
    <col min="8454" max="8707" width="8.796875" style="7"/>
    <col min="8708" max="8709" width="12.3984375" style="7" bestFit="1" customWidth="1"/>
    <col min="8710" max="8963" width="8.796875" style="7"/>
    <col min="8964" max="8965" width="12.3984375" style="7" bestFit="1" customWidth="1"/>
    <col min="8966" max="9219" width="8.796875" style="7"/>
    <col min="9220" max="9221" width="12.3984375" style="7" bestFit="1" customWidth="1"/>
    <col min="9222" max="9475" width="8.796875" style="7"/>
    <col min="9476" max="9477" width="12.3984375" style="7" bestFit="1" customWidth="1"/>
    <col min="9478" max="9731" width="8.796875" style="7"/>
    <col min="9732" max="9733" width="12.3984375" style="7" bestFit="1" customWidth="1"/>
    <col min="9734" max="9987" width="8.796875" style="7"/>
    <col min="9988" max="9989" width="12.3984375" style="7" bestFit="1" customWidth="1"/>
    <col min="9990" max="10243" width="8.796875" style="7"/>
    <col min="10244" max="10245" width="12.3984375" style="7" bestFit="1" customWidth="1"/>
    <col min="10246" max="10499" width="8.796875" style="7"/>
    <col min="10500" max="10501" width="12.3984375" style="7" bestFit="1" customWidth="1"/>
    <col min="10502" max="10755" width="8.796875" style="7"/>
    <col min="10756" max="10757" width="12.3984375" style="7" bestFit="1" customWidth="1"/>
    <col min="10758" max="11011" width="8.796875" style="7"/>
    <col min="11012" max="11013" width="12.3984375" style="7" bestFit="1" customWidth="1"/>
    <col min="11014" max="11267" width="8.796875" style="7"/>
    <col min="11268" max="11269" width="12.3984375" style="7" bestFit="1" customWidth="1"/>
    <col min="11270" max="11523" width="8.796875" style="7"/>
    <col min="11524" max="11525" width="12.3984375" style="7" bestFit="1" customWidth="1"/>
    <col min="11526" max="11779" width="8.796875" style="7"/>
    <col min="11780" max="11781" width="12.3984375" style="7" bestFit="1" customWidth="1"/>
    <col min="11782" max="12035" width="8.796875" style="7"/>
    <col min="12036" max="12037" width="12.3984375" style="7" bestFit="1" customWidth="1"/>
    <col min="12038" max="12291" width="8.796875" style="7"/>
    <col min="12292" max="12293" width="12.3984375" style="7" bestFit="1" customWidth="1"/>
    <col min="12294" max="12547" width="8.796875" style="7"/>
    <col min="12548" max="12549" width="12.3984375" style="7" bestFit="1" customWidth="1"/>
    <col min="12550" max="12803" width="8.796875" style="7"/>
    <col min="12804" max="12805" width="12.3984375" style="7" bestFit="1" customWidth="1"/>
    <col min="12806" max="13059" width="8.796875" style="7"/>
    <col min="13060" max="13061" width="12.3984375" style="7" bestFit="1" customWidth="1"/>
    <col min="13062" max="13315" width="8.796875" style="7"/>
    <col min="13316" max="13317" width="12.3984375" style="7" bestFit="1" customWidth="1"/>
    <col min="13318" max="13571" width="8.796875" style="7"/>
    <col min="13572" max="13573" width="12.3984375" style="7" bestFit="1" customWidth="1"/>
    <col min="13574" max="13827" width="8.796875" style="7"/>
    <col min="13828" max="13829" width="12.3984375" style="7" bestFit="1" customWidth="1"/>
    <col min="13830" max="14083" width="8.796875" style="7"/>
    <col min="14084" max="14085" width="12.3984375" style="7" bestFit="1" customWidth="1"/>
    <col min="14086" max="14339" width="8.796875" style="7"/>
    <col min="14340" max="14341" width="12.3984375" style="7" bestFit="1" customWidth="1"/>
    <col min="14342" max="14595" width="8.796875" style="7"/>
    <col min="14596" max="14597" width="12.3984375" style="7" bestFit="1" customWidth="1"/>
    <col min="14598" max="14851" width="8.796875" style="7"/>
    <col min="14852" max="14853" width="12.3984375" style="7" bestFit="1" customWidth="1"/>
    <col min="14854" max="15107" width="8.796875" style="7"/>
    <col min="15108" max="15109" width="12.3984375" style="7" bestFit="1" customWidth="1"/>
    <col min="15110" max="15363" width="8.796875" style="7"/>
    <col min="15364" max="15365" width="12.3984375" style="7" bestFit="1" customWidth="1"/>
    <col min="15366" max="15619" width="8.796875" style="7"/>
    <col min="15620" max="15621" width="12.3984375" style="7" bestFit="1" customWidth="1"/>
    <col min="15622" max="15875" width="8.796875" style="7"/>
    <col min="15876" max="15877" width="12.3984375" style="7" bestFit="1" customWidth="1"/>
    <col min="15878" max="16131" width="8.796875" style="7"/>
    <col min="16132" max="16133" width="12.3984375" style="7" bestFit="1" customWidth="1"/>
    <col min="16134" max="16384" width="8.796875" style="7"/>
  </cols>
  <sheetData>
    <row r="1" spans="1:7" x14ac:dyDescent="0.15">
      <c r="C1" s="7">
        <f>SUM(C2:C80)</f>
        <v>99.997578185228278</v>
      </c>
      <c r="D1" s="7">
        <f>SUM(D2:D80)</f>
        <v>22.596754916974209</v>
      </c>
      <c r="E1" s="7">
        <v>0.35</v>
      </c>
      <c r="F1" s="7">
        <f>G1*E1</f>
        <v>8.7499999999999994E-2</v>
      </c>
      <c r="G1" s="7">
        <v>0.25</v>
      </c>
    </row>
    <row r="2" spans="1:7" x14ac:dyDescent="0.15">
      <c r="A2" s="7">
        <f>LN(B2)</f>
        <v>-6.9077552789821368</v>
      </c>
      <c r="B2" s="7">
        <v>1E-3</v>
      </c>
      <c r="C2" s="7">
        <f>NORMDIST(B2,$E$1,$F$1,0)</f>
        <v>1.6009259986445371E-3</v>
      </c>
      <c r="D2" s="7">
        <f>EXP(-$G$2*(LN(B2)-LN($E$1))^2)</f>
        <v>5.9724929518295821E-120</v>
      </c>
      <c r="E2" s="7">
        <f>EXP(-$G$2*(LN(B2)-LN($E$1))^2)*$C$1/$D$1</f>
        <v>2.6430114992426331E-119</v>
      </c>
      <c r="G2" s="7">
        <f>1/(2*G1^2)</f>
        <v>8</v>
      </c>
    </row>
    <row r="3" spans="1:7" x14ac:dyDescent="0.15">
      <c r="A3" s="7">
        <f t="shared" ref="A3:A66" si="0">LN(B3)</f>
        <v>-4.6051701859880909</v>
      </c>
      <c r="B3" s="7">
        <v>0.01</v>
      </c>
      <c r="C3" s="7">
        <f t="shared" ref="C3:C66" si="1">NORMDIST(B3,$E$1,$F$1,0)</f>
        <v>2.4001841805230397E-3</v>
      </c>
      <c r="D3" s="7">
        <f t="shared" ref="D3:D66" si="2">EXP(-$G$2*(LN(B3)-LN($E$1))^2)</f>
        <v>1.2089417438200744E-44</v>
      </c>
      <c r="E3" s="7">
        <f t="shared" ref="E3:E66" si="3">EXP(-$G$2*(LN(B3)-LN($E$1))^2)*$C$1/$D$1</f>
        <v>5.3499383868709017E-44</v>
      </c>
    </row>
    <row r="4" spans="1:7" x14ac:dyDescent="0.15">
      <c r="A4" s="7">
        <f t="shared" si="0"/>
        <v>-3.912023005428146</v>
      </c>
      <c r="B4" s="7">
        <v>0.02</v>
      </c>
      <c r="C4" s="7">
        <f t="shared" si="1"/>
        <v>3.7176676531788869E-3</v>
      </c>
      <c r="D4" s="7">
        <f t="shared" si="2"/>
        <v>3.4466978731614902E-29</v>
      </c>
      <c r="E4" s="7">
        <f t="shared" si="3"/>
        <v>1.5252696297264508E-28</v>
      </c>
    </row>
    <row r="5" spans="1:7" x14ac:dyDescent="0.15">
      <c r="A5" s="7">
        <f t="shared" si="0"/>
        <v>-3.5065578973199818</v>
      </c>
      <c r="B5" s="7">
        <v>0.03</v>
      </c>
      <c r="C5" s="7">
        <f t="shared" si="1"/>
        <v>5.6836082857783026E-3</v>
      </c>
      <c r="D5" s="7">
        <f t="shared" si="2"/>
        <v>1.0723813037442419E-21</v>
      </c>
      <c r="E5" s="7">
        <f t="shared" si="3"/>
        <v>4.7456165126165427E-21</v>
      </c>
    </row>
    <row r="6" spans="1:7" x14ac:dyDescent="0.15">
      <c r="A6" s="7">
        <f t="shared" si="0"/>
        <v>-3.2188758248682006</v>
      </c>
      <c r="B6" s="7">
        <v>0.04</v>
      </c>
      <c r="C6" s="7">
        <f t="shared" si="1"/>
        <v>8.5764053089415881E-3</v>
      </c>
      <c r="D6" s="7">
        <f t="shared" si="2"/>
        <v>4.5068341296620916E-17</v>
      </c>
      <c r="E6" s="7">
        <f t="shared" si="3"/>
        <v>1.9944124716341658E-16</v>
      </c>
    </row>
    <row r="7" spans="1:7" x14ac:dyDescent="0.15">
      <c r="A7" s="7">
        <f t="shared" si="0"/>
        <v>-2.9957322735539909</v>
      </c>
      <c r="B7" s="7">
        <v>0.05</v>
      </c>
      <c r="C7" s="7">
        <f t="shared" si="1"/>
        <v>1.2773621331221053E-2</v>
      </c>
      <c r="D7" s="7">
        <f t="shared" si="2"/>
        <v>6.984272505684344E-14</v>
      </c>
      <c r="E7" s="7">
        <f t="shared" si="3"/>
        <v>3.0907550155773882E-13</v>
      </c>
    </row>
    <row r="8" spans="1:7" x14ac:dyDescent="0.15">
      <c r="A8" s="7">
        <f t="shared" si="0"/>
        <v>-2.8134107167600364</v>
      </c>
      <c r="B8" s="7">
        <v>0.06</v>
      </c>
      <c r="C8" s="7">
        <f t="shared" si="1"/>
        <v>1.8778044346186445E-2</v>
      </c>
      <c r="D8" s="7">
        <f t="shared" si="2"/>
        <v>1.5627986820921278E-11</v>
      </c>
      <c r="E8" s="7">
        <f t="shared" si="3"/>
        <v>6.915863980225229E-11</v>
      </c>
    </row>
    <row r="9" spans="1:7" x14ac:dyDescent="0.15">
      <c r="A9" s="7">
        <f t="shared" si="0"/>
        <v>-2.6592600369327779</v>
      </c>
      <c r="B9" s="7">
        <v>7.0000000000000007E-2</v>
      </c>
      <c r="C9" s="7">
        <f t="shared" si="1"/>
        <v>2.7246722302455367E-2</v>
      </c>
      <c r="D9" s="7">
        <f t="shared" si="2"/>
        <v>1.0009431295717975E-9</v>
      </c>
      <c r="E9" s="7">
        <f t="shared" si="3"/>
        <v>4.4294806588859345E-9</v>
      </c>
    </row>
    <row r="10" spans="1:7" x14ac:dyDescent="0.15">
      <c r="A10" s="7">
        <f t="shared" si="0"/>
        <v>-2.5257286443082556</v>
      </c>
      <c r="B10" s="7">
        <v>0.08</v>
      </c>
      <c r="C10" s="7">
        <f t="shared" si="1"/>
        <v>3.9021661103897272E-2</v>
      </c>
      <c r="D10" s="7">
        <f t="shared" si="2"/>
        <v>2.7027784574863642E-8</v>
      </c>
      <c r="E10" s="7">
        <f t="shared" si="3"/>
        <v>1.1960624484041347E-7</v>
      </c>
    </row>
    <row r="11" spans="1:7" x14ac:dyDescent="0.15">
      <c r="A11" s="7">
        <f t="shared" si="0"/>
        <v>-2.4079456086518722</v>
      </c>
      <c r="B11" s="7">
        <v>0.09</v>
      </c>
      <c r="C11" s="7">
        <f t="shared" si="1"/>
        <v>5.516007175878896E-2</v>
      </c>
      <c r="D11" s="7">
        <f t="shared" si="2"/>
        <v>3.9043857215273508E-7</v>
      </c>
      <c r="E11" s="7">
        <f t="shared" si="3"/>
        <v>1.7278105546050684E-6</v>
      </c>
    </row>
    <row r="12" spans="1:7" x14ac:dyDescent="0.15">
      <c r="A12" s="7">
        <f t="shared" si="0"/>
        <v>-2.3025850929940455</v>
      </c>
      <c r="B12" s="7">
        <v>0.1</v>
      </c>
      <c r="C12" s="7">
        <f t="shared" si="1"/>
        <v>7.696113685977421E-2</v>
      </c>
      <c r="D12" s="7">
        <f t="shared" si="2"/>
        <v>3.5260917904568884E-6</v>
      </c>
      <c r="E12" s="7">
        <f t="shared" si="3"/>
        <v>1.560403875689416E-5</v>
      </c>
    </row>
    <row r="13" spans="1:7" x14ac:dyDescent="0.15">
      <c r="A13" s="7">
        <f t="shared" si="0"/>
        <v>-2.2072749131897207</v>
      </c>
      <c r="B13" s="7">
        <v>0.11</v>
      </c>
      <c r="C13" s="7">
        <f t="shared" si="1"/>
        <v>0.10598531834445447</v>
      </c>
      <c r="D13" s="7">
        <f t="shared" si="2"/>
        <v>2.2152157450468134E-5</v>
      </c>
      <c r="E13" s="7">
        <f t="shared" si="3"/>
        <v>9.8030097895193398E-5</v>
      </c>
    </row>
    <row r="14" spans="1:7" x14ac:dyDescent="0.15">
      <c r="A14" s="7">
        <f t="shared" si="0"/>
        <v>-2.120263536200091</v>
      </c>
      <c r="B14" s="7">
        <v>0.12</v>
      </c>
      <c r="C14" s="7">
        <f t="shared" si="1"/>
        <v>0.14406136488619525</v>
      </c>
      <c r="D14" s="7">
        <f t="shared" si="2"/>
        <v>1.0445454815275E-4</v>
      </c>
      <c r="E14" s="7">
        <f t="shared" si="3"/>
        <v>4.622434453126317E-4</v>
      </c>
    </row>
    <row r="15" spans="1:7" x14ac:dyDescent="0.15">
      <c r="A15" s="7">
        <f t="shared" si="0"/>
        <v>-2.0402208285265546</v>
      </c>
      <c r="B15" s="7">
        <v>0.13</v>
      </c>
      <c r="C15" s="7">
        <f t="shared" si="1"/>
        <v>0.19327555270136076</v>
      </c>
      <c r="D15" s="7">
        <f t="shared" si="2"/>
        <v>3.9087734473540459E-4</v>
      </c>
      <c r="E15" s="7">
        <f t="shared" si="3"/>
        <v>1.7297522579957651E-3</v>
      </c>
    </row>
    <row r="16" spans="1:7" x14ac:dyDescent="0.15">
      <c r="A16" s="7">
        <f t="shared" si="0"/>
        <v>-1.9661128563728327</v>
      </c>
      <c r="B16" s="7">
        <v>0.14000000000000001</v>
      </c>
      <c r="C16" s="7">
        <f t="shared" si="1"/>
        <v>0.25593748908391889</v>
      </c>
      <c r="D16" s="7">
        <f t="shared" si="2"/>
        <v>1.2105146943951295E-3</v>
      </c>
      <c r="E16" s="7">
        <f t="shared" si="3"/>
        <v>5.3568991760943319E-3</v>
      </c>
    </row>
    <row r="17" spans="1:5" x14ac:dyDescent="0.15">
      <c r="A17" s="7">
        <f t="shared" si="0"/>
        <v>-1.8971199848858813</v>
      </c>
      <c r="B17" s="7">
        <v>0.15</v>
      </c>
      <c r="C17" s="7">
        <f t="shared" si="1"/>
        <v>0.33451721176183741</v>
      </c>
      <c r="D17" s="7">
        <f t="shared" si="2"/>
        <v>3.2041471824595488E-3</v>
      </c>
      <c r="E17" s="7">
        <f t="shared" si="3"/>
        <v>1.4179335022760043E-2</v>
      </c>
    </row>
    <row r="18" spans="1:5" x14ac:dyDescent="0.15">
      <c r="A18" s="7">
        <f t="shared" si="0"/>
        <v>-1.8325814637483102</v>
      </c>
      <c r="B18" s="7">
        <v>0.16</v>
      </c>
      <c r="C18" s="7">
        <f t="shared" si="1"/>
        <v>0.43154949608894094</v>
      </c>
      <c r="D18" s="7">
        <f t="shared" si="2"/>
        <v>7.4339534755486977E-3</v>
      </c>
      <c r="E18" s="7">
        <f t="shared" si="3"/>
        <v>3.2897526508911284E-2</v>
      </c>
    </row>
    <row r="19" spans="1:5" x14ac:dyDescent="0.15">
      <c r="A19" s="7">
        <f t="shared" si="0"/>
        <v>-1.7719568419318752</v>
      </c>
      <c r="B19" s="7">
        <v>0.17</v>
      </c>
      <c r="C19" s="7">
        <f t="shared" si="1"/>
        <v>0.54950334657806799</v>
      </c>
      <c r="D19" s="7">
        <f t="shared" si="2"/>
        <v>1.5424033009483066E-2</v>
      </c>
      <c r="E19" s="7">
        <f t="shared" si="3"/>
        <v>6.8256081568541141E-2</v>
      </c>
    </row>
    <row r="20" spans="1:5" x14ac:dyDescent="0.15">
      <c r="A20" s="7">
        <f t="shared" si="0"/>
        <v>-1.7147984280919266</v>
      </c>
      <c r="B20" s="7">
        <v>0.18</v>
      </c>
      <c r="C20" s="7">
        <f t="shared" si="1"/>
        <v>0.69061761581786218</v>
      </c>
      <c r="D20" s="7">
        <f t="shared" si="2"/>
        <v>2.9084558693591629E-2</v>
      </c>
      <c r="E20" s="7">
        <f t="shared" si="3"/>
        <v>0.12870810178857017</v>
      </c>
    </row>
    <row r="21" spans="1:5" x14ac:dyDescent="0.15">
      <c r="A21" s="7">
        <f t="shared" si="0"/>
        <v>-1.6607312068216509</v>
      </c>
      <c r="B21" s="7">
        <v>0.19</v>
      </c>
      <c r="C21" s="7">
        <f t="shared" si="1"/>
        <v>0.85670745137954396</v>
      </c>
      <c r="D21" s="7">
        <f t="shared" si="2"/>
        <v>5.0505185999318795E-2</v>
      </c>
      <c r="E21" s="7">
        <f t="shared" si="3"/>
        <v>0.22350095419819002</v>
      </c>
    </row>
    <row r="22" spans="1:5" x14ac:dyDescent="0.15">
      <c r="A22" s="7">
        <f t="shared" si="0"/>
        <v>-1.6094379124341003</v>
      </c>
      <c r="B22" s="7">
        <v>0.2</v>
      </c>
      <c r="C22" s="7">
        <f t="shared" si="1"/>
        <v>1.0489505595898068</v>
      </c>
      <c r="D22" s="7">
        <f t="shared" si="2"/>
        <v>8.1646311031252694E-2</v>
      </c>
      <c r="E22" s="7">
        <f t="shared" si="3"/>
        <v>0.36130999344291714</v>
      </c>
    </row>
    <row r="23" spans="1:5" x14ac:dyDescent="0.15">
      <c r="A23" s="7">
        <f t="shared" si="0"/>
        <v>-1.5606477482646683</v>
      </c>
      <c r="B23" s="7">
        <v>0.21</v>
      </c>
      <c r="C23" s="7">
        <f t="shared" si="1"/>
        <v>1.267666682050921</v>
      </c>
      <c r="D23" s="7">
        <f t="shared" si="2"/>
        <v>0.12399146539973518</v>
      </c>
      <c r="E23" s="7">
        <f t="shared" si="3"/>
        <v>0.54870030237382861</v>
      </c>
    </row>
    <row r="24" spans="1:5" x14ac:dyDescent="0.15">
      <c r="A24" s="7">
        <f t="shared" si="0"/>
        <v>-1.5141277326297755</v>
      </c>
      <c r="B24" s="7">
        <v>0.22</v>
      </c>
      <c r="C24" s="7">
        <f t="shared" si="1"/>
        <v>1.5121076661995798</v>
      </c>
      <c r="D24" s="7">
        <f t="shared" si="2"/>
        <v>0.17823763660804398</v>
      </c>
      <c r="E24" s="7">
        <f t="shared" si="3"/>
        <v>0.78875626468270754</v>
      </c>
    </row>
    <row r="25" spans="1:5" x14ac:dyDescent="0.15">
      <c r="A25" s="7">
        <f t="shared" si="0"/>
        <v>-1.4696759700589417</v>
      </c>
      <c r="B25" s="7">
        <v>0.23</v>
      </c>
      <c r="C25" s="7">
        <f t="shared" si="1"/>
        <v>1.7802784580016882</v>
      </c>
      <c r="D25" s="7">
        <f t="shared" si="2"/>
        <v>0.24409006253228496</v>
      </c>
      <c r="E25" s="7">
        <f t="shared" si="3"/>
        <v>1.0801734674731696</v>
      </c>
    </row>
    <row r="26" spans="1:5" x14ac:dyDescent="0.15">
      <c r="A26" s="7">
        <f t="shared" si="0"/>
        <v>-1.4271163556401458</v>
      </c>
      <c r="B26" s="7">
        <v>0.24</v>
      </c>
      <c r="C26" s="7">
        <f t="shared" si="1"/>
        <v>2.0688106372710302</v>
      </c>
      <c r="D26" s="7">
        <f t="shared" si="2"/>
        <v>0.32020063514886032</v>
      </c>
      <c r="E26" s="7">
        <f t="shared" si="3"/>
        <v>1.4169861188433608</v>
      </c>
    </row>
    <row r="27" spans="1:5" x14ac:dyDescent="0.15">
      <c r="A27" s="7">
        <f t="shared" si="0"/>
        <v>-1.3862943611198906</v>
      </c>
      <c r="B27" s="7">
        <v>0.25</v>
      </c>
      <c r="C27" s="7">
        <f t="shared" si="1"/>
        <v>2.3729092356022923</v>
      </c>
      <c r="D27" s="7">
        <f t="shared" si="2"/>
        <v>0.40425535731410339</v>
      </c>
      <c r="E27" s="7">
        <f t="shared" si="3"/>
        <v>1.7889540709869081</v>
      </c>
    </row>
    <row r="28" spans="1:5" x14ac:dyDescent="0.15">
      <c r="A28" s="7">
        <f t="shared" si="0"/>
        <v>-1.3470736479666092</v>
      </c>
      <c r="B28" s="7">
        <v>0.26</v>
      </c>
      <c r="C28" s="7">
        <f t="shared" si="1"/>
        <v>2.6863902033511122</v>
      </c>
      <c r="D28" s="7">
        <f t="shared" si="2"/>
        <v>0.4931865664308942</v>
      </c>
      <c r="E28" s="7">
        <f t="shared" si="3"/>
        <v>2.1825019750748096</v>
      </c>
    </row>
    <row r="29" spans="1:5" x14ac:dyDescent="0.15">
      <c r="A29" s="7">
        <f t="shared" si="0"/>
        <v>-1.3093333199837622</v>
      </c>
      <c r="B29" s="7">
        <v>0.27</v>
      </c>
      <c r="C29" s="7">
        <f t="shared" si="1"/>
        <v>3.0018199920556219</v>
      </c>
      <c r="D29" s="7">
        <f t="shared" si="2"/>
        <v>0.58346635787623569</v>
      </c>
      <c r="E29" s="7">
        <f t="shared" si="3"/>
        <v>2.5820177700096023</v>
      </c>
    </row>
    <row r="30" spans="1:5" x14ac:dyDescent="0.15">
      <c r="A30" s="7">
        <f t="shared" si="0"/>
        <v>-1.2729656758128873</v>
      </c>
      <c r="B30" s="7">
        <v>0.28000000000000003</v>
      </c>
      <c r="C30" s="7">
        <f t="shared" si="1"/>
        <v>3.3107606029883758</v>
      </c>
      <c r="D30" s="7">
        <f t="shared" si="2"/>
        <v>0.67143077666840767</v>
      </c>
      <c r="E30" s="7">
        <f t="shared" si="3"/>
        <v>2.9712873300861617</v>
      </c>
    </row>
    <row r="31" spans="1:5" x14ac:dyDescent="0.15">
      <c r="A31" s="7">
        <f t="shared" si="0"/>
        <v>-1.2378743560016174</v>
      </c>
      <c r="B31" s="7">
        <v>0.28999999999999998</v>
      </c>
      <c r="C31" s="7">
        <f t="shared" si="1"/>
        <v>3.6041137867489454</v>
      </c>
      <c r="D31" s="7">
        <f t="shared" si="2"/>
        <v>0.75358826015954405</v>
      </c>
      <c r="E31" s="7">
        <f t="shared" si="3"/>
        <v>3.3348594186047289</v>
      </c>
    </row>
    <row r="32" spans="1:5" x14ac:dyDescent="0.15">
      <c r="A32" s="7">
        <f t="shared" si="0"/>
        <v>-1.2039728043259361</v>
      </c>
      <c r="B32" s="7">
        <v>0.3</v>
      </c>
      <c r="C32" s="7">
        <f t="shared" si="1"/>
        <v>3.8725478372204298</v>
      </c>
      <c r="D32" s="7">
        <f t="shared" si="2"/>
        <v>0.82687689138220433</v>
      </c>
      <c r="E32" s="7">
        <f t="shared" si="3"/>
        <v>3.6591841129116611</v>
      </c>
    </row>
    <row r="33" spans="1:5" x14ac:dyDescent="0.15">
      <c r="A33" s="7">
        <f t="shared" si="0"/>
        <v>-1.1711829815029451</v>
      </c>
      <c r="B33" s="7">
        <v>0.31</v>
      </c>
      <c r="C33" s="7">
        <f t="shared" si="1"/>
        <v>4.1069807855321327</v>
      </c>
      <c r="D33" s="7">
        <f t="shared" si="2"/>
        <v>0.88884922288852741</v>
      </c>
      <c r="E33" s="7">
        <f t="shared" si="3"/>
        <v>3.9334307066324836</v>
      </c>
    </row>
    <row r="34" spans="1:5" x14ac:dyDescent="0.15">
      <c r="A34" s="7">
        <f t="shared" si="0"/>
        <v>-1.1394342831883648</v>
      </c>
      <c r="B34" s="7">
        <v>0.32</v>
      </c>
      <c r="C34" s="7">
        <f t="shared" si="1"/>
        <v>4.2990860010468932</v>
      </c>
      <c r="D34" s="7">
        <f t="shared" si="2"/>
        <v>0.93777736219991137</v>
      </c>
      <c r="E34" s="7">
        <f t="shared" si="3"/>
        <v>4.1499527450501583</v>
      </c>
    </row>
    <row r="35" spans="1:5" x14ac:dyDescent="0.15">
      <c r="A35" s="7">
        <f t="shared" si="0"/>
        <v>-1.1086626245216111</v>
      </c>
      <c r="B35" s="7">
        <v>0.33</v>
      </c>
      <c r="C35" s="7">
        <f t="shared" si="1"/>
        <v>4.441781361088478</v>
      </c>
      <c r="D35" s="7">
        <f t="shared" si="2"/>
        <v>0.97268242693561968</v>
      </c>
      <c r="E35" s="7">
        <f t="shared" si="3"/>
        <v>4.3044183730925063</v>
      </c>
    </row>
    <row r="36" spans="1:5" x14ac:dyDescent="0.15">
      <c r="A36" s="7">
        <f t="shared" si="0"/>
        <v>-1.0788096613719298</v>
      </c>
      <c r="B36" s="7">
        <v>0.34</v>
      </c>
      <c r="C36" s="7">
        <f t="shared" si="1"/>
        <v>4.5296620776580161</v>
      </c>
      <c r="D36" s="7">
        <f t="shared" si="2"/>
        <v>0.99330032521541456</v>
      </c>
      <c r="E36" s="7">
        <f t="shared" si="3"/>
        <v>4.3956589031077309</v>
      </c>
    </row>
    <row r="37" spans="1:5" x14ac:dyDescent="0.15">
      <c r="A37" s="7">
        <f t="shared" si="0"/>
        <v>-1.0498221244986776</v>
      </c>
      <c r="B37" s="7">
        <v>0.35000000000000003</v>
      </c>
      <c r="C37" s="7">
        <f t="shared" si="1"/>
        <v>4.5593403474449454</v>
      </c>
      <c r="D37" s="7">
        <f t="shared" si="2"/>
        <v>1</v>
      </c>
      <c r="E37" s="7">
        <f t="shared" si="3"/>
        <v>4.4253070209701741</v>
      </c>
    </row>
    <row r="38" spans="1:5" x14ac:dyDescent="0.15">
      <c r="A38" s="7">
        <f t="shared" si="0"/>
        <v>-1.0216512475319814</v>
      </c>
      <c r="B38" s="7">
        <v>0.36</v>
      </c>
      <c r="C38" s="7">
        <f t="shared" si="1"/>
        <v>4.5296620776580161</v>
      </c>
      <c r="D38" s="7">
        <f t="shared" si="2"/>
        <v>0.99367132448967932</v>
      </c>
      <c r="E38" s="7">
        <f t="shared" si="3"/>
        <v>4.3973006888009101</v>
      </c>
    </row>
    <row r="39" spans="1:5" x14ac:dyDescent="0.15">
      <c r="A39" s="7">
        <f t="shared" si="0"/>
        <v>-0.9942522733438669</v>
      </c>
      <c r="B39" s="7">
        <v>0.37</v>
      </c>
      <c r="C39" s="7">
        <f t="shared" si="1"/>
        <v>4.4417813610884771</v>
      </c>
      <c r="D39" s="7">
        <f t="shared" si="2"/>
        <v>0.97559858126539378</v>
      </c>
      <c r="E39" s="7">
        <f t="shared" si="3"/>
        <v>4.3173232513222883</v>
      </c>
    </row>
    <row r="40" spans="1:5" x14ac:dyDescent="0.15">
      <c r="A40" s="7">
        <f t="shared" si="0"/>
        <v>-0.96758402626170559</v>
      </c>
      <c r="B40" s="7">
        <v>0.38</v>
      </c>
      <c r="C40" s="7">
        <f t="shared" si="1"/>
        <v>4.2990860010468923</v>
      </c>
      <c r="D40" s="7">
        <f t="shared" si="2"/>
        <v>0.94733278442973512</v>
      </c>
      <c r="E40" s="7">
        <f t="shared" si="3"/>
        <v>4.1922384221321316</v>
      </c>
    </row>
    <row r="41" spans="1:5" x14ac:dyDescent="0.15">
      <c r="A41" s="7">
        <f t="shared" si="0"/>
        <v>-0.94160853985844495</v>
      </c>
      <c r="B41" s="7">
        <v>0.39</v>
      </c>
      <c r="C41" s="7">
        <f t="shared" si="1"/>
        <v>4.1069807855321327</v>
      </c>
      <c r="D41" s="7">
        <f t="shared" si="2"/>
        <v>0.91057278883381443</v>
      </c>
      <c r="E41" s="7">
        <f t="shared" si="3"/>
        <v>4.0295641555306707</v>
      </c>
    </row>
    <row r="42" spans="1:5" x14ac:dyDescent="0.15">
      <c r="A42" s="7">
        <f t="shared" si="0"/>
        <v>-0.916290731874155</v>
      </c>
      <c r="B42" s="7">
        <v>0.4</v>
      </c>
      <c r="C42" s="7">
        <f t="shared" si="1"/>
        <v>3.8725478372204281</v>
      </c>
      <c r="D42" s="7">
        <f t="shared" si="2"/>
        <v>0.86706176699541548</v>
      </c>
      <c r="E42" s="7">
        <f t="shared" si="3"/>
        <v>3.8370145250996179</v>
      </c>
    </row>
    <row r="43" spans="1:5" x14ac:dyDescent="0.15">
      <c r="A43" s="7">
        <f t="shared" si="0"/>
        <v>-0.89159811928378352</v>
      </c>
      <c r="B43" s="7">
        <v>0.41000000000000003</v>
      </c>
      <c r="C43" s="7">
        <f t="shared" si="1"/>
        <v>3.6041137867489432</v>
      </c>
      <c r="D43" s="7">
        <f t="shared" si="2"/>
        <v>0.81850261557086101</v>
      </c>
      <c r="E43" s="7">
        <f t="shared" si="3"/>
        <v>3.6221253713681829</v>
      </c>
    </row>
    <row r="44" spans="1:5" x14ac:dyDescent="0.15">
      <c r="A44" s="7">
        <f t="shared" si="0"/>
        <v>-0.86750056770472306</v>
      </c>
      <c r="B44" s="7">
        <v>0.42</v>
      </c>
      <c r="C44" s="7">
        <f t="shared" si="1"/>
        <v>3.3107606029883736</v>
      </c>
      <c r="D44" s="7">
        <f t="shared" si="2"/>
        <v>0.76649339287213558</v>
      </c>
      <c r="E44" s="7">
        <f t="shared" si="3"/>
        <v>3.3919685930043117</v>
      </c>
    </row>
    <row r="45" spans="1:5" x14ac:dyDescent="0.15">
      <c r="A45" s="7">
        <f t="shared" si="0"/>
        <v>-0.84397007029452897</v>
      </c>
      <c r="B45" s="7">
        <v>0.43</v>
      </c>
      <c r="C45" s="7">
        <f t="shared" si="1"/>
        <v>3.0018199920556206</v>
      </c>
      <c r="D45" s="7">
        <f t="shared" si="2"/>
        <v>0.71248206024448968</v>
      </c>
      <c r="E45" s="7">
        <f t="shared" si="3"/>
        <v>3.1529518635152347</v>
      </c>
    </row>
    <row r="46" spans="1:5" x14ac:dyDescent="0.15">
      <c r="A46" s="7">
        <f t="shared" si="0"/>
        <v>-0.82098055206983023</v>
      </c>
      <c r="B46" s="7">
        <v>0.44</v>
      </c>
      <c r="C46" s="7">
        <f t="shared" si="1"/>
        <v>2.6863902033511109</v>
      </c>
      <c r="D46" s="7">
        <f t="shared" si="2"/>
        <v>0.6577385795122791</v>
      </c>
      <c r="E46" s="7">
        <f t="shared" si="3"/>
        <v>2.9106951538786379</v>
      </c>
    </row>
    <row r="47" spans="1:5" x14ac:dyDescent="0.15">
      <c r="A47" s="7">
        <f t="shared" si="0"/>
        <v>-0.79850769621777162</v>
      </c>
      <c r="B47" s="7">
        <v>0.45</v>
      </c>
      <c r="C47" s="7">
        <f t="shared" si="1"/>
        <v>2.3729092356022909</v>
      </c>
      <c r="D47" s="7">
        <f t="shared" si="2"/>
        <v>0.60334172484919668</v>
      </c>
      <c r="E47" s="7">
        <f t="shared" si="3"/>
        <v>2.669972371019405</v>
      </c>
    </row>
    <row r="48" spans="1:5" x14ac:dyDescent="0.15">
      <c r="A48" s="7">
        <f t="shared" si="0"/>
        <v>-0.77652878949899629</v>
      </c>
      <c r="B48" s="7">
        <v>0.46</v>
      </c>
      <c r="C48" s="7">
        <f t="shared" si="1"/>
        <v>2.0688106372710289</v>
      </c>
      <c r="D48" s="7">
        <f t="shared" si="2"/>
        <v>0.55017769251052584</v>
      </c>
      <c r="E48" s="7">
        <f t="shared" si="3"/>
        <v>2.4347052054479996</v>
      </c>
    </row>
    <row r="49" spans="1:5" x14ac:dyDescent="0.15">
      <c r="A49" s="7">
        <f t="shared" si="0"/>
        <v>-0.7550225842780327</v>
      </c>
      <c r="B49" s="7">
        <v>0.47000000000000003</v>
      </c>
      <c r="C49" s="7">
        <f t="shared" si="1"/>
        <v>1.7802784580016857</v>
      </c>
      <c r="D49" s="7">
        <f t="shared" si="2"/>
        <v>0.49894762367514728</v>
      </c>
      <c r="E49" s="7">
        <f t="shared" si="3"/>
        <v>2.2079964221460138</v>
      </c>
    </row>
    <row r="50" spans="1:5" x14ac:dyDescent="0.15">
      <c r="A50" s="7">
        <f t="shared" si="0"/>
        <v>-0.73396917508020043</v>
      </c>
      <c r="B50" s="7">
        <v>0.48</v>
      </c>
      <c r="C50" s="7">
        <f t="shared" si="1"/>
        <v>1.5121076661995791</v>
      </c>
      <c r="D50" s="7">
        <f t="shared" si="2"/>
        <v>0.45018139148405628</v>
      </c>
      <c r="E50" s="7">
        <f t="shared" si="3"/>
        <v>1.992190872444517</v>
      </c>
    </row>
    <row r="51" spans="1:5" x14ac:dyDescent="0.15">
      <c r="A51" s="7">
        <f t="shared" si="0"/>
        <v>-0.71334988787746478</v>
      </c>
      <c r="B51" s="7">
        <v>0.49</v>
      </c>
      <c r="C51" s="7">
        <f t="shared" si="1"/>
        <v>1.2676666820509204</v>
      </c>
      <c r="D51" s="7">
        <f t="shared" si="2"/>
        <v>0.40425535731410267</v>
      </c>
      <c r="E51" s="7">
        <f t="shared" si="3"/>
        <v>1.788954070986905</v>
      </c>
    </row>
    <row r="52" spans="1:5" x14ac:dyDescent="0.15">
      <c r="A52" s="7">
        <f t="shared" si="0"/>
        <v>-0.69314718055994529</v>
      </c>
      <c r="B52" s="7">
        <v>0.5</v>
      </c>
      <c r="C52" s="7">
        <f t="shared" si="1"/>
        <v>1.0489505595898057</v>
      </c>
      <c r="D52" s="7">
        <f t="shared" si="2"/>
        <v>0.36141220676379432</v>
      </c>
      <c r="E52" s="7">
        <f t="shared" si="3"/>
        <v>1.5993599760561432</v>
      </c>
    </row>
    <row r="53" spans="1:5" x14ac:dyDescent="0.15">
      <c r="A53" s="7">
        <f t="shared" si="0"/>
        <v>-0.67334455326376563</v>
      </c>
      <c r="B53" s="7">
        <v>0.51</v>
      </c>
      <c r="C53" s="7">
        <f t="shared" si="1"/>
        <v>0.85670745137954318</v>
      </c>
      <c r="D53" s="7">
        <f t="shared" si="2"/>
        <v>0.32178138482045299</v>
      </c>
      <c r="E53" s="7">
        <f t="shared" si="3"/>
        <v>1.4239814214634563</v>
      </c>
    </row>
    <row r="54" spans="1:5" x14ac:dyDescent="0.15">
      <c r="A54" s="7">
        <f t="shared" si="0"/>
        <v>-0.65392646740666394</v>
      </c>
      <c r="B54" s="7">
        <v>0.52</v>
      </c>
      <c r="C54" s="7">
        <f t="shared" si="1"/>
        <v>0.69061761581786119</v>
      </c>
      <c r="D54" s="7">
        <f t="shared" si="2"/>
        <v>0.28539903064193362</v>
      </c>
      <c r="E54" s="7">
        <f t="shared" si="3"/>
        <v>1.2629783340778309</v>
      </c>
    </row>
    <row r="55" spans="1:5" x14ac:dyDescent="0.15">
      <c r="A55" s="7">
        <f t="shared" si="0"/>
        <v>-0.6348782724359695</v>
      </c>
      <c r="B55" s="7">
        <v>0.53</v>
      </c>
      <c r="C55" s="7">
        <f t="shared" si="1"/>
        <v>0.5495033465780671</v>
      </c>
      <c r="D55" s="7">
        <f t="shared" si="2"/>
        <v>0.25222664697676273</v>
      </c>
      <c r="E55" s="7">
        <f t="shared" si="3"/>
        <v>1.1161803517420337</v>
      </c>
    </row>
    <row r="56" spans="1:5" x14ac:dyDescent="0.15">
      <c r="A56" s="7">
        <f t="shared" si="0"/>
        <v>-0.61618613942381695</v>
      </c>
      <c r="B56" s="7">
        <v>0.54</v>
      </c>
      <c r="C56" s="7">
        <f t="shared" si="1"/>
        <v>0.43154949608894011</v>
      </c>
      <c r="D56" s="7">
        <f t="shared" si="2"/>
        <v>0.22216801913629872</v>
      </c>
      <c r="E56" s="7">
        <f t="shared" si="3"/>
        <v>0.98316169491889882</v>
      </c>
    </row>
    <row r="57" spans="1:5" x14ac:dyDescent="0.15">
      <c r="A57" s="7">
        <f t="shared" si="0"/>
        <v>-0.59783700075562041</v>
      </c>
      <c r="B57" s="7">
        <v>0.55000000000000004</v>
      </c>
      <c r="C57" s="7">
        <f t="shared" si="1"/>
        <v>0.33451721176183685</v>
      </c>
      <c r="D57" s="7">
        <f t="shared" si="2"/>
        <v>0.19508412236878606</v>
      </c>
      <c r="E57" s="7">
        <f t="shared" si="3"/>
        <v>0.86330713639839363</v>
      </c>
    </row>
    <row r="58" spans="1:5" x14ac:dyDescent="0.15">
      <c r="A58" s="7">
        <f t="shared" si="0"/>
        <v>-0.57981849525294205</v>
      </c>
      <c r="B58" s="7">
        <v>0.56000000000000005</v>
      </c>
      <c r="C58" s="7">
        <f t="shared" si="1"/>
        <v>0.25593748908391828</v>
      </c>
      <c r="D58" s="7">
        <f t="shared" si="2"/>
        <v>0.17080592781838083</v>
      </c>
      <c r="E58" s="7">
        <f t="shared" si="3"/>
        <v>0.75586867159800553</v>
      </c>
    </row>
    <row r="59" spans="1:5" x14ac:dyDescent="0.15">
      <c r="A59" s="7">
        <f t="shared" si="0"/>
        <v>-0.56211891815354131</v>
      </c>
      <c r="B59" s="7">
        <v>0.56999999999999995</v>
      </c>
      <c r="C59" s="7">
        <f t="shared" si="1"/>
        <v>0.19327555270136076</v>
      </c>
      <c r="D59" s="7">
        <f t="shared" si="2"/>
        <v>0.14914514199317347</v>
      </c>
      <c r="E59" s="7">
        <f t="shared" si="3"/>
        <v>0.66001304400598415</v>
      </c>
    </row>
    <row r="60" spans="1:5" x14ac:dyDescent="0.15">
      <c r="A60" s="7">
        <f t="shared" si="0"/>
        <v>-0.54472717544167215</v>
      </c>
      <c r="B60" s="7">
        <v>0.57999999999999996</v>
      </c>
      <c r="C60" s="7">
        <f t="shared" si="1"/>
        <v>0.14406136488619525</v>
      </c>
      <c r="D60" s="7">
        <f t="shared" si="2"/>
        <v>0.12990300004947308</v>
      </c>
      <c r="E60" s="7">
        <f t="shared" si="3"/>
        <v>0.5748606581640221</v>
      </c>
    </row>
    <row r="61" spans="1:5" x14ac:dyDescent="0.15">
      <c r="A61" s="7">
        <f t="shared" si="0"/>
        <v>-0.52763274208237199</v>
      </c>
      <c r="B61" s="7">
        <v>0.59</v>
      </c>
      <c r="C61" s="7">
        <f t="shared" si="1"/>
        <v>0.10598531834445447</v>
      </c>
      <c r="D61" s="7">
        <f t="shared" si="2"/>
        <v>0.11287728668762458</v>
      </c>
      <c r="E61" s="7">
        <f t="shared" si="3"/>
        <v>0.49951664928680822</v>
      </c>
    </row>
    <row r="62" spans="1:5" x14ac:dyDescent="0.15">
      <c r="A62" s="7">
        <f t="shared" si="0"/>
        <v>-0.51082562376599072</v>
      </c>
      <c r="B62" s="7">
        <v>0.6</v>
      </c>
      <c r="C62" s="7">
        <f t="shared" si="1"/>
        <v>7.696113685977421E-2</v>
      </c>
      <c r="D62" s="7">
        <f t="shared" si="2"/>
        <v>9.7867787098951387E-2</v>
      </c>
      <c r="E62" s="7">
        <f t="shared" si="3"/>
        <v>0.43309500537580381</v>
      </c>
    </row>
    <row r="63" spans="1:5" x14ac:dyDescent="0.15">
      <c r="A63" s="7">
        <f t="shared" si="0"/>
        <v>-0.49429632181478012</v>
      </c>
      <c r="B63" s="7">
        <v>0.61</v>
      </c>
      <c r="C63" s="7">
        <f t="shared" si="1"/>
        <v>5.516007175878896E-2</v>
      </c>
      <c r="D63" s="7">
        <f t="shared" si="2"/>
        <v>8.4680380479506379E-2</v>
      </c>
      <c r="E63" s="7">
        <f t="shared" si="3"/>
        <v>0.37473668227438528</v>
      </c>
    </row>
    <row r="64" spans="1:5" x14ac:dyDescent="0.15">
      <c r="A64" s="7">
        <f t="shared" si="0"/>
        <v>-0.4780358009429998</v>
      </c>
      <c r="B64" s="7">
        <v>0.62</v>
      </c>
      <c r="C64" s="7">
        <f t="shared" si="1"/>
        <v>3.9021661103897161E-2</v>
      </c>
      <c r="D64" s="7">
        <f t="shared" si="2"/>
        <v>7.3129985465906017E-2</v>
      </c>
      <c r="E64" s="7">
        <f t="shared" si="3"/>
        <v>0.32362263812572073</v>
      </c>
    </row>
    <row r="65" spans="1:5" x14ac:dyDescent="0.15">
      <c r="A65" s="7">
        <f t="shared" si="0"/>
        <v>-0.46203545959655867</v>
      </c>
      <c r="B65" s="7">
        <v>0.63</v>
      </c>
      <c r="C65" s="7">
        <f t="shared" si="1"/>
        <v>2.7246722302455294E-2</v>
      </c>
      <c r="D65" s="7">
        <f t="shared" si="2"/>
        <v>6.3042554806928414E-2</v>
      </c>
      <c r="E65" s="7">
        <f t="shared" si="3"/>
        <v>0.27898266040699732</v>
      </c>
    </row>
    <row r="66" spans="1:5" x14ac:dyDescent="0.15">
      <c r="A66" s="7">
        <f t="shared" si="0"/>
        <v>-0.44628710262841947</v>
      </c>
      <c r="B66" s="7">
        <v>0.64</v>
      </c>
      <c r="C66" s="7">
        <f t="shared" si="1"/>
        <v>1.8778044346186393E-2</v>
      </c>
      <c r="D66" s="7">
        <f t="shared" si="2"/>
        <v>5.4256299092850818E-2</v>
      </c>
      <c r="E66" s="7">
        <f t="shared" si="3"/>
        <v>0.24010078130745044</v>
      </c>
    </row>
    <row r="67" spans="1:5" x14ac:dyDescent="0.15">
      <c r="A67" s="7">
        <f t="shared" ref="A67:A80" si="4">LN(B67)</f>
        <v>-0.43078291609245423</v>
      </c>
      <c r="B67" s="7">
        <v>0.65</v>
      </c>
      <c r="C67" s="7">
        <f t="shared" ref="C67:C80" si="5">NORMDIST(B67,$E$1,$F$1,0)</f>
        <v>1.2773621331221043E-2</v>
      </c>
      <c r="D67" s="7">
        <f t="shared" ref="D67:D80" si="6">EXP(-$G$2*(LN(B67)-LN($E$1))^2)</f>
        <v>4.6622299029719684E-2</v>
      </c>
      <c r="E67" s="7">
        <f t="shared" ref="E67:E80" si="7">EXP(-$G$2*(LN(B67)-LN($E$1))^2)*$C$1/$D$1</f>
        <v>0.20631798722998945</v>
      </c>
    </row>
    <row r="68" spans="1:5" x14ac:dyDescent="0.15">
      <c r="A68" s="7">
        <f t="shared" si="4"/>
        <v>-0.41551544396166579</v>
      </c>
      <c r="B68" s="7">
        <v>0.66</v>
      </c>
      <c r="C68" s="7">
        <f t="shared" si="5"/>
        <v>8.5764053089415725E-3</v>
      </c>
      <c r="D68" s="7">
        <f t="shared" si="6"/>
        <v>4.0004644472703632E-2</v>
      </c>
      <c r="E68" s="7">
        <f t="shared" si="7"/>
        <v>0.17703283405647105</v>
      </c>
    </row>
    <row r="69" spans="1:5" x14ac:dyDescent="0.15">
      <c r="A69" s="7">
        <f t="shared" si="4"/>
        <v>-0.40047756659712525</v>
      </c>
      <c r="B69" s="7">
        <v>0.67</v>
      </c>
      <c r="C69" s="7">
        <f t="shared" si="5"/>
        <v>5.6836082857782818E-3</v>
      </c>
      <c r="D69" s="7">
        <f t="shared" si="6"/>
        <v>3.4280217549854247E-2</v>
      </c>
      <c r="E69" s="7">
        <f t="shared" si="7"/>
        <v>0.151700487403755</v>
      </c>
    </row>
    <row r="70" spans="1:5" x14ac:dyDescent="0.15">
      <c r="A70" s="7">
        <f t="shared" si="4"/>
        <v>-0.38566248081198462</v>
      </c>
      <c r="B70" s="7">
        <v>0.68</v>
      </c>
      <c r="C70" s="7">
        <f t="shared" si="5"/>
        <v>3.7176676531788704E-3</v>
      </c>
      <c r="D70" s="7">
        <f t="shared" si="6"/>
        <v>2.9338217586092178E-2</v>
      </c>
      <c r="E70" s="7">
        <f t="shared" si="7"/>
        <v>0.12983062026648434</v>
      </c>
    </row>
    <row r="71" spans="1:5" x14ac:dyDescent="0.15">
      <c r="A71" s="7">
        <f t="shared" si="4"/>
        <v>-0.37106368139083207</v>
      </c>
      <c r="B71" s="7">
        <v>0.69</v>
      </c>
      <c r="C71" s="7">
        <f t="shared" si="5"/>
        <v>2.4001841805230397E-3</v>
      </c>
      <c r="D71" s="7">
        <f t="shared" si="6"/>
        <v>2.5079507696869618E-2</v>
      </c>
      <c r="E71" s="7">
        <f t="shared" si="7"/>
        <v>0.11098452149343266</v>
      </c>
    </row>
    <row r="72" spans="1:5" x14ac:dyDescent="0.15">
      <c r="A72" s="7">
        <f t="shared" si="4"/>
        <v>-0.35667494393873245</v>
      </c>
      <c r="B72" s="7">
        <v>0.7</v>
      </c>
      <c r="C72" s="7">
        <f t="shared" si="5"/>
        <v>1.5294882944558328E-3</v>
      </c>
      <c r="D72" s="7">
        <f t="shared" si="6"/>
        <v>2.1415847120683694E-2</v>
      </c>
      <c r="E72" s="7">
        <f t="shared" si="7"/>
        <v>9.4771698623185449E-2</v>
      </c>
    </row>
    <row r="73" spans="1:5" x14ac:dyDescent="0.15">
      <c r="A73" s="7">
        <f t="shared" si="4"/>
        <v>-0.34249030894677601</v>
      </c>
      <c r="B73" s="7">
        <v>0.71</v>
      </c>
      <c r="C73" s="7">
        <f t="shared" si="5"/>
        <v>9.6200056789253494E-4</v>
      </c>
      <c r="D73" s="7">
        <f t="shared" si="6"/>
        <v>1.8269059671987959E-2</v>
      </c>
      <c r="E73" s="7">
        <f t="shared" si="7"/>
        <v>8.0846198032971384E-2</v>
      </c>
    </row>
    <row r="74" spans="1:5" x14ac:dyDescent="0.15">
      <c r="A74" s="7">
        <f t="shared" si="4"/>
        <v>-0.3285040669720361</v>
      </c>
      <c r="B74" s="7">
        <v>0.72</v>
      </c>
      <c r="C74" s="7">
        <f t="shared" si="5"/>
        <v>5.9721688991947732E-4</v>
      </c>
      <c r="D74" s="7">
        <f t="shared" si="6"/>
        <v>1.5570177066537121E-2</v>
      </c>
      <c r="E74" s="7">
        <f t="shared" si="7"/>
        <v>6.8902813890295511E-2</v>
      </c>
    </row>
    <row r="75" spans="1:5" x14ac:dyDescent="0.15">
      <c r="A75" s="7">
        <f t="shared" si="4"/>
        <v>-0.31471074483970024</v>
      </c>
      <c r="B75" s="7">
        <v>0.73</v>
      </c>
      <c r="C75" s="7">
        <f t="shared" si="5"/>
        <v>3.6594550495334173E-4</v>
      </c>
      <c r="D75" s="7">
        <f t="shared" si="6"/>
        <v>1.3258586164118043E-2</v>
      </c>
      <c r="E75" s="7">
        <f t="shared" si="7"/>
        <v>5.8673314440209588E-2</v>
      </c>
    </row>
    <row r="76" spans="1:5" x14ac:dyDescent="0.15">
      <c r="A76" s="7">
        <f t="shared" si="4"/>
        <v>-0.30110509278392161</v>
      </c>
      <c r="B76" s="7">
        <v>0.74</v>
      </c>
      <c r="C76" s="7">
        <f t="shared" si="5"/>
        <v>2.2132391028497849E-4</v>
      </c>
      <c r="D76" s="7">
        <f t="shared" si="6"/>
        <v>1.1281201206566439E-2</v>
      </c>
      <c r="E76" s="7">
        <f t="shared" si="7"/>
        <v>4.9922778904395664E-2</v>
      </c>
    </row>
    <row r="77" spans="1:5" x14ac:dyDescent="0.15">
      <c r="A77" s="7">
        <f t="shared" si="4"/>
        <v>-0.2876820724517809</v>
      </c>
      <c r="B77" s="7">
        <v>0.75</v>
      </c>
      <c r="C77" s="7">
        <f t="shared" si="5"/>
        <v>1.3211977777683649E-4</v>
      </c>
      <c r="D77" s="7">
        <f t="shared" si="6"/>
        <v>9.5916756978957889E-3</v>
      </c>
      <c r="E77" s="7">
        <f t="shared" si="7"/>
        <v>4.2446109808767229E-2</v>
      </c>
    </row>
    <row r="78" spans="1:5" x14ac:dyDescent="0.15">
      <c r="A78" s="7">
        <f t="shared" si="4"/>
        <v>-0.2744368457017603</v>
      </c>
      <c r="B78" s="7">
        <v>0.76</v>
      </c>
      <c r="C78" s="7">
        <f t="shared" si="5"/>
        <v>7.7845751718780956E-5</v>
      </c>
      <c r="D78" s="7">
        <f t="shared" si="6"/>
        <v>8.149663470054247E-3</v>
      </c>
      <c r="E78" s="7">
        <f t="shared" si="7"/>
        <v>3.6064762972575215E-2</v>
      </c>
    </row>
    <row r="79" spans="1:5" x14ac:dyDescent="0.15">
      <c r="A79" s="7">
        <f t="shared" si="4"/>
        <v>-0.26136476413440751</v>
      </c>
      <c r="B79" s="7">
        <v>0.77</v>
      </c>
      <c r="C79" s="7">
        <f t="shared" si="5"/>
        <v>4.5271989611794984E-5</v>
      </c>
      <c r="D79" s="7">
        <f t="shared" si="6"/>
        <v>6.920134501553675E-3</v>
      </c>
      <c r="E79" s="7">
        <f t="shared" si="7"/>
        <v>3.0623719795783415E-2</v>
      </c>
    </row>
    <row r="80" spans="1:5" x14ac:dyDescent="0.15">
      <c r="A80" s="7">
        <f t="shared" si="4"/>
        <v>-0.24846135929849961</v>
      </c>
      <c r="B80" s="7">
        <v>0.78</v>
      </c>
      <c r="C80" s="7">
        <f t="shared" si="5"/>
        <v>2.5986741601682084E-5</v>
      </c>
      <c r="D80" s="7">
        <f t="shared" si="6"/>
        <v>5.8727480209580405E-3</v>
      </c>
      <c r="E80" s="7">
        <f t="shared" si="7"/>
        <v>2.5988713049534314E-2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" zoomScale="70" zoomScaleNormal="70" zoomScalePageLayoutView="70" workbookViewId="0">
      <selection sqref="A1:A2"/>
    </sheetView>
  </sheetViews>
  <sheetFormatPr baseColWidth="10" defaultColWidth="120" defaultRowHeight="326.25" customHeight="1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A55"/>
  <sheetViews>
    <sheetView showGridLines="0" topLeftCell="A22" workbookViewId="0">
      <selection activeCell="U55" sqref="U55"/>
    </sheetView>
  </sheetViews>
  <sheetFormatPr baseColWidth="10" defaultColWidth="8.796875" defaultRowHeight="13" x14ac:dyDescent="0.15"/>
  <cols>
    <col min="1" max="3" width="8.796875" style="7"/>
    <col min="4" max="4" width="12.3984375" style="7" bestFit="1" customWidth="1"/>
    <col min="5" max="5" width="9.3984375" style="7" bestFit="1" customWidth="1"/>
    <col min="6" max="7" width="8.796875" style="7"/>
    <col min="8" max="10" width="9.3984375" style="7" bestFit="1" customWidth="1"/>
    <col min="11" max="11" width="12.3984375" style="7" bestFit="1" customWidth="1"/>
    <col min="12" max="24" width="9.3984375" style="7" bestFit="1" customWidth="1"/>
    <col min="25" max="260" width="8.796875" style="7"/>
    <col min="261" max="261" width="9.3984375" style="7" bestFit="1" customWidth="1"/>
    <col min="262" max="263" width="8.796875" style="7"/>
    <col min="264" max="266" width="9.3984375" style="7" bestFit="1" customWidth="1"/>
    <col min="267" max="267" width="12.3984375" style="7" bestFit="1" customWidth="1"/>
    <col min="268" max="280" width="9.3984375" style="7" bestFit="1" customWidth="1"/>
    <col min="281" max="516" width="8.796875" style="7"/>
    <col min="517" max="517" width="9.3984375" style="7" bestFit="1" customWidth="1"/>
    <col min="518" max="519" width="8.796875" style="7"/>
    <col min="520" max="522" width="9.3984375" style="7" bestFit="1" customWidth="1"/>
    <col min="523" max="523" width="12.3984375" style="7" bestFit="1" customWidth="1"/>
    <col min="524" max="536" width="9.3984375" style="7" bestFit="1" customWidth="1"/>
    <col min="537" max="772" width="8.796875" style="7"/>
    <col min="773" max="773" width="9.3984375" style="7" bestFit="1" customWidth="1"/>
    <col min="774" max="775" width="8.796875" style="7"/>
    <col min="776" max="778" width="9.3984375" style="7" bestFit="1" customWidth="1"/>
    <col min="779" max="779" width="12.3984375" style="7" bestFit="1" customWidth="1"/>
    <col min="780" max="792" width="9.3984375" style="7" bestFit="1" customWidth="1"/>
    <col min="793" max="1028" width="8.796875" style="7"/>
    <col min="1029" max="1029" width="9.3984375" style="7" bestFit="1" customWidth="1"/>
    <col min="1030" max="1031" width="8.796875" style="7"/>
    <col min="1032" max="1034" width="9.3984375" style="7" bestFit="1" customWidth="1"/>
    <col min="1035" max="1035" width="12.3984375" style="7" bestFit="1" customWidth="1"/>
    <col min="1036" max="1048" width="9.3984375" style="7" bestFit="1" customWidth="1"/>
    <col min="1049" max="1284" width="8.796875" style="7"/>
    <col min="1285" max="1285" width="9.3984375" style="7" bestFit="1" customWidth="1"/>
    <col min="1286" max="1287" width="8.796875" style="7"/>
    <col min="1288" max="1290" width="9.3984375" style="7" bestFit="1" customWidth="1"/>
    <col min="1291" max="1291" width="12.3984375" style="7" bestFit="1" customWidth="1"/>
    <col min="1292" max="1304" width="9.3984375" style="7" bestFit="1" customWidth="1"/>
    <col min="1305" max="1540" width="8.796875" style="7"/>
    <col min="1541" max="1541" width="9.3984375" style="7" bestFit="1" customWidth="1"/>
    <col min="1542" max="1543" width="8.796875" style="7"/>
    <col min="1544" max="1546" width="9.3984375" style="7" bestFit="1" customWidth="1"/>
    <col min="1547" max="1547" width="12.3984375" style="7" bestFit="1" customWidth="1"/>
    <col min="1548" max="1560" width="9.3984375" style="7" bestFit="1" customWidth="1"/>
    <col min="1561" max="1796" width="8.796875" style="7"/>
    <col min="1797" max="1797" width="9.3984375" style="7" bestFit="1" customWidth="1"/>
    <col min="1798" max="1799" width="8.796875" style="7"/>
    <col min="1800" max="1802" width="9.3984375" style="7" bestFit="1" customWidth="1"/>
    <col min="1803" max="1803" width="12.3984375" style="7" bestFit="1" customWidth="1"/>
    <col min="1804" max="1816" width="9.3984375" style="7" bestFit="1" customWidth="1"/>
    <col min="1817" max="2052" width="8.796875" style="7"/>
    <col min="2053" max="2053" width="9.3984375" style="7" bestFit="1" customWidth="1"/>
    <col min="2054" max="2055" width="8.796875" style="7"/>
    <col min="2056" max="2058" width="9.3984375" style="7" bestFit="1" customWidth="1"/>
    <col min="2059" max="2059" width="12.3984375" style="7" bestFit="1" customWidth="1"/>
    <col min="2060" max="2072" width="9.3984375" style="7" bestFit="1" customWidth="1"/>
    <col min="2073" max="2308" width="8.796875" style="7"/>
    <col min="2309" max="2309" width="9.3984375" style="7" bestFit="1" customWidth="1"/>
    <col min="2310" max="2311" width="8.796875" style="7"/>
    <col min="2312" max="2314" width="9.3984375" style="7" bestFit="1" customWidth="1"/>
    <col min="2315" max="2315" width="12.3984375" style="7" bestFit="1" customWidth="1"/>
    <col min="2316" max="2328" width="9.3984375" style="7" bestFit="1" customWidth="1"/>
    <col min="2329" max="2564" width="8.796875" style="7"/>
    <col min="2565" max="2565" width="9.3984375" style="7" bestFit="1" customWidth="1"/>
    <col min="2566" max="2567" width="8.796875" style="7"/>
    <col min="2568" max="2570" width="9.3984375" style="7" bestFit="1" customWidth="1"/>
    <col min="2571" max="2571" width="12.3984375" style="7" bestFit="1" customWidth="1"/>
    <col min="2572" max="2584" width="9.3984375" style="7" bestFit="1" customWidth="1"/>
    <col min="2585" max="2820" width="8.796875" style="7"/>
    <col min="2821" max="2821" width="9.3984375" style="7" bestFit="1" customWidth="1"/>
    <col min="2822" max="2823" width="8.796875" style="7"/>
    <col min="2824" max="2826" width="9.3984375" style="7" bestFit="1" customWidth="1"/>
    <col min="2827" max="2827" width="12.3984375" style="7" bestFit="1" customWidth="1"/>
    <col min="2828" max="2840" width="9.3984375" style="7" bestFit="1" customWidth="1"/>
    <col min="2841" max="3076" width="8.796875" style="7"/>
    <col min="3077" max="3077" width="9.3984375" style="7" bestFit="1" customWidth="1"/>
    <col min="3078" max="3079" width="8.796875" style="7"/>
    <col min="3080" max="3082" width="9.3984375" style="7" bestFit="1" customWidth="1"/>
    <col min="3083" max="3083" width="12.3984375" style="7" bestFit="1" customWidth="1"/>
    <col min="3084" max="3096" width="9.3984375" style="7" bestFit="1" customWidth="1"/>
    <col min="3097" max="3332" width="8.796875" style="7"/>
    <col min="3333" max="3333" width="9.3984375" style="7" bestFit="1" customWidth="1"/>
    <col min="3334" max="3335" width="8.796875" style="7"/>
    <col min="3336" max="3338" width="9.3984375" style="7" bestFit="1" customWidth="1"/>
    <col min="3339" max="3339" width="12.3984375" style="7" bestFit="1" customWidth="1"/>
    <col min="3340" max="3352" width="9.3984375" style="7" bestFit="1" customWidth="1"/>
    <col min="3353" max="3588" width="8.796875" style="7"/>
    <col min="3589" max="3589" width="9.3984375" style="7" bestFit="1" customWidth="1"/>
    <col min="3590" max="3591" width="8.796875" style="7"/>
    <col min="3592" max="3594" width="9.3984375" style="7" bestFit="1" customWidth="1"/>
    <col min="3595" max="3595" width="12.3984375" style="7" bestFit="1" customWidth="1"/>
    <col min="3596" max="3608" width="9.3984375" style="7" bestFit="1" customWidth="1"/>
    <col min="3609" max="3844" width="8.796875" style="7"/>
    <col min="3845" max="3845" width="9.3984375" style="7" bestFit="1" customWidth="1"/>
    <col min="3846" max="3847" width="8.796875" style="7"/>
    <col min="3848" max="3850" width="9.3984375" style="7" bestFit="1" customWidth="1"/>
    <col min="3851" max="3851" width="12.3984375" style="7" bestFit="1" customWidth="1"/>
    <col min="3852" max="3864" width="9.3984375" style="7" bestFit="1" customWidth="1"/>
    <col min="3865" max="4100" width="8.796875" style="7"/>
    <col min="4101" max="4101" width="9.3984375" style="7" bestFit="1" customWidth="1"/>
    <col min="4102" max="4103" width="8.796875" style="7"/>
    <col min="4104" max="4106" width="9.3984375" style="7" bestFit="1" customWidth="1"/>
    <col min="4107" max="4107" width="12.3984375" style="7" bestFit="1" customWidth="1"/>
    <col min="4108" max="4120" width="9.3984375" style="7" bestFit="1" customWidth="1"/>
    <col min="4121" max="4356" width="8.796875" style="7"/>
    <col min="4357" max="4357" width="9.3984375" style="7" bestFit="1" customWidth="1"/>
    <col min="4358" max="4359" width="8.796875" style="7"/>
    <col min="4360" max="4362" width="9.3984375" style="7" bestFit="1" customWidth="1"/>
    <col min="4363" max="4363" width="12.3984375" style="7" bestFit="1" customWidth="1"/>
    <col min="4364" max="4376" width="9.3984375" style="7" bestFit="1" customWidth="1"/>
    <col min="4377" max="4612" width="8.796875" style="7"/>
    <col min="4613" max="4613" width="9.3984375" style="7" bestFit="1" customWidth="1"/>
    <col min="4614" max="4615" width="8.796875" style="7"/>
    <col min="4616" max="4618" width="9.3984375" style="7" bestFit="1" customWidth="1"/>
    <col min="4619" max="4619" width="12.3984375" style="7" bestFit="1" customWidth="1"/>
    <col min="4620" max="4632" width="9.3984375" style="7" bestFit="1" customWidth="1"/>
    <col min="4633" max="4868" width="8.796875" style="7"/>
    <col min="4869" max="4869" width="9.3984375" style="7" bestFit="1" customWidth="1"/>
    <col min="4870" max="4871" width="8.796875" style="7"/>
    <col min="4872" max="4874" width="9.3984375" style="7" bestFit="1" customWidth="1"/>
    <col min="4875" max="4875" width="12.3984375" style="7" bestFit="1" customWidth="1"/>
    <col min="4876" max="4888" width="9.3984375" style="7" bestFit="1" customWidth="1"/>
    <col min="4889" max="5124" width="8.796875" style="7"/>
    <col min="5125" max="5125" width="9.3984375" style="7" bestFit="1" customWidth="1"/>
    <col min="5126" max="5127" width="8.796875" style="7"/>
    <col min="5128" max="5130" width="9.3984375" style="7" bestFit="1" customWidth="1"/>
    <col min="5131" max="5131" width="12.3984375" style="7" bestFit="1" customWidth="1"/>
    <col min="5132" max="5144" width="9.3984375" style="7" bestFit="1" customWidth="1"/>
    <col min="5145" max="5380" width="8.796875" style="7"/>
    <col min="5381" max="5381" width="9.3984375" style="7" bestFit="1" customWidth="1"/>
    <col min="5382" max="5383" width="8.796875" style="7"/>
    <col min="5384" max="5386" width="9.3984375" style="7" bestFit="1" customWidth="1"/>
    <col min="5387" max="5387" width="12.3984375" style="7" bestFit="1" customWidth="1"/>
    <col min="5388" max="5400" width="9.3984375" style="7" bestFit="1" customWidth="1"/>
    <col min="5401" max="5636" width="8.796875" style="7"/>
    <col min="5637" max="5637" width="9.3984375" style="7" bestFit="1" customWidth="1"/>
    <col min="5638" max="5639" width="8.796875" style="7"/>
    <col min="5640" max="5642" width="9.3984375" style="7" bestFit="1" customWidth="1"/>
    <col min="5643" max="5643" width="12.3984375" style="7" bestFit="1" customWidth="1"/>
    <col min="5644" max="5656" width="9.3984375" style="7" bestFit="1" customWidth="1"/>
    <col min="5657" max="5892" width="8.796875" style="7"/>
    <col min="5893" max="5893" width="9.3984375" style="7" bestFit="1" customWidth="1"/>
    <col min="5894" max="5895" width="8.796875" style="7"/>
    <col min="5896" max="5898" width="9.3984375" style="7" bestFit="1" customWidth="1"/>
    <col min="5899" max="5899" width="12.3984375" style="7" bestFit="1" customWidth="1"/>
    <col min="5900" max="5912" width="9.3984375" style="7" bestFit="1" customWidth="1"/>
    <col min="5913" max="6148" width="8.796875" style="7"/>
    <col min="6149" max="6149" width="9.3984375" style="7" bestFit="1" customWidth="1"/>
    <col min="6150" max="6151" width="8.796875" style="7"/>
    <col min="6152" max="6154" width="9.3984375" style="7" bestFit="1" customWidth="1"/>
    <col min="6155" max="6155" width="12.3984375" style="7" bestFit="1" customWidth="1"/>
    <col min="6156" max="6168" width="9.3984375" style="7" bestFit="1" customWidth="1"/>
    <col min="6169" max="6404" width="8.796875" style="7"/>
    <col min="6405" max="6405" width="9.3984375" style="7" bestFit="1" customWidth="1"/>
    <col min="6406" max="6407" width="8.796875" style="7"/>
    <col min="6408" max="6410" width="9.3984375" style="7" bestFit="1" customWidth="1"/>
    <col min="6411" max="6411" width="12.3984375" style="7" bestFit="1" customWidth="1"/>
    <col min="6412" max="6424" width="9.3984375" style="7" bestFit="1" customWidth="1"/>
    <col min="6425" max="6660" width="8.796875" style="7"/>
    <col min="6661" max="6661" width="9.3984375" style="7" bestFit="1" customWidth="1"/>
    <col min="6662" max="6663" width="8.796875" style="7"/>
    <col min="6664" max="6666" width="9.3984375" style="7" bestFit="1" customWidth="1"/>
    <col min="6667" max="6667" width="12.3984375" style="7" bestFit="1" customWidth="1"/>
    <col min="6668" max="6680" width="9.3984375" style="7" bestFit="1" customWidth="1"/>
    <col min="6681" max="6916" width="8.796875" style="7"/>
    <col min="6917" max="6917" width="9.3984375" style="7" bestFit="1" customWidth="1"/>
    <col min="6918" max="6919" width="8.796875" style="7"/>
    <col min="6920" max="6922" width="9.3984375" style="7" bestFit="1" customWidth="1"/>
    <col min="6923" max="6923" width="12.3984375" style="7" bestFit="1" customWidth="1"/>
    <col min="6924" max="6936" width="9.3984375" style="7" bestFit="1" customWidth="1"/>
    <col min="6937" max="7172" width="8.796875" style="7"/>
    <col min="7173" max="7173" width="9.3984375" style="7" bestFit="1" customWidth="1"/>
    <col min="7174" max="7175" width="8.796875" style="7"/>
    <col min="7176" max="7178" width="9.3984375" style="7" bestFit="1" customWidth="1"/>
    <col min="7179" max="7179" width="12.3984375" style="7" bestFit="1" customWidth="1"/>
    <col min="7180" max="7192" width="9.3984375" style="7" bestFit="1" customWidth="1"/>
    <col min="7193" max="7428" width="8.796875" style="7"/>
    <col min="7429" max="7429" width="9.3984375" style="7" bestFit="1" customWidth="1"/>
    <col min="7430" max="7431" width="8.796875" style="7"/>
    <col min="7432" max="7434" width="9.3984375" style="7" bestFit="1" customWidth="1"/>
    <col min="7435" max="7435" width="12.3984375" style="7" bestFit="1" customWidth="1"/>
    <col min="7436" max="7448" width="9.3984375" style="7" bestFit="1" customWidth="1"/>
    <col min="7449" max="7684" width="8.796875" style="7"/>
    <col min="7685" max="7685" width="9.3984375" style="7" bestFit="1" customWidth="1"/>
    <col min="7686" max="7687" width="8.796875" style="7"/>
    <col min="7688" max="7690" width="9.3984375" style="7" bestFit="1" customWidth="1"/>
    <col min="7691" max="7691" width="12.3984375" style="7" bestFit="1" customWidth="1"/>
    <col min="7692" max="7704" width="9.3984375" style="7" bestFit="1" customWidth="1"/>
    <col min="7705" max="7940" width="8.796875" style="7"/>
    <col min="7941" max="7941" width="9.3984375" style="7" bestFit="1" customWidth="1"/>
    <col min="7942" max="7943" width="8.796875" style="7"/>
    <col min="7944" max="7946" width="9.3984375" style="7" bestFit="1" customWidth="1"/>
    <col min="7947" max="7947" width="12.3984375" style="7" bestFit="1" customWidth="1"/>
    <col min="7948" max="7960" width="9.3984375" style="7" bestFit="1" customWidth="1"/>
    <col min="7961" max="8196" width="8.796875" style="7"/>
    <col min="8197" max="8197" width="9.3984375" style="7" bestFit="1" customWidth="1"/>
    <col min="8198" max="8199" width="8.796875" style="7"/>
    <col min="8200" max="8202" width="9.3984375" style="7" bestFit="1" customWidth="1"/>
    <col min="8203" max="8203" width="12.3984375" style="7" bestFit="1" customWidth="1"/>
    <col min="8204" max="8216" width="9.3984375" style="7" bestFit="1" customWidth="1"/>
    <col min="8217" max="8452" width="8.796875" style="7"/>
    <col min="8453" max="8453" width="9.3984375" style="7" bestFit="1" customWidth="1"/>
    <col min="8454" max="8455" width="8.796875" style="7"/>
    <col min="8456" max="8458" width="9.3984375" style="7" bestFit="1" customWidth="1"/>
    <col min="8459" max="8459" width="12.3984375" style="7" bestFit="1" customWidth="1"/>
    <col min="8460" max="8472" width="9.3984375" style="7" bestFit="1" customWidth="1"/>
    <col min="8473" max="8708" width="8.796875" style="7"/>
    <col min="8709" max="8709" width="9.3984375" style="7" bestFit="1" customWidth="1"/>
    <col min="8710" max="8711" width="8.796875" style="7"/>
    <col min="8712" max="8714" width="9.3984375" style="7" bestFit="1" customWidth="1"/>
    <col min="8715" max="8715" width="12.3984375" style="7" bestFit="1" customWidth="1"/>
    <col min="8716" max="8728" width="9.3984375" style="7" bestFit="1" customWidth="1"/>
    <col min="8729" max="8964" width="8.796875" style="7"/>
    <col min="8965" max="8965" width="9.3984375" style="7" bestFit="1" customWidth="1"/>
    <col min="8966" max="8967" width="8.796875" style="7"/>
    <col min="8968" max="8970" width="9.3984375" style="7" bestFit="1" customWidth="1"/>
    <col min="8971" max="8971" width="12.3984375" style="7" bestFit="1" customWidth="1"/>
    <col min="8972" max="8984" width="9.3984375" style="7" bestFit="1" customWidth="1"/>
    <col min="8985" max="9220" width="8.796875" style="7"/>
    <col min="9221" max="9221" width="9.3984375" style="7" bestFit="1" customWidth="1"/>
    <col min="9222" max="9223" width="8.796875" style="7"/>
    <col min="9224" max="9226" width="9.3984375" style="7" bestFit="1" customWidth="1"/>
    <col min="9227" max="9227" width="12.3984375" style="7" bestFit="1" customWidth="1"/>
    <col min="9228" max="9240" width="9.3984375" style="7" bestFit="1" customWidth="1"/>
    <col min="9241" max="9476" width="8.796875" style="7"/>
    <col min="9477" max="9477" width="9.3984375" style="7" bestFit="1" customWidth="1"/>
    <col min="9478" max="9479" width="8.796875" style="7"/>
    <col min="9480" max="9482" width="9.3984375" style="7" bestFit="1" customWidth="1"/>
    <col min="9483" max="9483" width="12.3984375" style="7" bestFit="1" customWidth="1"/>
    <col min="9484" max="9496" width="9.3984375" style="7" bestFit="1" customWidth="1"/>
    <col min="9497" max="9732" width="8.796875" style="7"/>
    <col min="9733" max="9733" width="9.3984375" style="7" bestFit="1" customWidth="1"/>
    <col min="9734" max="9735" width="8.796875" style="7"/>
    <col min="9736" max="9738" width="9.3984375" style="7" bestFit="1" customWidth="1"/>
    <col min="9739" max="9739" width="12.3984375" style="7" bestFit="1" customWidth="1"/>
    <col min="9740" max="9752" width="9.3984375" style="7" bestFit="1" customWidth="1"/>
    <col min="9753" max="9988" width="8.796875" style="7"/>
    <col min="9989" max="9989" width="9.3984375" style="7" bestFit="1" customWidth="1"/>
    <col min="9990" max="9991" width="8.796875" style="7"/>
    <col min="9992" max="9994" width="9.3984375" style="7" bestFit="1" customWidth="1"/>
    <col min="9995" max="9995" width="12.3984375" style="7" bestFit="1" customWidth="1"/>
    <col min="9996" max="10008" width="9.3984375" style="7" bestFit="1" customWidth="1"/>
    <col min="10009" max="10244" width="8.796875" style="7"/>
    <col min="10245" max="10245" width="9.3984375" style="7" bestFit="1" customWidth="1"/>
    <col min="10246" max="10247" width="8.796875" style="7"/>
    <col min="10248" max="10250" width="9.3984375" style="7" bestFit="1" customWidth="1"/>
    <col min="10251" max="10251" width="12.3984375" style="7" bestFit="1" customWidth="1"/>
    <col min="10252" max="10264" width="9.3984375" style="7" bestFit="1" customWidth="1"/>
    <col min="10265" max="10500" width="8.796875" style="7"/>
    <col min="10501" max="10501" width="9.3984375" style="7" bestFit="1" customWidth="1"/>
    <col min="10502" max="10503" width="8.796875" style="7"/>
    <col min="10504" max="10506" width="9.3984375" style="7" bestFit="1" customWidth="1"/>
    <col min="10507" max="10507" width="12.3984375" style="7" bestFit="1" customWidth="1"/>
    <col min="10508" max="10520" width="9.3984375" style="7" bestFit="1" customWidth="1"/>
    <col min="10521" max="10756" width="8.796875" style="7"/>
    <col min="10757" max="10757" width="9.3984375" style="7" bestFit="1" customWidth="1"/>
    <col min="10758" max="10759" width="8.796875" style="7"/>
    <col min="10760" max="10762" width="9.3984375" style="7" bestFit="1" customWidth="1"/>
    <col min="10763" max="10763" width="12.3984375" style="7" bestFit="1" customWidth="1"/>
    <col min="10764" max="10776" width="9.3984375" style="7" bestFit="1" customWidth="1"/>
    <col min="10777" max="11012" width="8.796875" style="7"/>
    <col min="11013" max="11013" width="9.3984375" style="7" bestFit="1" customWidth="1"/>
    <col min="11014" max="11015" width="8.796875" style="7"/>
    <col min="11016" max="11018" width="9.3984375" style="7" bestFit="1" customWidth="1"/>
    <col min="11019" max="11019" width="12.3984375" style="7" bestFit="1" customWidth="1"/>
    <col min="11020" max="11032" width="9.3984375" style="7" bestFit="1" customWidth="1"/>
    <col min="11033" max="11268" width="8.796875" style="7"/>
    <col min="11269" max="11269" width="9.3984375" style="7" bestFit="1" customWidth="1"/>
    <col min="11270" max="11271" width="8.796875" style="7"/>
    <col min="11272" max="11274" width="9.3984375" style="7" bestFit="1" customWidth="1"/>
    <col min="11275" max="11275" width="12.3984375" style="7" bestFit="1" customWidth="1"/>
    <col min="11276" max="11288" width="9.3984375" style="7" bestFit="1" customWidth="1"/>
    <col min="11289" max="11524" width="8.796875" style="7"/>
    <col min="11525" max="11525" width="9.3984375" style="7" bestFit="1" customWidth="1"/>
    <col min="11526" max="11527" width="8.796875" style="7"/>
    <col min="11528" max="11530" width="9.3984375" style="7" bestFit="1" customWidth="1"/>
    <col min="11531" max="11531" width="12.3984375" style="7" bestFit="1" customWidth="1"/>
    <col min="11532" max="11544" width="9.3984375" style="7" bestFit="1" customWidth="1"/>
    <col min="11545" max="11780" width="8.796875" style="7"/>
    <col min="11781" max="11781" width="9.3984375" style="7" bestFit="1" customWidth="1"/>
    <col min="11782" max="11783" width="8.796875" style="7"/>
    <col min="11784" max="11786" width="9.3984375" style="7" bestFit="1" customWidth="1"/>
    <col min="11787" max="11787" width="12.3984375" style="7" bestFit="1" customWidth="1"/>
    <col min="11788" max="11800" width="9.3984375" style="7" bestFit="1" customWidth="1"/>
    <col min="11801" max="12036" width="8.796875" style="7"/>
    <col min="12037" max="12037" width="9.3984375" style="7" bestFit="1" customWidth="1"/>
    <col min="12038" max="12039" width="8.796875" style="7"/>
    <col min="12040" max="12042" width="9.3984375" style="7" bestFit="1" customWidth="1"/>
    <col min="12043" max="12043" width="12.3984375" style="7" bestFit="1" customWidth="1"/>
    <col min="12044" max="12056" width="9.3984375" style="7" bestFit="1" customWidth="1"/>
    <col min="12057" max="12292" width="8.796875" style="7"/>
    <col min="12293" max="12293" width="9.3984375" style="7" bestFit="1" customWidth="1"/>
    <col min="12294" max="12295" width="8.796875" style="7"/>
    <col min="12296" max="12298" width="9.3984375" style="7" bestFit="1" customWidth="1"/>
    <col min="12299" max="12299" width="12.3984375" style="7" bestFit="1" customWidth="1"/>
    <col min="12300" max="12312" width="9.3984375" style="7" bestFit="1" customWidth="1"/>
    <col min="12313" max="12548" width="8.796875" style="7"/>
    <col min="12549" max="12549" width="9.3984375" style="7" bestFit="1" customWidth="1"/>
    <col min="12550" max="12551" width="8.796875" style="7"/>
    <col min="12552" max="12554" width="9.3984375" style="7" bestFit="1" customWidth="1"/>
    <col min="12555" max="12555" width="12.3984375" style="7" bestFit="1" customWidth="1"/>
    <col min="12556" max="12568" width="9.3984375" style="7" bestFit="1" customWidth="1"/>
    <col min="12569" max="12804" width="8.796875" style="7"/>
    <col min="12805" max="12805" width="9.3984375" style="7" bestFit="1" customWidth="1"/>
    <col min="12806" max="12807" width="8.796875" style="7"/>
    <col min="12808" max="12810" width="9.3984375" style="7" bestFit="1" customWidth="1"/>
    <col min="12811" max="12811" width="12.3984375" style="7" bestFit="1" customWidth="1"/>
    <col min="12812" max="12824" width="9.3984375" style="7" bestFit="1" customWidth="1"/>
    <col min="12825" max="13060" width="8.796875" style="7"/>
    <col min="13061" max="13061" width="9.3984375" style="7" bestFit="1" customWidth="1"/>
    <col min="13062" max="13063" width="8.796875" style="7"/>
    <col min="13064" max="13066" width="9.3984375" style="7" bestFit="1" customWidth="1"/>
    <col min="13067" max="13067" width="12.3984375" style="7" bestFit="1" customWidth="1"/>
    <col min="13068" max="13080" width="9.3984375" style="7" bestFit="1" customWidth="1"/>
    <col min="13081" max="13316" width="8.796875" style="7"/>
    <col min="13317" max="13317" width="9.3984375" style="7" bestFit="1" customWidth="1"/>
    <col min="13318" max="13319" width="8.796875" style="7"/>
    <col min="13320" max="13322" width="9.3984375" style="7" bestFit="1" customWidth="1"/>
    <col min="13323" max="13323" width="12.3984375" style="7" bestFit="1" customWidth="1"/>
    <col min="13324" max="13336" width="9.3984375" style="7" bestFit="1" customWidth="1"/>
    <col min="13337" max="13572" width="8.796875" style="7"/>
    <col min="13573" max="13573" width="9.3984375" style="7" bestFit="1" customWidth="1"/>
    <col min="13574" max="13575" width="8.796875" style="7"/>
    <col min="13576" max="13578" width="9.3984375" style="7" bestFit="1" customWidth="1"/>
    <col min="13579" max="13579" width="12.3984375" style="7" bestFit="1" customWidth="1"/>
    <col min="13580" max="13592" width="9.3984375" style="7" bestFit="1" customWidth="1"/>
    <col min="13593" max="13828" width="8.796875" style="7"/>
    <col min="13829" max="13829" width="9.3984375" style="7" bestFit="1" customWidth="1"/>
    <col min="13830" max="13831" width="8.796875" style="7"/>
    <col min="13832" max="13834" width="9.3984375" style="7" bestFit="1" customWidth="1"/>
    <col min="13835" max="13835" width="12.3984375" style="7" bestFit="1" customWidth="1"/>
    <col min="13836" max="13848" width="9.3984375" style="7" bestFit="1" customWidth="1"/>
    <col min="13849" max="14084" width="8.796875" style="7"/>
    <col min="14085" max="14085" width="9.3984375" style="7" bestFit="1" customWidth="1"/>
    <col min="14086" max="14087" width="8.796875" style="7"/>
    <col min="14088" max="14090" width="9.3984375" style="7" bestFit="1" customWidth="1"/>
    <col min="14091" max="14091" width="12.3984375" style="7" bestFit="1" customWidth="1"/>
    <col min="14092" max="14104" width="9.3984375" style="7" bestFit="1" customWidth="1"/>
    <col min="14105" max="14340" width="8.796875" style="7"/>
    <col min="14341" max="14341" width="9.3984375" style="7" bestFit="1" customWidth="1"/>
    <col min="14342" max="14343" width="8.796875" style="7"/>
    <col min="14344" max="14346" width="9.3984375" style="7" bestFit="1" customWidth="1"/>
    <col min="14347" max="14347" width="12.3984375" style="7" bestFit="1" customWidth="1"/>
    <col min="14348" max="14360" width="9.3984375" style="7" bestFit="1" customWidth="1"/>
    <col min="14361" max="14596" width="8.796875" style="7"/>
    <col min="14597" max="14597" width="9.3984375" style="7" bestFit="1" customWidth="1"/>
    <col min="14598" max="14599" width="8.796875" style="7"/>
    <col min="14600" max="14602" width="9.3984375" style="7" bestFit="1" customWidth="1"/>
    <col min="14603" max="14603" width="12.3984375" style="7" bestFit="1" customWidth="1"/>
    <col min="14604" max="14616" width="9.3984375" style="7" bestFit="1" customWidth="1"/>
    <col min="14617" max="14852" width="8.796875" style="7"/>
    <col min="14853" max="14853" width="9.3984375" style="7" bestFit="1" customWidth="1"/>
    <col min="14854" max="14855" width="8.796875" style="7"/>
    <col min="14856" max="14858" width="9.3984375" style="7" bestFit="1" customWidth="1"/>
    <col min="14859" max="14859" width="12.3984375" style="7" bestFit="1" customWidth="1"/>
    <col min="14860" max="14872" width="9.3984375" style="7" bestFit="1" customWidth="1"/>
    <col min="14873" max="15108" width="8.796875" style="7"/>
    <col min="15109" max="15109" width="9.3984375" style="7" bestFit="1" customWidth="1"/>
    <col min="15110" max="15111" width="8.796875" style="7"/>
    <col min="15112" max="15114" width="9.3984375" style="7" bestFit="1" customWidth="1"/>
    <col min="15115" max="15115" width="12.3984375" style="7" bestFit="1" customWidth="1"/>
    <col min="15116" max="15128" width="9.3984375" style="7" bestFit="1" customWidth="1"/>
    <col min="15129" max="15364" width="8.796875" style="7"/>
    <col min="15365" max="15365" width="9.3984375" style="7" bestFit="1" customWidth="1"/>
    <col min="15366" max="15367" width="8.796875" style="7"/>
    <col min="15368" max="15370" width="9.3984375" style="7" bestFit="1" customWidth="1"/>
    <col min="15371" max="15371" width="12.3984375" style="7" bestFit="1" customWidth="1"/>
    <col min="15372" max="15384" width="9.3984375" style="7" bestFit="1" customWidth="1"/>
    <col min="15385" max="15620" width="8.796875" style="7"/>
    <col min="15621" max="15621" width="9.3984375" style="7" bestFit="1" customWidth="1"/>
    <col min="15622" max="15623" width="8.796875" style="7"/>
    <col min="15624" max="15626" width="9.3984375" style="7" bestFit="1" customWidth="1"/>
    <col min="15627" max="15627" width="12.3984375" style="7" bestFit="1" customWidth="1"/>
    <col min="15628" max="15640" width="9.3984375" style="7" bestFit="1" customWidth="1"/>
    <col min="15641" max="15876" width="8.796875" style="7"/>
    <col min="15877" max="15877" width="9.3984375" style="7" bestFit="1" customWidth="1"/>
    <col min="15878" max="15879" width="8.796875" style="7"/>
    <col min="15880" max="15882" width="9.3984375" style="7" bestFit="1" customWidth="1"/>
    <col min="15883" max="15883" width="12.3984375" style="7" bestFit="1" customWidth="1"/>
    <col min="15884" max="15896" width="9.3984375" style="7" bestFit="1" customWidth="1"/>
    <col min="15897" max="16132" width="8.796875" style="7"/>
    <col min="16133" max="16133" width="9.3984375" style="7" bestFit="1" customWidth="1"/>
    <col min="16134" max="16135" width="8.796875" style="7"/>
    <col min="16136" max="16138" width="9.3984375" style="7" bestFit="1" customWidth="1"/>
    <col min="16139" max="16139" width="12.3984375" style="7" bestFit="1" customWidth="1"/>
    <col min="16140" max="16152" width="9.3984375" style="7" bestFit="1" customWidth="1"/>
    <col min="16153" max="16384" width="8.796875" style="7"/>
  </cols>
  <sheetData>
    <row r="1" spans="3:53" x14ac:dyDescent="0.15">
      <c r="C1" s="7" t="s">
        <v>83</v>
      </c>
      <c r="D1" s="7" t="s">
        <v>84</v>
      </c>
    </row>
    <row r="2" spans="3:53" x14ac:dyDescent="0.15">
      <c r="C2" s="7">
        <v>0.05</v>
      </c>
      <c r="D2" s="7">
        <v>0.2</v>
      </c>
      <c r="E2" s="7">
        <f>D2^2</f>
        <v>4.0000000000000008E-2</v>
      </c>
    </row>
    <row r="3" spans="3:53" x14ac:dyDescent="0.15">
      <c r="C3" s="7">
        <v>0</v>
      </c>
      <c r="D3" s="7">
        <v>0.02</v>
      </c>
      <c r="E3" s="7">
        <v>0.04</v>
      </c>
      <c r="F3" s="7">
        <v>0.06</v>
      </c>
      <c r="G3" s="7">
        <v>0.08</v>
      </c>
      <c r="H3" s="7">
        <v>0.1</v>
      </c>
      <c r="I3" s="7">
        <v>0.12</v>
      </c>
      <c r="J3" s="7">
        <v>0.14000000000000001</v>
      </c>
      <c r="K3" s="7">
        <v>0.16</v>
      </c>
      <c r="L3" s="7">
        <v>0.18</v>
      </c>
      <c r="M3" s="7">
        <v>0.2</v>
      </c>
      <c r="N3" s="7">
        <v>0.22</v>
      </c>
      <c r="O3" s="7">
        <v>0.24</v>
      </c>
      <c r="P3" s="7">
        <v>0.26</v>
      </c>
      <c r="Q3" s="7">
        <v>0.28000000000000003</v>
      </c>
      <c r="R3" s="7">
        <v>0.3</v>
      </c>
      <c r="S3" s="7">
        <v>0.32</v>
      </c>
      <c r="T3" s="7">
        <v>0.34</v>
      </c>
      <c r="U3" s="7">
        <v>0.36</v>
      </c>
      <c r="V3" s="7">
        <v>0.38</v>
      </c>
      <c r="W3" s="7">
        <v>0.4</v>
      </c>
      <c r="X3" s="7">
        <v>0.42</v>
      </c>
      <c r="Y3" s="7">
        <v>0.44</v>
      </c>
      <c r="Z3" s="7">
        <v>0.46</v>
      </c>
      <c r="AA3" s="7">
        <v>0.48</v>
      </c>
      <c r="AB3" s="7">
        <v>0.5</v>
      </c>
      <c r="AC3" s="7">
        <v>0.52</v>
      </c>
      <c r="AD3" s="7">
        <v>0.54</v>
      </c>
      <c r="AE3" s="7">
        <v>0.56000000000000005</v>
      </c>
      <c r="AF3" s="7">
        <v>0.57999999999999996</v>
      </c>
      <c r="AG3" s="7">
        <v>0.6</v>
      </c>
      <c r="AH3" s="7">
        <v>0.62</v>
      </c>
      <c r="AI3" s="7">
        <v>0.64</v>
      </c>
      <c r="AJ3" s="7">
        <v>0.66</v>
      </c>
      <c r="AK3" s="7">
        <v>0.68</v>
      </c>
      <c r="AL3" s="7">
        <v>0.7</v>
      </c>
      <c r="AM3" s="7">
        <v>0.72</v>
      </c>
      <c r="AN3" s="7">
        <v>0.74</v>
      </c>
      <c r="AO3" s="7">
        <v>0.76</v>
      </c>
      <c r="AP3" s="7">
        <v>0.78</v>
      </c>
      <c r="AQ3" s="7">
        <v>0.8</v>
      </c>
      <c r="AR3" s="7">
        <v>0.82</v>
      </c>
      <c r="AS3" s="7">
        <v>0.84</v>
      </c>
      <c r="AT3" s="7">
        <v>0.86</v>
      </c>
      <c r="AU3" s="7">
        <v>0.88</v>
      </c>
      <c r="AV3" s="7">
        <v>0.9</v>
      </c>
      <c r="AW3" s="7">
        <v>0.92</v>
      </c>
      <c r="AX3" s="7">
        <v>0.94</v>
      </c>
      <c r="AY3" s="7">
        <v>0.96</v>
      </c>
      <c r="AZ3" s="7">
        <v>0.98</v>
      </c>
      <c r="BA3" s="7">
        <v>1</v>
      </c>
    </row>
    <row r="4" spans="3:53" x14ac:dyDescent="0.15">
      <c r="C4" s="7">
        <f>NORMDIST(C3,$C$2,$D$2,FALSE)</f>
        <v>1.9333405840142464</v>
      </c>
      <c r="D4" s="7">
        <f>NORMDIST(D3,$C$2,$D$2,FALSE)</f>
        <v>1.9723966545394445</v>
      </c>
      <c r="E4" s="7">
        <f t="shared" ref="E4:BA4" si="0">NORMDIST(E3,$C$2,$D$2,FALSE)</f>
        <v>1.9922195704738201</v>
      </c>
      <c r="F4" s="7">
        <f t="shared" si="0"/>
        <v>1.9922195704738201</v>
      </c>
      <c r="G4" s="7">
        <f t="shared" si="0"/>
        <v>1.9723966545394445</v>
      </c>
      <c r="H4" s="7">
        <f t="shared" si="0"/>
        <v>1.9333405840142464</v>
      </c>
      <c r="I4" s="7">
        <f t="shared" si="0"/>
        <v>1.8762017345846895</v>
      </c>
      <c r="J4" s="7">
        <f t="shared" si="0"/>
        <v>1.8026348123082399</v>
      </c>
      <c r="K4" s="7">
        <f t="shared" si="0"/>
        <v>1.7147192750969193</v>
      </c>
      <c r="L4" s="7">
        <f t="shared" si="0"/>
        <v>1.6148617983395714</v>
      </c>
      <c r="M4" s="7">
        <f t="shared" si="0"/>
        <v>1.5056871607740219</v>
      </c>
      <c r="N4" s="7">
        <f t="shared" si="0"/>
        <v>1.3899244306549823</v>
      </c>
      <c r="O4" s="7">
        <f t="shared" si="0"/>
        <v>1.2702952823459452</v>
      </c>
      <c r="P4" s="7">
        <f t="shared" si="0"/>
        <v>1.1494107034211651</v>
      </c>
      <c r="Q4" s="7">
        <f t="shared" si="0"/>
        <v>1.0296813435998735</v>
      </c>
      <c r="R4" s="7">
        <f t="shared" si="0"/>
        <v>0.91324542694510946</v>
      </c>
      <c r="S4" s="7">
        <f t="shared" si="0"/>
        <v>0.8019166367095979</v>
      </c>
      <c r="T4" s="7">
        <f t="shared" si="0"/>
        <v>0.69715283222680113</v>
      </c>
      <c r="U4" s="7">
        <f t="shared" si="0"/>
        <v>0.60004500348492817</v>
      </c>
      <c r="V4" s="7">
        <f t="shared" si="0"/>
        <v>0.51132462281989011</v>
      </c>
      <c r="W4" s="7">
        <f t="shared" si="0"/>
        <v>0.43138659413255759</v>
      </c>
      <c r="X4" s="7">
        <f t="shared" si="0"/>
        <v>0.36032437168109011</v>
      </c>
      <c r="Y4" s="7">
        <f t="shared" si="0"/>
        <v>0.29797353034408036</v>
      </c>
      <c r="Z4" s="7">
        <f t="shared" si="0"/>
        <v>0.2439600928959138</v>
      </c>
      <c r="AA4" s="7">
        <f t="shared" si="0"/>
        <v>0.19775020794685108</v>
      </c>
      <c r="AB4" s="7">
        <f t="shared" si="0"/>
        <v>0.15869825917833708</v>
      </c>
      <c r="AC4" s="7">
        <f t="shared" si="0"/>
        <v>0.12609109957597189</v>
      </c>
      <c r="AD4" s="7">
        <f t="shared" si="0"/>
        <v>9.9186771958976558E-2</v>
      </c>
      <c r="AE4" s="7">
        <f t="shared" si="0"/>
        <v>7.7246735671975861E-2</v>
      </c>
      <c r="AF4" s="7">
        <f t="shared" si="0"/>
        <v>5.956121803802597E-2</v>
      </c>
      <c r="AG4" s="7">
        <f t="shared" si="0"/>
        <v>4.5467812507955327E-2</v>
      </c>
      <c r="AH4" s="7">
        <f t="shared" si="0"/>
        <v>3.4363833453069884E-2</v>
      </c>
      <c r="AI4" s="7">
        <f t="shared" si="0"/>
        <v>2.5713204615269714E-2</v>
      </c>
      <c r="AJ4" s="7">
        <f t="shared" si="0"/>
        <v>1.9048810491109049E-2</v>
      </c>
      <c r="AK4" s="7">
        <f t="shared" si="0"/>
        <v>1.3971292074397233E-2</v>
      </c>
      <c r="AL4" s="7">
        <f t="shared" si="0"/>
        <v>1.0145240286498857E-2</v>
      </c>
      <c r="AM4" s="7">
        <f t="shared" si="0"/>
        <v>7.2936540233337361E-3</v>
      </c>
      <c r="AN4" s="7">
        <f t="shared" si="0"/>
        <v>5.1914064783070606E-3</v>
      </c>
      <c r="AO4" s="7">
        <f t="shared" si="0"/>
        <v>3.658322314151554E-3</v>
      </c>
      <c r="AP4" s="7">
        <f t="shared" si="0"/>
        <v>2.5523248717209276E-3</v>
      </c>
      <c r="AQ4" s="7">
        <f t="shared" si="0"/>
        <v>1.7629784118372268E-3</v>
      </c>
      <c r="AR4" s="7">
        <f t="shared" si="0"/>
        <v>1.2056329011299704E-3</v>
      </c>
      <c r="AS4" s="7">
        <f t="shared" si="0"/>
        <v>8.1628204383121284E-4</v>
      </c>
      <c r="AT4" s="7">
        <f t="shared" si="0"/>
        <v>5.4717021719900263E-4</v>
      </c>
      <c r="AU4" s="7">
        <f t="shared" si="0"/>
        <v>3.6312965151126292E-4</v>
      </c>
      <c r="AV4" s="7">
        <f t="shared" si="0"/>
        <v>2.3859318270602473E-4</v>
      </c>
      <c r="AW4" s="7">
        <f t="shared" si="0"/>
        <v>1.5520703528925135E-4</v>
      </c>
      <c r="AX4" s="7">
        <f t="shared" si="0"/>
        <v>9.9958983534614287E-5</v>
      </c>
      <c r="AY4" s="7">
        <f t="shared" si="0"/>
        <v>6.3736661909167546E-5</v>
      </c>
      <c r="AZ4" s="7">
        <f t="shared" si="0"/>
        <v>4.0235912282461613E-5</v>
      </c>
      <c r="BA4" s="7">
        <f t="shared" si="0"/>
        <v>2.5147536442962315E-5</v>
      </c>
    </row>
    <row r="6" spans="3:53" x14ac:dyDescent="0.15">
      <c r="C6" s="7">
        <v>0</v>
      </c>
      <c r="D6" s="7">
        <v>0.02</v>
      </c>
      <c r="E6" s="7">
        <v>0.04</v>
      </c>
      <c r="F6" s="7">
        <v>0.06</v>
      </c>
      <c r="G6" s="7">
        <v>0.08</v>
      </c>
      <c r="H6" s="7">
        <v>0.1</v>
      </c>
      <c r="I6" s="7">
        <v>0.12</v>
      </c>
      <c r="J6" s="7">
        <v>0.14000000000000001</v>
      </c>
      <c r="K6" s="7">
        <v>0.16</v>
      </c>
      <c r="L6" s="7">
        <v>0.18</v>
      </c>
      <c r="M6" s="7">
        <v>0.2</v>
      </c>
      <c r="N6" s="7">
        <v>0.22</v>
      </c>
      <c r="O6" s="7">
        <v>0.24</v>
      </c>
      <c r="P6" s="7">
        <v>0.26</v>
      </c>
      <c r="Q6" s="7">
        <v>0.28000000000000003</v>
      </c>
      <c r="R6" s="7">
        <v>0.3</v>
      </c>
      <c r="S6" s="7">
        <v>0.32</v>
      </c>
      <c r="T6" s="7">
        <v>0.34</v>
      </c>
      <c r="U6" s="7">
        <v>0.36</v>
      </c>
      <c r="V6" s="7">
        <v>0.38</v>
      </c>
      <c r="W6" s="7">
        <v>0.4</v>
      </c>
      <c r="X6" s="7">
        <v>0.42</v>
      </c>
      <c r="Y6" s="7">
        <v>0.44</v>
      </c>
      <c r="Z6" s="7">
        <v>0.46</v>
      </c>
      <c r="AA6" s="7">
        <v>0.48</v>
      </c>
      <c r="AB6" s="7">
        <v>0.5</v>
      </c>
      <c r="AC6" s="7">
        <v>0.52</v>
      </c>
      <c r="AD6" s="7">
        <v>0.54</v>
      </c>
      <c r="AE6" s="7">
        <v>0.56000000000000005</v>
      </c>
      <c r="AF6" s="7">
        <v>0.57999999999999996</v>
      </c>
      <c r="AG6" s="7">
        <v>0.6</v>
      </c>
      <c r="AH6" s="7">
        <v>0.62</v>
      </c>
      <c r="AI6" s="7">
        <v>0.64</v>
      </c>
      <c r="AJ6" s="7">
        <v>0.66</v>
      </c>
      <c r="AK6" s="7">
        <v>0.68</v>
      </c>
      <c r="AL6" s="7">
        <v>0.7</v>
      </c>
      <c r="AM6" s="7">
        <v>0.72</v>
      </c>
      <c r="AN6" s="7">
        <v>0.74</v>
      </c>
      <c r="AO6" s="7">
        <v>0.76</v>
      </c>
      <c r="AP6" s="7">
        <v>0.78</v>
      </c>
      <c r="AQ6" s="7">
        <v>0.8</v>
      </c>
      <c r="AR6" s="7">
        <v>0.82</v>
      </c>
      <c r="AS6" s="7">
        <v>0.84</v>
      </c>
      <c r="AT6" s="7">
        <v>0.86</v>
      </c>
      <c r="AU6" s="7">
        <v>0.88</v>
      </c>
      <c r="AV6" s="7">
        <v>0.9</v>
      </c>
      <c r="AW6" s="7">
        <v>0.92</v>
      </c>
      <c r="AX6" s="7">
        <v>0.94</v>
      </c>
      <c r="AY6" s="7">
        <v>0.96</v>
      </c>
      <c r="AZ6" s="7">
        <v>0.98</v>
      </c>
      <c r="BA6" s="7">
        <v>1</v>
      </c>
    </row>
    <row r="7" spans="3:53" x14ac:dyDescent="0.15">
      <c r="C7" s="7">
        <v>7.9918705534527505E-5</v>
      </c>
      <c r="D7" s="7">
        <v>1.2471235645026809E-4</v>
      </c>
      <c r="E7" s="7">
        <v>1.9267598371043598E-4</v>
      </c>
      <c r="F7" s="7">
        <v>2.9471533878269919E-4</v>
      </c>
      <c r="G7" s="7">
        <v>4.4630828588566456E-4</v>
      </c>
      <c r="H7" s="7">
        <v>6.691511288244267E-4</v>
      </c>
      <c r="I7" s="7">
        <v>9.9327735696386329E-4</v>
      </c>
      <c r="J7" s="7">
        <v>1.4597346289573025E-3</v>
      </c>
      <c r="K7" s="7">
        <v>2.1239013527537625E-3</v>
      </c>
      <c r="L7" s="7">
        <v>3.0595096505688646E-3</v>
      </c>
      <c r="M7" s="7">
        <v>4.3634134752288077E-3</v>
      </c>
      <c r="N7" s="7">
        <v>6.1610958423650919E-3</v>
      </c>
      <c r="O7" s="7">
        <v>8.6128446952684051E-3</v>
      </c>
      <c r="P7" s="7">
        <v>1.192044100732422E-2</v>
      </c>
      <c r="Q7" s="7">
        <v>1.6334095280999605E-2</v>
      </c>
      <c r="R7" s="7">
        <v>2.215924205969003E-2</v>
      </c>
      <c r="S7" s="7">
        <v>2.9762662098879261E-2</v>
      </c>
      <c r="T7" s="7">
        <v>3.9577257914899813E-2</v>
      </c>
      <c r="U7" s="7">
        <v>5.2104674072112986E-2</v>
      </c>
      <c r="V7" s="7">
        <v>6.7914846168428078E-2</v>
      </c>
      <c r="W7" s="7">
        <v>8.7641502467842705E-2</v>
      </c>
      <c r="X7" s="7">
        <v>0.11197265147421448</v>
      </c>
      <c r="Y7" s="7">
        <v>0.14163518870800593</v>
      </c>
      <c r="Z7" s="7">
        <v>0.17737296423115725</v>
      </c>
      <c r="AA7" s="7">
        <v>0.21991797990213591</v>
      </c>
      <c r="AB7" s="7">
        <v>0.26995483256594027</v>
      </c>
      <c r="AC7" s="7">
        <v>0.32807907387338303</v>
      </c>
      <c r="AD7" s="7">
        <v>0.39475079150447084</v>
      </c>
      <c r="AE7" s="7">
        <v>0.47024538688443485</v>
      </c>
      <c r="AF7" s="7">
        <v>0.55460417339727763</v>
      </c>
      <c r="AG7" s="7">
        <v>0.64758797832945858</v>
      </c>
      <c r="AH7" s="7">
        <v>0.74863732817872419</v>
      </c>
      <c r="AI7" s="7">
        <v>0.85684296023903661</v>
      </c>
      <c r="AJ7" s="7">
        <v>0.97093027491606476</v>
      </c>
      <c r="AK7" s="7">
        <v>1.0892608851627528</v>
      </c>
      <c r="AL7" s="7">
        <v>1.2098536225957164</v>
      </c>
      <c r="AM7" s="7">
        <v>1.3304262494937737</v>
      </c>
      <c r="AN7" s="7">
        <v>1.4484577638074134</v>
      </c>
      <c r="AO7" s="7">
        <v>1.561269666833806</v>
      </c>
      <c r="AP7" s="7">
        <v>1.666123014458998</v>
      </c>
      <c r="AQ7" s="7">
        <v>1.7603266338214973</v>
      </c>
      <c r="AR7" s="7">
        <v>1.841350701516616</v>
      </c>
      <c r="AS7" s="7">
        <v>1.90693907730262</v>
      </c>
      <c r="AT7" s="7">
        <v>1.9552134698772792</v>
      </c>
      <c r="AU7" s="7">
        <v>1.9847627373850587</v>
      </c>
      <c r="AV7" s="7">
        <v>1.9947114020071632</v>
      </c>
      <c r="AW7" s="7">
        <v>1.9847627373850587</v>
      </c>
      <c r="AX7" s="7">
        <v>1.9552134698772792</v>
      </c>
      <c r="AY7" s="7">
        <v>1.9069390773026205</v>
      </c>
      <c r="AZ7" s="7">
        <v>1.8413507015166164</v>
      </c>
      <c r="BA7" s="7">
        <v>1.7603266338214973</v>
      </c>
    </row>
    <row r="8" spans="3:53" x14ac:dyDescent="0.15">
      <c r="C8" s="7">
        <v>7.9349129589168566E-2</v>
      </c>
      <c r="D8" s="7">
        <v>8.8686482115578627E-2</v>
      </c>
      <c r="E8" s="7">
        <v>9.8875103973425582E-2</v>
      </c>
      <c r="F8" s="7">
        <v>0.10995898995106795</v>
      </c>
      <c r="G8" s="7">
        <v>0.12198004644795689</v>
      </c>
      <c r="H8" s="7">
        <v>0.13497741628297014</v>
      </c>
      <c r="I8" s="7">
        <v>0.14898676517204015</v>
      </c>
      <c r="J8" s="7">
        <v>0.16403953693669152</v>
      </c>
      <c r="K8" s="7">
        <v>0.18016218584054505</v>
      </c>
      <c r="L8" s="7">
        <v>0.19737539575223542</v>
      </c>
      <c r="M8" s="7">
        <v>0.21569329706627888</v>
      </c>
      <c r="N8" s="7">
        <v>0.23512269344221728</v>
      </c>
      <c r="O8" s="7">
        <v>0.25566231140994505</v>
      </c>
      <c r="P8" s="7">
        <v>0.27730208669863893</v>
      </c>
      <c r="Q8" s="7">
        <v>0.30002250174246398</v>
      </c>
      <c r="R8" s="7">
        <v>0.32379398916472929</v>
      </c>
      <c r="S8" s="7">
        <v>0.34857641611340062</v>
      </c>
      <c r="T8" s="7">
        <v>0.3743186640893621</v>
      </c>
      <c r="U8" s="7">
        <v>0.40095831835479895</v>
      </c>
      <c r="V8" s="7">
        <v>0.42842148011951831</v>
      </c>
      <c r="W8" s="7">
        <v>0.45662271347255473</v>
      </c>
      <c r="X8" s="7">
        <v>0.48546513745803238</v>
      </c>
      <c r="Y8" s="7">
        <v>0.51484067179993687</v>
      </c>
      <c r="Z8" s="7">
        <v>0.54463044258137638</v>
      </c>
      <c r="AA8" s="7">
        <v>0.57470535171058246</v>
      </c>
      <c r="AB8" s="7">
        <v>0.6049268112978583</v>
      </c>
      <c r="AC8" s="7">
        <v>0.63514764117297251</v>
      </c>
      <c r="AD8" s="7">
        <v>0.66521312474688699</v>
      </c>
      <c r="AE8" s="7">
        <v>0.69496221532749114</v>
      </c>
      <c r="AF8" s="7">
        <v>0.72422888190370671</v>
      </c>
      <c r="AG8" s="7">
        <v>0.75284358038701094</v>
      </c>
      <c r="AH8" s="7">
        <v>0.78063483341690298</v>
      </c>
      <c r="AI8" s="7">
        <v>0.80743089916978561</v>
      </c>
      <c r="AJ8" s="7">
        <v>0.83306150722949901</v>
      </c>
      <c r="AK8" s="7">
        <v>0.85735963754845956</v>
      </c>
      <c r="AL8" s="7">
        <v>0.88016331691074845</v>
      </c>
      <c r="AM8" s="7">
        <v>0.90131740615411982</v>
      </c>
      <c r="AN8" s="7">
        <v>0.9206753507583082</v>
      </c>
      <c r="AO8" s="7">
        <v>0.93810086729234454</v>
      </c>
      <c r="AP8" s="7">
        <v>0.95346953865131023</v>
      </c>
      <c r="AQ8" s="7">
        <v>0.96667029200712296</v>
      </c>
      <c r="AR8" s="7">
        <v>0.97760673493863959</v>
      </c>
      <c r="AS8" s="7">
        <v>0.98619832726972212</v>
      </c>
      <c r="AT8" s="7">
        <v>0.99238136869252935</v>
      </c>
      <c r="AU8" s="7">
        <v>0.99610978523690996</v>
      </c>
      <c r="AV8" s="7">
        <v>0.99735570100358162</v>
      </c>
      <c r="AW8" s="7">
        <v>0.99610978523690996</v>
      </c>
      <c r="AX8" s="7">
        <v>0.99238136869252935</v>
      </c>
      <c r="AY8" s="7">
        <v>0.98619832726972212</v>
      </c>
      <c r="AZ8" s="7">
        <v>0.97760673493863959</v>
      </c>
      <c r="BA8" s="7">
        <v>0.96667029200712296</v>
      </c>
    </row>
    <row r="9" spans="3:53" x14ac:dyDescent="0.15">
      <c r="W9" s="8"/>
    </row>
    <row r="10" spans="3:53" x14ac:dyDescent="0.15">
      <c r="V10" s="7">
        <f>C38</f>
        <v>0.6</v>
      </c>
      <c r="W10" s="8">
        <f>F38</f>
        <v>0.13604118725427328</v>
      </c>
    </row>
    <row r="11" spans="3:53" x14ac:dyDescent="0.15">
      <c r="V11" s="7">
        <f>C39</f>
        <v>0.625</v>
      </c>
      <c r="W11" s="8">
        <f>F39</f>
        <v>8.3615956651645451E-2</v>
      </c>
    </row>
    <row r="12" spans="3:53" x14ac:dyDescent="0.15">
      <c r="V12" s="7">
        <f>C40</f>
        <v>0.65</v>
      </c>
      <c r="W12" s="8">
        <f>F40</f>
        <v>4.7468903351110869E-2</v>
      </c>
    </row>
    <row r="13" spans="3:53" x14ac:dyDescent="0.15">
      <c r="V13" s="7">
        <f>C41</f>
        <v>0.67500000000000004</v>
      </c>
      <c r="W13" s="8">
        <f>F41</f>
        <v>2.4642038804939981E-2</v>
      </c>
    </row>
    <row r="14" spans="3:53" x14ac:dyDescent="0.15">
      <c r="D14" s="7">
        <v>0.05</v>
      </c>
      <c r="E14" s="9">
        <f>BETAINV(D14,Alpha,Beta,0.2,1)</f>
        <v>0.48134277576085344</v>
      </c>
      <c r="F14" s="8">
        <f>(E14-$E$21)/$E$21</f>
        <v>-3.7397191410966438E-2</v>
      </c>
      <c r="V14" s="7">
        <f>C42</f>
        <v>0.7</v>
      </c>
      <c r="W14" s="8">
        <f>F42</f>
        <v>1.1553041967847788E-2</v>
      </c>
      <c r="AE14" s="10" t="s">
        <v>85</v>
      </c>
    </row>
    <row r="15" spans="3:53" x14ac:dyDescent="0.15">
      <c r="D15" s="7">
        <v>0.98844259607914242</v>
      </c>
      <c r="E15" s="9">
        <f>BETAINV(D15,Alpha,Beta,0.2,1)</f>
        <v>0.76054335612316382</v>
      </c>
      <c r="F15" s="8">
        <f>(E15-$E$21)/$E$21</f>
        <v>0.52095597467036348</v>
      </c>
      <c r="AD15" s="7" t="s">
        <v>86</v>
      </c>
      <c r="AE15" s="7">
        <v>0.45</v>
      </c>
      <c r="AF15" s="7">
        <v>0.45</v>
      </c>
      <c r="AG15" s="7">
        <v>0.44999987574095945</v>
      </c>
      <c r="AH15" s="11">
        <v>0.44999987574095945</v>
      </c>
      <c r="AI15" s="7">
        <v>0.45</v>
      </c>
      <c r="AJ15" s="7">
        <v>0.45</v>
      </c>
      <c r="AK15" s="7">
        <v>0.57499999999999996</v>
      </c>
      <c r="AL15" s="7">
        <v>0.57499999999999996</v>
      </c>
      <c r="AM15" s="7">
        <v>0.57499999999999996</v>
      </c>
      <c r="AN15" s="7">
        <v>0.7</v>
      </c>
      <c r="AO15" s="7">
        <v>0.7</v>
      </c>
      <c r="AP15" s="7">
        <v>0.7</v>
      </c>
    </row>
    <row r="16" spans="3:53" x14ac:dyDescent="0.15">
      <c r="W16" s="10" t="s">
        <v>87</v>
      </c>
      <c r="Y16" s="10" t="s">
        <v>88</v>
      </c>
      <c r="AD16" s="7" t="s">
        <v>89</v>
      </c>
      <c r="AE16" s="7">
        <v>0.15</v>
      </c>
      <c r="AF16" s="7">
        <v>0.2</v>
      </c>
      <c r="AG16" s="7">
        <v>0.22360745278428273</v>
      </c>
      <c r="AH16" s="11">
        <v>0.25</v>
      </c>
      <c r="AI16" s="7">
        <v>0.3</v>
      </c>
      <c r="AJ16" s="7">
        <v>0.4</v>
      </c>
      <c r="AK16" s="7">
        <v>0.15</v>
      </c>
      <c r="AL16" s="7">
        <v>0.2</v>
      </c>
      <c r="AM16" s="7">
        <v>0.25</v>
      </c>
      <c r="AN16" s="7">
        <v>0.15</v>
      </c>
      <c r="AO16" s="7">
        <v>0.2</v>
      </c>
      <c r="AP16" s="7">
        <v>0.25</v>
      </c>
    </row>
    <row r="17" spans="1:45" ht="18" x14ac:dyDescent="0.2">
      <c r="U17" s="7">
        <f>W20*(W20*(1-W20)/W19-1)</f>
        <v>27.177777777777777</v>
      </c>
      <c r="V17" s="12"/>
      <c r="W17" s="9">
        <f>a</f>
        <v>14.9320987654321</v>
      </c>
      <c r="X17" s="7" t="s">
        <v>90</v>
      </c>
      <c r="Y17" s="13">
        <f>W22</f>
        <v>14.9320987654321</v>
      </c>
      <c r="Z17" s="7">
        <v>14.93209877</v>
      </c>
      <c r="AA17" s="13">
        <v>4</v>
      </c>
      <c r="AB17" s="13">
        <v>2.0746526159084291</v>
      </c>
      <c r="AC17" s="13">
        <v>3.6081853900426148</v>
      </c>
      <c r="AD17" s="7" t="s">
        <v>91</v>
      </c>
      <c r="AE17" s="14">
        <v>9.1182280919894403</v>
      </c>
      <c r="AF17" s="14">
        <v>4.9922828663982735</v>
      </c>
      <c r="AG17" s="14">
        <v>3.9313015359999999</v>
      </c>
      <c r="AH17" s="15">
        <f>xbar*(xbar*(1-xbar)/v-1)</f>
        <v>14.9320987654321</v>
      </c>
      <c r="AI17" s="14">
        <v>2.0451817558299044</v>
      </c>
      <c r="AJ17" s="14">
        <v>1.0136959876543212</v>
      </c>
      <c r="AK17" s="14">
        <v>9.5737830812854448</v>
      </c>
      <c r="AL17" s="14">
        <v>5.1801748582230633</v>
      </c>
      <c r="AM17" s="16">
        <f>xbar*(xbar*(1-xbar)/v-1)</f>
        <v>14.9320987654321</v>
      </c>
      <c r="AN17" s="14">
        <v>7.8784013605442205</v>
      </c>
      <c r="AO17" s="14">
        <v>4.1581632653061238</v>
      </c>
      <c r="AP17" s="14">
        <v>2.4362244897959191</v>
      </c>
    </row>
    <row r="18" spans="1:45" ht="18" x14ac:dyDescent="0.2">
      <c r="U18" s="7">
        <f>(1-W20)*(W20*(1-W20)/W19-1)</f>
        <v>18.11851851851852</v>
      </c>
      <c r="V18" s="12"/>
      <c r="W18" s="9">
        <f>b</f>
        <v>14.932098765432102</v>
      </c>
      <c r="X18" s="7" t="s">
        <v>92</v>
      </c>
      <c r="Y18" s="13">
        <f>W23</f>
        <v>14.932098765432102</v>
      </c>
      <c r="Z18" s="7">
        <v>14.93209877</v>
      </c>
      <c r="AA18" s="13">
        <v>10</v>
      </c>
      <c r="AB18" s="13">
        <v>4.5642338798950108</v>
      </c>
      <c r="AC18" s="13">
        <v>8.9419847847644682</v>
      </c>
      <c r="AD18" s="7" t="s">
        <v>93</v>
      </c>
      <c r="AE18" s="14">
        <v>20.060093561179389</v>
      </c>
      <c r="AF18" s="14">
        <v>10.983017793972746</v>
      </c>
      <c r="AG18" s="14">
        <v>8.6488696320000003</v>
      </c>
      <c r="AH18" s="15">
        <f>(1-xbar)*(xbar*(1-xbar)/v-1)</f>
        <v>14.932098765432102</v>
      </c>
      <c r="AI18" s="14">
        <v>4.4993998628257899</v>
      </c>
      <c r="AJ18" s="14">
        <v>2.2301311728395063</v>
      </c>
      <c r="AK18" s="14">
        <v>10.85028749212351</v>
      </c>
      <c r="AL18" s="14">
        <v>5.8708648393194736</v>
      </c>
      <c r="AM18" s="17">
        <f>(1-xbar)*(xbar*(1-xbar)/v-1)</f>
        <v>14.932098765432102</v>
      </c>
      <c r="AN18" s="14">
        <v>4.7270408163265341</v>
      </c>
      <c r="AO18" s="14">
        <v>2.4948979591836755</v>
      </c>
      <c r="AP18" s="14">
        <v>1.4617346938775522</v>
      </c>
    </row>
    <row r="19" spans="1:45" x14ac:dyDescent="0.15">
      <c r="C19" s="7" t="s">
        <v>91</v>
      </c>
      <c r="D19" s="7" t="s">
        <v>94</v>
      </c>
      <c r="V19" s="18" t="s">
        <v>95</v>
      </c>
      <c r="W19" s="14">
        <f>(W20*W21)^2</f>
        <v>5.1839999999999994E-3</v>
      </c>
      <c r="Y19" s="7">
        <f>0.8^2*a*b/((a+b)^2*(a+b+1))</f>
        <v>5.1839999999999994E-3</v>
      </c>
    </row>
    <row r="20" spans="1:45" ht="18" x14ac:dyDescent="0.2">
      <c r="C20" s="19">
        <f>a</f>
        <v>14.9320987654321</v>
      </c>
      <c r="E20" s="7" t="s">
        <v>96</v>
      </c>
      <c r="G20" s="7">
        <v>1E-3</v>
      </c>
      <c r="V20" s="20" t="s">
        <v>97</v>
      </c>
      <c r="W20" s="7">
        <v>0.6</v>
      </c>
      <c r="Y20" s="7">
        <f>0.2+0.8*a/(a+b)</f>
        <v>0.6</v>
      </c>
      <c r="AK20" s="7" t="s">
        <v>98</v>
      </c>
      <c r="AL20" s="7" t="s">
        <v>99</v>
      </c>
      <c r="AM20" s="7" t="s">
        <v>100</v>
      </c>
      <c r="AN20" s="7" t="s">
        <v>101</v>
      </c>
      <c r="AO20" s="7" t="s">
        <v>102</v>
      </c>
      <c r="AP20" s="7" t="s">
        <v>103</v>
      </c>
      <c r="AQ20" s="7" t="s">
        <v>104</v>
      </c>
      <c r="AR20" s="7" t="s">
        <v>105</v>
      </c>
      <c r="AS20" s="7" t="s">
        <v>106</v>
      </c>
    </row>
    <row r="21" spans="1:45" ht="18" x14ac:dyDescent="0.2">
      <c r="C21" s="19">
        <f>b</f>
        <v>14.932098765432102</v>
      </c>
      <c r="D21" s="7">
        <f>SUM(D22:D55)</f>
        <v>21.498280849963539</v>
      </c>
      <c r="E21" s="7">
        <f>SUMPRODUCT(E22:E55,B22:B55)/SUM(E22:E55)</f>
        <v>0.50004297875091108</v>
      </c>
      <c r="G21" s="7">
        <f>LN(F26/G26)^2+LN(G50/F50)^2</f>
        <v>375.60961245271176</v>
      </c>
      <c r="V21" s="21" t="s">
        <v>89</v>
      </c>
      <c r="W21" s="7">
        <v>0.12</v>
      </c>
      <c r="Y21" s="7">
        <f>SQRT(Y19)/Y20</f>
        <v>0.12</v>
      </c>
      <c r="AB21" s="22">
        <v>0.57499999999999996</v>
      </c>
      <c r="AK21" s="7">
        <v>0.45</v>
      </c>
      <c r="AL21" s="7">
        <v>0.45</v>
      </c>
      <c r="AM21" s="7">
        <v>0.44999987574095945</v>
      </c>
      <c r="AN21" s="7">
        <v>0.57499999999999996</v>
      </c>
      <c r="AO21" s="7">
        <v>0.57499999999999996</v>
      </c>
      <c r="AP21" s="7">
        <v>0.57499999999999996</v>
      </c>
      <c r="AQ21" s="7">
        <v>0.7</v>
      </c>
      <c r="AR21" s="7">
        <v>0.7</v>
      </c>
      <c r="AS21" s="7">
        <v>0.7</v>
      </c>
    </row>
    <row r="22" spans="1:45" ht="18" x14ac:dyDescent="0.2">
      <c r="A22" s="7">
        <f xml:space="preserve"> (C22 - 0.2) /0.8</f>
        <v>0</v>
      </c>
      <c r="B22" s="7">
        <f>C22</f>
        <v>0.2</v>
      </c>
      <c r="C22" s="7">
        <v>0.2</v>
      </c>
      <c r="D22" s="7">
        <f>(BETADIST(C22,Alpha,Beta,0.2,1))/3.78583312929451E-08</f>
        <v>0</v>
      </c>
      <c r="E22" s="7">
        <f>(BETADIST(C22,Alpha,Beta,0.2,1))/3.78583312929451E-08</f>
        <v>0</v>
      </c>
      <c r="F22" s="7">
        <f>1-D22</f>
        <v>1</v>
      </c>
      <c r="V22" s="21" t="s">
        <v>91</v>
      </c>
      <c r="W22" s="16">
        <f>xbar*(xbar*(1-xbar)/v-1)</f>
        <v>14.9320987654321</v>
      </c>
      <c r="Y22" s="7">
        <f>SQRT(Beta/(Alpha*(Alpha+Beta+1)))</f>
        <v>0.18</v>
      </c>
      <c r="AB22" s="22">
        <v>0.15</v>
      </c>
      <c r="AK22" s="7">
        <v>0.15</v>
      </c>
      <c r="AL22" s="7">
        <v>0.2</v>
      </c>
      <c r="AM22" s="7">
        <v>0.25</v>
      </c>
      <c r="AN22" s="7">
        <v>0.15</v>
      </c>
      <c r="AO22" s="7">
        <v>0.2</v>
      </c>
      <c r="AP22" s="7">
        <v>0.25</v>
      </c>
      <c r="AQ22" s="7">
        <v>0.15</v>
      </c>
      <c r="AR22" s="7">
        <v>0.2</v>
      </c>
      <c r="AS22" s="7">
        <v>0.25</v>
      </c>
    </row>
    <row r="23" spans="1:45" ht="18" x14ac:dyDescent="0.2">
      <c r="A23" s="7">
        <f t="shared" ref="A23:A55" si="1" xml:space="preserve"> (C23 - 0.2) /0.8</f>
        <v>3.1249999999999993E-2</v>
      </c>
      <c r="B23" s="7">
        <f t="shared" ref="B23:B54" si="2">AVERAGE(C22:C23)</f>
        <v>0.21250000000000002</v>
      </c>
      <c r="C23" s="7">
        <v>0.22500000000000001</v>
      </c>
      <c r="D23" s="7">
        <f>D22+E23</f>
        <v>4.0279990753035665E-4</v>
      </c>
      <c r="E23" s="7">
        <f t="shared" ref="E23:E55" si="3">(B23^(Alpha-1)*(1-B23)^(Beta-1))/3.78583312929451E-08</f>
        <v>4.0279990753035665E-4</v>
      </c>
      <c r="F23" s="7">
        <f t="shared" ref="F23:F55" si="4">1-D23</f>
        <v>0.99959720009246966</v>
      </c>
      <c r="I23" s="7">
        <f>-LN(E23)</f>
        <v>7.8170706266870313</v>
      </c>
      <c r="J23" s="7">
        <f xml:space="preserve"> -((Alpha-1)*LN(A23) + (Beta-1)*LN(1-A23))</f>
        <v>48.727300893302427</v>
      </c>
      <c r="K23" s="7">
        <f>EXP(-J23+6)</f>
        <v>2.7782351100113103E-19</v>
      </c>
      <c r="V23" s="23" t="s">
        <v>94</v>
      </c>
      <c r="W23" s="17">
        <f>(1-xbar)*(xbar*(1-xbar)/v-1)</f>
        <v>14.932098765432102</v>
      </c>
      <c r="AK23" s="7">
        <v>9.1182280919894403</v>
      </c>
      <c r="AL23" s="7">
        <v>4.9922828663982735</v>
      </c>
      <c r="AM23" s="7">
        <v>3.1465619092627608</v>
      </c>
      <c r="AN23" s="7">
        <v>9.5737830812854448</v>
      </c>
      <c r="AO23" s="7">
        <v>5.1801748582230633</v>
      </c>
      <c r="AP23" s="7">
        <v>3.1465619092627608</v>
      </c>
      <c r="AQ23" s="7">
        <v>7.8784013605442205</v>
      </c>
      <c r="AR23" s="7">
        <v>4.1581632653061238</v>
      </c>
      <c r="AS23" s="7">
        <v>2.4362244897959191</v>
      </c>
    </row>
    <row r="24" spans="1:45" x14ac:dyDescent="0.15">
      <c r="A24" s="7">
        <f t="shared" si="1"/>
        <v>6.2499999999999986E-2</v>
      </c>
      <c r="B24" s="7">
        <f t="shared" si="2"/>
        <v>0.23749999999999999</v>
      </c>
      <c r="C24" s="7">
        <v>0.25</v>
      </c>
      <c r="D24" s="7">
        <f t="shared" ref="D24:D55" si="5">D23+E24</f>
        <v>1.6130531962424443E-3</v>
      </c>
      <c r="E24" s="7">
        <f t="shared" si="3"/>
        <v>1.2102532887120876E-3</v>
      </c>
      <c r="F24" s="7">
        <f t="shared" si="4"/>
        <v>0.9983869468037575</v>
      </c>
      <c r="I24" s="7">
        <f t="shared" ref="I24:I54" si="6">-LN(E24)</f>
        <v>6.7169256117657312</v>
      </c>
      <c r="J24" s="7">
        <f t="shared" ref="J24:J53" si="7" xml:space="preserve"> -((Alpha-1)*LN(A24) + (Beta-1)*LN(1-A24))</f>
        <v>39.527136964831392</v>
      </c>
      <c r="K24" s="7">
        <f t="shared" ref="K24:K53" si="8">EXP(-J24+6)</f>
        <v>2.750105927642305E-15</v>
      </c>
      <c r="AK24" s="7">
        <v>20.060093561179389</v>
      </c>
      <c r="AL24" s="7">
        <v>10.983017793972746</v>
      </c>
      <c r="AM24" s="7">
        <v>3.5661034971644638</v>
      </c>
      <c r="AN24" s="7">
        <v>10.85028749212351</v>
      </c>
      <c r="AO24" s="7">
        <v>5.8708648393194736</v>
      </c>
      <c r="AP24" s="7">
        <v>3.5661034971644638</v>
      </c>
      <c r="AQ24" s="7">
        <v>4.7270408163265341</v>
      </c>
      <c r="AR24" s="7">
        <v>2.4948979591836755</v>
      </c>
      <c r="AS24" s="7">
        <v>1.4617346938775522</v>
      </c>
    </row>
    <row r="25" spans="1:45" x14ac:dyDescent="0.15">
      <c r="A25" s="7">
        <f t="shared" si="1"/>
        <v>9.3750000000000014E-2</v>
      </c>
      <c r="B25" s="7">
        <f t="shared" si="2"/>
        <v>0.26250000000000001</v>
      </c>
      <c r="C25" s="7">
        <v>0.27500000000000002</v>
      </c>
      <c r="D25" s="7">
        <f t="shared" si="5"/>
        <v>4.6802252960600589E-3</v>
      </c>
      <c r="E25" s="7">
        <f t="shared" si="3"/>
        <v>3.0671720998176146E-3</v>
      </c>
      <c r="F25" s="7">
        <f t="shared" si="4"/>
        <v>0.99531977470393995</v>
      </c>
      <c r="I25" s="7">
        <f t="shared" si="6"/>
        <v>5.7869992820178604</v>
      </c>
      <c r="J25" s="7">
        <f t="shared" si="7"/>
        <v>34.350476798978832</v>
      </c>
      <c r="K25" s="7">
        <f t="shared" si="8"/>
        <v>4.870172755839966E-13</v>
      </c>
      <c r="Y25" s="7" t="s">
        <v>107</v>
      </c>
      <c r="Z25" s="24">
        <f>W19</f>
        <v>5.1839999999999994E-3</v>
      </c>
    </row>
    <row r="26" spans="1:45" x14ac:dyDescent="0.15">
      <c r="A26" s="7">
        <f t="shared" si="1"/>
        <v>0.12499999999999997</v>
      </c>
      <c r="B26" s="7">
        <f t="shared" si="2"/>
        <v>0.28749999999999998</v>
      </c>
      <c r="C26" s="7">
        <v>0.3</v>
      </c>
      <c r="D26" s="7">
        <f t="shared" si="5"/>
        <v>1.1417927750821451E-2</v>
      </c>
      <c r="E26" s="7">
        <f t="shared" si="3"/>
        <v>6.7377024547613917E-3</v>
      </c>
      <c r="F26" s="7">
        <f t="shared" si="4"/>
        <v>0.9885820722491786</v>
      </c>
      <c r="G26" s="7">
        <f>G20</f>
        <v>1E-3</v>
      </c>
      <c r="I26" s="7">
        <f t="shared" si="6"/>
        <v>5.0000362942543051</v>
      </c>
      <c r="J26" s="7">
        <f t="shared" si="7"/>
        <v>30.83135748595641</v>
      </c>
      <c r="K26" s="7">
        <f t="shared" si="8"/>
        <v>1.6439116215013277E-11</v>
      </c>
      <c r="U26" s="7">
        <v>0.5</v>
      </c>
      <c r="V26" s="7">
        <v>0</v>
      </c>
      <c r="Y26" s="7" t="s">
        <v>108</v>
      </c>
      <c r="Z26" s="7">
        <f>(W20-lb)/(ub-lb)</f>
        <v>0.49999999999999994</v>
      </c>
    </row>
    <row r="27" spans="1:45" x14ac:dyDescent="0.15">
      <c r="A27" s="7">
        <f t="shared" si="1"/>
        <v>0.15625</v>
      </c>
      <c r="B27" s="7">
        <f>AVERAGE(C26:C27)</f>
        <v>0.3125</v>
      </c>
      <c r="C27" s="7">
        <v>0.32500000000000001</v>
      </c>
      <c r="D27" s="7">
        <f t="shared" si="5"/>
        <v>2.4506924587913606E-2</v>
      </c>
      <c r="E27" s="7">
        <f t="shared" si="3"/>
        <v>1.3088996837092155E-2</v>
      </c>
      <c r="F27" s="7">
        <f t="shared" si="4"/>
        <v>0.97549307541208641</v>
      </c>
      <c r="I27" s="7">
        <f t="shared" si="6"/>
        <v>4.3359833378188402</v>
      </c>
      <c r="J27" s="7">
        <f t="shared" si="7"/>
        <v>28.229177100632292</v>
      </c>
      <c r="K27" s="7">
        <f t="shared" si="8"/>
        <v>2.218150696881961E-10</v>
      </c>
      <c r="U27" s="7">
        <v>0.5</v>
      </c>
      <c r="V27" s="7">
        <v>1</v>
      </c>
      <c r="Y27" s="7" t="s">
        <v>109</v>
      </c>
      <c r="Z27" s="7">
        <f>Z25/(ub-lb)^2</f>
        <v>8.0999999999999978E-3</v>
      </c>
    </row>
    <row r="28" spans="1:45" x14ac:dyDescent="0.15">
      <c r="A28" s="7">
        <f t="shared" si="1"/>
        <v>0.18749999999999994</v>
      </c>
      <c r="B28" s="7">
        <f t="shared" si="2"/>
        <v>0.33750000000000002</v>
      </c>
      <c r="C28" s="7">
        <v>0.35</v>
      </c>
      <c r="D28" s="7">
        <f t="shared" si="5"/>
        <v>4.7333789134084453E-2</v>
      </c>
      <c r="E28" s="7">
        <f t="shared" si="3"/>
        <v>2.2826864546170847E-2</v>
      </c>
      <c r="F28" s="7">
        <f t="shared" si="4"/>
        <v>0.95266621086591552</v>
      </c>
      <c r="I28" s="7">
        <f t="shared" si="6"/>
        <v>3.7798171670676437</v>
      </c>
      <c r="J28" s="7">
        <f t="shared" si="7"/>
        <v>26.214857141208405</v>
      </c>
      <c r="K28" s="7">
        <f t="shared" si="8"/>
        <v>1.662643317318142E-9</v>
      </c>
      <c r="U28" s="7">
        <v>0.5</v>
      </c>
      <c r="V28" s="7">
        <v>0</v>
      </c>
      <c r="Y28" s="7" t="s">
        <v>110</v>
      </c>
      <c r="Z28" s="7">
        <v>0.2</v>
      </c>
    </row>
    <row r="29" spans="1:45" x14ac:dyDescent="0.15">
      <c r="A29" s="7">
        <f t="shared" si="1"/>
        <v>0.21874999999999997</v>
      </c>
      <c r="B29" s="7">
        <f t="shared" si="2"/>
        <v>0.36249999999999999</v>
      </c>
      <c r="C29" s="7">
        <v>0.375</v>
      </c>
      <c r="D29" s="7">
        <f t="shared" si="5"/>
        <v>8.3480842434619007E-2</v>
      </c>
      <c r="E29" s="7">
        <f t="shared" si="3"/>
        <v>3.6147053300534554E-2</v>
      </c>
      <c r="F29" s="7">
        <f t="shared" si="4"/>
        <v>0.91651915756538105</v>
      </c>
      <c r="I29" s="7">
        <f t="shared" si="6"/>
        <v>3.3201598468246472</v>
      </c>
      <c r="J29" s="7">
        <f t="shared" si="7"/>
        <v>24.613641494398735</v>
      </c>
      <c r="K29" s="7">
        <f t="shared" si="8"/>
        <v>8.2451433532364655E-9</v>
      </c>
      <c r="U29" s="7">
        <v>0.5</v>
      </c>
      <c r="V29" s="7">
        <v>0.14000000000000001</v>
      </c>
      <c r="Y29" s="7" t="s">
        <v>111</v>
      </c>
      <c r="Z29" s="7">
        <v>1</v>
      </c>
    </row>
    <row r="30" spans="1:45" x14ac:dyDescent="0.15">
      <c r="A30" s="7">
        <f t="shared" si="1"/>
        <v>0.25</v>
      </c>
      <c r="B30" s="7">
        <f t="shared" si="2"/>
        <v>0.38750000000000001</v>
      </c>
      <c r="C30" s="7">
        <v>0.4</v>
      </c>
      <c r="D30" s="7">
        <f t="shared" si="5"/>
        <v>0.13590607303724694</v>
      </c>
      <c r="E30" s="7">
        <f t="shared" si="3"/>
        <v>5.2425230602627944E-2</v>
      </c>
      <c r="F30" s="7">
        <f t="shared" si="4"/>
        <v>0.864093926962753</v>
      </c>
      <c r="I30" s="7">
        <f t="shared" si="6"/>
        <v>2.9483673034889408</v>
      </c>
      <c r="J30" s="7">
        <f t="shared" si="7"/>
        <v>23.322005003526314</v>
      </c>
      <c r="K30" s="7">
        <f t="shared" si="8"/>
        <v>3.0001903613131408E-8</v>
      </c>
    </row>
    <row r="31" spans="1:45" x14ac:dyDescent="0.15">
      <c r="A31" s="7">
        <f t="shared" si="1"/>
        <v>0.28124999999999994</v>
      </c>
      <c r="B31" s="7">
        <f t="shared" si="2"/>
        <v>0.41249999999999998</v>
      </c>
      <c r="C31" s="7">
        <v>0.42499999999999999</v>
      </c>
      <c r="D31" s="7">
        <f t="shared" si="5"/>
        <v>0.20600024430280209</v>
      </c>
      <c r="E31" s="7">
        <f t="shared" si="3"/>
        <v>7.0094171265555144E-2</v>
      </c>
      <c r="F31" s="7">
        <f t="shared" si="4"/>
        <v>0.79399975569719794</v>
      </c>
      <c r="I31" s="7">
        <f t="shared" si="6"/>
        <v>2.6579156372495039</v>
      </c>
      <c r="J31" s="7">
        <f t="shared" si="7"/>
        <v>22.273984869370548</v>
      </c>
      <c r="K31" s="7">
        <f t="shared" si="8"/>
        <v>8.5565397582670559E-8</v>
      </c>
    </row>
    <row r="32" spans="1:45" x14ac:dyDescent="0.15">
      <c r="A32" s="7">
        <f t="shared" si="1"/>
        <v>0.3125</v>
      </c>
      <c r="B32" s="7">
        <f t="shared" si="2"/>
        <v>0.4375</v>
      </c>
      <c r="C32" s="7">
        <v>0.45</v>
      </c>
      <c r="D32" s="7">
        <f t="shared" si="5"/>
        <v>0.29281463723307855</v>
      </c>
      <c r="E32" s="7">
        <f t="shared" si="3"/>
        <v>8.6814392930276471E-2</v>
      </c>
      <c r="F32" s="7">
        <f t="shared" si="4"/>
        <v>0.70718536276692145</v>
      </c>
      <c r="I32" s="7">
        <f t="shared" si="6"/>
        <v>2.443982853892896</v>
      </c>
      <c r="J32" s="7">
        <f t="shared" si="7"/>
        <v>21.42539810568325</v>
      </c>
      <c r="K32" s="7">
        <f t="shared" si="8"/>
        <v>1.9991009315718402E-7</v>
      </c>
    </row>
    <row r="33" spans="1:25" x14ac:dyDescent="0.15">
      <c r="A33" s="7">
        <f t="shared" si="1"/>
        <v>0.34374999999999994</v>
      </c>
      <c r="B33" s="7">
        <f t="shared" si="2"/>
        <v>0.46250000000000002</v>
      </c>
      <c r="C33" s="7">
        <v>0.47499999999999998</v>
      </c>
      <c r="D33" s="7">
        <f t="shared" si="5"/>
        <v>0.39275671481678354</v>
      </c>
      <c r="E33" s="7">
        <f t="shared" si="3"/>
        <v>9.9942077583704964E-2</v>
      </c>
      <c r="F33" s="7">
        <f t="shared" si="4"/>
        <v>0.60724328518321646</v>
      </c>
      <c r="I33" s="7">
        <f t="shared" si="6"/>
        <v>2.3031644849721165</v>
      </c>
      <c r="J33" s="7">
        <f t="shared" si="7"/>
        <v>20.745648719693072</v>
      </c>
      <c r="K33" s="7">
        <f t="shared" si="8"/>
        <v>3.9449920191445048E-7</v>
      </c>
    </row>
    <row r="34" spans="1:25" x14ac:dyDescent="0.15">
      <c r="A34" s="7">
        <f t="shared" si="1"/>
        <v>0.37499999999999994</v>
      </c>
      <c r="B34" s="7">
        <f t="shared" si="2"/>
        <v>0.48749999999999999</v>
      </c>
      <c r="C34" s="7">
        <v>0.5</v>
      </c>
      <c r="D34" s="7">
        <f t="shared" si="5"/>
        <v>0.49993244289148714</v>
      </c>
      <c r="E34" s="7">
        <f t="shared" si="3"/>
        <v>0.1071757280747036</v>
      </c>
      <c r="F34" s="7">
        <f t="shared" si="4"/>
        <v>0.50006755710851292</v>
      </c>
      <c r="I34" s="7">
        <f t="shared" si="6"/>
        <v>2.2332854731952683</v>
      </c>
      <c r="J34" s="7">
        <f t="shared" si="7"/>
        <v>20.21314700774748</v>
      </c>
      <c r="K34" s="7">
        <f t="shared" si="8"/>
        <v>6.7190625492952665E-7</v>
      </c>
    </row>
    <row r="35" spans="1:25" x14ac:dyDescent="0.15">
      <c r="A35" s="7">
        <f t="shared" si="1"/>
        <v>0.40625</v>
      </c>
      <c r="B35" s="7">
        <f t="shared" si="2"/>
        <v>0.51249999999999996</v>
      </c>
      <c r="C35" s="7">
        <v>0.52500000000000002</v>
      </c>
      <c r="D35" s="7">
        <f t="shared" si="5"/>
        <v>0.60710817096619074</v>
      </c>
      <c r="E35" s="7">
        <f t="shared" si="3"/>
        <v>0.1071757280747036</v>
      </c>
      <c r="F35" s="7">
        <f t="shared" si="4"/>
        <v>0.39289182903380926</v>
      </c>
      <c r="I35" s="7">
        <f t="shared" si="6"/>
        <v>2.2332854731952683</v>
      </c>
      <c r="J35" s="7">
        <f t="shared" si="7"/>
        <v>19.812607342398898</v>
      </c>
      <c r="K35" s="7">
        <f t="shared" si="8"/>
        <v>1.0029074339770169E-6</v>
      </c>
    </row>
    <row r="36" spans="1:25" x14ac:dyDescent="0.15">
      <c r="A36" s="7">
        <f t="shared" si="1"/>
        <v>0.4375</v>
      </c>
      <c r="B36" s="7">
        <f t="shared" si="2"/>
        <v>0.53750000000000009</v>
      </c>
      <c r="C36" s="7">
        <v>0.55000000000000004</v>
      </c>
      <c r="D36" s="7">
        <f t="shared" si="5"/>
        <v>0.70705024854989551</v>
      </c>
      <c r="E36" s="7">
        <f t="shared" si="3"/>
        <v>9.9942077583704769E-2</v>
      </c>
      <c r="F36" s="7">
        <f t="shared" si="4"/>
        <v>0.29294975145010449</v>
      </c>
      <c r="I36" s="7">
        <f t="shared" si="6"/>
        <v>2.3031644849721182</v>
      </c>
      <c r="J36" s="7">
        <f t="shared" si="7"/>
        <v>19.533397621757302</v>
      </c>
      <c r="K36" s="7">
        <f t="shared" si="8"/>
        <v>1.3259284568619094E-6</v>
      </c>
    </row>
    <row r="37" spans="1:25" x14ac:dyDescent="0.15">
      <c r="A37" s="7">
        <f t="shared" si="1"/>
        <v>0.46874999999999989</v>
      </c>
      <c r="B37" s="7">
        <f t="shared" si="2"/>
        <v>0.5625</v>
      </c>
      <c r="C37" s="7">
        <v>0.57499999999999996</v>
      </c>
      <c r="D37" s="7">
        <f t="shared" si="5"/>
        <v>0.79386464148017177</v>
      </c>
      <c r="E37" s="7">
        <f t="shared" si="3"/>
        <v>8.6814392930276305E-2</v>
      </c>
      <c r="F37" s="7">
        <f t="shared" si="4"/>
        <v>0.20613535851982823</v>
      </c>
      <c r="I37" s="7">
        <f t="shared" si="6"/>
        <v>2.4439828538928978</v>
      </c>
      <c r="J37" s="7">
        <f t="shared" si="7"/>
        <v>19.368518788983941</v>
      </c>
      <c r="K37" s="7">
        <f t="shared" si="8"/>
        <v>1.563601429199336E-6</v>
      </c>
    </row>
    <row r="38" spans="1:25" x14ac:dyDescent="0.15">
      <c r="A38" s="7">
        <f t="shared" si="1"/>
        <v>0.49999999999999994</v>
      </c>
      <c r="B38" s="7">
        <f t="shared" si="2"/>
        <v>0.58749999999999991</v>
      </c>
      <c r="C38" s="7">
        <v>0.6</v>
      </c>
      <c r="D38" s="7">
        <f t="shared" si="5"/>
        <v>0.86395881274572672</v>
      </c>
      <c r="E38" s="7">
        <f t="shared" si="3"/>
        <v>7.0094171265554964E-2</v>
      </c>
      <c r="F38" s="7">
        <f t="shared" si="4"/>
        <v>0.13604118725427328</v>
      </c>
      <c r="I38" s="7">
        <f t="shared" si="6"/>
        <v>2.6579156372495065</v>
      </c>
      <c r="J38" s="7">
        <f t="shared" si="7"/>
        <v>19.313989957083912</v>
      </c>
      <c r="K38" s="7">
        <f t="shared" si="8"/>
        <v>1.6512302247912871E-6</v>
      </c>
    </row>
    <row r="39" spans="1:25" x14ac:dyDescent="0.15">
      <c r="A39" s="7">
        <f t="shared" si="1"/>
        <v>0.53125</v>
      </c>
      <c r="B39" s="7">
        <f t="shared" si="2"/>
        <v>0.61250000000000004</v>
      </c>
      <c r="C39" s="7">
        <v>0.625</v>
      </c>
      <c r="D39" s="7">
        <f t="shared" si="5"/>
        <v>0.91638404334835455</v>
      </c>
      <c r="E39" s="7">
        <f t="shared" si="3"/>
        <v>5.2425230602627812E-2</v>
      </c>
      <c r="F39" s="7">
        <f t="shared" si="4"/>
        <v>8.3615956651645451E-2</v>
      </c>
      <c r="I39" s="7">
        <f t="shared" si="6"/>
        <v>2.9483673034889435</v>
      </c>
      <c r="J39" s="7">
        <f t="shared" si="7"/>
        <v>19.368518788983941</v>
      </c>
      <c r="K39" s="7">
        <f t="shared" si="8"/>
        <v>1.563601429199336E-6</v>
      </c>
    </row>
    <row r="40" spans="1:25" x14ac:dyDescent="0.15">
      <c r="A40" s="7">
        <f t="shared" si="1"/>
        <v>0.5625</v>
      </c>
      <c r="B40" s="7">
        <f t="shared" si="2"/>
        <v>0.63749999999999996</v>
      </c>
      <c r="C40" s="7">
        <v>0.65</v>
      </c>
      <c r="D40" s="7">
        <f t="shared" si="5"/>
        <v>0.95253109664888913</v>
      </c>
      <c r="E40" s="7">
        <f t="shared" si="3"/>
        <v>3.6147053300534526E-2</v>
      </c>
      <c r="F40" s="7">
        <f t="shared" si="4"/>
        <v>4.7468903351110869E-2</v>
      </c>
      <c r="I40" s="7">
        <f t="shared" si="6"/>
        <v>3.320159846824648</v>
      </c>
      <c r="J40" s="7">
        <f t="shared" si="7"/>
        <v>19.533397621757306</v>
      </c>
      <c r="K40" s="7">
        <f t="shared" si="8"/>
        <v>1.3259284568619045E-6</v>
      </c>
      <c r="U40" s="7" t="s">
        <v>112</v>
      </c>
      <c r="W40" s="7" t="s">
        <v>113</v>
      </c>
      <c r="Y40" s="7" t="s">
        <v>114</v>
      </c>
    </row>
    <row r="41" spans="1:25" x14ac:dyDescent="0.15">
      <c r="A41" s="7">
        <f t="shared" si="1"/>
        <v>0.59375</v>
      </c>
      <c r="B41" s="7">
        <f t="shared" si="2"/>
        <v>0.66250000000000009</v>
      </c>
      <c r="C41" s="7">
        <v>0.67500000000000004</v>
      </c>
      <c r="D41" s="7">
        <f t="shared" si="5"/>
        <v>0.97535796119506002</v>
      </c>
      <c r="E41" s="7">
        <f t="shared" si="3"/>
        <v>2.2826864546170847E-2</v>
      </c>
      <c r="F41" s="7">
        <f t="shared" si="4"/>
        <v>2.4642038804939981E-2</v>
      </c>
      <c r="I41" s="7">
        <f t="shared" si="6"/>
        <v>3.7798171670676437</v>
      </c>
      <c r="J41" s="7">
        <f t="shared" si="7"/>
        <v>19.812607342398898</v>
      </c>
      <c r="K41" s="7">
        <f t="shared" si="8"/>
        <v>1.0029074339770169E-6</v>
      </c>
    </row>
    <row r="42" spans="1:25" x14ac:dyDescent="0.15">
      <c r="A42" s="7">
        <f t="shared" si="1"/>
        <v>0.62499999999999989</v>
      </c>
      <c r="B42" s="7">
        <f t="shared" si="2"/>
        <v>0.6875</v>
      </c>
      <c r="C42" s="7">
        <v>0.7</v>
      </c>
      <c r="D42" s="7">
        <f t="shared" si="5"/>
        <v>0.98844695803215221</v>
      </c>
      <c r="E42" s="7">
        <f t="shared" si="3"/>
        <v>1.3088996837092165E-2</v>
      </c>
      <c r="F42" s="7">
        <f t="shared" si="4"/>
        <v>1.1553041967847788E-2</v>
      </c>
      <c r="I42" s="7">
        <f t="shared" si="6"/>
        <v>4.3359833378188393</v>
      </c>
      <c r="J42" s="7">
        <f t="shared" si="7"/>
        <v>20.21314700774748</v>
      </c>
      <c r="K42" s="7">
        <f t="shared" si="8"/>
        <v>6.7190625492952665E-7</v>
      </c>
    </row>
    <row r="43" spans="1:25" x14ac:dyDescent="0.15">
      <c r="A43" s="7">
        <f t="shared" si="1"/>
        <v>0.65624999999999989</v>
      </c>
      <c r="B43" s="7">
        <f t="shared" si="2"/>
        <v>0.71249999999999991</v>
      </c>
      <c r="C43" s="7">
        <v>0.72499999999999998</v>
      </c>
      <c r="D43" s="7">
        <f t="shared" si="5"/>
        <v>0.99518466048691356</v>
      </c>
      <c r="E43" s="7">
        <f t="shared" si="3"/>
        <v>6.7377024547614047E-3</v>
      </c>
      <c r="F43" s="7">
        <f t="shared" si="4"/>
        <v>4.8153395130864363E-3</v>
      </c>
      <c r="I43" s="7">
        <f t="shared" si="6"/>
        <v>5.0000362942543033</v>
      </c>
      <c r="J43" s="7">
        <f t="shared" si="7"/>
        <v>20.745648719693072</v>
      </c>
      <c r="K43" s="7">
        <f t="shared" si="8"/>
        <v>3.9449920191445048E-7</v>
      </c>
    </row>
    <row r="44" spans="1:25" x14ac:dyDescent="0.15">
      <c r="A44" s="7">
        <f t="shared" si="1"/>
        <v>0.6875</v>
      </c>
      <c r="B44" s="7">
        <f t="shared" si="2"/>
        <v>0.73750000000000004</v>
      </c>
      <c r="C44" s="7">
        <v>0.75</v>
      </c>
      <c r="D44" s="7">
        <f t="shared" si="5"/>
        <v>0.99825183258673111</v>
      </c>
      <c r="E44" s="7">
        <f t="shared" si="3"/>
        <v>3.0671720998176034E-3</v>
      </c>
      <c r="F44" s="7">
        <f t="shared" si="4"/>
        <v>1.7481674132688862E-3</v>
      </c>
      <c r="I44" s="7">
        <f t="shared" si="6"/>
        <v>5.786999282017864</v>
      </c>
      <c r="J44" s="7">
        <f t="shared" si="7"/>
        <v>21.425398105683247</v>
      </c>
      <c r="K44" s="7">
        <f t="shared" si="8"/>
        <v>1.9991009315718474E-7</v>
      </c>
    </row>
    <row r="45" spans="1:25" x14ac:dyDescent="0.15">
      <c r="A45" s="7">
        <f t="shared" si="1"/>
        <v>0.71874999999999989</v>
      </c>
      <c r="B45" s="7">
        <f t="shared" si="2"/>
        <v>0.76249999999999996</v>
      </c>
      <c r="C45" s="7">
        <v>0.77500000000000002</v>
      </c>
      <c r="D45" s="7">
        <f t="shared" si="5"/>
        <v>0.99946208587544316</v>
      </c>
      <c r="E45" s="7">
        <f t="shared" si="3"/>
        <v>1.210253288712088E-3</v>
      </c>
      <c r="F45" s="7">
        <f t="shared" si="4"/>
        <v>5.3791412455683751E-4</v>
      </c>
      <c r="I45" s="7">
        <f t="shared" si="6"/>
        <v>6.7169256117657303</v>
      </c>
      <c r="J45" s="7">
        <f t="shared" si="7"/>
        <v>22.27398486937054</v>
      </c>
      <c r="K45" s="7">
        <f t="shared" si="8"/>
        <v>8.5565397582671168E-8</v>
      </c>
    </row>
    <row r="46" spans="1:25" x14ac:dyDescent="0.15">
      <c r="A46" s="7">
        <f t="shared" si="1"/>
        <v>0.75000000000000011</v>
      </c>
      <c r="B46" s="7">
        <f t="shared" si="2"/>
        <v>0.78750000000000009</v>
      </c>
      <c r="C46" s="7">
        <v>0.8</v>
      </c>
      <c r="D46" s="7">
        <f t="shared" si="5"/>
        <v>0.9998648857829735</v>
      </c>
      <c r="E46" s="7">
        <f t="shared" si="3"/>
        <v>4.0279990753035487E-4</v>
      </c>
      <c r="F46" s="7">
        <f t="shared" si="4"/>
        <v>1.3511421702649962E-4</v>
      </c>
      <c r="I46" s="7">
        <f t="shared" si="6"/>
        <v>7.8170706266870358</v>
      </c>
      <c r="J46" s="7">
        <f t="shared" si="7"/>
        <v>23.322005003526321</v>
      </c>
      <c r="K46" s="7">
        <f t="shared" si="8"/>
        <v>3.0001903613131196E-8</v>
      </c>
    </row>
    <row r="47" spans="1:25" x14ac:dyDescent="0.15">
      <c r="A47" s="7">
        <f t="shared" si="1"/>
        <v>0.78125</v>
      </c>
      <c r="B47" s="7">
        <f t="shared" si="2"/>
        <v>0.8125</v>
      </c>
      <c r="C47" s="7">
        <v>0.82499999999999996</v>
      </c>
      <c r="D47" s="7">
        <f t="shared" si="5"/>
        <v>0.99997374638514669</v>
      </c>
      <c r="E47" s="7">
        <f t="shared" si="3"/>
        <v>1.0886060217319007E-4</v>
      </c>
      <c r="F47" s="7">
        <f t="shared" si="4"/>
        <v>2.6253614853311014E-5</v>
      </c>
      <c r="I47" s="7">
        <f t="shared" si="6"/>
        <v>9.1254423733439953</v>
      </c>
      <c r="J47" s="7">
        <f t="shared" si="7"/>
        <v>24.613641494398735</v>
      </c>
      <c r="K47" s="7">
        <f t="shared" si="8"/>
        <v>8.2451433532364655E-9</v>
      </c>
    </row>
    <row r="48" spans="1:25" x14ac:dyDescent="0.15">
      <c r="A48" s="7">
        <f t="shared" si="1"/>
        <v>0.81249999999999989</v>
      </c>
      <c r="B48" s="7">
        <f t="shared" si="2"/>
        <v>0.83749999999999991</v>
      </c>
      <c r="C48" s="7">
        <v>0.85</v>
      </c>
      <c r="D48" s="7">
        <f t="shared" si="5"/>
        <v>0.99999636086086841</v>
      </c>
      <c r="E48" s="7">
        <f t="shared" si="3"/>
        <v>2.2614475721668839E-5</v>
      </c>
      <c r="F48" s="7">
        <f t="shared" si="4"/>
        <v>3.6391391315948596E-6</v>
      </c>
      <c r="I48" s="7">
        <f t="shared" si="6"/>
        <v>10.696920338072644</v>
      </c>
      <c r="J48" s="7">
        <f t="shared" si="7"/>
        <v>26.214857141208395</v>
      </c>
      <c r="K48" s="7">
        <f t="shared" si="8"/>
        <v>1.6626433173181598E-9</v>
      </c>
    </row>
    <row r="49" spans="1:11" x14ac:dyDescent="0.15">
      <c r="A49" s="7">
        <f t="shared" si="1"/>
        <v>0.84375</v>
      </c>
      <c r="B49" s="7">
        <f t="shared" si="2"/>
        <v>0.86250000000000004</v>
      </c>
      <c r="C49" s="7">
        <v>0.875</v>
      </c>
      <c r="D49" s="7">
        <f t="shared" si="5"/>
        <v>0.99999968421105656</v>
      </c>
      <c r="E49" s="7">
        <f t="shared" si="3"/>
        <v>3.3233501881896583E-6</v>
      </c>
      <c r="F49" s="7">
        <f t="shared" si="4"/>
        <v>3.1578894343908814E-7</v>
      </c>
      <c r="I49" s="7">
        <f t="shared" si="6"/>
        <v>12.614537190999584</v>
      </c>
      <c r="J49" s="7">
        <f t="shared" si="7"/>
        <v>28.229177100632295</v>
      </c>
      <c r="K49" s="7">
        <f t="shared" si="8"/>
        <v>2.218150696881953E-10</v>
      </c>
    </row>
    <row r="50" spans="1:11" x14ac:dyDescent="0.15">
      <c r="A50" s="7">
        <f t="shared" si="1"/>
        <v>0.87499999999999989</v>
      </c>
      <c r="B50" s="7">
        <f t="shared" si="2"/>
        <v>0.88749999999999996</v>
      </c>
      <c r="C50" s="7">
        <v>0.9</v>
      </c>
      <c r="D50" s="7">
        <f t="shared" si="5"/>
        <v>0.99999998639978305</v>
      </c>
      <c r="E50" s="7">
        <f t="shared" si="3"/>
        <v>3.021887265043895E-7</v>
      </c>
      <c r="F50" s="7">
        <f t="shared" si="4"/>
        <v>1.3600216952625033E-8</v>
      </c>
      <c r="G50" s="7">
        <f>1-G26</f>
        <v>0.999</v>
      </c>
      <c r="I50" s="7">
        <f t="shared" si="6"/>
        <v>15.012214092554142</v>
      </c>
      <c r="J50" s="7">
        <f t="shared" si="7"/>
        <v>30.831357485956396</v>
      </c>
      <c r="K50" s="7">
        <f t="shared" si="8"/>
        <v>1.6439116215013513E-11</v>
      </c>
    </row>
    <row r="51" spans="1:11" x14ac:dyDescent="0.15">
      <c r="A51" s="7">
        <f t="shared" si="1"/>
        <v>0.90625000000000011</v>
      </c>
      <c r="B51" s="7">
        <f t="shared" si="2"/>
        <v>0.91250000000000009</v>
      </c>
      <c r="C51" s="7">
        <v>0.92500000000000004</v>
      </c>
      <c r="D51" s="7">
        <f t="shared" si="5"/>
        <v>0.99999999981972676</v>
      </c>
      <c r="E51" s="7">
        <f t="shared" si="3"/>
        <v>1.3419943738934611E-8</v>
      </c>
      <c r="F51" s="7">
        <f t="shared" si="4"/>
        <v>1.8027324077962703E-10</v>
      </c>
      <c r="I51" s="7">
        <f t="shared" si="6"/>
        <v>18.126523897741425</v>
      </c>
      <c r="J51" s="7">
        <f t="shared" si="7"/>
        <v>34.350476798978846</v>
      </c>
      <c r="K51" s="7">
        <f t="shared" si="8"/>
        <v>4.8701727558398963E-13</v>
      </c>
    </row>
    <row r="52" spans="1:11" x14ac:dyDescent="0.15">
      <c r="A52" s="7">
        <f t="shared" si="1"/>
        <v>0.9375</v>
      </c>
      <c r="B52" s="7">
        <f t="shared" si="2"/>
        <v>0.9375</v>
      </c>
      <c r="C52" s="7">
        <v>0.95</v>
      </c>
      <c r="D52" s="7">
        <f t="shared" si="5"/>
        <v>0.99999999999978839</v>
      </c>
      <c r="E52" s="7">
        <f t="shared" si="3"/>
        <v>1.8006158278499532E-10</v>
      </c>
      <c r="F52" s="7">
        <f t="shared" si="4"/>
        <v>2.1160850849355484E-13</v>
      </c>
      <c r="I52" s="7">
        <f t="shared" si="6"/>
        <v>22.437722196966984</v>
      </c>
      <c r="J52" s="7">
        <f t="shared" si="7"/>
        <v>39.527136964831392</v>
      </c>
      <c r="K52" s="7">
        <f t="shared" si="8"/>
        <v>2.750105927642305E-15</v>
      </c>
    </row>
    <row r="53" spans="1:11" x14ac:dyDescent="0.15">
      <c r="A53" s="7">
        <f t="shared" si="1"/>
        <v>0.96874999999999989</v>
      </c>
      <c r="B53" s="7">
        <f t="shared" si="2"/>
        <v>0.96249999999999991</v>
      </c>
      <c r="C53" s="7">
        <v>0.97499999999999998</v>
      </c>
      <c r="D53" s="7">
        <f t="shared" si="5"/>
        <v>0.99999999999999922</v>
      </c>
      <c r="E53" s="7">
        <f t="shared" si="3"/>
        <v>2.1078454424123508E-13</v>
      </c>
      <c r="F53" s="7">
        <f t="shared" si="4"/>
        <v>0</v>
      </c>
      <c r="I53" s="7">
        <f t="shared" si="6"/>
        <v>29.187939900470219</v>
      </c>
      <c r="J53" s="7">
        <f t="shared" si="7"/>
        <v>48.727300893302377</v>
      </c>
      <c r="K53" s="7">
        <f t="shared" si="8"/>
        <v>2.7782351100114484E-19</v>
      </c>
    </row>
    <row r="54" spans="1:11" x14ac:dyDescent="0.15">
      <c r="A54" s="7">
        <f t="shared" si="1"/>
        <v>1</v>
      </c>
      <c r="B54" s="7">
        <f t="shared" si="2"/>
        <v>0.98750000000000004</v>
      </c>
      <c r="C54" s="7">
        <v>1</v>
      </c>
      <c r="D54" s="7">
        <f t="shared" si="5"/>
        <v>0.99999999999999922</v>
      </c>
      <c r="E54" s="7">
        <f t="shared" si="3"/>
        <v>6.7872097686315144E-20</v>
      </c>
      <c r="F54" s="7">
        <f t="shared" si="4"/>
        <v>0</v>
      </c>
      <c r="I54" s="7">
        <f t="shared" si="6"/>
        <v>44.136661935221049</v>
      </c>
    </row>
    <row r="55" spans="1:11" x14ac:dyDescent="0.15">
      <c r="A55" s="7">
        <f t="shared" si="1"/>
        <v>1</v>
      </c>
      <c r="B55" s="7">
        <v>1</v>
      </c>
      <c r="C55" s="7">
        <v>1</v>
      </c>
      <c r="D55" s="7">
        <f t="shared" si="5"/>
        <v>0.99999999999999922</v>
      </c>
      <c r="E55" s="7">
        <f t="shared" si="3"/>
        <v>0</v>
      </c>
      <c r="F55" s="7">
        <f t="shared" si="4"/>
        <v>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Q102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C2" sqref="C2:C102"/>
    </sheetView>
  </sheetViews>
  <sheetFormatPr baseColWidth="10" defaultColWidth="8.796875" defaultRowHeight="15" x14ac:dyDescent="0.2"/>
  <cols>
    <col min="1" max="1" width="73" customWidth="1"/>
    <col min="2" max="17" width="7.796875" customWidth="1"/>
  </cols>
  <sheetData>
    <row r="1" spans="1:95" ht="18" x14ac:dyDescent="0.2">
      <c r="A1" s="1"/>
      <c r="B1" s="1" t="s">
        <v>144</v>
      </c>
      <c r="C1" s="1" t="s">
        <v>145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95" ht="18" x14ac:dyDescent="0.2">
      <c r="A2" s="1" t="s">
        <v>82</v>
      </c>
      <c r="B2">
        <v>1</v>
      </c>
      <c r="C2">
        <v>1</v>
      </c>
      <c r="R2" s="25"/>
      <c r="S2" s="25"/>
      <c r="T2" s="25"/>
      <c r="U2" s="25"/>
      <c r="V2" s="25"/>
      <c r="W2" s="25"/>
      <c r="X2" s="25"/>
      <c r="Y2" s="25"/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95" ht="18" x14ac:dyDescent="0.2">
      <c r="A3" s="1" t="s">
        <v>1</v>
      </c>
      <c r="B3">
        <v>1</v>
      </c>
      <c r="C3">
        <v>1</v>
      </c>
      <c r="R3" s="25"/>
      <c r="S3" s="25"/>
      <c r="T3" s="25"/>
      <c r="U3" s="25"/>
      <c r="V3" s="25"/>
      <c r="W3" s="25"/>
      <c r="X3" s="25"/>
      <c r="Y3" s="25"/>
      <c r="Z3">
        <v>1</v>
      </c>
      <c r="AA3">
        <v>1</v>
      </c>
      <c r="AB3">
        <v>1</v>
      </c>
      <c r="AC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</row>
    <row r="4" spans="1:95" ht="18" x14ac:dyDescent="0.2">
      <c r="A4" s="1" t="s">
        <v>2</v>
      </c>
      <c r="B4">
        <v>0</v>
      </c>
      <c r="C4">
        <v>0</v>
      </c>
      <c r="R4" s="25"/>
      <c r="S4" s="25"/>
      <c r="T4" s="25"/>
      <c r="U4" s="25"/>
      <c r="V4" s="25"/>
      <c r="W4" s="25"/>
      <c r="X4" s="25"/>
      <c r="Y4" s="25"/>
      <c r="Z4">
        <v>0</v>
      </c>
      <c r="AA4">
        <v>0</v>
      </c>
      <c r="AB4">
        <v>0</v>
      </c>
      <c r="AC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</row>
    <row r="5" spans="1:95" ht="18" x14ac:dyDescent="0.2">
      <c r="A5" s="1" t="s">
        <v>3</v>
      </c>
      <c r="B5">
        <v>0</v>
      </c>
      <c r="C5">
        <v>0</v>
      </c>
      <c r="R5" s="25"/>
      <c r="S5" s="25"/>
      <c r="T5" s="25"/>
      <c r="U5" s="25"/>
      <c r="V5" s="25"/>
      <c r="W5" s="25"/>
      <c r="X5" s="25"/>
      <c r="Y5" s="25"/>
      <c r="Z5">
        <v>0</v>
      </c>
      <c r="AA5">
        <v>0</v>
      </c>
      <c r="AB5">
        <v>0</v>
      </c>
      <c r="AC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</row>
    <row r="6" spans="1:95" ht="18" x14ac:dyDescent="0.2">
      <c r="A6" s="1" t="s">
        <v>4</v>
      </c>
      <c r="B6">
        <v>1</v>
      </c>
      <c r="C6">
        <v>1</v>
      </c>
      <c r="R6" s="25"/>
      <c r="S6" s="25"/>
      <c r="T6" s="25"/>
      <c r="U6" s="25"/>
      <c r="V6" s="25"/>
      <c r="W6" s="25"/>
      <c r="X6" s="25"/>
      <c r="Y6" s="25"/>
      <c r="Z6">
        <v>1</v>
      </c>
      <c r="AA6">
        <v>1</v>
      </c>
      <c r="AB6">
        <v>1</v>
      </c>
      <c r="AC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</row>
    <row r="7" spans="1:95" ht="18" x14ac:dyDescent="0.2">
      <c r="A7" s="1" t="s">
        <v>5</v>
      </c>
      <c r="B7">
        <v>1</v>
      </c>
      <c r="C7">
        <v>1</v>
      </c>
      <c r="R7" s="25"/>
      <c r="S7" s="25"/>
      <c r="T7" s="25"/>
      <c r="U7" s="25"/>
      <c r="V7" s="25"/>
      <c r="W7" s="25"/>
      <c r="X7" s="25"/>
      <c r="Y7" s="25"/>
      <c r="Z7">
        <v>1</v>
      </c>
      <c r="AA7">
        <v>1</v>
      </c>
      <c r="AB7">
        <v>1</v>
      </c>
      <c r="AC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</row>
    <row r="8" spans="1:95" ht="18" x14ac:dyDescent="0.2">
      <c r="A8" s="1" t="s">
        <v>6</v>
      </c>
      <c r="B8">
        <v>0</v>
      </c>
      <c r="C8">
        <v>0</v>
      </c>
      <c r="R8" s="25"/>
      <c r="S8" s="25"/>
      <c r="T8" s="25"/>
      <c r="U8" s="25"/>
      <c r="V8" s="25"/>
      <c r="W8" s="25"/>
      <c r="X8" s="25"/>
      <c r="Y8" s="25"/>
      <c r="Z8">
        <v>0</v>
      </c>
      <c r="AA8">
        <v>0</v>
      </c>
      <c r="AB8">
        <v>0</v>
      </c>
      <c r="AC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</row>
    <row r="9" spans="1:95" ht="18" x14ac:dyDescent="0.2">
      <c r="A9" s="1" t="s">
        <v>7</v>
      </c>
      <c r="B9">
        <v>0</v>
      </c>
      <c r="C9">
        <v>0</v>
      </c>
      <c r="R9" s="25"/>
      <c r="S9" s="25"/>
      <c r="T9" s="25"/>
      <c r="U9" s="25"/>
      <c r="V9" s="25"/>
      <c r="W9" s="25"/>
      <c r="X9" s="25"/>
      <c r="Y9" s="25"/>
      <c r="Z9">
        <v>0</v>
      </c>
      <c r="AA9">
        <v>0</v>
      </c>
      <c r="AB9">
        <v>0</v>
      </c>
      <c r="AC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</row>
    <row r="10" spans="1:95" ht="18" x14ac:dyDescent="0.2">
      <c r="A10" s="1" t="s">
        <v>8</v>
      </c>
      <c r="B10">
        <v>0.3</v>
      </c>
      <c r="C10">
        <v>0.3</v>
      </c>
      <c r="R10" s="25"/>
      <c r="S10" s="25"/>
      <c r="T10" s="25"/>
      <c r="U10" s="25"/>
      <c r="V10" s="25"/>
      <c r="W10" s="25"/>
      <c r="X10" s="25"/>
      <c r="Y10" s="25"/>
      <c r="Z10">
        <v>0.3</v>
      </c>
      <c r="AA10">
        <v>0.3</v>
      </c>
      <c r="AB10">
        <v>0.3</v>
      </c>
      <c r="AC10">
        <v>0.3</v>
      </c>
      <c r="AF10">
        <v>0.3</v>
      </c>
      <c r="AG10">
        <v>0.3</v>
      </c>
      <c r="AH10">
        <v>0.3</v>
      </c>
      <c r="AI10">
        <v>0.3</v>
      </c>
      <c r="AJ10">
        <v>0.3</v>
      </c>
      <c r="AK10">
        <v>0.3</v>
      </c>
      <c r="AL10">
        <v>0.3</v>
      </c>
      <c r="AM10">
        <v>0.3</v>
      </c>
      <c r="AN10">
        <v>0.3</v>
      </c>
      <c r="AO10">
        <v>0.3</v>
      </c>
      <c r="AP10">
        <v>0.3</v>
      </c>
      <c r="AQ10">
        <v>0.3</v>
      </c>
      <c r="AR10">
        <v>0.3</v>
      </c>
      <c r="AS10">
        <v>0.3</v>
      </c>
      <c r="AT10">
        <v>0.3</v>
      </c>
      <c r="AU10">
        <v>0.3</v>
      </c>
      <c r="AV10">
        <v>0.3</v>
      </c>
      <c r="AW10">
        <v>0.3</v>
      </c>
      <c r="AX10">
        <v>0.3</v>
      </c>
      <c r="AY10">
        <v>0.3</v>
      </c>
      <c r="AZ10">
        <v>0.3</v>
      </c>
      <c r="BB10">
        <v>0.3</v>
      </c>
      <c r="BC10">
        <v>0.3</v>
      </c>
      <c r="BD10">
        <v>0.3</v>
      </c>
      <c r="BE10">
        <v>0.3</v>
      </c>
      <c r="BF10">
        <v>0.3</v>
      </c>
      <c r="BG10">
        <v>0.3</v>
      </c>
      <c r="BH10">
        <v>0.3</v>
      </c>
      <c r="BI10">
        <v>0.3</v>
      </c>
      <c r="BJ10">
        <v>0.3</v>
      </c>
      <c r="BK10">
        <v>0.3</v>
      </c>
      <c r="BL10">
        <v>0.3</v>
      </c>
      <c r="BM10">
        <v>0.3</v>
      </c>
      <c r="BN10">
        <v>0.3</v>
      </c>
      <c r="BO10">
        <v>0.3</v>
      </c>
      <c r="BP10">
        <v>0.3</v>
      </c>
      <c r="BQ10">
        <v>0.3</v>
      </c>
      <c r="BR10">
        <v>0.3</v>
      </c>
      <c r="BS10">
        <v>0.3</v>
      </c>
      <c r="BT10">
        <v>0.3</v>
      </c>
      <c r="BU10">
        <v>0.3</v>
      </c>
      <c r="BV10">
        <v>0.3</v>
      </c>
      <c r="BW10">
        <v>0.3</v>
      </c>
      <c r="BX10">
        <v>0.3</v>
      </c>
      <c r="BY10">
        <v>0.3</v>
      </c>
      <c r="BZ10">
        <v>0.3</v>
      </c>
      <c r="CA10">
        <v>0.3</v>
      </c>
      <c r="CB10">
        <v>0.3</v>
      </c>
      <c r="CC10">
        <v>0.3</v>
      </c>
      <c r="CD10">
        <v>0.3</v>
      </c>
      <c r="CE10">
        <v>0.3</v>
      </c>
      <c r="CF10">
        <v>0.3</v>
      </c>
      <c r="CG10">
        <v>0.3</v>
      </c>
      <c r="CH10">
        <v>0.3</v>
      </c>
      <c r="CI10">
        <v>0.3</v>
      </c>
      <c r="CJ10">
        <v>0.3</v>
      </c>
      <c r="CK10">
        <v>0.3</v>
      </c>
      <c r="CL10">
        <v>0.3</v>
      </c>
      <c r="CM10">
        <v>0.3</v>
      </c>
      <c r="CN10">
        <v>0.3</v>
      </c>
      <c r="CO10">
        <v>0.3</v>
      </c>
      <c r="CP10">
        <v>0.3</v>
      </c>
      <c r="CQ10">
        <v>0.3</v>
      </c>
    </row>
    <row r="11" spans="1:95" ht="18" x14ac:dyDescent="0.2">
      <c r="A11" s="1" t="s">
        <v>9</v>
      </c>
      <c r="B11">
        <v>0.1</v>
      </c>
      <c r="C11">
        <v>0.1</v>
      </c>
      <c r="R11" s="25"/>
      <c r="S11" s="25"/>
      <c r="T11" s="25"/>
      <c r="U11" s="25"/>
      <c r="V11" s="25"/>
      <c r="W11" s="25"/>
      <c r="X11" s="25"/>
      <c r="Y11" s="25"/>
      <c r="Z11">
        <v>0.1</v>
      </c>
      <c r="AA11">
        <v>0.1</v>
      </c>
      <c r="AB11">
        <v>0.1</v>
      </c>
      <c r="AC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  <c r="AM11">
        <v>0.1</v>
      </c>
      <c r="AN11">
        <v>0.1</v>
      </c>
      <c r="AO11">
        <v>0.1</v>
      </c>
      <c r="AP11">
        <v>0.1</v>
      </c>
      <c r="AQ11">
        <v>0.1</v>
      </c>
      <c r="AR11">
        <v>0.1</v>
      </c>
      <c r="AS11">
        <v>0.1</v>
      </c>
      <c r="AT11">
        <v>0.1</v>
      </c>
      <c r="AU11">
        <v>0.1</v>
      </c>
      <c r="AV11">
        <v>0.1</v>
      </c>
      <c r="AW11">
        <v>0.1</v>
      </c>
      <c r="AX11">
        <v>0.1</v>
      </c>
      <c r="AY11">
        <v>0.1</v>
      </c>
      <c r="AZ11">
        <v>0.1</v>
      </c>
      <c r="BB11">
        <v>0.1</v>
      </c>
      <c r="BC11">
        <v>0.1</v>
      </c>
      <c r="BD11">
        <v>0.1</v>
      </c>
      <c r="BE11">
        <v>0.1</v>
      </c>
      <c r="BF11">
        <v>0.1</v>
      </c>
      <c r="BG11">
        <v>0.1</v>
      </c>
      <c r="BH11">
        <v>0.1</v>
      </c>
      <c r="BI11">
        <v>0.1</v>
      </c>
      <c r="BJ11">
        <v>0.1</v>
      </c>
      <c r="BK11">
        <v>0.1</v>
      </c>
      <c r="BL11">
        <v>0.1</v>
      </c>
      <c r="BM11">
        <v>0.1</v>
      </c>
      <c r="BN11">
        <v>0.1</v>
      </c>
      <c r="BO11">
        <v>0.1</v>
      </c>
      <c r="BP11">
        <v>0.1</v>
      </c>
      <c r="BQ11">
        <v>0.1</v>
      </c>
      <c r="BR11">
        <v>0.1</v>
      </c>
      <c r="BS11">
        <v>0.1</v>
      </c>
      <c r="BT11">
        <v>0.1</v>
      </c>
      <c r="BU11">
        <v>0.1</v>
      </c>
      <c r="BV11">
        <v>0.1</v>
      </c>
      <c r="BW11">
        <v>0.1</v>
      </c>
      <c r="BX11">
        <v>0.1</v>
      </c>
      <c r="BY11">
        <v>0.1</v>
      </c>
      <c r="BZ11">
        <v>0.1</v>
      </c>
      <c r="CA11">
        <v>0.1</v>
      </c>
      <c r="CB11">
        <v>0.1</v>
      </c>
      <c r="CC11">
        <v>0.1</v>
      </c>
      <c r="CD11">
        <v>0.1</v>
      </c>
      <c r="CE11">
        <v>0.1</v>
      </c>
      <c r="CF11">
        <v>0.1</v>
      </c>
      <c r="CG11">
        <v>0.1</v>
      </c>
      <c r="CH11">
        <v>0.1</v>
      </c>
      <c r="CI11">
        <v>0.1</v>
      </c>
      <c r="CJ11">
        <v>0.1</v>
      </c>
      <c r="CK11">
        <v>0.1</v>
      </c>
      <c r="CL11">
        <v>0.1</v>
      </c>
      <c r="CM11">
        <v>0.1</v>
      </c>
      <c r="CN11">
        <v>0.1</v>
      </c>
      <c r="CO11">
        <v>0.1</v>
      </c>
      <c r="CP11">
        <v>0.1</v>
      </c>
      <c r="CQ11">
        <v>0.1</v>
      </c>
    </row>
    <row r="12" spans="1:95" ht="18" x14ac:dyDescent="0.2">
      <c r="A12" s="1" t="s">
        <v>127</v>
      </c>
      <c r="B12">
        <v>0.9</v>
      </c>
      <c r="C12">
        <v>0.9</v>
      </c>
      <c r="R12" s="25"/>
      <c r="S12" s="25"/>
      <c r="T12" s="25"/>
      <c r="U12" s="25"/>
      <c r="V12" s="25"/>
      <c r="W12" s="25"/>
      <c r="X12" s="25"/>
      <c r="Y12" s="25"/>
    </row>
    <row r="13" spans="1:95" ht="18" x14ac:dyDescent="0.2">
      <c r="A13" s="1" t="s">
        <v>128</v>
      </c>
      <c r="B13">
        <v>0.45</v>
      </c>
      <c r="C13">
        <v>0.45</v>
      </c>
      <c r="R13" s="25"/>
      <c r="S13" s="25"/>
      <c r="T13" s="25"/>
      <c r="U13" s="25"/>
      <c r="V13" s="25"/>
      <c r="W13" s="25"/>
      <c r="X13" s="25"/>
      <c r="Y13" s="25"/>
    </row>
    <row r="14" spans="1:95" ht="18" x14ac:dyDescent="0.2">
      <c r="A14" s="1" t="s">
        <v>129</v>
      </c>
      <c r="B14">
        <v>0.3</v>
      </c>
      <c r="C14">
        <v>0.3</v>
      </c>
      <c r="R14" s="25"/>
      <c r="S14" s="25"/>
      <c r="T14" s="25"/>
      <c r="U14" s="25"/>
      <c r="V14" s="25"/>
      <c r="W14" s="25"/>
      <c r="X14" s="25"/>
      <c r="Y14" s="25"/>
    </row>
    <row r="15" spans="1:95" ht="18" x14ac:dyDescent="0.2">
      <c r="A15" s="1" t="s">
        <v>130</v>
      </c>
      <c r="B15">
        <v>0.3</v>
      </c>
      <c r="C15">
        <v>0.3</v>
      </c>
      <c r="R15" s="25"/>
      <c r="S15" s="25"/>
      <c r="T15" s="25"/>
      <c r="U15" s="25"/>
      <c r="V15" s="25"/>
      <c r="W15" s="25"/>
      <c r="X15" s="25"/>
      <c r="Y15" s="25"/>
    </row>
    <row r="16" spans="1:95" ht="18" x14ac:dyDescent="0.2">
      <c r="A16" s="1" t="s">
        <v>131</v>
      </c>
      <c r="B16">
        <v>0.3</v>
      </c>
      <c r="C16">
        <v>0.3</v>
      </c>
      <c r="R16" s="25"/>
      <c r="S16" s="25"/>
      <c r="T16" s="25"/>
      <c r="U16" s="25"/>
      <c r="V16" s="25"/>
      <c r="W16" s="25"/>
      <c r="X16" s="25"/>
      <c r="Y16" s="25"/>
    </row>
    <row r="17" spans="1:95" ht="18" x14ac:dyDescent="0.2">
      <c r="A17" s="1" t="s">
        <v>132</v>
      </c>
      <c r="B17">
        <v>0.3</v>
      </c>
      <c r="C17">
        <v>0.3</v>
      </c>
      <c r="R17" s="25"/>
      <c r="S17" s="25"/>
      <c r="T17" s="25"/>
      <c r="U17" s="25"/>
      <c r="V17" s="25"/>
      <c r="W17" s="25"/>
      <c r="X17" s="25"/>
      <c r="Y17" s="25"/>
    </row>
    <row r="18" spans="1:95" ht="18" x14ac:dyDescent="0.2">
      <c r="A18" s="1" t="s">
        <v>133</v>
      </c>
      <c r="B18">
        <v>0.3</v>
      </c>
      <c r="C18">
        <v>0.3</v>
      </c>
      <c r="R18" s="25"/>
      <c r="S18" s="25"/>
      <c r="T18" s="25"/>
      <c r="U18" s="25"/>
      <c r="V18" s="25"/>
      <c r="W18" s="25"/>
      <c r="X18" s="25"/>
      <c r="Y18" s="25"/>
    </row>
    <row r="19" spans="1:95" ht="18" x14ac:dyDescent="0.2">
      <c r="A19" s="1" t="s">
        <v>134</v>
      </c>
      <c r="B19">
        <v>0.3</v>
      </c>
      <c r="C19">
        <v>0.3</v>
      </c>
      <c r="R19" s="25"/>
      <c r="S19" s="25"/>
      <c r="T19" s="25"/>
      <c r="U19" s="25"/>
      <c r="V19" s="25"/>
      <c r="W19" s="25"/>
      <c r="X19" s="25"/>
      <c r="Y19" s="25"/>
    </row>
    <row r="20" spans="1:95" ht="18" x14ac:dyDescent="0.2">
      <c r="A20" s="1" t="s">
        <v>135</v>
      </c>
      <c r="B20">
        <v>0.3</v>
      </c>
      <c r="C20">
        <v>0.3</v>
      </c>
      <c r="R20" s="25"/>
      <c r="S20" s="25"/>
      <c r="T20" s="25"/>
      <c r="U20" s="25"/>
      <c r="V20" s="25"/>
      <c r="W20" s="25"/>
      <c r="X20" s="25"/>
      <c r="Y20" s="25"/>
    </row>
    <row r="21" spans="1:95" ht="18" x14ac:dyDescent="0.2">
      <c r="A21" s="1" t="s">
        <v>136</v>
      </c>
      <c r="B21">
        <v>0.3</v>
      </c>
      <c r="C21">
        <v>0.3</v>
      </c>
      <c r="R21" s="25"/>
      <c r="S21" s="25"/>
      <c r="T21" s="25"/>
      <c r="U21" s="25"/>
      <c r="V21" s="25"/>
      <c r="W21" s="25"/>
      <c r="X21" s="25"/>
      <c r="Y21" s="25"/>
    </row>
    <row r="22" spans="1:95" ht="18" x14ac:dyDescent="0.2">
      <c r="A22" s="1" t="s">
        <v>137</v>
      </c>
      <c r="B22">
        <v>0.3</v>
      </c>
      <c r="C22">
        <v>0.3</v>
      </c>
      <c r="R22" s="25"/>
      <c r="S22" s="25"/>
      <c r="T22" s="25"/>
      <c r="U22" s="25"/>
      <c r="V22" s="25"/>
      <c r="W22" s="25"/>
      <c r="X22" s="25"/>
      <c r="Y22" s="25"/>
    </row>
    <row r="23" spans="1:95" ht="18" x14ac:dyDescent="0.2">
      <c r="A23" s="1" t="s">
        <v>138</v>
      </c>
      <c r="B23">
        <v>0.3</v>
      </c>
      <c r="C23">
        <v>0.3</v>
      </c>
      <c r="R23" s="25"/>
      <c r="S23" s="25"/>
      <c r="T23" s="25"/>
      <c r="U23" s="25"/>
      <c r="V23" s="25"/>
      <c r="W23" s="25"/>
      <c r="X23" s="25"/>
      <c r="Y23" s="25"/>
    </row>
    <row r="24" spans="1:95" ht="18" x14ac:dyDescent="0.2">
      <c r="A24" s="1" t="s">
        <v>139</v>
      </c>
      <c r="B24">
        <v>0.3</v>
      </c>
      <c r="C24">
        <v>0.3</v>
      </c>
      <c r="R24" s="25"/>
      <c r="S24" s="25"/>
      <c r="T24" s="25"/>
      <c r="U24" s="25"/>
      <c r="V24" s="25"/>
      <c r="W24" s="25"/>
      <c r="X24" s="25"/>
      <c r="Y24" s="25"/>
    </row>
    <row r="25" spans="1:95" ht="18" x14ac:dyDescent="0.2">
      <c r="A25" s="1" t="s">
        <v>140</v>
      </c>
      <c r="B25">
        <v>0.3</v>
      </c>
      <c r="C25">
        <v>0.3</v>
      </c>
      <c r="R25" s="25"/>
      <c r="S25" s="25"/>
      <c r="T25" s="25"/>
      <c r="U25" s="25"/>
      <c r="V25" s="25"/>
      <c r="W25" s="25"/>
      <c r="X25" s="25"/>
      <c r="Y25" s="25"/>
    </row>
    <row r="26" spans="1:95" ht="18" x14ac:dyDescent="0.2">
      <c r="A26" s="1" t="s">
        <v>141</v>
      </c>
      <c r="B26">
        <v>0.3</v>
      </c>
      <c r="C26">
        <v>0.3</v>
      </c>
      <c r="R26" s="25"/>
      <c r="S26" s="25"/>
      <c r="T26" s="25"/>
      <c r="U26" s="25"/>
      <c r="V26" s="25"/>
      <c r="W26" s="25"/>
      <c r="X26" s="25"/>
      <c r="Y26" s="25"/>
    </row>
    <row r="27" spans="1:95" ht="18" x14ac:dyDescent="0.2">
      <c r="A27" s="1" t="s">
        <v>10</v>
      </c>
      <c r="B27">
        <v>0</v>
      </c>
      <c r="C27">
        <v>0</v>
      </c>
      <c r="R27" s="25"/>
      <c r="S27" s="25"/>
      <c r="T27" s="25"/>
      <c r="U27" s="25"/>
      <c r="V27" s="25"/>
      <c r="W27" s="25"/>
      <c r="X27" s="25"/>
      <c r="Y27" s="25"/>
      <c r="Z27">
        <v>0</v>
      </c>
      <c r="AA27">
        <v>0</v>
      </c>
      <c r="AB27">
        <v>0</v>
      </c>
      <c r="AC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</row>
    <row r="28" spans="1:95" ht="18" x14ac:dyDescent="0.2">
      <c r="A28" s="1" t="s">
        <v>11</v>
      </c>
      <c r="B28">
        <v>2</v>
      </c>
      <c r="C28">
        <v>2</v>
      </c>
      <c r="R28" s="25"/>
      <c r="S28" s="25"/>
      <c r="T28" s="25"/>
      <c r="U28" s="25"/>
      <c r="V28" s="25"/>
      <c r="W28" s="25"/>
      <c r="X28" s="25"/>
      <c r="Y28" s="25"/>
      <c r="Z28">
        <v>2</v>
      </c>
      <c r="AA28">
        <v>2</v>
      </c>
      <c r="AB28">
        <v>2</v>
      </c>
      <c r="AC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</row>
    <row r="29" spans="1:95" ht="18" x14ac:dyDescent="0.2">
      <c r="A29" s="1" t="s">
        <v>12</v>
      </c>
      <c r="B29">
        <v>0</v>
      </c>
      <c r="C29">
        <v>0</v>
      </c>
      <c r="R29" s="25"/>
      <c r="S29" s="25"/>
      <c r="T29" s="25"/>
      <c r="U29" s="25"/>
      <c r="V29" s="25"/>
      <c r="W29" s="25"/>
      <c r="X29" s="25"/>
      <c r="Y29" s="25"/>
      <c r="Z29">
        <v>0</v>
      </c>
      <c r="AA29">
        <v>0</v>
      </c>
      <c r="AB29">
        <v>0</v>
      </c>
      <c r="AC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</row>
    <row r="30" spans="1:95" ht="18" x14ac:dyDescent="0.2">
      <c r="A30" s="1" t="s">
        <v>13</v>
      </c>
      <c r="B30">
        <v>2</v>
      </c>
      <c r="C30">
        <v>2</v>
      </c>
      <c r="R30" s="25"/>
      <c r="S30" s="25"/>
      <c r="T30" s="25"/>
      <c r="U30" s="25"/>
      <c r="V30" s="25"/>
      <c r="W30" s="25"/>
      <c r="X30" s="25"/>
      <c r="Y30" s="25"/>
      <c r="Z30">
        <v>2</v>
      </c>
      <c r="AA30">
        <v>2</v>
      </c>
      <c r="AB30">
        <v>2</v>
      </c>
      <c r="AC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</row>
    <row r="31" spans="1:95" ht="18" x14ac:dyDescent="0.2">
      <c r="A31" s="1" t="s">
        <v>14</v>
      </c>
      <c r="B31">
        <v>0.9</v>
      </c>
      <c r="C31">
        <v>0.9</v>
      </c>
      <c r="R31" s="25"/>
      <c r="S31" s="25"/>
      <c r="T31" s="25"/>
      <c r="U31" s="25"/>
      <c r="V31" s="25"/>
      <c r="W31" s="25"/>
      <c r="X31" s="25"/>
      <c r="Y31" s="25"/>
      <c r="Z31">
        <v>0.9</v>
      </c>
      <c r="AA31" s="6">
        <v>10</v>
      </c>
      <c r="AB31">
        <v>0.9</v>
      </c>
      <c r="AC31" s="6">
        <v>0.6743035173325056</v>
      </c>
      <c r="AF31" s="6">
        <v>0.6743035173325056</v>
      </c>
      <c r="AG31" s="6">
        <v>0.6743035173325056</v>
      </c>
      <c r="AH31" s="6">
        <v>0.6743035173325056</v>
      </c>
      <c r="AI31" s="6">
        <v>0.6743035173325056</v>
      </c>
      <c r="AJ31" s="6">
        <v>0.6743035173325056</v>
      </c>
      <c r="AK31" s="6">
        <v>0.6743035173325056</v>
      </c>
      <c r="AL31" s="6">
        <v>0.6743035173325056</v>
      </c>
      <c r="AM31" s="6">
        <v>0.6743035173325056</v>
      </c>
      <c r="AN31" s="6">
        <v>0.6743035173325056</v>
      </c>
      <c r="AO31" s="6">
        <v>0.6743035173325056</v>
      </c>
      <c r="AP31" s="6">
        <v>0.6743035173325056</v>
      </c>
      <c r="AQ31" s="6">
        <v>0.6743035173325056</v>
      </c>
      <c r="AR31" s="6">
        <v>0.6743035173325056</v>
      </c>
      <c r="AS31" s="6">
        <v>0.6743035173325056</v>
      </c>
      <c r="AT31" s="6">
        <v>0.6743035173325056</v>
      </c>
      <c r="AU31" s="6">
        <v>0.6743035173325056</v>
      </c>
      <c r="AV31" s="6">
        <v>0.6743035173325056</v>
      </c>
      <c r="AW31" s="6">
        <v>0.6743035173325056</v>
      </c>
      <c r="AX31" s="6">
        <v>0.6743035173325056</v>
      </c>
      <c r="AY31" s="6">
        <v>0.6743035173325056</v>
      </c>
      <c r="AZ31" s="6">
        <v>0.6743035173325056</v>
      </c>
      <c r="BB31">
        <v>0.9</v>
      </c>
      <c r="BC31">
        <v>0.9</v>
      </c>
      <c r="BD31">
        <v>0.9</v>
      </c>
      <c r="BE31">
        <v>0.9</v>
      </c>
      <c r="BF31">
        <v>0.9</v>
      </c>
      <c r="BG31">
        <v>0.9</v>
      </c>
      <c r="BH31">
        <v>0.9</v>
      </c>
      <c r="BI31">
        <v>0.9</v>
      </c>
      <c r="BJ31">
        <v>0.9</v>
      </c>
      <c r="BK31">
        <v>0.9</v>
      </c>
      <c r="BL31">
        <v>0.9</v>
      </c>
      <c r="BM31">
        <v>0.9</v>
      </c>
      <c r="BN31">
        <v>0.9</v>
      </c>
      <c r="BO31">
        <v>0.9</v>
      </c>
      <c r="BP31">
        <v>0.9</v>
      </c>
      <c r="BQ31">
        <v>0.9</v>
      </c>
      <c r="BR31">
        <v>0.9</v>
      </c>
      <c r="BS31">
        <v>0.9</v>
      </c>
      <c r="BT31">
        <v>0.9</v>
      </c>
      <c r="BU31">
        <v>0.9</v>
      </c>
      <c r="BV31">
        <v>0.9</v>
      </c>
      <c r="BW31">
        <v>0.9</v>
      </c>
      <c r="BX31">
        <v>0.9</v>
      </c>
      <c r="BY31">
        <v>0.9</v>
      </c>
      <c r="BZ31">
        <v>0.9</v>
      </c>
      <c r="CA31">
        <v>0.9</v>
      </c>
      <c r="CB31">
        <v>0.9</v>
      </c>
      <c r="CC31">
        <v>0.9</v>
      </c>
      <c r="CD31">
        <v>0.9</v>
      </c>
      <c r="CE31">
        <v>0.9</v>
      </c>
      <c r="CF31">
        <v>0.9</v>
      </c>
      <c r="CG31">
        <v>0.9</v>
      </c>
      <c r="CH31">
        <v>0.9</v>
      </c>
      <c r="CI31">
        <v>0.9</v>
      </c>
      <c r="CJ31">
        <v>0.9</v>
      </c>
      <c r="CK31">
        <v>0.9</v>
      </c>
      <c r="CL31">
        <v>0.9</v>
      </c>
      <c r="CM31">
        <v>0.9</v>
      </c>
      <c r="CN31">
        <v>0.9</v>
      </c>
      <c r="CO31">
        <v>0.9</v>
      </c>
      <c r="CP31">
        <v>0.9</v>
      </c>
      <c r="CQ31">
        <v>0.9</v>
      </c>
    </row>
    <row r="32" spans="1:95" ht="18" x14ac:dyDescent="0.2">
      <c r="A32" s="1" t="s">
        <v>15</v>
      </c>
      <c r="B32">
        <v>0.2</v>
      </c>
      <c r="C32">
        <v>0.2</v>
      </c>
      <c r="R32" s="25"/>
      <c r="S32" s="25"/>
      <c r="T32" s="25"/>
      <c r="U32" s="25"/>
      <c r="V32" s="25"/>
      <c r="W32" s="25"/>
      <c r="X32" s="25"/>
      <c r="Y32" s="25"/>
      <c r="Z32">
        <v>0.2</v>
      </c>
      <c r="AA32">
        <v>0.2</v>
      </c>
      <c r="AB32" s="6">
        <v>10</v>
      </c>
      <c r="AC32">
        <v>0.2</v>
      </c>
      <c r="AD32" s="6"/>
      <c r="AE32" s="6"/>
      <c r="AF32">
        <v>0.2</v>
      </c>
      <c r="AG32">
        <v>0.2</v>
      </c>
      <c r="AH32">
        <v>0.2</v>
      </c>
      <c r="AI32">
        <v>0.2</v>
      </c>
      <c r="AJ32">
        <v>0.2</v>
      </c>
      <c r="AK32">
        <v>0.2</v>
      </c>
      <c r="AL32">
        <v>0.2</v>
      </c>
      <c r="AM32">
        <v>0.2</v>
      </c>
      <c r="AN32">
        <v>0.2</v>
      </c>
      <c r="AO32">
        <v>0.2</v>
      </c>
      <c r="AP32">
        <v>0.2</v>
      </c>
      <c r="AQ32">
        <v>0.2</v>
      </c>
      <c r="AR32">
        <v>0.2</v>
      </c>
      <c r="AS32">
        <v>0.2</v>
      </c>
      <c r="AT32">
        <v>0.2</v>
      </c>
      <c r="AU32">
        <v>0.2</v>
      </c>
      <c r="AV32">
        <v>0.2</v>
      </c>
      <c r="AW32">
        <v>0.2</v>
      </c>
      <c r="AX32">
        <v>0.2</v>
      </c>
      <c r="AY32">
        <v>0.2</v>
      </c>
      <c r="AZ32">
        <v>0.2</v>
      </c>
      <c r="BB32">
        <v>0.2</v>
      </c>
      <c r="BC32">
        <v>0.2</v>
      </c>
      <c r="BD32">
        <v>0.2</v>
      </c>
      <c r="BE32">
        <v>0.2</v>
      </c>
      <c r="BF32">
        <v>0.2</v>
      </c>
      <c r="BG32">
        <v>0.2</v>
      </c>
      <c r="BH32">
        <v>0.2</v>
      </c>
      <c r="BI32">
        <v>0.2</v>
      </c>
      <c r="BJ32">
        <v>0.2</v>
      </c>
      <c r="BK32">
        <v>0.2</v>
      </c>
      <c r="BL32">
        <v>0.2</v>
      </c>
      <c r="BM32">
        <v>0.2</v>
      </c>
      <c r="BN32">
        <v>0.2</v>
      </c>
      <c r="BO32">
        <v>0.2</v>
      </c>
      <c r="BP32">
        <v>0.2</v>
      </c>
      <c r="BQ32">
        <v>0.2</v>
      </c>
      <c r="BR32">
        <v>0.2</v>
      </c>
      <c r="BS32">
        <v>0.2</v>
      </c>
      <c r="BT32">
        <v>0.2</v>
      </c>
      <c r="BU32">
        <v>0.2</v>
      </c>
      <c r="BV32">
        <v>0.2</v>
      </c>
      <c r="BW32">
        <v>0.2</v>
      </c>
      <c r="BX32">
        <v>0.2</v>
      </c>
      <c r="BY32">
        <v>0.2</v>
      </c>
      <c r="BZ32">
        <v>0.2</v>
      </c>
      <c r="CA32">
        <v>0.2</v>
      </c>
      <c r="CB32">
        <v>0.2</v>
      </c>
      <c r="CC32">
        <v>0.2</v>
      </c>
      <c r="CD32">
        <v>0.2</v>
      </c>
      <c r="CE32">
        <v>0.2</v>
      </c>
      <c r="CF32">
        <v>0.2</v>
      </c>
      <c r="CG32">
        <v>0.2</v>
      </c>
      <c r="CH32">
        <v>0.2</v>
      </c>
      <c r="CI32">
        <v>0.2</v>
      </c>
      <c r="CJ32">
        <v>0.2</v>
      </c>
      <c r="CK32">
        <v>0.2</v>
      </c>
      <c r="CL32">
        <v>0.2</v>
      </c>
      <c r="CM32">
        <v>0.2</v>
      </c>
      <c r="CN32">
        <v>0.2</v>
      </c>
      <c r="CO32">
        <v>0.2</v>
      </c>
      <c r="CP32">
        <v>0.2</v>
      </c>
      <c r="CQ32">
        <v>0.2</v>
      </c>
    </row>
    <row r="33" spans="1:95" x14ac:dyDescent="0.2">
      <c r="A33" s="2" t="s">
        <v>16</v>
      </c>
      <c r="B33">
        <v>-6</v>
      </c>
      <c r="C33">
        <v>-6</v>
      </c>
      <c r="R33" s="25"/>
      <c r="S33" s="25"/>
      <c r="T33" s="25"/>
      <c r="U33" s="25"/>
      <c r="V33" s="25"/>
      <c r="W33" s="25"/>
      <c r="X33" s="25"/>
      <c r="Y33" s="25"/>
      <c r="Z33">
        <v>-6</v>
      </c>
      <c r="AA33">
        <v>-6</v>
      </c>
      <c r="AB33" s="6">
        <v>4</v>
      </c>
      <c r="AC33">
        <v>-6</v>
      </c>
      <c r="AD33" s="6"/>
      <c r="AE33" s="6"/>
      <c r="AF33">
        <v>-6</v>
      </c>
      <c r="AG33">
        <v>-6</v>
      </c>
      <c r="AH33">
        <v>-6</v>
      </c>
      <c r="AI33">
        <v>-6</v>
      </c>
      <c r="AJ33">
        <v>-6</v>
      </c>
      <c r="AK33">
        <v>-6</v>
      </c>
      <c r="AL33">
        <v>-6</v>
      </c>
      <c r="AM33">
        <v>-6</v>
      </c>
      <c r="AN33">
        <v>-6</v>
      </c>
      <c r="AO33">
        <v>-6</v>
      </c>
      <c r="AP33">
        <v>-6</v>
      </c>
      <c r="AQ33">
        <v>-6</v>
      </c>
      <c r="AR33">
        <v>-6</v>
      </c>
      <c r="AS33">
        <v>-6</v>
      </c>
      <c r="AT33">
        <v>-6</v>
      </c>
      <c r="AU33">
        <v>-6</v>
      </c>
      <c r="AV33">
        <v>-6</v>
      </c>
      <c r="AW33">
        <v>-6</v>
      </c>
      <c r="AX33">
        <v>-6</v>
      </c>
      <c r="AY33">
        <v>-6</v>
      </c>
      <c r="AZ33">
        <v>-6</v>
      </c>
      <c r="BB33">
        <v>-6</v>
      </c>
      <c r="BC33">
        <v>-6</v>
      </c>
      <c r="BD33">
        <v>-6</v>
      </c>
      <c r="BE33">
        <v>-6</v>
      </c>
      <c r="BF33">
        <v>-6</v>
      </c>
      <c r="BG33">
        <v>-6</v>
      </c>
      <c r="BH33">
        <v>-6</v>
      </c>
      <c r="BI33">
        <v>-6</v>
      </c>
      <c r="BJ33">
        <v>-6</v>
      </c>
      <c r="BK33">
        <v>-6</v>
      </c>
      <c r="BL33">
        <v>-6</v>
      </c>
      <c r="BM33">
        <v>-6</v>
      </c>
      <c r="BN33">
        <v>-6</v>
      </c>
      <c r="BO33">
        <v>-6</v>
      </c>
      <c r="BP33">
        <v>-6</v>
      </c>
      <c r="BQ33">
        <v>-6</v>
      </c>
      <c r="BR33">
        <v>-6</v>
      </c>
      <c r="BS33">
        <v>-6</v>
      </c>
      <c r="BT33">
        <v>-6</v>
      </c>
      <c r="BU33">
        <v>-6</v>
      </c>
      <c r="BV33">
        <v>-6</v>
      </c>
      <c r="BW33">
        <v>-6</v>
      </c>
      <c r="BX33">
        <v>-6</v>
      </c>
      <c r="BY33">
        <v>-6</v>
      </c>
      <c r="BZ33">
        <v>-6</v>
      </c>
      <c r="CA33">
        <v>-6</v>
      </c>
      <c r="CB33">
        <v>-6</v>
      </c>
      <c r="CC33">
        <v>-6</v>
      </c>
      <c r="CD33">
        <v>-6</v>
      </c>
      <c r="CE33">
        <v>-6</v>
      </c>
      <c r="CF33">
        <v>-6</v>
      </c>
      <c r="CG33">
        <v>-6</v>
      </c>
      <c r="CH33">
        <v>-6</v>
      </c>
      <c r="CI33">
        <v>-6</v>
      </c>
      <c r="CJ33">
        <v>-6</v>
      </c>
      <c r="CK33">
        <v>-6</v>
      </c>
      <c r="CL33">
        <v>-6</v>
      </c>
      <c r="CM33">
        <v>-6</v>
      </c>
      <c r="CN33">
        <v>-6</v>
      </c>
      <c r="CO33">
        <v>-6</v>
      </c>
      <c r="CP33">
        <v>-6</v>
      </c>
      <c r="CQ33">
        <v>-6</v>
      </c>
    </row>
    <row r="34" spans="1:95" ht="18" x14ac:dyDescent="0.2">
      <c r="A34" s="1" t="s">
        <v>17</v>
      </c>
      <c r="B34">
        <v>0.6</v>
      </c>
      <c r="C34">
        <v>0.6</v>
      </c>
      <c r="R34" s="25"/>
      <c r="S34" s="25"/>
      <c r="T34" s="25"/>
      <c r="U34" s="25"/>
      <c r="V34" s="25"/>
      <c r="W34" s="25"/>
      <c r="X34" s="25"/>
      <c r="Y34" s="25"/>
      <c r="Z34">
        <v>0.6</v>
      </c>
      <c r="AA34">
        <v>0.6</v>
      </c>
      <c r="AB34">
        <v>0.6</v>
      </c>
      <c r="AC34">
        <v>0.6</v>
      </c>
      <c r="AF34">
        <v>0.6</v>
      </c>
      <c r="AG34">
        <v>0.6</v>
      </c>
      <c r="AH34">
        <v>0.6</v>
      </c>
      <c r="AI34">
        <v>0.6</v>
      </c>
      <c r="AJ34">
        <v>0.6</v>
      </c>
      <c r="AK34">
        <v>0.6</v>
      </c>
      <c r="AL34">
        <v>0.6</v>
      </c>
      <c r="AM34">
        <v>0.6</v>
      </c>
      <c r="AN34">
        <v>0.6</v>
      </c>
      <c r="AO34">
        <v>0.6</v>
      </c>
      <c r="AP34">
        <v>0.6</v>
      </c>
      <c r="AQ34">
        <v>0.6</v>
      </c>
      <c r="AR34">
        <v>0.6</v>
      </c>
      <c r="AS34">
        <v>0.6</v>
      </c>
      <c r="AT34">
        <v>0.6</v>
      </c>
      <c r="AU34">
        <v>0.6</v>
      </c>
      <c r="AV34">
        <v>0.6</v>
      </c>
      <c r="AW34">
        <v>0.6</v>
      </c>
      <c r="AX34">
        <v>0.6</v>
      </c>
      <c r="AY34">
        <v>0.6</v>
      </c>
      <c r="AZ34">
        <v>0.6</v>
      </c>
      <c r="BB34">
        <v>0.6</v>
      </c>
      <c r="BC34">
        <v>0.6</v>
      </c>
      <c r="BD34">
        <v>0.6</v>
      </c>
      <c r="BE34">
        <v>0.6</v>
      </c>
      <c r="BF34">
        <v>0.6</v>
      </c>
      <c r="BG34">
        <v>0.6</v>
      </c>
      <c r="BH34">
        <v>0.6</v>
      </c>
      <c r="BI34">
        <v>0.6</v>
      </c>
      <c r="BJ34">
        <v>0.6</v>
      </c>
      <c r="BK34">
        <v>0.6</v>
      </c>
      <c r="BL34">
        <v>0.6</v>
      </c>
      <c r="BM34">
        <v>0.6</v>
      </c>
      <c r="BN34">
        <v>0.6</v>
      </c>
      <c r="BO34">
        <v>0.6</v>
      </c>
      <c r="BP34">
        <v>0.6</v>
      </c>
      <c r="BQ34">
        <v>0.6</v>
      </c>
      <c r="BR34">
        <v>0.6</v>
      </c>
      <c r="BS34">
        <v>0.6</v>
      </c>
      <c r="BT34">
        <v>0.6</v>
      </c>
      <c r="BU34">
        <v>0.6</v>
      </c>
      <c r="BV34">
        <v>0.6</v>
      </c>
      <c r="BW34">
        <v>0.6</v>
      </c>
      <c r="BX34">
        <v>0.6</v>
      </c>
      <c r="BY34">
        <v>0.6</v>
      </c>
      <c r="BZ34">
        <v>0.6</v>
      </c>
      <c r="CA34">
        <v>0.6</v>
      </c>
      <c r="CB34">
        <v>0.6</v>
      </c>
      <c r="CC34">
        <v>0.6</v>
      </c>
      <c r="CD34">
        <v>0.6</v>
      </c>
      <c r="CE34">
        <v>0.6</v>
      </c>
      <c r="CF34">
        <v>0.6</v>
      </c>
      <c r="CG34">
        <v>0.6</v>
      </c>
      <c r="CH34">
        <v>0.6</v>
      </c>
      <c r="CI34">
        <v>0.6</v>
      </c>
      <c r="CJ34">
        <v>0.6</v>
      </c>
      <c r="CK34">
        <v>0.6</v>
      </c>
      <c r="CL34">
        <v>0.6</v>
      </c>
      <c r="CM34">
        <v>0.6</v>
      </c>
      <c r="CN34">
        <v>0.6</v>
      </c>
      <c r="CO34">
        <v>0.6</v>
      </c>
      <c r="CP34">
        <v>0.6</v>
      </c>
      <c r="CQ34">
        <v>0.6</v>
      </c>
    </row>
    <row r="35" spans="1:95" ht="18" x14ac:dyDescent="0.2">
      <c r="A35" s="1" t="s">
        <v>18</v>
      </c>
      <c r="B35">
        <v>0.12</v>
      </c>
      <c r="C35">
        <v>0.12</v>
      </c>
      <c r="R35" s="25"/>
      <c r="S35" s="25"/>
      <c r="T35" s="25"/>
      <c r="U35" s="25"/>
      <c r="V35" s="25"/>
      <c r="W35" s="25"/>
      <c r="X35" s="25"/>
      <c r="Y35" s="25"/>
      <c r="Z35">
        <v>0.12</v>
      </c>
      <c r="AA35">
        <v>0.12</v>
      </c>
      <c r="AB35">
        <v>0.12</v>
      </c>
      <c r="AC35">
        <v>0.12</v>
      </c>
      <c r="AF35">
        <v>0.12</v>
      </c>
      <c r="AG35">
        <v>0.12</v>
      </c>
      <c r="AH35">
        <v>0.12</v>
      </c>
      <c r="AI35">
        <v>0.12</v>
      </c>
      <c r="AJ35">
        <v>0.12</v>
      </c>
      <c r="AK35">
        <v>0.12</v>
      </c>
      <c r="AL35">
        <v>0.12</v>
      </c>
      <c r="AM35">
        <v>0.12</v>
      </c>
      <c r="AN35">
        <v>0.12</v>
      </c>
      <c r="AO35">
        <v>0.12</v>
      </c>
      <c r="AP35">
        <v>0.12</v>
      </c>
      <c r="AQ35">
        <v>0.12</v>
      </c>
      <c r="AR35">
        <v>0.12</v>
      </c>
      <c r="AS35">
        <v>0.12</v>
      </c>
      <c r="AT35">
        <v>0.12</v>
      </c>
      <c r="AU35">
        <v>0.12</v>
      </c>
      <c r="AV35">
        <v>0.12</v>
      </c>
      <c r="AW35">
        <v>0.12</v>
      </c>
      <c r="AX35">
        <v>0.12</v>
      </c>
      <c r="AY35">
        <v>0.12</v>
      </c>
      <c r="AZ35">
        <v>0.12</v>
      </c>
      <c r="BB35">
        <v>0.12</v>
      </c>
      <c r="BC35">
        <v>0.12</v>
      </c>
      <c r="BD35">
        <v>0.12</v>
      </c>
      <c r="BE35">
        <v>0.12</v>
      </c>
      <c r="BF35">
        <v>0.12</v>
      </c>
      <c r="BG35">
        <v>0.12</v>
      </c>
      <c r="BH35">
        <v>0.12</v>
      </c>
      <c r="BI35">
        <v>0.12</v>
      </c>
      <c r="BJ35">
        <v>0.12</v>
      </c>
      <c r="BK35">
        <v>0.12</v>
      </c>
      <c r="BL35">
        <v>0.12</v>
      </c>
      <c r="BM35">
        <v>0.12</v>
      </c>
      <c r="BN35">
        <v>0.12</v>
      </c>
      <c r="BO35">
        <v>0.12</v>
      </c>
      <c r="BP35">
        <v>0.12</v>
      </c>
      <c r="BQ35">
        <v>0.12</v>
      </c>
      <c r="BR35">
        <v>0.12</v>
      </c>
      <c r="BS35">
        <v>0.12</v>
      </c>
      <c r="BT35">
        <v>0.12</v>
      </c>
      <c r="BU35">
        <v>0.12</v>
      </c>
      <c r="BV35">
        <v>0.12</v>
      </c>
      <c r="BW35">
        <v>0.12</v>
      </c>
      <c r="BX35">
        <v>0.12</v>
      </c>
      <c r="BY35">
        <v>0.12</v>
      </c>
      <c r="BZ35">
        <v>0.12</v>
      </c>
      <c r="CA35">
        <v>0.12</v>
      </c>
      <c r="CB35">
        <v>0.12</v>
      </c>
      <c r="CC35">
        <v>0.12</v>
      </c>
      <c r="CD35">
        <v>0.12</v>
      </c>
      <c r="CE35">
        <v>0.12</v>
      </c>
      <c r="CF35">
        <v>0.12</v>
      </c>
      <c r="CG35">
        <v>0.12</v>
      </c>
      <c r="CH35">
        <v>0.12</v>
      </c>
      <c r="CI35">
        <v>0.12</v>
      </c>
      <c r="CJ35">
        <v>0.12</v>
      </c>
      <c r="CK35">
        <v>0.12</v>
      </c>
      <c r="CL35">
        <v>0.12</v>
      </c>
      <c r="CM35">
        <v>0.12</v>
      </c>
      <c r="CN35">
        <v>0.12</v>
      </c>
      <c r="CO35">
        <v>0.12</v>
      </c>
      <c r="CP35">
        <v>0.12</v>
      </c>
      <c r="CQ35">
        <v>0.12</v>
      </c>
    </row>
    <row r="36" spans="1:95" ht="18" x14ac:dyDescent="0.2">
      <c r="A36" s="1" t="s">
        <v>19</v>
      </c>
      <c r="B36">
        <v>5</v>
      </c>
      <c r="C36">
        <v>5</v>
      </c>
      <c r="R36" s="25"/>
      <c r="S36" s="25"/>
      <c r="T36" s="25"/>
      <c r="U36" s="25"/>
      <c r="V36" s="25"/>
      <c r="W36" s="25"/>
      <c r="X36" s="25"/>
      <c r="Y36" s="25"/>
      <c r="Z36">
        <v>5</v>
      </c>
      <c r="AA36">
        <v>5</v>
      </c>
      <c r="AB36">
        <v>5</v>
      </c>
      <c r="AC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</row>
    <row r="37" spans="1:95" x14ac:dyDescent="0.2">
      <c r="A37" s="2" t="s">
        <v>20</v>
      </c>
      <c r="B37">
        <v>0</v>
      </c>
      <c r="C37">
        <v>0</v>
      </c>
      <c r="R37" s="25"/>
      <c r="S37" s="25"/>
      <c r="T37" s="25"/>
      <c r="U37" s="25"/>
      <c r="V37" s="25"/>
      <c r="W37" s="25"/>
      <c r="X37" s="25"/>
      <c r="Y37" s="25"/>
      <c r="Z37">
        <v>0</v>
      </c>
      <c r="AA37">
        <v>0</v>
      </c>
      <c r="AB37">
        <v>0</v>
      </c>
      <c r="AC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</row>
    <row r="38" spans="1:95" x14ac:dyDescent="0.2">
      <c r="A38" s="2" t="s">
        <v>21</v>
      </c>
      <c r="B38">
        <v>0.16</v>
      </c>
      <c r="C38">
        <v>0.16</v>
      </c>
      <c r="R38" s="25"/>
      <c r="S38" s="25"/>
      <c r="T38" s="25"/>
      <c r="U38" s="25"/>
      <c r="V38" s="25"/>
      <c r="W38" s="25"/>
      <c r="X38" s="25"/>
      <c r="Y38" s="25"/>
      <c r="Z38">
        <v>0.16</v>
      </c>
      <c r="AA38">
        <v>0.16</v>
      </c>
      <c r="AB38">
        <v>0.16</v>
      </c>
      <c r="AC38">
        <v>0.16</v>
      </c>
      <c r="AF38">
        <v>0.16</v>
      </c>
      <c r="AG38">
        <v>0.16</v>
      </c>
      <c r="AH38">
        <v>0.16</v>
      </c>
      <c r="AI38">
        <v>0.16</v>
      </c>
      <c r="AJ38">
        <v>0.16</v>
      </c>
      <c r="AK38">
        <v>0.16</v>
      </c>
      <c r="AL38">
        <v>0.16</v>
      </c>
      <c r="AM38">
        <v>0.16</v>
      </c>
      <c r="AN38">
        <v>0.16</v>
      </c>
      <c r="AO38">
        <v>0.16</v>
      </c>
      <c r="AP38">
        <v>0.16</v>
      </c>
      <c r="AQ38">
        <v>0.16</v>
      </c>
      <c r="AR38">
        <v>0.16</v>
      </c>
      <c r="AS38">
        <v>0.16</v>
      </c>
      <c r="AT38">
        <v>0.16</v>
      </c>
      <c r="AU38">
        <v>0.16</v>
      </c>
      <c r="AV38">
        <v>0.16</v>
      </c>
      <c r="AW38">
        <v>0.16</v>
      </c>
      <c r="AX38">
        <v>0.16</v>
      </c>
      <c r="AY38">
        <v>0.16</v>
      </c>
      <c r="AZ38">
        <v>0.16</v>
      </c>
      <c r="BB38">
        <v>0.16</v>
      </c>
      <c r="BC38">
        <v>0.16</v>
      </c>
      <c r="BD38">
        <v>0.16</v>
      </c>
      <c r="BE38">
        <v>0.16</v>
      </c>
      <c r="BF38">
        <v>0.16</v>
      </c>
      <c r="BG38">
        <v>0.16</v>
      </c>
      <c r="BH38">
        <v>0.16</v>
      </c>
      <c r="BI38">
        <v>0.16</v>
      </c>
      <c r="BJ38">
        <v>0.16</v>
      </c>
      <c r="BK38">
        <v>0.16</v>
      </c>
      <c r="BL38">
        <v>0.16</v>
      </c>
      <c r="BM38">
        <v>0.16</v>
      </c>
      <c r="BN38">
        <v>0.16</v>
      </c>
      <c r="BO38">
        <v>0.16</v>
      </c>
      <c r="BP38">
        <v>0.16</v>
      </c>
      <c r="BQ38">
        <v>0.16</v>
      </c>
      <c r="BR38">
        <v>0.16</v>
      </c>
      <c r="BS38">
        <v>0.16</v>
      </c>
      <c r="BT38">
        <v>0.16</v>
      </c>
      <c r="BU38">
        <v>0.16</v>
      </c>
      <c r="BV38">
        <v>0.16</v>
      </c>
      <c r="BW38">
        <v>0.16</v>
      </c>
      <c r="BX38">
        <v>0.16</v>
      </c>
      <c r="BY38">
        <v>0.16</v>
      </c>
      <c r="BZ38">
        <v>0.16</v>
      </c>
      <c r="CA38">
        <v>0.16</v>
      </c>
      <c r="CB38">
        <v>0.16</v>
      </c>
      <c r="CC38">
        <v>0.16</v>
      </c>
      <c r="CD38">
        <v>0.16</v>
      </c>
      <c r="CE38">
        <v>0.16</v>
      </c>
      <c r="CF38">
        <v>0.16</v>
      </c>
      <c r="CG38">
        <v>0.16</v>
      </c>
      <c r="CH38">
        <v>0.16</v>
      </c>
      <c r="CI38">
        <v>0.16</v>
      </c>
      <c r="CJ38">
        <v>0.16</v>
      </c>
      <c r="CK38">
        <v>0.16</v>
      </c>
      <c r="CL38">
        <v>0.16</v>
      </c>
      <c r="CM38">
        <v>0.16</v>
      </c>
      <c r="CN38">
        <v>0.16</v>
      </c>
      <c r="CO38">
        <v>0.16</v>
      </c>
      <c r="CP38">
        <v>0.16</v>
      </c>
      <c r="CQ38">
        <v>0.16</v>
      </c>
    </row>
    <row r="39" spans="1:95" ht="18" x14ac:dyDescent="0.2">
      <c r="A39" s="1" t="s">
        <v>22</v>
      </c>
      <c r="B39">
        <v>1</v>
      </c>
      <c r="C39">
        <v>1</v>
      </c>
      <c r="R39" s="25"/>
      <c r="S39" s="25"/>
      <c r="T39" s="25"/>
      <c r="U39" s="25"/>
      <c r="V39" s="25"/>
      <c r="W39" s="25"/>
      <c r="X39" s="25"/>
      <c r="Y39" s="25"/>
      <c r="Z39">
        <v>1</v>
      </c>
      <c r="AA39">
        <v>1</v>
      </c>
      <c r="AB39">
        <v>1</v>
      </c>
      <c r="AC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</row>
    <row r="40" spans="1:95" ht="18" x14ac:dyDescent="0.2">
      <c r="A40" s="1" t="s">
        <v>23</v>
      </c>
      <c r="B40">
        <v>6</v>
      </c>
      <c r="C40">
        <v>6</v>
      </c>
      <c r="R40" s="25"/>
      <c r="S40" s="25"/>
      <c r="T40" s="25"/>
      <c r="U40" s="25"/>
      <c r="V40" s="25"/>
      <c r="W40" s="25"/>
      <c r="X40" s="25"/>
      <c r="Y40" s="25"/>
      <c r="Z40">
        <v>6</v>
      </c>
      <c r="AA40">
        <v>6</v>
      </c>
      <c r="AB40">
        <v>6</v>
      </c>
      <c r="AC40">
        <v>6</v>
      </c>
      <c r="AF40">
        <v>6</v>
      </c>
      <c r="AG40">
        <v>6</v>
      </c>
      <c r="AH40">
        <v>6</v>
      </c>
      <c r="AI40">
        <v>6</v>
      </c>
      <c r="AJ40">
        <v>6</v>
      </c>
      <c r="AK40">
        <v>6</v>
      </c>
      <c r="AL40">
        <v>6</v>
      </c>
      <c r="AM40">
        <v>6</v>
      </c>
      <c r="AN40">
        <v>6</v>
      </c>
      <c r="AO40">
        <v>6</v>
      </c>
      <c r="AP40">
        <v>6</v>
      </c>
      <c r="AQ40">
        <v>6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6</v>
      </c>
      <c r="AX40">
        <v>6</v>
      </c>
      <c r="AY40">
        <v>6</v>
      </c>
      <c r="AZ40">
        <v>6</v>
      </c>
      <c r="BB40">
        <v>6</v>
      </c>
      <c r="BC40">
        <v>6</v>
      </c>
      <c r="BD40">
        <v>6</v>
      </c>
      <c r="BE40">
        <v>6</v>
      </c>
      <c r="BF40">
        <v>6</v>
      </c>
      <c r="BG40">
        <v>6</v>
      </c>
      <c r="BH40">
        <v>6</v>
      </c>
      <c r="BI40">
        <v>6</v>
      </c>
      <c r="BJ40">
        <v>6</v>
      </c>
      <c r="BK40">
        <v>6</v>
      </c>
      <c r="BL40">
        <v>6</v>
      </c>
      <c r="BM40">
        <v>6</v>
      </c>
      <c r="BN40">
        <v>6</v>
      </c>
      <c r="BO40">
        <v>6</v>
      </c>
      <c r="BP40">
        <v>6</v>
      </c>
      <c r="BQ40">
        <v>6</v>
      </c>
      <c r="BR40">
        <v>6</v>
      </c>
      <c r="BS40">
        <v>6</v>
      </c>
      <c r="BT40">
        <v>6</v>
      </c>
      <c r="BU40">
        <v>6</v>
      </c>
      <c r="BV40">
        <v>6</v>
      </c>
      <c r="BW40">
        <v>6</v>
      </c>
      <c r="BX40">
        <v>6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6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6</v>
      </c>
    </row>
    <row r="41" spans="1:95" s="28" customFormat="1" ht="18" x14ac:dyDescent="0.2">
      <c r="A41" s="27" t="s">
        <v>118</v>
      </c>
      <c r="B41" s="28">
        <v>0</v>
      </c>
      <c r="C41" s="28">
        <v>0</v>
      </c>
      <c r="R41" s="29"/>
      <c r="S41" s="29"/>
      <c r="T41" s="29"/>
      <c r="U41" s="29"/>
      <c r="V41" s="29"/>
      <c r="W41" s="29"/>
      <c r="X41" s="29"/>
      <c r="Y41" s="29"/>
      <c r="Z41" s="28">
        <v>0.2</v>
      </c>
      <c r="AA41" s="28">
        <v>0.2</v>
      </c>
      <c r="AB41" s="28">
        <v>0.2</v>
      </c>
      <c r="AC41" s="28">
        <v>0.2</v>
      </c>
      <c r="AF41" s="28">
        <v>0.2</v>
      </c>
      <c r="AG41" s="28">
        <v>0.2</v>
      </c>
      <c r="AH41" s="28">
        <v>0.2</v>
      </c>
      <c r="AI41" s="28">
        <v>0.2</v>
      </c>
      <c r="AJ41" s="28">
        <v>0.2</v>
      </c>
      <c r="AK41" s="28">
        <v>0.2</v>
      </c>
      <c r="AL41" s="28">
        <v>0.2</v>
      </c>
      <c r="AM41" s="28">
        <v>0.2</v>
      </c>
      <c r="AN41" s="28">
        <v>0.2</v>
      </c>
      <c r="AO41" s="28">
        <v>0.2</v>
      </c>
      <c r="AP41" s="28">
        <v>0.2</v>
      </c>
      <c r="AQ41" s="28">
        <v>0.2</v>
      </c>
      <c r="AR41" s="28">
        <v>0.2</v>
      </c>
      <c r="AS41" s="28">
        <v>0.2</v>
      </c>
      <c r="AT41" s="28">
        <v>0.2</v>
      </c>
      <c r="AU41" s="28">
        <v>0.2</v>
      </c>
      <c r="AV41" s="28">
        <v>0.2</v>
      </c>
      <c r="AW41" s="28">
        <v>0.2</v>
      </c>
      <c r="AX41" s="28">
        <v>0.2</v>
      </c>
      <c r="AY41" s="28">
        <v>0.2</v>
      </c>
      <c r="AZ41" s="28">
        <v>0.2</v>
      </c>
      <c r="BB41" s="28">
        <v>0.2</v>
      </c>
      <c r="BC41" s="28">
        <v>0.2</v>
      </c>
      <c r="BD41" s="28">
        <v>0.2</v>
      </c>
      <c r="BE41" s="28">
        <v>0.2</v>
      </c>
      <c r="BF41" s="28">
        <v>0.2</v>
      </c>
      <c r="BG41" s="28">
        <v>0.2</v>
      </c>
      <c r="BH41" s="28">
        <v>0.2</v>
      </c>
      <c r="BI41" s="28">
        <v>0.2</v>
      </c>
      <c r="BJ41" s="28">
        <v>0.2</v>
      </c>
      <c r="BK41" s="28">
        <v>0.2</v>
      </c>
      <c r="BL41" s="28">
        <v>0.2</v>
      </c>
      <c r="BM41" s="28">
        <v>0.2</v>
      </c>
      <c r="BN41" s="28">
        <v>0.2</v>
      </c>
      <c r="BO41" s="28">
        <v>0.2</v>
      </c>
      <c r="BP41" s="28">
        <v>0.2</v>
      </c>
      <c r="BQ41" s="28">
        <v>0.2</v>
      </c>
      <c r="BR41" s="28">
        <v>0.2</v>
      </c>
      <c r="BS41" s="28">
        <v>0.2</v>
      </c>
      <c r="BT41" s="28">
        <v>0.2</v>
      </c>
      <c r="BU41" s="28">
        <v>0.2</v>
      </c>
      <c r="BV41" s="28">
        <v>0.2</v>
      </c>
      <c r="BW41" s="28">
        <v>0.2</v>
      </c>
      <c r="BX41" s="28">
        <v>0.2</v>
      </c>
      <c r="BY41" s="28">
        <v>0.2</v>
      </c>
      <c r="BZ41" s="28">
        <v>0.2</v>
      </c>
      <c r="CA41" s="28">
        <v>0.2</v>
      </c>
      <c r="CB41" s="28">
        <v>0.2</v>
      </c>
      <c r="CC41" s="28">
        <v>0.2</v>
      </c>
      <c r="CD41" s="28">
        <v>0.2</v>
      </c>
      <c r="CE41" s="28">
        <v>0.2</v>
      </c>
      <c r="CF41" s="28">
        <v>0.2</v>
      </c>
      <c r="CG41" s="28">
        <v>0.2</v>
      </c>
      <c r="CH41" s="28">
        <v>0.2</v>
      </c>
      <c r="CI41" s="28">
        <v>0.2</v>
      </c>
      <c r="CJ41" s="28">
        <v>0.2</v>
      </c>
      <c r="CK41" s="28">
        <v>0.2</v>
      </c>
      <c r="CL41" s="28">
        <v>0.2</v>
      </c>
      <c r="CM41" s="28">
        <v>0.2</v>
      </c>
      <c r="CN41" s="28">
        <v>0.2</v>
      </c>
      <c r="CO41" s="28">
        <v>0.2</v>
      </c>
      <c r="CP41" s="28">
        <v>0.2</v>
      </c>
      <c r="CQ41" s="28">
        <v>0.2</v>
      </c>
    </row>
    <row r="42" spans="1:95" s="28" customFormat="1" ht="26" x14ac:dyDescent="0.3">
      <c r="A42" s="27" t="s">
        <v>117</v>
      </c>
      <c r="B42" s="28">
        <v>0</v>
      </c>
      <c r="C42" s="30">
        <v>1</v>
      </c>
      <c r="R42" s="29"/>
      <c r="S42" s="29"/>
      <c r="T42" s="29"/>
      <c r="U42" s="29"/>
      <c r="V42" s="29"/>
      <c r="W42" s="29"/>
      <c r="X42" s="29"/>
      <c r="Y42" s="29"/>
      <c r="Z42" s="28">
        <v>0.25</v>
      </c>
      <c r="AA42" s="28">
        <v>0.25</v>
      </c>
      <c r="AB42" s="28">
        <v>0.25</v>
      </c>
      <c r="AC42" s="28">
        <v>0.25</v>
      </c>
      <c r="AF42" s="28">
        <v>0.25</v>
      </c>
      <c r="AG42" s="28">
        <v>0.25</v>
      </c>
      <c r="AH42" s="28">
        <v>0.25</v>
      </c>
      <c r="AI42" s="28">
        <v>0.25</v>
      </c>
      <c r="AJ42" s="28">
        <v>0.25</v>
      </c>
      <c r="AK42" s="28">
        <v>0.25</v>
      </c>
      <c r="AL42" s="28">
        <v>0.25</v>
      </c>
      <c r="AM42" s="28">
        <v>0.25</v>
      </c>
      <c r="AN42" s="28">
        <v>0.25</v>
      </c>
      <c r="AO42" s="28">
        <v>0.25</v>
      </c>
      <c r="AP42" s="28">
        <v>0.25</v>
      </c>
      <c r="AQ42" s="28">
        <v>0.25</v>
      </c>
      <c r="AR42" s="28">
        <v>0.25</v>
      </c>
      <c r="AS42" s="28">
        <v>0.25</v>
      </c>
      <c r="AT42" s="28">
        <v>0.25</v>
      </c>
      <c r="AU42" s="28">
        <v>0.25</v>
      </c>
      <c r="AV42" s="28">
        <v>0.25</v>
      </c>
      <c r="AW42" s="28">
        <v>0.25</v>
      </c>
      <c r="AX42" s="28">
        <v>0.25</v>
      </c>
      <c r="AY42" s="28">
        <v>0.25</v>
      </c>
      <c r="AZ42" s="28">
        <v>0.25</v>
      </c>
      <c r="BB42" s="28">
        <v>0.25</v>
      </c>
      <c r="BC42" s="28">
        <v>0.25</v>
      </c>
      <c r="BD42" s="28">
        <v>0.25</v>
      </c>
      <c r="BE42" s="28">
        <v>0.25</v>
      </c>
      <c r="BF42" s="28">
        <v>0.25</v>
      </c>
      <c r="BG42" s="28">
        <v>0.25</v>
      </c>
      <c r="BH42" s="28">
        <v>0.25</v>
      </c>
      <c r="BI42" s="28">
        <v>0.25</v>
      </c>
      <c r="BJ42" s="28">
        <v>0.25</v>
      </c>
      <c r="BK42" s="28">
        <v>0.25</v>
      </c>
      <c r="BL42" s="28">
        <v>0.25</v>
      </c>
      <c r="BM42" s="28">
        <v>0.25</v>
      </c>
      <c r="BN42" s="28">
        <v>0.25</v>
      </c>
      <c r="BO42" s="28">
        <v>0.25</v>
      </c>
      <c r="BP42" s="28">
        <v>0.25</v>
      </c>
      <c r="BQ42" s="28">
        <v>0.25</v>
      </c>
      <c r="BR42" s="28">
        <v>0.25</v>
      </c>
      <c r="BS42" s="28">
        <v>0.25</v>
      </c>
      <c r="BT42" s="28">
        <v>0.25</v>
      </c>
      <c r="BU42" s="28">
        <v>0.25</v>
      </c>
      <c r="BV42" s="28">
        <v>0.25</v>
      </c>
      <c r="BW42" s="28">
        <v>0.25</v>
      </c>
      <c r="BX42" s="28">
        <v>0.25</v>
      </c>
      <c r="BY42" s="28">
        <v>0.25</v>
      </c>
      <c r="BZ42" s="28">
        <v>0.25</v>
      </c>
      <c r="CA42" s="28">
        <v>0.25</v>
      </c>
      <c r="CB42" s="28">
        <v>0.25</v>
      </c>
      <c r="CC42" s="28">
        <v>0.25</v>
      </c>
      <c r="CD42" s="28">
        <v>0.25</v>
      </c>
      <c r="CE42" s="28">
        <v>0.25</v>
      </c>
      <c r="CF42" s="28">
        <v>0.25</v>
      </c>
      <c r="CG42" s="28">
        <v>0.25</v>
      </c>
      <c r="CH42" s="28">
        <v>0.25</v>
      </c>
      <c r="CI42" s="28">
        <v>0.25</v>
      </c>
      <c r="CJ42" s="28">
        <v>0.25</v>
      </c>
      <c r="CK42" s="28">
        <v>0.25</v>
      </c>
      <c r="CL42" s="28">
        <v>0.25</v>
      </c>
      <c r="CM42" s="28">
        <v>0.25</v>
      </c>
      <c r="CN42" s="28">
        <v>0.25</v>
      </c>
      <c r="CO42" s="28">
        <v>0.25</v>
      </c>
      <c r="CP42" s="28">
        <v>0.25</v>
      </c>
      <c r="CQ42" s="28">
        <v>0.25</v>
      </c>
    </row>
    <row r="43" spans="1:95" ht="18" x14ac:dyDescent="0.2">
      <c r="A43" s="1" t="s">
        <v>24</v>
      </c>
      <c r="B43">
        <v>14.93209877</v>
      </c>
      <c r="C43">
        <v>14.93209877</v>
      </c>
      <c r="R43" s="25"/>
      <c r="S43" s="25"/>
      <c r="T43" s="25"/>
      <c r="U43" s="25"/>
      <c r="V43" s="25"/>
      <c r="W43" s="25"/>
      <c r="X43" s="25"/>
      <c r="Y43" s="25"/>
      <c r="Z43">
        <v>14.93209877</v>
      </c>
      <c r="AA43">
        <v>14.93209877</v>
      </c>
      <c r="AB43">
        <v>14.93209877</v>
      </c>
      <c r="AC43">
        <v>14.93209877</v>
      </c>
      <c r="AE43">
        <v>9.1182270233196174</v>
      </c>
      <c r="AF43">
        <v>14.93209877</v>
      </c>
      <c r="AG43">
        <v>14.93209877</v>
      </c>
      <c r="AH43">
        <v>14.93209877</v>
      </c>
      <c r="AI43">
        <v>14.93209877</v>
      </c>
      <c r="AJ43">
        <v>14.93209877</v>
      </c>
      <c r="AK43">
        <v>14.93209877</v>
      </c>
      <c r="AL43">
        <v>14.93209877</v>
      </c>
      <c r="AM43">
        <v>14.93209877</v>
      </c>
      <c r="AN43">
        <v>14.93209877</v>
      </c>
      <c r="AO43">
        <v>14.93209877</v>
      </c>
      <c r="AP43">
        <v>14.93209877</v>
      </c>
      <c r="AQ43">
        <v>14.93209877</v>
      </c>
      <c r="AR43">
        <v>14.93209877</v>
      </c>
      <c r="AS43">
        <v>14.93209877</v>
      </c>
      <c r="AT43">
        <v>14.93209877</v>
      </c>
      <c r="AU43">
        <v>14.93209877</v>
      </c>
      <c r="AV43">
        <v>14.93209877</v>
      </c>
      <c r="AW43">
        <v>14.93209877</v>
      </c>
      <c r="AX43">
        <v>14.93209877</v>
      </c>
      <c r="AY43">
        <v>14.93209877</v>
      </c>
      <c r="AZ43">
        <v>14.93209877</v>
      </c>
      <c r="BB43">
        <v>14.93209877</v>
      </c>
      <c r="BC43">
        <v>14.93209877</v>
      </c>
      <c r="BD43">
        <v>14.93209877</v>
      </c>
      <c r="BE43">
        <v>14.93209877</v>
      </c>
      <c r="BF43">
        <v>14.93209877</v>
      </c>
      <c r="BG43">
        <v>14.93209877</v>
      </c>
      <c r="BH43">
        <v>14.93209877</v>
      </c>
      <c r="BI43">
        <v>14.93209877</v>
      </c>
      <c r="BJ43">
        <v>14.93209877</v>
      </c>
      <c r="BK43">
        <v>14.93209877</v>
      </c>
      <c r="BL43">
        <v>14.93209877</v>
      </c>
      <c r="BM43">
        <v>14.93209877</v>
      </c>
      <c r="BN43">
        <v>14.93209877</v>
      </c>
      <c r="BO43">
        <v>14.93209877</v>
      </c>
      <c r="BP43">
        <v>14.93209877</v>
      </c>
      <c r="BQ43">
        <v>14.93209877</v>
      </c>
      <c r="BR43">
        <v>14.93209877</v>
      </c>
      <c r="BS43">
        <v>14.93209877</v>
      </c>
      <c r="BT43">
        <v>14.93209877</v>
      </c>
      <c r="BU43">
        <v>14.93209877</v>
      </c>
      <c r="BV43">
        <v>14.93209877</v>
      </c>
      <c r="BW43">
        <v>14.93209877</v>
      </c>
      <c r="BX43">
        <v>14.93209877</v>
      </c>
      <c r="BY43">
        <v>14.93209877</v>
      </c>
      <c r="BZ43">
        <v>14.93209877</v>
      </c>
      <c r="CA43">
        <v>14.93209877</v>
      </c>
      <c r="CB43">
        <v>14.93209877</v>
      </c>
      <c r="CC43">
        <v>14.93209877</v>
      </c>
      <c r="CD43">
        <v>14.93209877</v>
      </c>
      <c r="CE43">
        <v>14.93209877</v>
      </c>
      <c r="CF43">
        <v>14.93209877</v>
      </c>
      <c r="CG43">
        <v>14.93209877</v>
      </c>
      <c r="CH43">
        <v>14.93209877</v>
      </c>
      <c r="CI43">
        <v>14.93209877</v>
      </c>
      <c r="CJ43">
        <v>14.93209877</v>
      </c>
      <c r="CK43">
        <v>14.93209877</v>
      </c>
      <c r="CL43">
        <v>14.93209877</v>
      </c>
      <c r="CM43">
        <v>14.93209877</v>
      </c>
      <c r="CN43">
        <v>14.93209877</v>
      </c>
      <c r="CO43">
        <v>14.93209877</v>
      </c>
      <c r="CP43">
        <v>14.93209877</v>
      </c>
      <c r="CQ43">
        <v>14.93209877</v>
      </c>
    </row>
    <row r="44" spans="1:95" ht="18" x14ac:dyDescent="0.2">
      <c r="A44" s="1" t="s">
        <v>25</v>
      </c>
      <c r="B44">
        <v>14.93209877</v>
      </c>
      <c r="C44">
        <v>14.93209877</v>
      </c>
      <c r="R44" s="25"/>
      <c r="S44" s="25"/>
      <c r="T44" s="25"/>
      <c r="U44" s="25"/>
      <c r="V44" s="25"/>
      <c r="W44" s="25"/>
      <c r="X44" s="25"/>
      <c r="Y44" s="25"/>
      <c r="Z44">
        <v>14.93209877</v>
      </c>
      <c r="AA44">
        <v>14.93209877</v>
      </c>
      <c r="AB44">
        <v>14.93209877</v>
      </c>
      <c r="AC44">
        <v>14.93209877</v>
      </c>
      <c r="AE44">
        <v>20.060099451303159</v>
      </c>
      <c r="AF44">
        <v>14.93209877</v>
      </c>
      <c r="AG44">
        <v>14.93209877</v>
      </c>
      <c r="AH44">
        <v>14.93209877</v>
      </c>
      <c r="AI44">
        <v>14.93209877</v>
      </c>
      <c r="AJ44">
        <v>14.93209877</v>
      </c>
      <c r="AK44">
        <v>14.93209877</v>
      </c>
      <c r="AL44">
        <v>14.93209877</v>
      </c>
      <c r="AM44">
        <v>14.93209877</v>
      </c>
      <c r="AN44">
        <v>14.93209877</v>
      </c>
      <c r="AO44">
        <v>14.93209877</v>
      </c>
      <c r="AP44">
        <v>14.93209877</v>
      </c>
      <c r="AQ44">
        <v>14.93209877</v>
      </c>
      <c r="AR44">
        <v>14.93209877</v>
      </c>
      <c r="AS44">
        <v>14.93209877</v>
      </c>
      <c r="AT44">
        <v>14.93209877</v>
      </c>
      <c r="AU44">
        <v>14.93209877</v>
      </c>
      <c r="AV44">
        <v>14.93209877</v>
      </c>
      <c r="AW44">
        <v>14.93209877</v>
      </c>
      <c r="AX44">
        <v>14.93209877</v>
      </c>
      <c r="AY44">
        <v>14.93209877</v>
      </c>
      <c r="AZ44">
        <v>14.93209877</v>
      </c>
      <c r="BB44">
        <v>14.93209877</v>
      </c>
      <c r="BC44">
        <v>14.93209877</v>
      </c>
      <c r="BD44">
        <v>14.93209877</v>
      </c>
      <c r="BE44">
        <v>14.93209877</v>
      </c>
      <c r="BF44">
        <v>14.93209877</v>
      </c>
      <c r="BG44">
        <v>14.93209877</v>
      </c>
      <c r="BH44">
        <v>14.93209877</v>
      </c>
      <c r="BI44">
        <v>14.93209877</v>
      </c>
      <c r="BJ44">
        <v>14.93209877</v>
      </c>
      <c r="BK44">
        <v>14.93209877</v>
      </c>
      <c r="BL44">
        <v>14.93209877</v>
      </c>
      <c r="BM44">
        <v>14.93209877</v>
      </c>
      <c r="BN44">
        <v>14.93209877</v>
      </c>
      <c r="BO44">
        <v>14.93209877</v>
      </c>
      <c r="BP44">
        <v>14.93209877</v>
      </c>
      <c r="BQ44">
        <v>14.93209877</v>
      </c>
      <c r="BR44">
        <v>14.93209877</v>
      </c>
      <c r="BS44">
        <v>14.93209877</v>
      </c>
      <c r="BT44">
        <v>14.93209877</v>
      </c>
      <c r="BU44">
        <v>14.93209877</v>
      </c>
      <c r="BV44">
        <v>14.93209877</v>
      </c>
      <c r="BW44">
        <v>14.93209877</v>
      </c>
      <c r="BX44">
        <v>14.93209877</v>
      </c>
      <c r="BY44">
        <v>14.93209877</v>
      </c>
      <c r="BZ44">
        <v>14.93209877</v>
      </c>
      <c r="CA44">
        <v>14.93209877</v>
      </c>
      <c r="CB44">
        <v>14.93209877</v>
      </c>
      <c r="CC44">
        <v>14.93209877</v>
      </c>
      <c r="CD44">
        <v>14.93209877</v>
      </c>
      <c r="CE44">
        <v>14.93209877</v>
      </c>
      <c r="CF44">
        <v>14.93209877</v>
      </c>
      <c r="CG44">
        <v>14.93209877</v>
      </c>
      <c r="CH44">
        <v>14.93209877</v>
      </c>
      <c r="CI44">
        <v>14.93209877</v>
      </c>
      <c r="CJ44">
        <v>14.93209877</v>
      </c>
      <c r="CK44">
        <v>14.93209877</v>
      </c>
      <c r="CL44">
        <v>14.93209877</v>
      </c>
      <c r="CM44">
        <v>14.93209877</v>
      </c>
      <c r="CN44">
        <v>14.93209877</v>
      </c>
      <c r="CO44">
        <v>14.93209877</v>
      </c>
      <c r="CP44">
        <v>14.93209877</v>
      </c>
      <c r="CQ44">
        <v>14.93209877</v>
      </c>
    </row>
    <row r="45" spans="1:95" ht="18" x14ac:dyDescent="0.2">
      <c r="A45" s="1" t="s">
        <v>75</v>
      </c>
      <c r="B45">
        <v>5</v>
      </c>
      <c r="C45">
        <v>5</v>
      </c>
      <c r="R45" s="25"/>
      <c r="S45" s="25"/>
      <c r="T45" s="25"/>
      <c r="U45" s="25"/>
      <c r="V45" s="25"/>
      <c r="W45" s="25"/>
      <c r="X45" s="25"/>
      <c r="Y45" s="25"/>
      <c r="Z45">
        <v>5</v>
      </c>
      <c r="AA45">
        <v>5</v>
      </c>
      <c r="AB45">
        <v>5</v>
      </c>
      <c r="AC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B45">
        <v>5</v>
      </c>
      <c r="BC45">
        <v>5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M45">
        <v>5</v>
      </c>
      <c r="BN45">
        <v>5</v>
      </c>
      <c r="BO45">
        <v>5</v>
      </c>
      <c r="BP45">
        <v>5</v>
      </c>
      <c r="BQ45">
        <v>5</v>
      </c>
      <c r="BR45">
        <v>5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5</v>
      </c>
      <c r="CF45">
        <v>5</v>
      </c>
      <c r="CG45">
        <v>5</v>
      </c>
      <c r="CH45">
        <v>5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5</v>
      </c>
      <c r="CP45">
        <v>5</v>
      </c>
      <c r="CQ45">
        <v>5</v>
      </c>
    </row>
    <row r="46" spans="1:95" ht="18" x14ac:dyDescent="0.2">
      <c r="A46" s="1" t="s">
        <v>26</v>
      </c>
      <c r="B46">
        <v>1110</v>
      </c>
      <c r="C46">
        <v>1110</v>
      </c>
      <c r="R46" s="25"/>
      <c r="S46" s="25"/>
      <c r="T46" s="25"/>
      <c r="U46" s="25"/>
      <c r="V46" s="25"/>
      <c r="W46" s="25"/>
      <c r="X46" s="25"/>
      <c r="Y46" s="25"/>
      <c r="Z46">
        <v>1110</v>
      </c>
      <c r="AA46">
        <v>1110</v>
      </c>
      <c r="AB46">
        <v>1110</v>
      </c>
      <c r="AC46">
        <v>1110</v>
      </c>
      <c r="AF46">
        <v>1110</v>
      </c>
      <c r="AG46">
        <v>1110</v>
      </c>
      <c r="AH46">
        <v>1110</v>
      </c>
      <c r="AI46">
        <v>1110</v>
      </c>
      <c r="AJ46">
        <v>1110</v>
      </c>
      <c r="AK46">
        <v>1110</v>
      </c>
      <c r="AL46">
        <v>1110</v>
      </c>
      <c r="AM46">
        <v>1110</v>
      </c>
      <c r="AN46">
        <v>1110</v>
      </c>
      <c r="AO46">
        <v>1110</v>
      </c>
      <c r="AP46">
        <v>1110</v>
      </c>
      <c r="AQ46">
        <v>1110</v>
      </c>
      <c r="AR46">
        <v>1110</v>
      </c>
      <c r="AS46">
        <v>1110</v>
      </c>
      <c r="AT46">
        <v>1110</v>
      </c>
      <c r="AU46">
        <v>1110</v>
      </c>
      <c r="AV46">
        <v>1110</v>
      </c>
      <c r="AW46">
        <v>1110</v>
      </c>
      <c r="AX46">
        <v>1110</v>
      </c>
      <c r="AY46">
        <v>1110</v>
      </c>
      <c r="AZ46">
        <v>1110</v>
      </c>
      <c r="BB46">
        <v>1110</v>
      </c>
      <c r="BC46">
        <v>1110</v>
      </c>
      <c r="BD46">
        <v>1110</v>
      </c>
      <c r="BE46">
        <v>1110</v>
      </c>
      <c r="BF46">
        <v>1110</v>
      </c>
      <c r="BG46">
        <v>1110</v>
      </c>
      <c r="BH46">
        <v>1110</v>
      </c>
      <c r="BI46">
        <v>1110</v>
      </c>
      <c r="BJ46">
        <v>1110</v>
      </c>
      <c r="BK46">
        <v>1110</v>
      </c>
      <c r="BL46">
        <v>1110</v>
      </c>
      <c r="BM46">
        <v>1110</v>
      </c>
      <c r="BN46">
        <v>1110</v>
      </c>
      <c r="BO46">
        <v>1110</v>
      </c>
      <c r="BP46">
        <v>1110</v>
      </c>
      <c r="BQ46">
        <v>1110</v>
      </c>
      <c r="BR46">
        <v>1110</v>
      </c>
      <c r="BS46">
        <v>1110</v>
      </c>
      <c r="BT46">
        <v>1110</v>
      </c>
      <c r="BU46">
        <v>1110</v>
      </c>
      <c r="BV46">
        <v>1110</v>
      </c>
      <c r="BW46">
        <v>1110</v>
      </c>
      <c r="BX46">
        <v>1110</v>
      </c>
      <c r="BY46">
        <v>1110</v>
      </c>
      <c r="BZ46">
        <v>1110</v>
      </c>
      <c r="CA46">
        <v>1110</v>
      </c>
      <c r="CB46">
        <v>1110</v>
      </c>
      <c r="CC46">
        <v>1110</v>
      </c>
      <c r="CD46">
        <v>1110</v>
      </c>
      <c r="CE46">
        <v>1110</v>
      </c>
      <c r="CF46">
        <v>1110</v>
      </c>
      <c r="CG46">
        <v>1110</v>
      </c>
      <c r="CH46">
        <v>1110</v>
      </c>
      <c r="CI46">
        <v>1110</v>
      </c>
      <c r="CJ46">
        <v>1110</v>
      </c>
      <c r="CK46">
        <v>1110</v>
      </c>
      <c r="CL46">
        <v>1110</v>
      </c>
      <c r="CM46">
        <v>1110</v>
      </c>
      <c r="CN46">
        <v>1110</v>
      </c>
      <c r="CO46">
        <v>1110</v>
      </c>
      <c r="CP46">
        <v>1110</v>
      </c>
      <c r="CQ46">
        <v>1110</v>
      </c>
    </row>
    <row r="47" spans="1:95" ht="18" x14ac:dyDescent="0.2">
      <c r="A47" s="1" t="s">
        <v>76</v>
      </c>
      <c r="B47">
        <v>0</v>
      </c>
      <c r="C47">
        <v>0</v>
      </c>
      <c r="R47" s="25"/>
      <c r="S47" s="25"/>
      <c r="T47" s="25"/>
      <c r="U47" s="25"/>
      <c r="V47" s="25"/>
      <c r="W47" s="25"/>
      <c r="X47" s="25"/>
      <c r="Y47" s="25"/>
      <c r="Z47">
        <v>0</v>
      </c>
      <c r="AA47">
        <v>0</v>
      </c>
      <c r="AB47">
        <v>0</v>
      </c>
      <c r="AC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</row>
    <row r="48" spans="1:95" ht="18" x14ac:dyDescent="0.2">
      <c r="A48" s="1" t="s">
        <v>27</v>
      </c>
      <c r="B48">
        <v>900</v>
      </c>
      <c r="C48">
        <v>900</v>
      </c>
      <c r="R48" s="25"/>
      <c r="S48" s="25"/>
      <c r="T48" s="25"/>
      <c r="U48" s="25"/>
      <c r="V48" s="25"/>
      <c r="W48" s="25"/>
      <c r="X48" s="25"/>
      <c r="Y48" s="25"/>
      <c r="Z48">
        <v>900</v>
      </c>
      <c r="AA48">
        <v>900</v>
      </c>
      <c r="AB48">
        <v>900</v>
      </c>
      <c r="AC48">
        <v>900</v>
      </c>
      <c r="AF48">
        <v>900</v>
      </c>
      <c r="AG48">
        <v>900</v>
      </c>
      <c r="AH48">
        <v>900</v>
      </c>
      <c r="AI48">
        <v>900</v>
      </c>
      <c r="AJ48">
        <v>900</v>
      </c>
      <c r="AK48">
        <v>900</v>
      </c>
      <c r="AL48">
        <v>900</v>
      </c>
      <c r="AM48">
        <v>900</v>
      </c>
      <c r="AN48">
        <v>900</v>
      </c>
      <c r="AO48">
        <v>900</v>
      </c>
      <c r="AP48">
        <v>900</v>
      </c>
      <c r="AQ48">
        <v>900</v>
      </c>
      <c r="AR48">
        <v>900</v>
      </c>
      <c r="AS48">
        <v>900</v>
      </c>
      <c r="AT48">
        <v>900</v>
      </c>
      <c r="AU48">
        <v>900</v>
      </c>
      <c r="AV48">
        <v>900</v>
      </c>
      <c r="AW48">
        <v>900</v>
      </c>
      <c r="AX48">
        <v>900</v>
      </c>
      <c r="AY48">
        <v>900</v>
      </c>
      <c r="AZ48">
        <v>900</v>
      </c>
      <c r="BB48">
        <v>900</v>
      </c>
      <c r="BC48">
        <v>900</v>
      </c>
      <c r="BD48">
        <v>900</v>
      </c>
      <c r="BE48">
        <v>900</v>
      </c>
      <c r="BF48">
        <v>900</v>
      </c>
      <c r="BG48">
        <v>900</v>
      </c>
      <c r="BH48">
        <v>900</v>
      </c>
      <c r="BI48">
        <v>900</v>
      </c>
      <c r="BJ48">
        <v>900</v>
      </c>
      <c r="BK48">
        <v>900</v>
      </c>
      <c r="BL48">
        <v>900</v>
      </c>
      <c r="BM48">
        <v>900</v>
      </c>
      <c r="BN48">
        <v>900</v>
      </c>
      <c r="BO48">
        <v>900</v>
      </c>
      <c r="BP48">
        <v>900</v>
      </c>
      <c r="BQ48">
        <v>900</v>
      </c>
      <c r="BR48">
        <v>900</v>
      </c>
      <c r="BS48">
        <v>900</v>
      </c>
      <c r="BT48">
        <v>900</v>
      </c>
      <c r="BU48">
        <v>900</v>
      </c>
      <c r="BV48">
        <v>900</v>
      </c>
      <c r="BW48">
        <v>900</v>
      </c>
      <c r="BX48">
        <v>900</v>
      </c>
      <c r="BY48">
        <v>900</v>
      </c>
      <c r="BZ48">
        <v>900</v>
      </c>
      <c r="CA48">
        <v>900</v>
      </c>
      <c r="CB48">
        <v>900</v>
      </c>
      <c r="CC48">
        <v>900</v>
      </c>
      <c r="CD48">
        <v>900</v>
      </c>
      <c r="CE48">
        <v>900</v>
      </c>
      <c r="CF48">
        <v>900</v>
      </c>
      <c r="CG48">
        <v>900</v>
      </c>
      <c r="CH48">
        <v>900</v>
      </c>
      <c r="CI48">
        <v>900</v>
      </c>
      <c r="CJ48">
        <v>900</v>
      </c>
      <c r="CK48">
        <v>900</v>
      </c>
      <c r="CL48">
        <v>900</v>
      </c>
      <c r="CM48">
        <v>900</v>
      </c>
      <c r="CN48">
        <v>900</v>
      </c>
      <c r="CO48">
        <v>900</v>
      </c>
      <c r="CP48">
        <v>900</v>
      </c>
      <c r="CQ48">
        <v>900</v>
      </c>
    </row>
    <row r="49" spans="1:95" ht="18" x14ac:dyDescent="0.2">
      <c r="A49" s="1" t="s">
        <v>27</v>
      </c>
      <c r="B49">
        <v>1000</v>
      </c>
      <c r="C49">
        <v>1000</v>
      </c>
      <c r="R49" s="25"/>
      <c r="S49" s="25"/>
      <c r="T49" s="25"/>
      <c r="U49" s="25"/>
      <c r="V49" s="25"/>
      <c r="W49" s="25"/>
      <c r="X49" s="25"/>
      <c r="Y49" s="25"/>
      <c r="Z49">
        <v>1000</v>
      </c>
      <c r="AA49">
        <v>1000</v>
      </c>
      <c r="AB49">
        <v>1000</v>
      </c>
      <c r="AC49">
        <v>1000</v>
      </c>
      <c r="AF49">
        <v>1000</v>
      </c>
      <c r="AG49">
        <v>1000</v>
      </c>
      <c r="AH49">
        <v>1000</v>
      </c>
      <c r="AI49">
        <v>1000</v>
      </c>
      <c r="AJ49">
        <v>1000</v>
      </c>
      <c r="AK49">
        <v>1000</v>
      </c>
      <c r="AL49">
        <v>1000</v>
      </c>
      <c r="AM49">
        <v>1000</v>
      </c>
      <c r="AN49">
        <v>1000</v>
      </c>
      <c r="AO49">
        <v>1000</v>
      </c>
      <c r="AP49">
        <v>1000</v>
      </c>
      <c r="AQ49">
        <v>1000</v>
      </c>
      <c r="AR49">
        <v>1000</v>
      </c>
      <c r="AS49">
        <v>1000</v>
      </c>
      <c r="AT49">
        <v>1000</v>
      </c>
      <c r="AU49">
        <v>1000</v>
      </c>
      <c r="AV49">
        <v>1000</v>
      </c>
      <c r="AW49">
        <v>1000</v>
      </c>
      <c r="AX49">
        <v>1000</v>
      </c>
      <c r="AY49">
        <v>1000</v>
      </c>
      <c r="AZ49">
        <v>1000</v>
      </c>
      <c r="BB49">
        <v>1000</v>
      </c>
      <c r="BC49">
        <v>1000</v>
      </c>
      <c r="BD49">
        <v>1000</v>
      </c>
      <c r="BE49">
        <v>1000</v>
      </c>
      <c r="BF49">
        <v>1000</v>
      </c>
      <c r="BG49">
        <v>1000</v>
      </c>
      <c r="BH49">
        <v>1000</v>
      </c>
      <c r="BI49">
        <v>1000</v>
      </c>
      <c r="BJ49">
        <v>1000</v>
      </c>
      <c r="BK49">
        <v>1000</v>
      </c>
      <c r="BL49">
        <v>1000</v>
      </c>
      <c r="BM49">
        <v>1000</v>
      </c>
      <c r="BN49">
        <v>1000</v>
      </c>
      <c r="BO49">
        <v>1000</v>
      </c>
      <c r="BP49">
        <v>1000</v>
      </c>
      <c r="BQ49">
        <v>1000</v>
      </c>
      <c r="BR49">
        <v>1000</v>
      </c>
      <c r="BS49">
        <v>1000</v>
      </c>
      <c r="BT49">
        <v>1000</v>
      </c>
      <c r="BU49">
        <v>1000</v>
      </c>
      <c r="BV49">
        <v>1000</v>
      </c>
      <c r="BW49">
        <v>1000</v>
      </c>
      <c r="BX49">
        <v>1000</v>
      </c>
      <c r="BY49">
        <v>1000</v>
      </c>
      <c r="BZ49">
        <v>1000</v>
      </c>
      <c r="CA49">
        <v>1000</v>
      </c>
      <c r="CB49">
        <v>1000</v>
      </c>
      <c r="CC49">
        <v>1000</v>
      </c>
      <c r="CD49">
        <v>1000</v>
      </c>
      <c r="CE49">
        <v>1000</v>
      </c>
      <c r="CF49">
        <v>1000</v>
      </c>
      <c r="CG49">
        <v>1000</v>
      </c>
      <c r="CH49">
        <v>1000</v>
      </c>
      <c r="CI49">
        <v>1000</v>
      </c>
      <c r="CJ49">
        <v>1000</v>
      </c>
      <c r="CK49">
        <v>1000</v>
      </c>
      <c r="CL49">
        <v>1000</v>
      </c>
      <c r="CM49">
        <v>1000</v>
      </c>
      <c r="CN49">
        <v>1000</v>
      </c>
      <c r="CO49">
        <v>1000</v>
      </c>
      <c r="CP49">
        <v>1000</v>
      </c>
      <c r="CQ49">
        <v>1000</v>
      </c>
    </row>
    <row r="50" spans="1:95" ht="18" x14ac:dyDescent="0.2">
      <c r="A50" s="1" t="s">
        <v>28</v>
      </c>
      <c r="B50">
        <v>6</v>
      </c>
      <c r="C50">
        <v>6</v>
      </c>
      <c r="R50" s="25"/>
      <c r="S50" s="25"/>
      <c r="T50" s="25"/>
      <c r="U50" s="25"/>
      <c r="V50" s="25"/>
      <c r="W50" s="25"/>
      <c r="X50" s="25"/>
      <c r="Y50" s="25"/>
      <c r="Z50">
        <v>6</v>
      </c>
      <c r="AA50">
        <v>6</v>
      </c>
      <c r="AB50">
        <v>6</v>
      </c>
      <c r="AC50">
        <v>6</v>
      </c>
      <c r="AF50">
        <v>6</v>
      </c>
      <c r="AG50">
        <v>6</v>
      </c>
      <c r="AH50">
        <v>6</v>
      </c>
      <c r="AI50">
        <v>6</v>
      </c>
      <c r="AJ50">
        <v>6</v>
      </c>
      <c r="AK50">
        <v>6</v>
      </c>
      <c r="AL50">
        <v>6</v>
      </c>
      <c r="AM50">
        <v>6</v>
      </c>
      <c r="AN50">
        <v>6</v>
      </c>
      <c r="AO50">
        <v>6</v>
      </c>
      <c r="AP50">
        <v>6</v>
      </c>
      <c r="AQ50">
        <v>6</v>
      </c>
      <c r="AR50">
        <v>6</v>
      </c>
      <c r="AS50">
        <v>6</v>
      </c>
      <c r="AT50">
        <v>6</v>
      </c>
      <c r="AU50">
        <v>6</v>
      </c>
      <c r="AV50">
        <v>6</v>
      </c>
      <c r="AW50">
        <v>6</v>
      </c>
      <c r="AX50">
        <v>6</v>
      </c>
      <c r="AY50">
        <v>6</v>
      </c>
      <c r="AZ50">
        <v>6</v>
      </c>
      <c r="BB50">
        <v>6</v>
      </c>
      <c r="BC50">
        <v>6</v>
      </c>
      <c r="BD50">
        <v>6</v>
      </c>
      <c r="BE50">
        <v>6</v>
      </c>
      <c r="BF50">
        <v>6</v>
      </c>
      <c r="BG50">
        <v>6</v>
      </c>
      <c r="BH50">
        <v>6</v>
      </c>
      <c r="BI50">
        <v>6</v>
      </c>
      <c r="BJ50">
        <v>6</v>
      </c>
      <c r="BK50">
        <v>6</v>
      </c>
      <c r="BL50">
        <v>6</v>
      </c>
      <c r="BM50">
        <v>6</v>
      </c>
      <c r="BN50">
        <v>6</v>
      </c>
      <c r="BO50">
        <v>6</v>
      </c>
      <c r="BP50">
        <v>6</v>
      </c>
      <c r="BQ50">
        <v>6</v>
      </c>
      <c r="BR50">
        <v>6</v>
      </c>
      <c r="BS50">
        <v>6</v>
      </c>
      <c r="BT50">
        <v>6</v>
      </c>
      <c r="BU50">
        <v>6</v>
      </c>
      <c r="BV50">
        <v>6</v>
      </c>
      <c r="BW50">
        <v>6</v>
      </c>
      <c r="BX50">
        <v>6</v>
      </c>
      <c r="BY50">
        <v>6</v>
      </c>
      <c r="BZ50">
        <v>6</v>
      </c>
      <c r="CA50">
        <v>6</v>
      </c>
      <c r="CB50">
        <v>6</v>
      </c>
      <c r="CC50">
        <v>6</v>
      </c>
      <c r="CD50">
        <v>6</v>
      </c>
      <c r="CE50">
        <v>6</v>
      </c>
      <c r="CF50">
        <v>6</v>
      </c>
      <c r="CG50">
        <v>6</v>
      </c>
      <c r="CH50">
        <v>6</v>
      </c>
      <c r="CI50">
        <v>6</v>
      </c>
      <c r="CJ50">
        <v>6</v>
      </c>
      <c r="CK50">
        <v>6</v>
      </c>
      <c r="CL50">
        <v>6</v>
      </c>
      <c r="CM50">
        <v>6</v>
      </c>
      <c r="CN50">
        <v>6</v>
      </c>
      <c r="CO50">
        <v>6</v>
      </c>
      <c r="CP50">
        <v>6</v>
      </c>
      <c r="CQ50">
        <v>6</v>
      </c>
    </row>
    <row r="51" spans="1:95" ht="18" x14ac:dyDescent="0.2">
      <c r="A51" s="1" t="s">
        <v>29</v>
      </c>
      <c r="B51">
        <v>1350</v>
      </c>
      <c r="C51">
        <v>1350</v>
      </c>
      <c r="R51" s="25"/>
      <c r="S51" s="25"/>
      <c r="T51" s="25"/>
      <c r="U51" s="25"/>
      <c r="V51" s="25"/>
      <c r="W51" s="25"/>
      <c r="X51" s="25"/>
      <c r="Y51" s="25"/>
      <c r="Z51">
        <v>5</v>
      </c>
      <c r="AA51">
        <v>5</v>
      </c>
      <c r="AB51">
        <v>5</v>
      </c>
      <c r="AC51">
        <v>5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5</v>
      </c>
      <c r="AZ51">
        <v>5</v>
      </c>
      <c r="BB51">
        <v>5</v>
      </c>
      <c r="BC51">
        <v>5</v>
      </c>
      <c r="BD51">
        <v>5</v>
      </c>
      <c r="BE51">
        <v>5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>
        <v>5</v>
      </c>
      <c r="BP51">
        <v>5</v>
      </c>
      <c r="BQ51">
        <v>5</v>
      </c>
      <c r="BR51">
        <v>5</v>
      </c>
      <c r="BS51">
        <v>5</v>
      </c>
      <c r="BT51">
        <v>5</v>
      </c>
      <c r="BU51">
        <v>5</v>
      </c>
      <c r="BV51">
        <v>5</v>
      </c>
      <c r="BW51">
        <v>5</v>
      </c>
      <c r="BX51">
        <v>5</v>
      </c>
      <c r="BY51">
        <v>5</v>
      </c>
      <c r="BZ51">
        <v>5</v>
      </c>
      <c r="CA51">
        <v>5</v>
      </c>
      <c r="CB51">
        <v>5</v>
      </c>
      <c r="CC51">
        <v>5</v>
      </c>
      <c r="CD51">
        <v>5</v>
      </c>
      <c r="CE51">
        <v>5</v>
      </c>
      <c r="CF51">
        <v>5</v>
      </c>
      <c r="CG51">
        <v>5</v>
      </c>
      <c r="CH51">
        <v>5</v>
      </c>
      <c r="CI51">
        <v>5</v>
      </c>
      <c r="CJ51">
        <v>5</v>
      </c>
      <c r="CK51">
        <v>5</v>
      </c>
      <c r="CL51">
        <v>5</v>
      </c>
      <c r="CM51">
        <v>5</v>
      </c>
      <c r="CN51">
        <v>5</v>
      </c>
      <c r="CO51">
        <v>5</v>
      </c>
      <c r="CP51">
        <v>5</v>
      </c>
      <c r="CQ51">
        <v>5</v>
      </c>
    </row>
    <row r="52" spans="1:95" ht="18" x14ac:dyDescent="0.2">
      <c r="A52" s="3" t="s">
        <v>30</v>
      </c>
      <c r="B52">
        <v>1350</v>
      </c>
      <c r="C52">
        <v>1350</v>
      </c>
      <c r="R52" s="25"/>
      <c r="S52" s="25"/>
      <c r="T52" s="25"/>
      <c r="U52" s="25"/>
      <c r="V52" s="25"/>
      <c r="W52" s="25"/>
      <c r="X52" s="25"/>
      <c r="Y52" s="25"/>
      <c r="Z52">
        <v>555</v>
      </c>
      <c r="AA52">
        <v>555</v>
      </c>
      <c r="AB52">
        <v>555</v>
      </c>
      <c r="AC52">
        <v>555</v>
      </c>
      <c r="AF52">
        <v>555</v>
      </c>
      <c r="AG52">
        <v>555</v>
      </c>
      <c r="AH52">
        <v>555</v>
      </c>
      <c r="AI52">
        <v>555</v>
      </c>
      <c r="AJ52">
        <v>555</v>
      </c>
      <c r="AK52">
        <v>555</v>
      </c>
      <c r="AL52">
        <v>555</v>
      </c>
      <c r="AM52">
        <v>555</v>
      </c>
      <c r="AN52">
        <v>555</v>
      </c>
      <c r="AO52">
        <v>555</v>
      </c>
      <c r="AP52">
        <v>555</v>
      </c>
      <c r="AQ52">
        <v>555</v>
      </c>
      <c r="AR52">
        <v>555</v>
      </c>
      <c r="AS52">
        <v>555</v>
      </c>
      <c r="AT52">
        <v>555</v>
      </c>
      <c r="AU52">
        <v>555</v>
      </c>
      <c r="AV52">
        <v>555</v>
      </c>
      <c r="AW52">
        <v>555</v>
      </c>
      <c r="AX52">
        <v>555</v>
      </c>
      <c r="AY52">
        <v>555</v>
      </c>
      <c r="AZ52">
        <v>555</v>
      </c>
      <c r="BB52">
        <v>555</v>
      </c>
      <c r="BC52">
        <v>555</v>
      </c>
      <c r="BD52">
        <v>555</v>
      </c>
      <c r="BE52">
        <v>555</v>
      </c>
      <c r="BF52">
        <v>555</v>
      </c>
      <c r="BG52">
        <v>555</v>
      </c>
      <c r="BH52">
        <v>555</v>
      </c>
      <c r="BI52">
        <v>555</v>
      </c>
      <c r="BJ52">
        <v>555</v>
      </c>
      <c r="BK52">
        <v>555</v>
      </c>
      <c r="BL52">
        <v>555</v>
      </c>
      <c r="BM52">
        <v>555</v>
      </c>
      <c r="BN52">
        <v>555</v>
      </c>
      <c r="BO52">
        <v>555</v>
      </c>
      <c r="BP52">
        <v>555</v>
      </c>
      <c r="BQ52">
        <v>555</v>
      </c>
      <c r="BR52">
        <v>555</v>
      </c>
      <c r="BS52">
        <v>555</v>
      </c>
      <c r="BT52">
        <v>555</v>
      </c>
      <c r="BU52">
        <v>555</v>
      </c>
      <c r="BV52">
        <v>555</v>
      </c>
      <c r="BW52">
        <v>555</v>
      </c>
      <c r="BX52">
        <v>555</v>
      </c>
      <c r="BY52">
        <v>555</v>
      </c>
      <c r="BZ52">
        <v>555</v>
      </c>
      <c r="CA52">
        <v>555</v>
      </c>
      <c r="CB52">
        <v>555</v>
      </c>
      <c r="CC52">
        <v>555</v>
      </c>
      <c r="CD52">
        <v>555</v>
      </c>
      <c r="CE52">
        <v>555</v>
      </c>
      <c r="CF52">
        <v>555</v>
      </c>
      <c r="CG52">
        <v>555</v>
      </c>
      <c r="CH52">
        <v>555</v>
      </c>
      <c r="CI52">
        <v>555</v>
      </c>
      <c r="CJ52">
        <v>555</v>
      </c>
      <c r="CK52">
        <v>555</v>
      </c>
      <c r="CL52">
        <v>555</v>
      </c>
      <c r="CM52">
        <v>555</v>
      </c>
      <c r="CN52">
        <v>555</v>
      </c>
      <c r="CO52">
        <v>555</v>
      </c>
      <c r="CP52">
        <v>555</v>
      </c>
      <c r="CQ52">
        <v>555</v>
      </c>
    </row>
    <row r="53" spans="1:95" ht="18" x14ac:dyDescent="0.2">
      <c r="A53" s="3" t="s">
        <v>31</v>
      </c>
      <c r="B53">
        <v>0</v>
      </c>
      <c r="C53">
        <v>0</v>
      </c>
      <c r="R53" s="25"/>
      <c r="S53" s="25"/>
      <c r="T53" s="25"/>
      <c r="U53" s="25"/>
      <c r="V53" s="25"/>
      <c r="W53" s="25"/>
      <c r="X53" s="25"/>
      <c r="Y53" s="25"/>
      <c r="Z53">
        <v>0</v>
      </c>
      <c r="AA53">
        <v>0</v>
      </c>
      <c r="AB53">
        <v>0</v>
      </c>
      <c r="AC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</row>
    <row r="54" spans="1:95" ht="18" x14ac:dyDescent="0.2">
      <c r="A54" s="1" t="s">
        <v>32</v>
      </c>
      <c r="B54">
        <v>-1</v>
      </c>
      <c r="C54">
        <v>-1</v>
      </c>
      <c r="R54" s="25"/>
      <c r="S54" s="25"/>
      <c r="T54" s="25"/>
      <c r="U54" s="25"/>
      <c r="V54" s="25"/>
      <c r="W54" s="25"/>
      <c r="X54" s="25"/>
      <c r="Y54" s="25"/>
      <c r="Z54">
        <v>-1</v>
      </c>
      <c r="AA54">
        <v>-1</v>
      </c>
      <c r="AB54">
        <v>-1</v>
      </c>
      <c r="AC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</row>
    <row r="55" spans="1:95" ht="18" x14ac:dyDescent="0.2">
      <c r="A55" s="1" t="s">
        <v>33</v>
      </c>
      <c r="B55">
        <v>2</v>
      </c>
      <c r="C55">
        <v>2</v>
      </c>
      <c r="R55" s="25"/>
      <c r="S55" s="25"/>
      <c r="T55" s="25"/>
      <c r="U55" s="25"/>
      <c r="V55" s="25"/>
      <c r="W55" s="25"/>
      <c r="X55" s="25"/>
      <c r="Y55" s="25"/>
      <c r="Z55">
        <v>2</v>
      </c>
      <c r="AA55">
        <v>2</v>
      </c>
      <c r="AB55">
        <v>2</v>
      </c>
      <c r="AC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</row>
    <row r="56" spans="1:95" ht="18" x14ac:dyDescent="0.2">
      <c r="A56" s="1" t="s">
        <v>34</v>
      </c>
      <c r="B56">
        <v>4</v>
      </c>
      <c r="C56">
        <v>4</v>
      </c>
      <c r="R56" s="25"/>
      <c r="S56" s="25"/>
      <c r="T56" s="25"/>
      <c r="U56" s="25"/>
      <c r="V56" s="25"/>
      <c r="W56" s="25"/>
      <c r="X56" s="25"/>
      <c r="Y56" s="25"/>
      <c r="Z56">
        <v>4</v>
      </c>
      <c r="AA56">
        <v>4</v>
      </c>
      <c r="AB56">
        <v>4</v>
      </c>
      <c r="AC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4</v>
      </c>
      <c r="AY56">
        <v>4</v>
      </c>
      <c r="AZ56">
        <v>4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4</v>
      </c>
      <c r="CF56">
        <v>4</v>
      </c>
      <c r="CG56">
        <v>4</v>
      </c>
      <c r="CH56">
        <v>4</v>
      </c>
      <c r="CI56">
        <v>4</v>
      </c>
      <c r="CJ56">
        <v>4</v>
      </c>
      <c r="CK56">
        <v>4</v>
      </c>
      <c r="CL56">
        <v>4</v>
      </c>
      <c r="CM56">
        <v>4</v>
      </c>
      <c r="CN56">
        <v>4</v>
      </c>
      <c r="CO56">
        <v>4</v>
      </c>
      <c r="CP56">
        <v>4</v>
      </c>
      <c r="CQ56">
        <v>4</v>
      </c>
    </row>
    <row r="57" spans="1:95" ht="18" x14ac:dyDescent="0.2">
      <c r="A57" s="1" t="s">
        <v>35</v>
      </c>
      <c r="B57">
        <v>5</v>
      </c>
      <c r="C57">
        <v>5</v>
      </c>
      <c r="R57" s="25"/>
      <c r="S57" s="25"/>
      <c r="T57" s="25"/>
      <c r="U57" s="25"/>
      <c r="V57" s="25"/>
      <c r="W57" s="25"/>
      <c r="X57" s="25"/>
      <c r="Y57" s="25"/>
      <c r="Z57">
        <v>5</v>
      </c>
      <c r="AA57">
        <v>5</v>
      </c>
      <c r="AB57">
        <v>5</v>
      </c>
      <c r="AC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5</v>
      </c>
      <c r="AR57">
        <v>5</v>
      </c>
      <c r="AS57">
        <v>5</v>
      </c>
      <c r="AT57">
        <v>5</v>
      </c>
      <c r="AU57">
        <v>5</v>
      </c>
      <c r="AV57">
        <v>5</v>
      </c>
      <c r="AW57">
        <v>5</v>
      </c>
      <c r="AX57">
        <v>5</v>
      </c>
      <c r="AY57">
        <v>5</v>
      </c>
      <c r="AZ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5</v>
      </c>
      <c r="BL57">
        <v>5</v>
      </c>
      <c r="BM57">
        <v>5</v>
      </c>
      <c r="BN57">
        <v>5</v>
      </c>
      <c r="BO57">
        <v>5</v>
      </c>
      <c r="BP57">
        <v>5</v>
      </c>
      <c r="BQ57">
        <v>5</v>
      </c>
      <c r="BR57">
        <v>5</v>
      </c>
      <c r="BS57">
        <v>5</v>
      </c>
      <c r="BT57">
        <v>5</v>
      </c>
      <c r="BU57">
        <v>5</v>
      </c>
      <c r="BV57">
        <v>5</v>
      </c>
      <c r="BW57">
        <v>5</v>
      </c>
      <c r="BX57">
        <v>5</v>
      </c>
      <c r="BY57">
        <v>5</v>
      </c>
      <c r="BZ57">
        <v>5</v>
      </c>
      <c r="CA57">
        <v>5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5</v>
      </c>
      <c r="CH57">
        <v>5</v>
      </c>
      <c r="CI57">
        <v>5</v>
      </c>
      <c r="CJ57">
        <v>5</v>
      </c>
      <c r="CK57">
        <v>5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5</v>
      </c>
    </row>
    <row r="58" spans="1:95" ht="18" x14ac:dyDescent="0.2">
      <c r="A58" s="1" t="s">
        <v>36</v>
      </c>
      <c r="B58">
        <v>3</v>
      </c>
      <c r="C58">
        <v>3</v>
      </c>
      <c r="R58" s="25"/>
      <c r="S58" s="25"/>
      <c r="T58" s="25"/>
      <c r="U58" s="25"/>
      <c r="V58" s="25"/>
      <c r="W58" s="25"/>
      <c r="X58" s="25"/>
      <c r="Y58" s="25"/>
      <c r="Z58">
        <v>3</v>
      </c>
      <c r="AA58">
        <v>3</v>
      </c>
      <c r="AB58">
        <v>3</v>
      </c>
      <c r="AC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</row>
    <row r="59" spans="1:95" ht="18" x14ac:dyDescent="0.2">
      <c r="A59" s="1" t="s">
        <v>37</v>
      </c>
      <c r="B59">
        <v>3</v>
      </c>
      <c r="C59">
        <v>3</v>
      </c>
      <c r="R59" s="25"/>
      <c r="S59" s="25"/>
      <c r="T59" s="25"/>
      <c r="U59" s="25"/>
      <c r="V59" s="25"/>
      <c r="W59" s="25"/>
      <c r="X59" s="25"/>
      <c r="Y59" s="25"/>
      <c r="Z59">
        <v>3</v>
      </c>
      <c r="AA59">
        <v>3</v>
      </c>
      <c r="AB59">
        <v>3</v>
      </c>
      <c r="AC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</row>
    <row r="60" spans="1:95" ht="18" x14ac:dyDescent="0.2">
      <c r="A60" s="1" t="s">
        <v>38</v>
      </c>
      <c r="B60">
        <v>5</v>
      </c>
      <c r="C60">
        <v>5</v>
      </c>
      <c r="R60" s="25"/>
      <c r="S60" s="25"/>
      <c r="T60" s="25"/>
      <c r="U60" s="25"/>
      <c r="V60" s="25"/>
      <c r="W60" s="25"/>
      <c r="X60" s="25"/>
      <c r="Y60" s="25"/>
      <c r="Z60">
        <v>5</v>
      </c>
      <c r="AA60">
        <v>5</v>
      </c>
      <c r="AB60">
        <v>5</v>
      </c>
      <c r="AC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5</v>
      </c>
      <c r="BQ60">
        <v>5</v>
      </c>
      <c r="BR60">
        <v>5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5</v>
      </c>
      <c r="CF60">
        <v>5</v>
      </c>
      <c r="CG60">
        <v>5</v>
      </c>
      <c r="CH60">
        <v>5</v>
      </c>
      <c r="CI60">
        <v>5</v>
      </c>
      <c r="CJ60">
        <v>5</v>
      </c>
      <c r="CK60">
        <v>5</v>
      </c>
      <c r="CL60">
        <v>5</v>
      </c>
      <c r="CM60">
        <v>5</v>
      </c>
      <c r="CN60">
        <v>5</v>
      </c>
      <c r="CO60">
        <v>5</v>
      </c>
      <c r="CP60">
        <v>5</v>
      </c>
      <c r="CQ60">
        <v>5</v>
      </c>
    </row>
    <row r="61" spans="1:95" ht="18" x14ac:dyDescent="0.2">
      <c r="A61" s="1" t="s">
        <v>39</v>
      </c>
      <c r="B61">
        <v>-6</v>
      </c>
      <c r="C61">
        <v>-6</v>
      </c>
      <c r="R61" s="25"/>
      <c r="S61" s="25"/>
      <c r="T61" s="25"/>
      <c r="U61" s="25"/>
      <c r="V61" s="25"/>
      <c r="W61" s="25"/>
      <c r="X61" s="25"/>
      <c r="Y61" s="25"/>
      <c r="Z61">
        <v>-6</v>
      </c>
      <c r="AA61">
        <v>-6</v>
      </c>
      <c r="AB61">
        <v>-6</v>
      </c>
      <c r="AC61">
        <v>-6</v>
      </c>
      <c r="AF61">
        <v>-6</v>
      </c>
      <c r="AG61">
        <v>-6</v>
      </c>
      <c r="AH61">
        <v>-6</v>
      </c>
      <c r="AI61">
        <v>-6</v>
      </c>
      <c r="AJ61">
        <v>-6</v>
      </c>
      <c r="AK61">
        <v>-6</v>
      </c>
      <c r="AL61">
        <v>-6</v>
      </c>
      <c r="AM61">
        <v>-6</v>
      </c>
      <c r="AN61">
        <v>-6</v>
      </c>
      <c r="AO61">
        <v>-6</v>
      </c>
      <c r="AP61">
        <v>-6</v>
      </c>
      <c r="AQ61">
        <v>-6</v>
      </c>
      <c r="AR61">
        <v>-6</v>
      </c>
      <c r="AS61">
        <v>-6</v>
      </c>
      <c r="AT61">
        <v>-6</v>
      </c>
      <c r="AU61">
        <v>-6</v>
      </c>
      <c r="AV61">
        <v>-6</v>
      </c>
      <c r="AW61">
        <v>-6</v>
      </c>
      <c r="AX61">
        <v>-6</v>
      </c>
      <c r="AY61">
        <v>-6</v>
      </c>
      <c r="AZ61">
        <v>-6</v>
      </c>
      <c r="BB61">
        <v>-6</v>
      </c>
      <c r="BC61">
        <v>-6</v>
      </c>
      <c r="BD61">
        <v>-6</v>
      </c>
      <c r="BE61">
        <v>-6</v>
      </c>
      <c r="BF61">
        <v>-6</v>
      </c>
      <c r="BG61">
        <v>-6</v>
      </c>
      <c r="BH61">
        <v>-6</v>
      </c>
      <c r="BI61">
        <v>-6</v>
      </c>
      <c r="BJ61">
        <v>-6</v>
      </c>
      <c r="BK61">
        <v>-6</v>
      </c>
      <c r="BL61">
        <v>-6</v>
      </c>
      <c r="BM61">
        <v>-6</v>
      </c>
      <c r="BN61">
        <v>-6</v>
      </c>
      <c r="BO61">
        <v>-6</v>
      </c>
      <c r="BP61">
        <v>-6</v>
      </c>
      <c r="BQ61">
        <v>-6</v>
      </c>
      <c r="BR61">
        <v>-6</v>
      </c>
      <c r="BS61">
        <v>-6</v>
      </c>
      <c r="BT61">
        <v>-6</v>
      </c>
      <c r="BU61">
        <v>-6</v>
      </c>
      <c r="BV61">
        <v>-6</v>
      </c>
      <c r="BW61">
        <v>-6</v>
      </c>
      <c r="BX61">
        <v>-6</v>
      </c>
      <c r="BY61">
        <v>-6</v>
      </c>
      <c r="BZ61">
        <v>-6</v>
      </c>
      <c r="CA61">
        <v>-6</v>
      </c>
      <c r="CB61">
        <v>-6</v>
      </c>
      <c r="CC61">
        <v>-6</v>
      </c>
      <c r="CD61">
        <v>-6</v>
      </c>
      <c r="CE61">
        <v>-6</v>
      </c>
      <c r="CF61">
        <v>-6</v>
      </c>
      <c r="CG61">
        <v>-6</v>
      </c>
      <c r="CH61">
        <v>-6</v>
      </c>
      <c r="CI61">
        <v>-6</v>
      </c>
      <c r="CJ61">
        <v>-6</v>
      </c>
      <c r="CK61">
        <v>-6</v>
      </c>
      <c r="CL61">
        <v>-6</v>
      </c>
      <c r="CM61">
        <v>-6</v>
      </c>
      <c r="CN61">
        <v>-6</v>
      </c>
      <c r="CO61">
        <v>-6</v>
      </c>
      <c r="CP61">
        <v>-6</v>
      </c>
      <c r="CQ61">
        <v>-6</v>
      </c>
    </row>
    <row r="62" spans="1:95" ht="18" x14ac:dyDescent="0.2">
      <c r="A62" s="1" t="s">
        <v>40</v>
      </c>
      <c r="B62">
        <v>3</v>
      </c>
      <c r="C62">
        <v>3</v>
      </c>
      <c r="R62" s="25"/>
      <c r="S62" s="25"/>
      <c r="T62" s="25"/>
      <c r="U62" s="25"/>
      <c r="V62" s="25"/>
      <c r="W62" s="25"/>
      <c r="X62" s="25"/>
      <c r="Y62" s="25"/>
      <c r="Z62">
        <v>3</v>
      </c>
      <c r="AA62">
        <v>3</v>
      </c>
      <c r="AB62">
        <v>3</v>
      </c>
      <c r="AC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</row>
    <row r="63" spans="1:95" ht="18" x14ac:dyDescent="0.2">
      <c r="A63" s="1" t="s">
        <v>41</v>
      </c>
      <c r="B63">
        <v>4</v>
      </c>
      <c r="C63">
        <v>4</v>
      </c>
      <c r="R63" s="25"/>
      <c r="S63" s="25"/>
      <c r="T63" s="25"/>
      <c r="U63" s="25"/>
      <c r="V63" s="25"/>
      <c r="W63" s="25"/>
      <c r="X63" s="25"/>
      <c r="Y63" s="25"/>
      <c r="Z63">
        <v>4</v>
      </c>
      <c r="AA63">
        <v>4</v>
      </c>
      <c r="AB63">
        <v>4</v>
      </c>
      <c r="AC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4</v>
      </c>
      <c r="AQ63">
        <v>4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4</v>
      </c>
      <c r="AY63">
        <v>4</v>
      </c>
      <c r="AZ63">
        <v>4</v>
      </c>
      <c r="BB63">
        <v>4</v>
      </c>
      <c r="BC63">
        <v>4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4</v>
      </c>
      <c r="CQ63">
        <v>4</v>
      </c>
    </row>
    <row r="64" spans="1:95" ht="18" x14ac:dyDescent="0.2">
      <c r="A64" s="1" t="s">
        <v>42</v>
      </c>
      <c r="B64">
        <v>4</v>
      </c>
      <c r="C64">
        <v>4</v>
      </c>
      <c r="R64" s="25"/>
      <c r="S64" s="25"/>
      <c r="T64" s="25"/>
      <c r="U64" s="25"/>
      <c r="V64" s="25"/>
      <c r="W64" s="25"/>
      <c r="X64" s="25"/>
      <c r="Y64" s="25"/>
      <c r="Z64">
        <v>4</v>
      </c>
      <c r="AA64">
        <v>4</v>
      </c>
      <c r="AB64">
        <v>4</v>
      </c>
      <c r="AC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B64">
        <v>4</v>
      </c>
      <c r="BC64">
        <v>4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</row>
    <row r="65" spans="1:95" ht="18" x14ac:dyDescent="0.2">
      <c r="A65" s="1" t="s">
        <v>43</v>
      </c>
      <c r="B65">
        <v>-6</v>
      </c>
      <c r="C65">
        <v>-6</v>
      </c>
      <c r="R65" s="25"/>
      <c r="S65" s="25"/>
      <c r="T65" s="25"/>
      <c r="U65" s="25"/>
      <c r="V65" s="25"/>
      <c r="W65" s="25"/>
      <c r="X65" s="25"/>
      <c r="Y65" s="25"/>
      <c r="Z65">
        <v>-6</v>
      </c>
      <c r="AA65">
        <v>-6</v>
      </c>
      <c r="AB65">
        <v>-6</v>
      </c>
      <c r="AC65">
        <v>-6</v>
      </c>
      <c r="AF65">
        <v>-6</v>
      </c>
      <c r="AG65">
        <v>-6</v>
      </c>
      <c r="AH65">
        <v>-6</v>
      </c>
      <c r="AI65">
        <v>-6</v>
      </c>
      <c r="AJ65">
        <v>-6</v>
      </c>
      <c r="AK65">
        <v>-6</v>
      </c>
      <c r="AL65">
        <v>-6</v>
      </c>
      <c r="AM65">
        <v>-6</v>
      </c>
      <c r="AN65">
        <v>-6</v>
      </c>
      <c r="AO65">
        <v>-6</v>
      </c>
      <c r="AP65">
        <v>-6</v>
      </c>
      <c r="AQ65">
        <v>-6</v>
      </c>
      <c r="AR65">
        <v>-6</v>
      </c>
      <c r="AS65">
        <v>-6</v>
      </c>
      <c r="AT65">
        <v>-6</v>
      </c>
      <c r="AU65">
        <v>-6</v>
      </c>
      <c r="AV65">
        <v>-6</v>
      </c>
      <c r="AW65">
        <v>-6</v>
      </c>
      <c r="AX65">
        <v>-6</v>
      </c>
      <c r="AY65">
        <v>-6</v>
      </c>
      <c r="AZ65">
        <v>-6</v>
      </c>
      <c r="BB65">
        <v>-6</v>
      </c>
      <c r="BC65">
        <v>-6</v>
      </c>
      <c r="BD65">
        <v>-6</v>
      </c>
      <c r="BE65">
        <v>-6</v>
      </c>
      <c r="BF65">
        <v>-6</v>
      </c>
      <c r="BG65">
        <v>-6</v>
      </c>
      <c r="BH65">
        <v>-6</v>
      </c>
      <c r="BI65">
        <v>-6</v>
      </c>
      <c r="BJ65">
        <v>-6</v>
      </c>
      <c r="BK65">
        <v>-6</v>
      </c>
      <c r="BL65">
        <v>-6</v>
      </c>
      <c r="BM65">
        <v>-6</v>
      </c>
      <c r="BN65">
        <v>-6</v>
      </c>
      <c r="BO65">
        <v>-6</v>
      </c>
      <c r="BP65">
        <v>-6</v>
      </c>
      <c r="BQ65">
        <v>-6</v>
      </c>
      <c r="BR65">
        <v>-6</v>
      </c>
      <c r="BS65">
        <v>-6</v>
      </c>
      <c r="BT65">
        <v>-6</v>
      </c>
      <c r="BU65">
        <v>-6</v>
      </c>
      <c r="BV65">
        <v>-6</v>
      </c>
      <c r="BW65">
        <v>-6</v>
      </c>
      <c r="BX65">
        <v>-6</v>
      </c>
      <c r="BY65">
        <v>-6</v>
      </c>
      <c r="BZ65">
        <v>-6</v>
      </c>
      <c r="CA65">
        <v>-6</v>
      </c>
      <c r="CB65">
        <v>-6</v>
      </c>
      <c r="CC65">
        <v>-6</v>
      </c>
      <c r="CD65">
        <v>-6</v>
      </c>
      <c r="CE65">
        <v>-6</v>
      </c>
      <c r="CF65">
        <v>-6</v>
      </c>
      <c r="CG65">
        <v>-6</v>
      </c>
      <c r="CH65">
        <v>-6</v>
      </c>
      <c r="CI65">
        <v>-6</v>
      </c>
      <c r="CJ65">
        <v>-6</v>
      </c>
      <c r="CK65">
        <v>-6</v>
      </c>
      <c r="CL65">
        <v>-6</v>
      </c>
      <c r="CM65">
        <v>-6</v>
      </c>
      <c r="CN65">
        <v>-6</v>
      </c>
      <c r="CO65">
        <v>-6</v>
      </c>
      <c r="CP65">
        <v>-6</v>
      </c>
      <c r="CQ65">
        <v>-6</v>
      </c>
    </row>
    <row r="66" spans="1:95" ht="18" x14ac:dyDescent="0.2">
      <c r="A66" s="1" t="s">
        <v>44</v>
      </c>
      <c r="B66">
        <v>3</v>
      </c>
      <c r="C66">
        <v>3</v>
      </c>
      <c r="R66" s="25"/>
      <c r="S66" s="25"/>
      <c r="T66" s="25"/>
      <c r="U66" s="25"/>
      <c r="V66" s="25"/>
      <c r="W66" s="25"/>
      <c r="X66" s="25"/>
      <c r="Y66" s="25"/>
      <c r="Z66">
        <v>3</v>
      </c>
      <c r="AA66">
        <v>3</v>
      </c>
      <c r="AB66">
        <v>3</v>
      </c>
      <c r="AC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>
        <v>3</v>
      </c>
      <c r="BL66">
        <v>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3</v>
      </c>
      <c r="BT66">
        <v>3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3</v>
      </c>
      <c r="CA66">
        <v>3</v>
      </c>
      <c r="CB66">
        <v>3</v>
      </c>
      <c r="CC66">
        <v>3</v>
      </c>
      <c r="CD66">
        <v>3</v>
      </c>
      <c r="CE66">
        <v>3</v>
      </c>
      <c r="CF66">
        <v>3</v>
      </c>
      <c r="CG66">
        <v>3</v>
      </c>
      <c r="CH66">
        <v>3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3</v>
      </c>
      <c r="CP66">
        <v>3</v>
      </c>
      <c r="CQ66">
        <v>3</v>
      </c>
    </row>
    <row r="67" spans="1:95" ht="18" x14ac:dyDescent="0.2">
      <c r="A67" s="1" t="s">
        <v>45</v>
      </c>
      <c r="B67">
        <v>-3</v>
      </c>
      <c r="C67">
        <v>-3</v>
      </c>
      <c r="R67" s="25"/>
      <c r="S67" s="25"/>
      <c r="T67" s="25"/>
      <c r="U67" s="25"/>
      <c r="V67" s="25"/>
      <c r="W67" s="25"/>
      <c r="X67" s="25"/>
      <c r="Y67" s="25"/>
      <c r="Z67">
        <v>-3</v>
      </c>
      <c r="AA67">
        <v>-3</v>
      </c>
      <c r="AB67">
        <v>-3</v>
      </c>
      <c r="AC67">
        <v>-3</v>
      </c>
      <c r="AF67">
        <v>-3</v>
      </c>
      <c r="AG67">
        <v>-3</v>
      </c>
      <c r="AH67">
        <v>-3</v>
      </c>
      <c r="AI67">
        <v>-3</v>
      </c>
      <c r="AJ67">
        <v>-3</v>
      </c>
      <c r="AK67">
        <v>-3</v>
      </c>
      <c r="AL67">
        <v>-3</v>
      </c>
      <c r="AM67">
        <v>-3</v>
      </c>
      <c r="AN67">
        <v>-3</v>
      </c>
      <c r="AO67">
        <v>-3</v>
      </c>
      <c r="AP67">
        <v>-3</v>
      </c>
      <c r="AQ67">
        <v>-3</v>
      </c>
      <c r="AR67">
        <v>-3</v>
      </c>
      <c r="AS67">
        <v>-3</v>
      </c>
      <c r="AT67">
        <v>-3</v>
      </c>
      <c r="AU67">
        <v>-3</v>
      </c>
      <c r="AV67">
        <v>-3</v>
      </c>
      <c r="AW67">
        <v>-3</v>
      </c>
      <c r="AX67">
        <v>-3</v>
      </c>
      <c r="AY67">
        <v>-3</v>
      </c>
      <c r="AZ67">
        <v>-3</v>
      </c>
      <c r="BB67">
        <v>-3</v>
      </c>
      <c r="BC67">
        <v>-3</v>
      </c>
      <c r="BD67">
        <v>-3</v>
      </c>
      <c r="BE67">
        <v>-3</v>
      </c>
      <c r="BF67">
        <v>-3</v>
      </c>
      <c r="BG67">
        <v>-3</v>
      </c>
      <c r="BH67">
        <v>-3</v>
      </c>
      <c r="BI67">
        <v>-3</v>
      </c>
      <c r="BJ67">
        <v>-3</v>
      </c>
      <c r="BK67">
        <v>-3</v>
      </c>
      <c r="BL67">
        <v>-3</v>
      </c>
      <c r="BM67">
        <v>-3</v>
      </c>
      <c r="BN67">
        <v>-3</v>
      </c>
      <c r="BO67">
        <v>-3</v>
      </c>
      <c r="BP67">
        <v>-3</v>
      </c>
      <c r="BQ67">
        <v>-3</v>
      </c>
      <c r="BR67">
        <v>-3</v>
      </c>
      <c r="BS67">
        <v>-3</v>
      </c>
      <c r="BT67">
        <v>-3</v>
      </c>
      <c r="BU67">
        <v>-3</v>
      </c>
      <c r="BV67">
        <v>-3</v>
      </c>
      <c r="BW67">
        <v>-3</v>
      </c>
      <c r="BX67">
        <v>-3</v>
      </c>
      <c r="BY67">
        <v>-3</v>
      </c>
      <c r="BZ67">
        <v>-3</v>
      </c>
      <c r="CA67">
        <v>-3</v>
      </c>
      <c r="CB67">
        <v>-3</v>
      </c>
      <c r="CC67">
        <v>-3</v>
      </c>
      <c r="CD67">
        <v>-3</v>
      </c>
      <c r="CE67">
        <v>-3</v>
      </c>
      <c r="CF67">
        <v>-3</v>
      </c>
      <c r="CG67">
        <v>-3</v>
      </c>
      <c r="CH67">
        <v>-3</v>
      </c>
      <c r="CI67">
        <v>-3</v>
      </c>
      <c r="CJ67">
        <v>-3</v>
      </c>
      <c r="CK67">
        <v>-3</v>
      </c>
      <c r="CL67">
        <v>-3</v>
      </c>
      <c r="CM67">
        <v>-3</v>
      </c>
      <c r="CN67">
        <v>-3</v>
      </c>
      <c r="CO67">
        <v>-3</v>
      </c>
      <c r="CP67">
        <v>-3</v>
      </c>
      <c r="CQ67">
        <v>-3</v>
      </c>
    </row>
    <row r="68" spans="1:95" ht="18" x14ac:dyDescent="0.2">
      <c r="A68" s="1" t="s">
        <v>46</v>
      </c>
      <c r="B68">
        <v>5</v>
      </c>
      <c r="C68">
        <v>5</v>
      </c>
      <c r="R68" s="25"/>
      <c r="S68" s="25"/>
      <c r="T68" s="25"/>
      <c r="U68" s="25"/>
      <c r="V68" s="25"/>
      <c r="W68" s="25"/>
      <c r="X68" s="25"/>
      <c r="Y68" s="25"/>
      <c r="Z68">
        <v>5</v>
      </c>
      <c r="AA68">
        <v>5</v>
      </c>
      <c r="AB68">
        <v>5</v>
      </c>
      <c r="AC68">
        <v>5</v>
      </c>
      <c r="AF68">
        <v>5</v>
      </c>
      <c r="AG68">
        <v>5</v>
      </c>
      <c r="AH68">
        <v>5</v>
      </c>
      <c r="AI68">
        <v>5</v>
      </c>
      <c r="AJ68">
        <v>5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5</v>
      </c>
      <c r="AS68">
        <v>5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5</v>
      </c>
      <c r="BV68">
        <v>5</v>
      </c>
      <c r="BW68">
        <v>5</v>
      </c>
      <c r="BX68">
        <v>5</v>
      </c>
      <c r="BY68">
        <v>5</v>
      </c>
      <c r="BZ68">
        <v>5</v>
      </c>
      <c r="CA68">
        <v>5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5</v>
      </c>
      <c r="CH68">
        <v>5</v>
      </c>
      <c r="CI68">
        <v>5</v>
      </c>
      <c r="CJ68">
        <v>5</v>
      </c>
      <c r="CK68">
        <v>5</v>
      </c>
      <c r="CL68">
        <v>5</v>
      </c>
      <c r="CM68">
        <v>5</v>
      </c>
      <c r="CN68">
        <v>5</v>
      </c>
      <c r="CO68">
        <v>5</v>
      </c>
      <c r="CP68">
        <v>5</v>
      </c>
      <c r="CQ68">
        <v>5</v>
      </c>
    </row>
    <row r="69" spans="1:95" ht="18" x14ac:dyDescent="0.2">
      <c r="A69" s="1" t="s">
        <v>47</v>
      </c>
      <c r="B69">
        <v>6</v>
      </c>
      <c r="C69">
        <v>6</v>
      </c>
      <c r="R69" s="26"/>
      <c r="S69" s="26"/>
      <c r="T69" s="26"/>
      <c r="U69" s="26"/>
      <c r="V69" s="26"/>
      <c r="W69" s="26"/>
      <c r="X69" s="26"/>
      <c r="Y69" s="25"/>
      <c r="Z69">
        <v>-6</v>
      </c>
      <c r="AA69">
        <v>-6</v>
      </c>
      <c r="AB69">
        <v>-6</v>
      </c>
      <c r="AC69">
        <v>-6</v>
      </c>
      <c r="AF69">
        <v>-6</v>
      </c>
      <c r="AG69">
        <v>-6</v>
      </c>
      <c r="AH69">
        <v>-6</v>
      </c>
      <c r="AI69">
        <v>-6</v>
      </c>
      <c r="AJ69">
        <v>-6</v>
      </c>
      <c r="AK69">
        <v>-6</v>
      </c>
      <c r="AL69">
        <v>-6</v>
      </c>
      <c r="AM69">
        <v>-6</v>
      </c>
      <c r="AN69">
        <v>-6</v>
      </c>
      <c r="AO69">
        <v>-6</v>
      </c>
      <c r="AP69">
        <v>-6</v>
      </c>
      <c r="AQ69">
        <v>-6</v>
      </c>
      <c r="AR69">
        <v>-6</v>
      </c>
      <c r="AS69">
        <v>-6</v>
      </c>
      <c r="AT69">
        <v>-6</v>
      </c>
      <c r="AU69">
        <v>-6</v>
      </c>
      <c r="AV69">
        <v>-6</v>
      </c>
      <c r="AW69">
        <v>-6</v>
      </c>
      <c r="AX69">
        <v>-6</v>
      </c>
      <c r="AY69">
        <v>-6</v>
      </c>
      <c r="AZ69">
        <v>-6</v>
      </c>
      <c r="BB69">
        <v>-6</v>
      </c>
      <c r="BC69">
        <v>-6</v>
      </c>
      <c r="BD69">
        <v>-6</v>
      </c>
      <c r="BE69">
        <v>-6</v>
      </c>
      <c r="BF69">
        <v>-6</v>
      </c>
      <c r="BG69">
        <v>-6</v>
      </c>
      <c r="BH69">
        <v>-6</v>
      </c>
      <c r="BI69">
        <v>-6</v>
      </c>
      <c r="BJ69">
        <v>-6</v>
      </c>
      <c r="BK69">
        <v>-6</v>
      </c>
      <c r="BL69">
        <v>-6</v>
      </c>
      <c r="BM69">
        <v>-6</v>
      </c>
      <c r="BN69">
        <v>-6</v>
      </c>
      <c r="BO69">
        <v>-6</v>
      </c>
      <c r="BP69">
        <v>-6</v>
      </c>
      <c r="BQ69">
        <v>-6</v>
      </c>
      <c r="BR69">
        <v>-6</v>
      </c>
      <c r="BS69">
        <v>-6</v>
      </c>
      <c r="BT69">
        <v>-6</v>
      </c>
      <c r="BU69">
        <v>-6</v>
      </c>
      <c r="BV69">
        <v>-6</v>
      </c>
      <c r="BW69">
        <v>-6</v>
      </c>
      <c r="BX69">
        <v>-6</v>
      </c>
      <c r="BY69">
        <v>-6</v>
      </c>
      <c r="BZ69">
        <v>-6</v>
      </c>
      <c r="CA69">
        <v>-6</v>
      </c>
      <c r="CB69">
        <v>-6</v>
      </c>
      <c r="CC69">
        <v>-6</v>
      </c>
      <c r="CD69">
        <v>-6</v>
      </c>
      <c r="CE69">
        <v>-6</v>
      </c>
      <c r="CF69">
        <v>-6</v>
      </c>
      <c r="CG69">
        <v>-6</v>
      </c>
      <c r="CH69">
        <v>-6</v>
      </c>
      <c r="CI69">
        <v>-6</v>
      </c>
      <c r="CJ69">
        <v>-6</v>
      </c>
      <c r="CK69">
        <v>-6</v>
      </c>
      <c r="CL69">
        <v>-6</v>
      </c>
      <c r="CM69">
        <v>-6</v>
      </c>
      <c r="CN69">
        <v>-6</v>
      </c>
      <c r="CO69">
        <v>-6</v>
      </c>
      <c r="CP69">
        <v>-6</v>
      </c>
      <c r="CQ69">
        <v>-6</v>
      </c>
    </row>
    <row r="70" spans="1:95" ht="18" x14ac:dyDescent="0.2">
      <c r="A70" s="1" t="s">
        <v>48</v>
      </c>
      <c r="B70">
        <v>6</v>
      </c>
      <c r="C70">
        <v>6</v>
      </c>
      <c r="R70" s="25"/>
      <c r="S70" s="25"/>
      <c r="T70" s="25"/>
      <c r="U70" s="25"/>
      <c r="V70" s="25"/>
      <c r="W70" s="25"/>
      <c r="X70" s="25"/>
      <c r="Y70" s="25"/>
      <c r="Z70">
        <v>6</v>
      </c>
      <c r="AA70">
        <v>6</v>
      </c>
      <c r="AB70">
        <v>6</v>
      </c>
      <c r="AC70">
        <v>6</v>
      </c>
      <c r="AF70">
        <v>6</v>
      </c>
      <c r="AG70">
        <v>6</v>
      </c>
      <c r="AH70">
        <v>6</v>
      </c>
      <c r="AI70">
        <v>6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  <c r="CK70">
        <v>6</v>
      </c>
      <c r="CL70">
        <v>6</v>
      </c>
      <c r="CM70">
        <v>6</v>
      </c>
      <c r="CN70">
        <v>6</v>
      </c>
      <c r="CO70">
        <v>6</v>
      </c>
      <c r="CP70">
        <v>6</v>
      </c>
      <c r="CQ70">
        <v>6</v>
      </c>
    </row>
    <row r="71" spans="1:95" ht="18" x14ac:dyDescent="0.2">
      <c r="A71" s="1" t="s">
        <v>49</v>
      </c>
      <c r="B71">
        <v>8</v>
      </c>
      <c r="C71">
        <v>8</v>
      </c>
      <c r="R71" s="25"/>
      <c r="S71" s="25"/>
      <c r="T71" s="25"/>
      <c r="U71" s="25"/>
      <c r="V71" s="25"/>
      <c r="W71" s="25"/>
      <c r="X71" s="25"/>
      <c r="Y71" s="25"/>
      <c r="Z71">
        <v>8</v>
      </c>
      <c r="AA71">
        <v>8</v>
      </c>
      <c r="AB71">
        <v>8</v>
      </c>
      <c r="AC71">
        <v>8</v>
      </c>
      <c r="AF71">
        <v>8</v>
      </c>
      <c r="AG71">
        <v>8</v>
      </c>
      <c r="AH71">
        <v>8</v>
      </c>
      <c r="AI71">
        <v>8</v>
      </c>
      <c r="AJ71">
        <v>8</v>
      </c>
      <c r="AK71">
        <v>8</v>
      </c>
      <c r="AL71">
        <v>8</v>
      </c>
      <c r="AM71">
        <v>8</v>
      </c>
      <c r="AN71">
        <v>8</v>
      </c>
      <c r="AO71">
        <v>8</v>
      </c>
      <c r="AP71">
        <v>8</v>
      </c>
      <c r="AQ71">
        <v>8</v>
      </c>
      <c r="AR71">
        <v>8</v>
      </c>
      <c r="AS71">
        <v>8</v>
      </c>
      <c r="AT71">
        <v>8</v>
      </c>
      <c r="AU71">
        <v>8</v>
      </c>
      <c r="AV71">
        <v>8</v>
      </c>
      <c r="AW71">
        <v>8</v>
      </c>
      <c r="AX71">
        <v>8</v>
      </c>
      <c r="AY71">
        <v>8</v>
      </c>
      <c r="AZ71">
        <v>8</v>
      </c>
      <c r="BB71">
        <v>8</v>
      </c>
      <c r="BC71">
        <v>8</v>
      </c>
      <c r="BD71">
        <v>8</v>
      </c>
      <c r="BE71">
        <v>8</v>
      </c>
      <c r="BF71">
        <v>8</v>
      </c>
      <c r="BG71">
        <v>8</v>
      </c>
      <c r="BH71">
        <v>8</v>
      </c>
      <c r="BI71">
        <v>8</v>
      </c>
      <c r="BJ71">
        <v>8</v>
      </c>
      <c r="BK71">
        <v>8</v>
      </c>
      <c r="BL71">
        <v>8</v>
      </c>
      <c r="BM71">
        <v>8</v>
      </c>
      <c r="BN71">
        <v>8</v>
      </c>
      <c r="BO71">
        <v>8</v>
      </c>
      <c r="BP71">
        <v>8</v>
      </c>
      <c r="BQ71">
        <v>8</v>
      </c>
      <c r="BR71">
        <v>8</v>
      </c>
      <c r="BS71">
        <v>8</v>
      </c>
      <c r="BT71">
        <v>8</v>
      </c>
      <c r="BU71">
        <v>8</v>
      </c>
      <c r="BV71">
        <v>8</v>
      </c>
      <c r="BW71">
        <v>8</v>
      </c>
      <c r="BX71">
        <v>8</v>
      </c>
      <c r="BY71">
        <v>8</v>
      </c>
      <c r="BZ71">
        <v>8</v>
      </c>
      <c r="CA71">
        <v>8</v>
      </c>
      <c r="CB71">
        <v>8</v>
      </c>
      <c r="CC71">
        <v>8</v>
      </c>
      <c r="CD71">
        <v>8</v>
      </c>
      <c r="CE71">
        <v>8</v>
      </c>
      <c r="CF71">
        <v>8</v>
      </c>
      <c r="CG71">
        <v>8</v>
      </c>
      <c r="CH71">
        <v>8</v>
      </c>
      <c r="CI71">
        <v>8</v>
      </c>
      <c r="CJ71">
        <v>8</v>
      </c>
      <c r="CK71">
        <v>8</v>
      </c>
      <c r="CL71">
        <v>8</v>
      </c>
      <c r="CM71">
        <v>8</v>
      </c>
      <c r="CN71">
        <v>8</v>
      </c>
      <c r="CO71">
        <v>8</v>
      </c>
      <c r="CP71">
        <v>8</v>
      </c>
      <c r="CQ71">
        <v>8</v>
      </c>
    </row>
    <row r="72" spans="1:95" ht="18" x14ac:dyDescent="0.2">
      <c r="A72" s="1" t="s">
        <v>50</v>
      </c>
      <c r="B72">
        <v>8</v>
      </c>
      <c r="C72">
        <v>8</v>
      </c>
      <c r="R72" s="25"/>
      <c r="S72" s="25"/>
      <c r="T72" s="25"/>
      <c r="U72" s="25"/>
      <c r="V72" s="25"/>
      <c r="W72" s="25"/>
      <c r="X72" s="25"/>
      <c r="Y72" s="25"/>
      <c r="Z72">
        <v>8</v>
      </c>
      <c r="AA72">
        <v>8</v>
      </c>
      <c r="AB72">
        <v>8</v>
      </c>
      <c r="AC72">
        <v>8</v>
      </c>
      <c r="AF72">
        <v>8</v>
      </c>
      <c r="AG72">
        <v>8</v>
      </c>
      <c r="AH72">
        <v>8</v>
      </c>
      <c r="AI72">
        <v>8</v>
      </c>
      <c r="AJ72">
        <v>8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8</v>
      </c>
      <c r="AQ72">
        <v>8</v>
      </c>
      <c r="AR72">
        <v>8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8</v>
      </c>
      <c r="AZ72">
        <v>8</v>
      </c>
      <c r="BB72">
        <v>8</v>
      </c>
      <c r="BC72">
        <v>8</v>
      </c>
      <c r="BD72">
        <v>8</v>
      </c>
      <c r="BE72">
        <v>8</v>
      </c>
      <c r="BF72">
        <v>8</v>
      </c>
      <c r="BG72">
        <v>8</v>
      </c>
      <c r="BH72">
        <v>8</v>
      </c>
      <c r="BI72">
        <v>8</v>
      </c>
      <c r="BJ72">
        <v>8</v>
      </c>
      <c r="BK72">
        <v>8</v>
      </c>
      <c r="BL72">
        <v>8</v>
      </c>
      <c r="BM72">
        <v>8</v>
      </c>
      <c r="BN72">
        <v>8</v>
      </c>
      <c r="BO72">
        <v>8</v>
      </c>
      <c r="BP72">
        <v>8</v>
      </c>
      <c r="BQ72">
        <v>8</v>
      </c>
      <c r="BR72">
        <v>8</v>
      </c>
      <c r="BS72">
        <v>8</v>
      </c>
      <c r="BT72">
        <v>8</v>
      </c>
      <c r="BU72">
        <v>8</v>
      </c>
      <c r="BV72">
        <v>8</v>
      </c>
      <c r="BW72">
        <v>8</v>
      </c>
      <c r="BX72">
        <v>8</v>
      </c>
      <c r="BY72">
        <v>8</v>
      </c>
      <c r="BZ72">
        <v>8</v>
      </c>
      <c r="CA72">
        <v>8</v>
      </c>
      <c r="CB72">
        <v>8</v>
      </c>
      <c r="CC72">
        <v>8</v>
      </c>
      <c r="CD72">
        <v>8</v>
      </c>
      <c r="CE72">
        <v>8</v>
      </c>
      <c r="CF72">
        <v>8</v>
      </c>
      <c r="CG72">
        <v>8</v>
      </c>
      <c r="CH72">
        <v>8</v>
      </c>
      <c r="CI72">
        <v>8</v>
      </c>
      <c r="CJ72">
        <v>8</v>
      </c>
      <c r="CK72">
        <v>8</v>
      </c>
      <c r="CL72">
        <v>8</v>
      </c>
      <c r="CM72">
        <v>8</v>
      </c>
      <c r="CN72">
        <v>8</v>
      </c>
      <c r="CO72">
        <v>8</v>
      </c>
      <c r="CP72">
        <v>8</v>
      </c>
      <c r="CQ72">
        <v>8</v>
      </c>
    </row>
    <row r="73" spans="1:95" ht="18" x14ac:dyDescent="0.2">
      <c r="A73" s="4" t="s">
        <v>51</v>
      </c>
      <c r="B73">
        <v>200</v>
      </c>
      <c r="C73">
        <v>200</v>
      </c>
      <c r="R73" s="25"/>
      <c r="S73" s="25"/>
      <c r="T73" s="25"/>
      <c r="U73" s="25"/>
      <c r="V73" s="25"/>
      <c r="W73" s="25"/>
      <c r="X73" s="25"/>
      <c r="Y73" s="25"/>
      <c r="Z73">
        <v>200</v>
      </c>
      <c r="AA73">
        <v>200</v>
      </c>
      <c r="AB73">
        <v>200</v>
      </c>
      <c r="AC73">
        <v>200</v>
      </c>
      <c r="AF73">
        <v>200</v>
      </c>
      <c r="AG73">
        <v>200</v>
      </c>
      <c r="AH73">
        <v>200</v>
      </c>
      <c r="AI73">
        <v>200</v>
      </c>
      <c r="AJ73">
        <v>200</v>
      </c>
      <c r="AK73">
        <v>200</v>
      </c>
      <c r="AL73">
        <v>200</v>
      </c>
      <c r="AM73">
        <v>200</v>
      </c>
      <c r="AN73">
        <v>200</v>
      </c>
      <c r="AO73">
        <v>200</v>
      </c>
      <c r="AP73">
        <v>200</v>
      </c>
      <c r="AQ73">
        <v>200</v>
      </c>
      <c r="AR73">
        <v>200</v>
      </c>
      <c r="AS73">
        <v>200</v>
      </c>
      <c r="AT73">
        <v>200</v>
      </c>
      <c r="AU73">
        <v>200</v>
      </c>
      <c r="AV73">
        <v>200</v>
      </c>
      <c r="AW73">
        <v>200</v>
      </c>
      <c r="AX73">
        <v>200</v>
      </c>
      <c r="AY73">
        <v>200</v>
      </c>
      <c r="AZ73">
        <v>200</v>
      </c>
      <c r="BB73">
        <v>200</v>
      </c>
      <c r="BC73">
        <v>200</v>
      </c>
      <c r="BD73">
        <v>200</v>
      </c>
      <c r="BE73">
        <v>200</v>
      </c>
      <c r="BF73">
        <v>200</v>
      </c>
      <c r="BG73">
        <v>200</v>
      </c>
      <c r="BH73">
        <v>200</v>
      </c>
      <c r="BI73">
        <v>200</v>
      </c>
      <c r="BJ73">
        <v>200</v>
      </c>
      <c r="BK73">
        <v>200</v>
      </c>
      <c r="BL73">
        <v>200</v>
      </c>
      <c r="BM73">
        <v>200</v>
      </c>
      <c r="BN73">
        <v>200</v>
      </c>
      <c r="BO73">
        <v>200</v>
      </c>
      <c r="BP73">
        <v>200</v>
      </c>
      <c r="BQ73">
        <v>200</v>
      </c>
      <c r="BR73">
        <v>200</v>
      </c>
      <c r="BS73">
        <v>200</v>
      </c>
      <c r="BT73">
        <v>200</v>
      </c>
      <c r="BU73">
        <v>200</v>
      </c>
      <c r="BV73">
        <v>200</v>
      </c>
      <c r="BW73">
        <v>200</v>
      </c>
      <c r="BX73">
        <v>200</v>
      </c>
      <c r="BY73">
        <v>200</v>
      </c>
      <c r="BZ73">
        <v>200</v>
      </c>
      <c r="CA73">
        <v>200</v>
      </c>
      <c r="CB73">
        <v>200</v>
      </c>
      <c r="CC73">
        <v>200</v>
      </c>
      <c r="CD73">
        <v>200</v>
      </c>
      <c r="CE73">
        <v>200</v>
      </c>
      <c r="CF73">
        <v>200</v>
      </c>
      <c r="CG73">
        <v>200</v>
      </c>
      <c r="CH73">
        <v>200</v>
      </c>
      <c r="CI73">
        <v>200</v>
      </c>
      <c r="CJ73">
        <v>200</v>
      </c>
      <c r="CK73">
        <v>200</v>
      </c>
      <c r="CL73">
        <v>200</v>
      </c>
      <c r="CM73">
        <v>200</v>
      </c>
      <c r="CN73">
        <v>200</v>
      </c>
      <c r="CO73">
        <v>200</v>
      </c>
      <c r="CP73">
        <v>200</v>
      </c>
      <c r="CQ73">
        <v>200</v>
      </c>
    </row>
    <row r="74" spans="1:95" ht="18" x14ac:dyDescent="0.2">
      <c r="A74" s="4" t="s">
        <v>52</v>
      </c>
      <c r="B74">
        <v>1</v>
      </c>
      <c r="C74">
        <v>1</v>
      </c>
      <c r="R74" s="25"/>
      <c r="S74" s="25"/>
      <c r="T74" s="25"/>
      <c r="U74" s="25"/>
      <c r="V74" s="25"/>
      <c r="W74" s="25"/>
      <c r="X74" s="25"/>
      <c r="Y74" s="25"/>
      <c r="Z74">
        <v>1</v>
      </c>
      <c r="AA74">
        <v>1</v>
      </c>
      <c r="AB74">
        <v>1</v>
      </c>
      <c r="AC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</row>
    <row r="75" spans="1:95" ht="18" x14ac:dyDescent="0.2">
      <c r="A75" s="4" t="s">
        <v>53</v>
      </c>
      <c r="B75">
        <v>1</v>
      </c>
      <c r="C75">
        <v>1</v>
      </c>
      <c r="R75" s="25"/>
      <c r="S75" s="25"/>
      <c r="T75" s="25"/>
      <c r="U75" s="25"/>
      <c r="V75" s="25"/>
      <c r="W75" s="25"/>
      <c r="X75" s="25"/>
      <c r="Y75" s="25"/>
      <c r="Z75">
        <v>1</v>
      </c>
      <c r="AA75">
        <v>1</v>
      </c>
      <c r="AB75">
        <v>1</v>
      </c>
      <c r="AC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</row>
    <row r="76" spans="1:95" ht="18" x14ac:dyDescent="0.2">
      <c r="A76" s="4" t="s">
        <v>54</v>
      </c>
      <c r="B76">
        <v>1</v>
      </c>
      <c r="C76">
        <v>1</v>
      </c>
      <c r="R76" s="25"/>
      <c r="S76" s="25"/>
      <c r="T76" s="25"/>
      <c r="U76" s="25"/>
      <c r="V76" s="25"/>
      <c r="W76" s="25"/>
      <c r="X76" s="25"/>
      <c r="Y76" s="25"/>
      <c r="Z76">
        <v>1</v>
      </c>
      <c r="AA76">
        <v>1</v>
      </c>
      <c r="AB76">
        <v>1</v>
      </c>
      <c r="AC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</row>
    <row r="77" spans="1:95" ht="18" x14ac:dyDescent="0.2">
      <c r="A77" s="4" t="s">
        <v>116</v>
      </c>
      <c r="B77">
        <v>1</v>
      </c>
      <c r="C77">
        <v>1</v>
      </c>
      <c r="R77" s="25"/>
      <c r="S77" s="25"/>
      <c r="T77" s="25"/>
      <c r="U77" s="25"/>
      <c r="V77" s="25"/>
      <c r="W77" s="25"/>
      <c r="X77" s="25"/>
      <c r="Y77" s="25"/>
      <c r="Z77">
        <v>1</v>
      </c>
      <c r="AA77">
        <v>1</v>
      </c>
      <c r="AB77">
        <v>1</v>
      </c>
      <c r="AC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</row>
    <row r="78" spans="1:95" ht="18" x14ac:dyDescent="0.2">
      <c r="A78" s="4" t="s">
        <v>78</v>
      </c>
      <c r="B78">
        <v>1</v>
      </c>
      <c r="C78">
        <v>1</v>
      </c>
      <c r="R78" s="25"/>
      <c r="S78" s="25"/>
      <c r="T78" s="25"/>
      <c r="U78" s="25"/>
      <c r="V78" s="25"/>
      <c r="W78" s="25"/>
      <c r="X78" s="25"/>
      <c r="Y78" s="25"/>
      <c r="Z78">
        <v>1</v>
      </c>
      <c r="AA78">
        <v>1</v>
      </c>
      <c r="AB78">
        <v>1</v>
      </c>
      <c r="AC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 s="4"/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</row>
    <row r="79" spans="1:95" ht="18" x14ac:dyDescent="0.2">
      <c r="A79" s="4" t="s">
        <v>55</v>
      </c>
      <c r="B79">
        <v>1</v>
      </c>
      <c r="C79">
        <v>1</v>
      </c>
      <c r="R79" s="25"/>
      <c r="S79" s="25"/>
      <c r="T79" s="25"/>
      <c r="U79" s="25"/>
      <c r="V79" s="25"/>
      <c r="W79" s="25"/>
      <c r="X79" s="25"/>
      <c r="Y79" s="25"/>
      <c r="Z79">
        <v>1</v>
      </c>
      <c r="AA79">
        <v>1</v>
      </c>
      <c r="AB79">
        <v>1</v>
      </c>
      <c r="AC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</row>
    <row r="80" spans="1:95" ht="18" x14ac:dyDescent="0.2">
      <c r="A80" s="4" t="s">
        <v>56</v>
      </c>
      <c r="B80">
        <v>1</v>
      </c>
      <c r="C80">
        <v>1</v>
      </c>
      <c r="R80" s="25"/>
      <c r="S80" s="25"/>
      <c r="T80" s="25"/>
      <c r="U80" s="25"/>
      <c r="V80" s="25"/>
      <c r="W80" s="25"/>
      <c r="X80" s="25"/>
      <c r="Y80" s="25"/>
      <c r="Z80">
        <v>1</v>
      </c>
      <c r="AA80">
        <v>1</v>
      </c>
      <c r="AB80">
        <v>1</v>
      </c>
      <c r="AC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</row>
    <row r="81" spans="1:95" ht="18" x14ac:dyDescent="0.2">
      <c r="A81" s="4" t="s">
        <v>57</v>
      </c>
      <c r="B81">
        <v>1</v>
      </c>
      <c r="C81">
        <v>1</v>
      </c>
      <c r="R81" s="25"/>
      <c r="S81" s="25"/>
      <c r="T81" s="25"/>
      <c r="U81" s="25"/>
      <c r="V81" s="25"/>
      <c r="W81" s="25"/>
      <c r="X81" s="25"/>
      <c r="Y81" s="25"/>
      <c r="Z81">
        <v>1</v>
      </c>
      <c r="AA81">
        <v>1</v>
      </c>
      <c r="AB81">
        <v>1</v>
      </c>
      <c r="AC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</row>
    <row r="82" spans="1:95" ht="18" x14ac:dyDescent="0.2">
      <c r="A82" s="4" t="s">
        <v>58</v>
      </c>
      <c r="B82">
        <v>1</v>
      </c>
      <c r="C82">
        <v>1</v>
      </c>
      <c r="R82" s="25"/>
      <c r="S82" s="25"/>
      <c r="T82" s="25"/>
      <c r="U82" s="25"/>
      <c r="V82" s="25"/>
      <c r="W82" s="25"/>
      <c r="X82" s="25"/>
      <c r="Y82" s="25"/>
      <c r="Z82">
        <v>1</v>
      </c>
      <c r="AA82">
        <v>1</v>
      </c>
      <c r="AB82">
        <v>1</v>
      </c>
      <c r="AC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 s="6"/>
      <c r="BB82" s="6">
        <v>1</v>
      </c>
      <c r="BC82" s="6">
        <v>1</v>
      </c>
      <c r="BD82" s="6">
        <v>1</v>
      </c>
      <c r="BE82" s="6">
        <v>1</v>
      </c>
      <c r="BF82" s="6">
        <v>1</v>
      </c>
      <c r="BG82" s="6">
        <v>1</v>
      </c>
      <c r="BH82" s="6">
        <v>1</v>
      </c>
      <c r="BI82" s="6">
        <v>1</v>
      </c>
      <c r="BJ82" s="6">
        <v>1</v>
      </c>
      <c r="BK82" s="6">
        <v>1</v>
      </c>
      <c r="BL82" s="6">
        <v>1</v>
      </c>
      <c r="BM82" s="6">
        <v>1</v>
      </c>
      <c r="BN82" s="6">
        <v>1</v>
      </c>
      <c r="BO82" s="6">
        <v>1</v>
      </c>
      <c r="BP82" s="6">
        <v>1</v>
      </c>
      <c r="BQ82" s="6">
        <v>1</v>
      </c>
      <c r="BR82" s="6">
        <v>1</v>
      </c>
      <c r="BS82" s="6">
        <v>1</v>
      </c>
      <c r="BT82" s="6">
        <v>1</v>
      </c>
      <c r="BU82" s="6">
        <v>1</v>
      </c>
      <c r="BV82" s="6">
        <v>1</v>
      </c>
      <c r="BW82" s="6">
        <v>1</v>
      </c>
      <c r="BX82" s="6">
        <v>1</v>
      </c>
      <c r="BY82" s="6">
        <v>1</v>
      </c>
      <c r="BZ82" s="6">
        <v>1</v>
      </c>
      <c r="CA82" s="6">
        <v>1</v>
      </c>
      <c r="CB82" s="6">
        <v>1</v>
      </c>
      <c r="CC82" s="6">
        <v>1</v>
      </c>
      <c r="CD82" s="6">
        <v>1</v>
      </c>
      <c r="CE82" s="6">
        <v>1</v>
      </c>
      <c r="CF82" s="6">
        <v>1</v>
      </c>
      <c r="CG82" s="6">
        <v>1</v>
      </c>
      <c r="CH82" s="6">
        <v>1</v>
      </c>
      <c r="CI82" s="6">
        <v>1</v>
      </c>
      <c r="CJ82" s="6">
        <v>1</v>
      </c>
      <c r="CK82" s="6">
        <v>1</v>
      </c>
      <c r="CL82" s="6">
        <v>1</v>
      </c>
      <c r="CM82" s="6">
        <v>1</v>
      </c>
      <c r="CN82" s="6">
        <v>1</v>
      </c>
      <c r="CO82" s="6">
        <v>1</v>
      </c>
      <c r="CP82" s="6">
        <v>1</v>
      </c>
      <c r="CQ82" s="6">
        <v>1</v>
      </c>
    </row>
    <row r="83" spans="1:95" ht="18" x14ac:dyDescent="0.2">
      <c r="A83" s="4" t="s">
        <v>59</v>
      </c>
      <c r="B83">
        <v>1</v>
      </c>
      <c r="C83">
        <v>1</v>
      </c>
      <c r="R83" s="25"/>
      <c r="S83" s="25"/>
      <c r="T83" s="25"/>
      <c r="U83" s="25"/>
      <c r="V83" s="25"/>
      <c r="W83" s="25"/>
      <c r="X83" s="25"/>
      <c r="Y83" s="25"/>
      <c r="Z83">
        <v>1</v>
      </c>
      <c r="AA83">
        <v>1</v>
      </c>
      <c r="AB83">
        <v>1</v>
      </c>
      <c r="AC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 s="6"/>
      <c r="BB83" s="6">
        <v>1</v>
      </c>
      <c r="BC83" s="6">
        <v>1</v>
      </c>
      <c r="BD83" s="6">
        <v>1</v>
      </c>
      <c r="BE83" s="6">
        <v>1</v>
      </c>
      <c r="BF83" s="6">
        <v>1</v>
      </c>
      <c r="BG83" s="6">
        <v>1</v>
      </c>
      <c r="BH83" s="6">
        <v>1</v>
      </c>
      <c r="BI83" s="6">
        <v>1</v>
      </c>
      <c r="BJ83" s="6">
        <v>1</v>
      </c>
      <c r="BK83" s="6">
        <v>1</v>
      </c>
      <c r="BL83" s="6">
        <v>1</v>
      </c>
      <c r="BM83" s="6">
        <v>1</v>
      </c>
      <c r="BN83" s="6">
        <v>1</v>
      </c>
      <c r="BO83" s="6">
        <v>1</v>
      </c>
      <c r="BP83" s="6">
        <v>1</v>
      </c>
      <c r="BQ83" s="6">
        <v>1</v>
      </c>
      <c r="BR83" s="6">
        <v>1</v>
      </c>
      <c r="BS83" s="6">
        <v>1</v>
      </c>
      <c r="BT83" s="6">
        <v>1</v>
      </c>
      <c r="BU83" s="6">
        <v>1</v>
      </c>
      <c r="BV83" s="6">
        <v>1</v>
      </c>
      <c r="BW83" s="6">
        <v>1</v>
      </c>
      <c r="BX83" s="6">
        <v>1</v>
      </c>
      <c r="BY83" s="6">
        <v>1</v>
      </c>
      <c r="BZ83" s="6">
        <v>1</v>
      </c>
      <c r="CA83" s="6">
        <v>1</v>
      </c>
      <c r="CB83" s="6">
        <v>1</v>
      </c>
      <c r="CC83" s="6">
        <v>1</v>
      </c>
      <c r="CD83" s="6">
        <v>1</v>
      </c>
      <c r="CE83" s="6">
        <v>1</v>
      </c>
      <c r="CF83" s="6">
        <v>1</v>
      </c>
      <c r="CG83" s="6">
        <v>1</v>
      </c>
      <c r="CH83" s="6">
        <v>1</v>
      </c>
      <c r="CI83" s="6">
        <v>1</v>
      </c>
      <c r="CJ83" s="6">
        <v>1</v>
      </c>
      <c r="CK83" s="6">
        <v>1</v>
      </c>
      <c r="CL83" s="6">
        <v>1</v>
      </c>
      <c r="CM83" s="6">
        <v>1</v>
      </c>
      <c r="CN83" s="6">
        <v>1</v>
      </c>
      <c r="CO83" s="6">
        <v>1</v>
      </c>
      <c r="CP83" s="6">
        <v>1</v>
      </c>
      <c r="CQ83" s="6">
        <v>1</v>
      </c>
    </row>
    <row r="84" spans="1:95" ht="18" x14ac:dyDescent="0.2">
      <c r="A84" s="4" t="s">
        <v>60</v>
      </c>
      <c r="B84">
        <v>1</v>
      </c>
      <c r="C84">
        <v>1</v>
      </c>
      <c r="R84" s="25"/>
      <c r="S84" s="25"/>
      <c r="T84" s="25"/>
      <c r="U84" s="25"/>
      <c r="V84" s="25"/>
      <c r="W84" s="25"/>
      <c r="X84" s="25"/>
      <c r="Y84" s="25"/>
      <c r="Z84">
        <v>1</v>
      </c>
      <c r="AA84">
        <v>1</v>
      </c>
      <c r="AB84">
        <v>1</v>
      </c>
      <c r="AC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</row>
    <row r="85" spans="1:95" ht="18" x14ac:dyDescent="0.2">
      <c r="A85" s="4" t="s">
        <v>61</v>
      </c>
      <c r="B85">
        <v>12.5</v>
      </c>
      <c r="C85">
        <v>12.5</v>
      </c>
      <c r="R85" s="25"/>
      <c r="S85" s="25"/>
      <c r="T85" s="25"/>
      <c r="U85" s="25"/>
      <c r="V85" s="25"/>
      <c r="W85" s="25"/>
      <c r="X85" s="25"/>
      <c r="Y85" s="25"/>
      <c r="Z85">
        <v>12.5</v>
      </c>
      <c r="AA85">
        <v>12.5</v>
      </c>
      <c r="AB85">
        <v>12.5</v>
      </c>
      <c r="AC85">
        <v>12.5</v>
      </c>
      <c r="AF85">
        <v>12.5</v>
      </c>
      <c r="AG85">
        <v>12.5</v>
      </c>
      <c r="AH85">
        <v>12.5</v>
      </c>
      <c r="AI85">
        <v>12.5</v>
      </c>
      <c r="AJ85">
        <v>12.5</v>
      </c>
      <c r="AK85">
        <v>12.5</v>
      </c>
      <c r="AL85">
        <v>12.5</v>
      </c>
      <c r="AM85">
        <v>12.5</v>
      </c>
      <c r="AN85">
        <v>12.5</v>
      </c>
      <c r="AO85">
        <v>12.5</v>
      </c>
      <c r="AP85">
        <v>12.5</v>
      </c>
      <c r="AQ85">
        <v>12.5</v>
      </c>
      <c r="AR85">
        <v>12.5</v>
      </c>
      <c r="AS85">
        <v>12.5</v>
      </c>
      <c r="AT85">
        <v>12.5</v>
      </c>
      <c r="AU85">
        <v>12.5</v>
      </c>
      <c r="AV85">
        <v>12.5</v>
      </c>
      <c r="AW85">
        <v>12.5</v>
      </c>
      <c r="AX85">
        <v>12.5</v>
      </c>
      <c r="AY85">
        <v>12.5</v>
      </c>
      <c r="AZ85">
        <v>12.5</v>
      </c>
      <c r="BB85">
        <v>12.5</v>
      </c>
      <c r="BC85">
        <v>12.5</v>
      </c>
      <c r="BD85">
        <v>12.5</v>
      </c>
      <c r="BE85">
        <v>12.5</v>
      </c>
      <c r="BF85">
        <v>12.5</v>
      </c>
      <c r="BG85">
        <v>12.5</v>
      </c>
      <c r="BH85">
        <v>12.5</v>
      </c>
      <c r="BI85">
        <v>12.5</v>
      </c>
      <c r="BJ85">
        <v>12.5</v>
      </c>
      <c r="BK85">
        <v>12.5</v>
      </c>
      <c r="BL85">
        <v>12.5</v>
      </c>
      <c r="BM85">
        <v>12.5</v>
      </c>
      <c r="BN85">
        <v>12.5</v>
      </c>
      <c r="BO85">
        <v>12.5</v>
      </c>
      <c r="BP85">
        <v>12.5</v>
      </c>
      <c r="BQ85">
        <v>12.5</v>
      </c>
      <c r="BR85">
        <v>12.5</v>
      </c>
      <c r="BS85">
        <v>12.5</v>
      </c>
      <c r="BT85">
        <v>12.5</v>
      </c>
      <c r="BU85">
        <v>12.5</v>
      </c>
      <c r="BV85">
        <v>12.5</v>
      </c>
      <c r="BW85">
        <v>12.5</v>
      </c>
      <c r="BX85">
        <v>12.5</v>
      </c>
      <c r="BY85">
        <v>12.5</v>
      </c>
      <c r="BZ85">
        <v>12.5</v>
      </c>
      <c r="CA85">
        <v>12.5</v>
      </c>
      <c r="CB85">
        <v>12.5</v>
      </c>
      <c r="CC85">
        <v>12.5</v>
      </c>
      <c r="CD85">
        <v>12.5</v>
      </c>
      <c r="CE85">
        <v>12.5</v>
      </c>
      <c r="CF85">
        <v>12.5</v>
      </c>
      <c r="CG85">
        <v>12.5</v>
      </c>
      <c r="CH85">
        <v>12.5</v>
      </c>
      <c r="CI85">
        <v>12.5</v>
      </c>
      <c r="CJ85">
        <v>12.5</v>
      </c>
      <c r="CK85">
        <v>12.5</v>
      </c>
      <c r="CL85">
        <v>12.5</v>
      </c>
      <c r="CM85">
        <v>12.5</v>
      </c>
      <c r="CN85">
        <v>12.5</v>
      </c>
      <c r="CO85">
        <v>12.5</v>
      </c>
      <c r="CP85">
        <v>12.5</v>
      </c>
      <c r="CQ85">
        <v>12.5</v>
      </c>
    </row>
    <row r="86" spans="1:95" ht="18" x14ac:dyDescent="0.2">
      <c r="A86" s="4" t="s">
        <v>62</v>
      </c>
      <c r="B86">
        <v>1</v>
      </c>
      <c r="C86">
        <v>1</v>
      </c>
      <c r="R86" s="25"/>
      <c r="S86" s="25"/>
      <c r="T86" s="25"/>
      <c r="U86" s="25"/>
      <c r="V86" s="25"/>
      <c r="W86" s="25"/>
      <c r="X86" s="25"/>
      <c r="Y86" s="25"/>
      <c r="Z86">
        <v>1</v>
      </c>
      <c r="AA86">
        <v>1</v>
      </c>
      <c r="AB86">
        <v>1</v>
      </c>
      <c r="AC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</row>
    <row r="87" spans="1:95" ht="18" x14ac:dyDescent="0.2">
      <c r="A87" s="4" t="s">
        <v>63</v>
      </c>
      <c r="B87">
        <v>1</v>
      </c>
      <c r="C87">
        <v>1</v>
      </c>
      <c r="R87" s="25"/>
      <c r="S87" s="25"/>
      <c r="T87" s="25"/>
      <c r="U87" s="25"/>
      <c r="V87" s="25"/>
      <c r="W87" s="25"/>
      <c r="X87" s="25"/>
      <c r="Y87" s="25"/>
      <c r="Z87">
        <v>1</v>
      </c>
      <c r="AA87">
        <v>1</v>
      </c>
      <c r="AB87">
        <v>1</v>
      </c>
      <c r="AC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</row>
    <row r="88" spans="1:95" ht="18" x14ac:dyDescent="0.2">
      <c r="A88" s="4" t="s">
        <v>64</v>
      </c>
      <c r="B88">
        <v>1</v>
      </c>
      <c r="C88">
        <v>1</v>
      </c>
      <c r="R88" s="25"/>
      <c r="S88" s="25"/>
      <c r="T88" s="25"/>
      <c r="U88" s="25"/>
      <c r="V88" s="25"/>
      <c r="W88" s="25"/>
      <c r="X88" s="25"/>
      <c r="Y88" s="25"/>
      <c r="Z88">
        <v>1</v>
      </c>
      <c r="AA88">
        <v>1</v>
      </c>
      <c r="AB88">
        <v>1</v>
      </c>
      <c r="AC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</row>
    <row r="89" spans="1:95" ht="18" x14ac:dyDescent="0.2">
      <c r="A89" s="4" t="s">
        <v>65</v>
      </c>
      <c r="B89">
        <v>1</v>
      </c>
      <c r="C89">
        <v>1</v>
      </c>
      <c r="R89" s="25"/>
      <c r="S89" s="25"/>
      <c r="T89" s="25"/>
      <c r="U89" s="25"/>
      <c r="V89" s="25"/>
      <c r="W89" s="25"/>
      <c r="X89" s="25"/>
      <c r="Y89" s="25"/>
      <c r="Z89">
        <v>1</v>
      </c>
      <c r="AA89">
        <v>1</v>
      </c>
      <c r="AB89">
        <v>1</v>
      </c>
      <c r="AC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</row>
    <row r="90" spans="1:95" ht="18" x14ac:dyDescent="0.2">
      <c r="A90" s="4" t="s">
        <v>66</v>
      </c>
      <c r="B90">
        <v>1</v>
      </c>
      <c r="C90">
        <v>1</v>
      </c>
      <c r="R90" s="25"/>
      <c r="S90" s="25"/>
      <c r="T90" s="25"/>
      <c r="U90" s="25"/>
      <c r="V90" s="25"/>
      <c r="W90" s="25"/>
      <c r="X90" s="25"/>
      <c r="Y90" s="25"/>
      <c r="Z90">
        <v>1</v>
      </c>
      <c r="AA90">
        <v>1</v>
      </c>
      <c r="AB90">
        <v>1</v>
      </c>
      <c r="AC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</row>
    <row r="91" spans="1:95" ht="18" x14ac:dyDescent="0.2">
      <c r="A91" s="4" t="s">
        <v>67</v>
      </c>
      <c r="B91">
        <v>1</v>
      </c>
      <c r="C91">
        <v>1</v>
      </c>
      <c r="R91" s="25"/>
      <c r="S91" s="25"/>
      <c r="T91" s="25"/>
      <c r="U91" s="25"/>
      <c r="V91" s="25"/>
      <c r="W91" s="25"/>
      <c r="X91" s="25"/>
      <c r="Y91" s="25"/>
      <c r="Z91">
        <v>1</v>
      </c>
      <c r="AA91">
        <v>1</v>
      </c>
      <c r="AB91">
        <v>1</v>
      </c>
      <c r="AC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</row>
    <row r="92" spans="1:95" ht="18" x14ac:dyDescent="0.2">
      <c r="A92" s="4" t="s">
        <v>68</v>
      </c>
      <c r="B92">
        <v>3.125</v>
      </c>
      <c r="C92">
        <v>3.125</v>
      </c>
      <c r="R92" s="25"/>
      <c r="S92" s="25"/>
      <c r="T92" s="25"/>
      <c r="U92" s="25"/>
      <c r="V92" s="25"/>
      <c r="W92" s="25"/>
      <c r="X92" s="25"/>
      <c r="Y92" s="25"/>
      <c r="Z92">
        <v>3.125</v>
      </c>
      <c r="AA92">
        <v>3.125</v>
      </c>
      <c r="AB92">
        <v>3.125</v>
      </c>
      <c r="AC92">
        <v>3.125</v>
      </c>
      <c r="AF92">
        <v>3.125</v>
      </c>
      <c r="AG92">
        <v>3.125</v>
      </c>
      <c r="AH92">
        <v>3.125</v>
      </c>
      <c r="AI92">
        <v>3.125</v>
      </c>
      <c r="AJ92">
        <v>3.125</v>
      </c>
      <c r="AK92">
        <v>3.125</v>
      </c>
      <c r="AL92">
        <v>3.125</v>
      </c>
      <c r="AM92">
        <v>3.125</v>
      </c>
      <c r="AN92">
        <v>3.125</v>
      </c>
      <c r="AO92">
        <v>3.125</v>
      </c>
      <c r="AP92">
        <v>3.125</v>
      </c>
      <c r="AQ92">
        <v>3.125</v>
      </c>
      <c r="AR92">
        <v>3.125</v>
      </c>
      <c r="AS92">
        <v>3.125</v>
      </c>
      <c r="AT92">
        <v>3.125</v>
      </c>
      <c r="AU92">
        <v>3.125</v>
      </c>
      <c r="AV92">
        <v>3.125</v>
      </c>
      <c r="AW92">
        <v>3.125</v>
      </c>
      <c r="AX92">
        <v>3.125</v>
      </c>
      <c r="AY92">
        <v>3.125</v>
      </c>
      <c r="AZ92">
        <v>3.125</v>
      </c>
      <c r="BB92">
        <v>3.125</v>
      </c>
      <c r="BC92">
        <v>3.125</v>
      </c>
      <c r="BD92">
        <v>3.125</v>
      </c>
      <c r="BE92">
        <v>3.125</v>
      </c>
      <c r="BF92">
        <v>3.125</v>
      </c>
      <c r="BG92">
        <v>3.125</v>
      </c>
      <c r="BH92">
        <v>3.125</v>
      </c>
      <c r="BI92">
        <v>3.125</v>
      </c>
      <c r="BJ92">
        <v>3.125</v>
      </c>
      <c r="BK92">
        <v>3.125</v>
      </c>
      <c r="BL92">
        <v>3.125</v>
      </c>
      <c r="BM92">
        <v>3.125</v>
      </c>
      <c r="BN92">
        <v>3.125</v>
      </c>
      <c r="BO92">
        <v>3.125</v>
      </c>
      <c r="BP92">
        <v>3.125</v>
      </c>
      <c r="BQ92">
        <v>3.125</v>
      </c>
      <c r="BR92">
        <v>3.125</v>
      </c>
      <c r="BS92">
        <v>3.125</v>
      </c>
      <c r="BT92">
        <v>3.125</v>
      </c>
      <c r="BU92">
        <v>3.125</v>
      </c>
      <c r="BV92">
        <v>3.125</v>
      </c>
      <c r="BW92">
        <v>3.125</v>
      </c>
      <c r="BX92">
        <v>3.125</v>
      </c>
      <c r="BY92">
        <v>3.125</v>
      </c>
      <c r="BZ92">
        <v>3.125</v>
      </c>
      <c r="CA92">
        <v>3.125</v>
      </c>
      <c r="CB92">
        <v>3.125</v>
      </c>
      <c r="CC92">
        <v>3.125</v>
      </c>
      <c r="CD92">
        <v>3.125</v>
      </c>
      <c r="CE92">
        <v>3.125</v>
      </c>
      <c r="CF92">
        <v>3.125</v>
      </c>
      <c r="CG92">
        <v>3.125</v>
      </c>
      <c r="CH92">
        <v>3.125</v>
      </c>
      <c r="CI92">
        <v>3.125</v>
      </c>
      <c r="CJ92">
        <v>3.125</v>
      </c>
      <c r="CK92">
        <v>3.125</v>
      </c>
      <c r="CL92">
        <v>3.125</v>
      </c>
      <c r="CM92">
        <v>3.125</v>
      </c>
      <c r="CN92">
        <v>3.125</v>
      </c>
      <c r="CO92">
        <v>3.125</v>
      </c>
      <c r="CP92">
        <v>3.125</v>
      </c>
      <c r="CQ92">
        <v>3.125</v>
      </c>
    </row>
    <row r="93" spans="1:95" ht="18" x14ac:dyDescent="0.2">
      <c r="A93" s="4" t="s">
        <v>115</v>
      </c>
      <c r="B93">
        <v>5</v>
      </c>
      <c r="C93">
        <v>5</v>
      </c>
      <c r="R93" s="25"/>
      <c r="S93" s="25"/>
      <c r="T93" s="25"/>
      <c r="U93" s="25"/>
      <c r="V93" s="25"/>
      <c r="W93" s="25"/>
      <c r="X93" s="25"/>
      <c r="Y93" s="25"/>
      <c r="Z93">
        <v>5</v>
      </c>
      <c r="AA93">
        <v>5</v>
      </c>
      <c r="AB93">
        <v>5</v>
      </c>
      <c r="AC93">
        <v>5</v>
      </c>
      <c r="AF93">
        <v>5</v>
      </c>
      <c r="AG93">
        <v>5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>
        <v>5</v>
      </c>
      <c r="CG93">
        <v>5</v>
      </c>
      <c r="CH93">
        <v>5</v>
      </c>
      <c r="CI93">
        <v>5</v>
      </c>
      <c r="CJ93">
        <v>5</v>
      </c>
      <c r="CK93">
        <v>5</v>
      </c>
      <c r="CL93">
        <v>5</v>
      </c>
      <c r="CM93">
        <v>5</v>
      </c>
      <c r="CN93">
        <v>5</v>
      </c>
      <c r="CO93">
        <v>5</v>
      </c>
      <c r="CP93">
        <v>5</v>
      </c>
      <c r="CQ93">
        <v>5</v>
      </c>
    </row>
    <row r="94" spans="1:95" ht="18" x14ac:dyDescent="0.2">
      <c r="A94" s="4" t="s">
        <v>69</v>
      </c>
      <c r="B94">
        <v>0.1</v>
      </c>
      <c r="C94">
        <v>0.1</v>
      </c>
      <c r="R94" s="25"/>
      <c r="S94" s="25"/>
      <c r="T94" s="25"/>
      <c r="U94" s="25"/>
      <c r="V94" s="25"/>
      <c r="W94" s="25"/>
      <c r="X94" s="25"/>
      <c r="Y94" s="25"/>
      <c r="Z94">
        <v>0.1</v>
      </c>
      <c r="AA94">
        <v>0.1</v>
      </c>
      <c r="AB94">
        <v>0.1</v>
      </c>
      <c r="AC94">
        <v>0.1</v>
      </c>
      <c r="AF94">
        <v>0.1</v>
      </c>
      <c r="AG94">
        <v>0.1</v>
      </c>
      <c r="AH94">
        <v>0.1</v>
      </c>
      <c r="AI94">
        <v>0.1</v>
      </c>
      <c r="AJ94">
        <v>0.1</v>
      </c>
      <c r="AK94">
        <v>0.1</v>
      </c>
      <c r="AL94">
        <v>0.1</v>
      </c>
      <c r="AM94">
        <v>0.1</v>
      </c>
      <c r="AN94">
        <v>0.1</v>
      </c>
      <c r="AO94">
        <v>0.1</v>
      </c>
      <c r="AP94">
        <v>0.1</v>
      </c>
      <c r="AQ94">
        <v>0.1</v>
      </c>
      <c r="AR94">
        <v>0.1</v>
      </c>
      <c r="AS94">
        <v>0.1</v>
      </c>
      <c r="AT94">
        <v>0.1</v>
      </c>
      <c r="AU94">
        <v>0.1</v>
      </c>
      <c r="AV94">
        <v>0.1</v>
      </c>
      <c r="AW94">
        <v>0.1</v>
      </c>
      <c r="AX94">
        <v>0.1</v>
      </c>
      <c r="AY94">
        <v>0.1</v>
      </c>
      <c r="AZ94">
        <v>0.1</v>
      </c>
      <c r="BB94">
        <v>0.1</v>
      </c>
      <c r="BC94">
        <v>0.1</v>
      </c>
      <c r="BD94">
        <v>0.1</v>
      </c>
      <c r="BE94">
        <v>0.1</v>
      </c>
      <c r="BF94">
        <v>0.1</v>
      </c>
      <c r="BG94">
        <v>0.1</v>
      </c>
      <c r="BH94">
        <v>0.1</v>
      </c>
      <c r="BI94">
        <v>0.1</v>
      </c>
      <c r="BJ94">
        <v>0.1</v>
      </c>
      <c r="BK94">
        <v>0.1</v>
      </c>
      <c r="BL94">
        <v>0.1</v>
      </c>
      <c r="BM94">
        <v>0.1</v>
      </c>
      <c r="BN94">
        <v>0.1</v>
      </c>
      <c r="BO94">
        <v>0.1</v>
      </c>
      <c r="BP94">
        <v>0.1</v>
      </c>
      <c r="BQ94">
        <v>0.1</v>
      </c>
      <c r="BR94">
        <v>0.1</v>
      </c>
      <c r="BS94">
        <v>0.1</v>
      </c>
      <c r="BT94">
        <v>0.1</v>
      </c>
      <c r="BU94">
        <v>0.1</v>
      </c>
      <c r="BV94">
        <v>0.1</v>
      </c>
      <c r="BW94">
        <v>0.1</v>
      </c>
      <c r="BX94">
        <v>0.1</v>
      </c>
      <c r="BY94">
        <v>0.1</v>
      </c>
      <c r="BZ94">
        <v>0.1</v>
      </c>
      <c r="CA94">
        <v>0.1</v>
      </c>
      <c r="CB94">
        <v>0.1</v>
      </c>
      <c r="CC94">
        <v>0.1</v>
      </c>
      <c r="CD94">
        <v>0.1</v>
      </c>
      <c r="CE94">
        <v>0.1</v>
      </c>
      <c r="CF94">
        <v>0.1</v>
      </c>
      <c r="CG94">
        <v>0.1</v>
      </c>
      <c r="CH94">
        <v>0.1</v>
      </c>
      <c r="CI94">
        <v>0.1</v>
      </c>
      <c r="CJ94">
        <v>0.1</v>
      </c>
      <c r="CK94">
        <v>0.1</v>
      </c>
      <c r="CL94">
        <v>0.1</v>
      </c>
      <c r="CM94">
        <v>0.1</v>
      </c>
      <c r="CN94">
        <v>0.1</v>
      </c>
      <c r="CO94">
        <v>0.1</v>
      </c>
      <c r="CP94">
        <v>0.1</v>
      </c>
      <c r="CQ94">
        <v>0.1</v>
      </c>
    </row>
    <row r="95" spans="1:95" ht="18" x14ac:dyDescent="0.2">
      <c r="A95" s="4" t="s">
        <v>70</v>
      </c>
      <c r="B95">
        <v>5</v>
      </c>
      <c r="C95">
        <v>5</v>
      </c>
      <c r="R95" s="25"/>
      <c r="S95" s="25"/>
      <c r="T95" s="25"/>
      <c r="U95" s="25"/>
      <c r="V95" s="25"/>
      <c r="W95" s="25"/>
      <c r="X95" s="25"/>
      <c r="Y95" s="25"/>
      <c r="Z95">
        <v>5</v>
      </c>
      <c r="AA95">
        <v>5</v>
      </c>
      <c r="AB95">
        <v>5</v>
      </c>
      <c r="AC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>
        <v>5</v>
      </c>
      <c r="AZ95">
        <v>5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5</v>
      </c>
      <c r="BJ95">
        <v>5</v>
      </c>
      <c r="BK95">
        <v>5</v>
      </c>
      <c r="BL95">
        <v>5</v>
      </c>
      <c r="BM95">
        <v>5</v>
      </c>
      <c r="BN95">
        <v>5</v>
      </c>
      <c r="BO95">
        <v>5</v>
      </c>
      <c r="BP95">
        <v>5</v>
      </c>
      <c r="BQ95">
        <v>5</v>
      </c>
      <c r="BR95">
        <v>5</v>
      </c>
      <c r="BS95">
        <v>5</v>
      </c>
      <c r="BT95">
        <v>5</v>
      </c>
      <c r="BU95">
        <v>5</v>
      </c>
      <c r="BV95">
        <v>5</v>
      </c>
      <c r="BW95">
        <v>5</v>
      </c>
      <c r="BX95">
        <v>5</v>
      </c>
      <c r="BY95">
        <v>5</v>
      </c>
      <c r="BZ95">
        <v>5</v>
      </c>
      <c r="CA95">
        <v>5</v>
      </c>
      <c r="CB95">
        <v>5</v>
      </c>
      <c r="CC95">
        <v>5</v>
      </c>
      <c r="CD95">
        <v>5</v>
      </c>
      <c r="CE95">
        <v>5</v>
      </c>
      <c r="CF95">
        <v>5</v>
      </c>
      <c r="CG95">
        <v>5</v>
      </c>
      <c r="CH95">
        <v>5</v>
      </c>
      <c r="CI95">
        <v>5</v>
      </c>
      <c r="CJ95">
        <v>5</v>
      </c>
      <c r="CK95">
        <v>5</v>
      </c>
      <c r="CL95">
        <v>5</v>
      </c>
      <c r="CM95">
        <v>5</v>
      </c>
      <c r="CN95">
        <v>5</v>
      </c>
      <c r="CO95">
        <v>5</v>
      </c>
      <c r="CP95">
        <v>5</v>
      </c>
      <c r="CQ95">
        <v>5</v>
      </c>
    </row>
    <row r="96" spans="1:95" ht="18" x14ac:dyDescent="0.2">
      <c r="A96" s="4" t="s">
        <v>71</v>
      </c>
      <c r="B96">
        <v>1</v>
      </c>
      <c r="C96">
        <v>1</v>
      </c>
      <c r="R96" s="25"/>
      <c r="S96" s="25"/>
      <c r="T96" s="25"/>
      <c r="U96" s="25"/>
      <c r="V96" s="25"/>
      <c r="W96" s="25"/>
      <c r="X96" s="25"/>
      <c r="Y96" s="25"/>
      <c r="Z96">
        <v>1</v>
      </c>
      <c r="AA96">
        <v>1</v>
      </c>
      <c r="AB96">
        <v>1</v>
      </c>
      <c r="AC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</row>
    <row r="97" spans="1:95" ht="18" x14ac:dyDescent="0.2">
      <c r="A97" s="4" t="s">
        <v>72</v>
      </c>
      <c r="B97">
        <v>0</v>
      </c>
      <c r="C97">
        <v>0</v>
      </c>
      <c r="R97" s="25"/>
      <c r="S97" s="25"/>
      <c r="T97" s="25"/>
      <c r="U97" s="25"/>
      <c r="V97" s="25"/>
      <c r="W97" s="25"/>
      <c r="X97" s="25"/>
      <c r="Y97" s="25"/>
      <c r="Z97">
        <v>0</v>
      </c>
      <c r="AA97">
        <v>0</v>
      </c>
      <c r="AB97">
        <v>0</v>
      </c>
      <c r="AC97">
        <v>0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</row>
    <row r="98" spans="1:95" ht="18" x14ac:dyDescent="0.2">
      <c r="A98" s="4" t="s">
        <v>143</v>
      </c>
      <c r="B98">
        <v>-1</v>
      </c>
      <c r="C98">
        <v>-1</v>
      </c>
      <c r="R98" s="25"/>
      <c r="S98" s="25"/>
      <c r="T98" s="25"/>
      <c r="U98" s="25"/>
      <c r="V98" s="25"/>
      <c r="W98" s="25"/>
      <c r="X98" s="25"/>
      <c r="Y98" s="25"/>
      <c r="Z98">
        <v>-1</v>
      </c>
      <c r="AA98">
        <v>-1</v>
      </c>
      <c r="AB98">
        <v>-1</v>
      </c>
      <c r="AC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</row>
    <row r="99" spans="1:95" ht="18" x14ac:dyDescent="0.2">
      <c r="A99" s="4" t="s">
        <v>73</v>
      </c>
      <c r="B99">
        <v>-3</v>
      </c>
      <c r="C99">
        <v>-3</v>
      </c>
      <c r="R99" s="25"/>
      <c r="S99" s="25"/>
      <c r="T99" s="25"/>
      <c r="U99" s="25"/>
      <c r="V99" s="25"/>
      <c r="W99" s="25"/>
      <c r="X99" s="25"/>
      <c r="Y99" s="25"/>
      <c r="Z99">
        <v>-3</v>
      </c>
      <c r="AA99">
        <v>-3</v>
      </c>
      <c r="AB99">
        <v>-3</v>
      </c>
      <c r="AC99">
        <v>-3</v>
      </c>
      <c r="AF99">
        <v>-3</v>
      </c>
      <c r="AG99">
        <v>-3</v>
      </c>
      <c r="AH99">
        <v>-3</v>
      </c>
      <c r="AI99">
        <v>-3</v>
      </c>
      <c r="AJ99">
        <v>-3</v>
      </c>
      <c r="AK99">
        <v>-3</v>
      </c>
      <c r="AL99">
        <v>-3</v>
      </c>
      <c r="AM99">
        <v>-3</v>
      </c>
      <c r="AN99">
        <v>-3</v>
      </c>
      <c r="AO99">
        <v>-3</v>
      </c>
      <c r="AP99">
        <v>-3</v>
      </c>
      <c r="AQ99">
        <v>-3</v>
      </c>
      <c r="AR99">
        <v>-3</v>
      </c>
      <c r="AS99">
        <v>-3</v>
      </c>
      <c r="AT99">
        <v>-3</v>
      </c>
      <c r="AU99">
        <v>-3</v>
      </c>
      <c r="AV99">
        <v>-3</v>
      </c>
      <c r="AW99">
        <v>-3</v>
      </c>
      <c r="AX99">
        <v>-3</v>
      </c>
      <c r="AY99">
        <v>-3</v>
      </c>
      <c r="AZ99">
        <v>-3</v>
      </c>
      <c r="BB99">
        <v>-3</v>
      </c>
      <c r="BC99">
        <v>-3</v>
      </c>
      <c r="BD99">
        <v>-3</v>
      </c>
      <c r="BE99">
        <v>-3</v>
      </c>
      <c r="BF99">
        <v>-3</v>
      </c>
      <c r="BG99">
        <v>-3</v>
      </c>
      <c r="BH99">
        <v>-3</v>
      </c>
      <c r="BI99">
        <v>-3</v>
      </c>
      <c r="BJ99">
        <v>-3</v>
      </c>
      <c r="BK99">
        <v>-3</v>
      </c>
      <c r="BL99">
        <v>-3</v>
      </c>
      <c r="BM99">
        <v>-3</v>
      </c>
      <c r="BN99">
        <v>-3</v>
      </c>
      <c r="BO99">
        <v>-3</v>
      </c>
      <c r="BP99">
        <v>-3</v>
      </c>
      <c r="BQ99">
        <v>-3</v>
      </c>
      <c r="BR99">
        <v>-3</v>
      </c>
      <c r="BS99">
        <v>-3</v>
      </c>
      <c r="BT99">
        <v>-3</v>
      </c>
      <c r="BU99">
        <v>-3</v>
      </c>
      <c r="BV99">
        <v>-3</v>
      </c>
      <c r="BW99">
        <v>-3</v>
      </c>
      <c r="BX99">
        <v>-3</v>
      </c>
      <c r="BY99">
        <v>-3</v>
      </c>
      <c r="BZ99">
        <v>-3</v>
      </c>
      <c r="CA99">
        <v>-3</v>
      </c>
      <c r="CB99">
        <v>-3</v>
      </c>
      <c r="CC99">
        <v>-3</v>
      </c>
      <c r="CD99">
        <v>-3</v>
      </c>
      <c r="CE99">
        <v>-3</v>
      </c>
      <c r="CF99">
        <v>-3</v>
      </c>
      <c r="CG99">
        <v>-3</v>
      </c>
      <c r="CH99">
        <v>-3</v>
      </c>
      <c r="CI99">
        <v>-3</v>
      </c>
      <c r="CJ99">
        <v>-3</v>
      </c>
      <c r="CK99">
        <v>-3</v>
      </c>
      <c r="CL99">
        <v>-3</v>
      </c>
      <c r="CM99">
        <v>-3</v>
      </c>
      <c r="CN99">
        <v>-3</v>
      </c>
      <c r="CO99">
        <v>-3</v>
      </c>
      <c r="CP99">
        <v>-3</v>
      </c>
      <c r="CQ99">
        <v>-3</v>
      </c>
    </row>
    <row r="100" spans="1:95" ht="18" x14ac:dyDescent="0.2">
      <c r="A100" s="4" t="s">
        <v>74</v>
      </c>
      <c r="B100">
        <v>0</v>
      </c>
      <c r="C100">
        <v>0</v>
      </c>
      <c r="R100" s="25"/>
      <c r="S100" s="25"/>
      <c r="T100" s="25"/>
      <c r="U100" s="25"/>
      <c r="V100" s="25"/>
      <c r="W100" s="25"/>
      <c r="X100" s="25"/>
      <c r="Y100" s="25"/>
      <c r="Z100">
        <v>0</v>
      </c>
      <c r="AA100">
        <v>0</v>
      </c>
      <c r="AB100">
        <v>0</v>
      </c>
      <c r="AC100">
        <v>0</v>
      </c>
      <c r="AF100">
        <v>0</v>
      </c>
      <c r="AG100">
        <v>1</v>
      </c>
      <c r="AH100">
        <v>2</v>
      </c>
      <c r="AI100">
        <v>3</v>
      </c>
      <c r="AJ100">
        <v>4</v>
      </c>
      <c r="AK100">
        <v>5</v>
      </c>
      <c r="AL100">
        <v>6</v>
      </c>
      <c r="AM100">
        <v>7</v>
      </c>
      <c r="AN100">
        <v>8</v>
      </c>
      <c r="AO100">
        <v>9</v>
      </c>
      <c r="AP100">
        <v>10</v>
      </c>
      <c r="AQ100">
        <v>11</v>
      </c>
      <c r="AR100">
        <v>12</v>
      </c>
      <c r="AS100">
        <v>13</v>
      </c>
      <c r="AT100">
        <v>14</v>
      </c>
      <c r="AU100">
        <v>15</v>
      </c>
      <c r="AV100">
        <v>16</v>
      </c>
      <c r="AW100">
        <v>17</v>
      </c>
      <c r="AX100">
        <v>18</v>
      </c>
      <c r="AY100">
        <v>19</v>
      </c>
      <c r="AZ100">
        <v>20</v>
      </c>
      <c r="BB100">
        <v>0</v>
      </c>
      <c r="BC100">
        <v>1</v>
      </c>
      <c r="BD100">
        <v>2</v>
      </c>
      <c r="BE100">
        <v>3</v>
      </c>
      <c r="BF100">
        <v>4</v>
      </c>
      <c r="BG100">
        <v>5</v>
      </c>
      <c r="BH100">
        <f>BG100+1</f>
        <v>6</v>
      </c>
      <c r="BI100">
        <v>7</v>
      </c>
      <c r="BJ100">
        <v>8</v>
      </c>
      <c r="BK100">
        <v>9</v>
      </c>
      <c r="BL100">
        <v>10</v>
      </c>
      <c r="BM100">
        <v>11</v>
      </c>
      <c r="BN100">
        <v>12</v>
      </c>
      <c r="BO100">
        <v>13</v>
      </c>
      <c r="BP100">
        <v>14</v>
      </c>
      <c r="BQ100">
        <v>15</v>
      </c>
      <c r="BR100">
        <v>16</v>
      </c>
      <c r="BS100">
        <v>17</v>
      </c>
      <c r="BT100">
        <v>18</v>
      </c>
      <c r="BU100">
        <v>19</v>
      </c>
      <c r="BV100">
        <v>20</v>
      </c>
      <c r="BW100">
        <v>0</v>
      </c>
      <c r="BX100">
        <v>1</v>
      </c>
      <c r="BY100">
        <v>2</v>
      </c>
      <c r="BZ100">
        <v>3</v>
      </c>
      <c r="CA100">
        <v>4</v>
      </c>
      <c r="CB100">
        <v>5</v>
      </c>
      <c r="CC100">
        <f>CB100+1</f>
        <v>6</v>
      </c>
      <c r="CD100">
        <v>7</v>
      </c>
      <c r="CE100">
        <v>8</v>
      </c>
      <c r="CF100">
        <v>9</v>
      </c>
      <c r="CG100">
        <v>10</v>
      </c>
      <c r="CH100">
        <v>11</v>
      </c>
      <c r="CI100">
        <v>12</v>
      </c>
      <c r="CJ100">
        <v>13</v>
      </c>
      <c r="CK100">
        <v>14</v>
      </c>
      <c r="CL100">
        <v>15</v>
      </c>
      <c r="CM100">
        <v>16</v>
      </c>
      <c r="CN100">
        <v>17</v>
      </c>
      <c r="CO100">
        <v>18</v>
      </c>
      <c r="CP100">
        <v>19</v>
      </c>
      <c r="CQ100">
        <v>20</v>
      </c>
    </row>
    <row r="101" spans="1:95" ht="18" x14ac:dyDescent="0.2">
      <c r="A101" s="5" t="s">
        <v>77</v>
      </c>
      <c r="B101">
        <v>2</v>
      </c>
      <c r="C101">
        <v>2</v>
      </c>
      <c r="R101" s="25"/>
      <c r="S101" s="25"/>
      <c r="T101" s="25"/>
      <c r="U101" s="25"/>
      <c r="V101" s="25"/>
      <c r="W101" s="25"/>
      <c r="X101" s="25"/>
      <c r="Y101" s="25"/>
      <c r="Z101">
        <v>2</v>
      </c>
      <c r="AA101">
        <v>2</v>
      </c>
      <c r="AB101">
        <v>2</v>
      </c>
      <c r="AC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4</v>
      </c>
      <c r="BX101">
        <v>4</v>
      </c>
      <c r="BY101">
        <v>4</v>
      </c>
      <c r="BZ101">
        <v>4</v>
      </c>
      <c r="CA101">
        <v>4</v>
      </c>
      <c r="CB101">
        <v>4</v>
      </c>
      <c r="CC101">
        <v>4</v>
      </c>
      <c r="CD101">
        <v>4</v>
      </c>
      <c r="CE101">
        <v>4</v>
      </c>
      <c r="CF101">
        <v>4</v>
      </c>
      <c r="CG101">
        <v>4</v>
      </c>
      <c r="CH101">
        <v>4</v>
      </c>
      <c r="CI101">
        <v>4</v>
      </c>
      <c r="CJ101">
        <v>4</v>
      </c>
      <c r="CK101">
        <v>4</v>
      </c>
      <c r="CL101">
        <v>4</v>
      </c>
      <c r="CM101">
        <v>4</v>
      </c>
      <c r="CN101">
        <v>4</v>
      </c>
      <c r="CO101">
        <v>4</v>
      </c>
      <c r="CP101">
        <v>4</v>
      </c>
      <c r="CQ101">
        <v>4</v>
      </c>
    </row>
    <row r="102" spans="1:95" ht="18" x14ac:dyDescent="0.2">
      <c r="A102" s="4" t="s">
        <v>142</v>
      </c>
      <c r="B102">
        <v>0</v>
      </c>
      <c r="C102">
        <v>0</v>
      </c>
      <c r="R102" s="25"/>
      <c r="S102" s="25"/>
      <c r="T102" s="25"/>
      <c r="U102" s="25"/>
      <c r="V102" s="25"/>
      <c r="W102" s="25"/>
      <c r="X102" s="25"/>
      <c r="Y102" s="25"/>
      <c r="Z102">
        <v>-1</v>
      </c>
      <c r="AA102">
        <v>-1</v>
      </c>
      <c r="AB102">
        <v>-1</v>
      </c>
      <c r="AC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RowHeight="15" x14ac:dyDescent="0.2"/>
  <cols>
    <col min="1" max="1" width="18.59765625" customWidth="1"/>
  </cols>
  <sheetData>
    <row r="1" spans="1:1" x14ac:dyDescent="0.2">
      <c r="A1" t="s">
        <v>119</v>
      </c>
    </row>
    <row r="2" spans="1:1" x14ac:dyDescent="0.2">
      <c r="A2" t="s">
        <v>120</v>
      </c>
    </row>
    <row r="3" spans="1:1" x14ac:dyDescent="0.2">
      <c r="A3" t="s">
        <v>0</v>
      </c>
    </row>
    <row r="4" spans="1:1" x14ac:dyDescent="0.2">
      <c r="A4" t="s">
        <v>121</v>
      </c>
    </row>
    <row r="5" spans="1:1" x14ac:dyDescent="0.2">
      <c r="A5" t="s">
        <v>122</v>
      </c>
    </row>
    <row r="6" spans="1:1" x14ac:dyDescent="0.2">
      <c r="A6" t="s">
        <v>123</v>
      </c>
    </row>
    <row r="7" spans="1:1" x14ac:dyDescent="0.2">
      <c r="A7" t="s">
        <v>124</v>
      </c>
    </row>
    <row r="8" spans="1:1" x14ac:dyDescent="0.2">
      <c r="A8" t="s">
        <v>125</v>
      </c>
    </row>
    <row r="9" spans="1:1" x14ac:dyDescent="0.2">
      <c r="A9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X64"/>
  <sheetViews>
    <sheetView workbookViewId="0"/>
  </sheetViews>
  <sheetFormatPr baseColWidth="10" defaultColWidth="8.796875" defaultRowHeight="15" x14ac:dyDescent="0.2"/>
  <cols>
    <col min="9" max="9" width="13.19921875" customWidth="1"/>
  </cols>
  <sheetData>
    <row r="1" spans="1:24" x14ac:dyDescent="0.2">
      <c r="D1" t="s">
        <v>79</v>
      </c>
      <c r="E1" t="s">
        <v>80</v>
      </c>
    </row>
    <row r="2" spans="1:24" x14ac:dyDescent="0.2">
      <c r="A2">
        <v>1</v>
      </c>
      <c r="B2">
        <v>0</v>
      </c>
      <c r="C2">
        <v>0</v>
      </c>
      <c r="D2">
        <f>2011-B2</f>
        <v>2011</v>
      </c>
      <c r="E2">
        <f>D2-C2-1</f>
        <v>2010</v>
      </c>
    </row>
    <row r="3" spans="1:24" x14ac:dyDescent="0.2">
      <c r="A3">
        <v>2</v>
      </c>
      <c r="B3">
        <v>1</v>
      </c>
      <c r="C3">
        <v>0</v>
      </c>
      <c r="D3">
        <f t="shared" ref="D3:D64" si="0">2011-B3</f>
        <v>2010</v>
      </c>
      <c r="E3">
        <f t="shared" ref="E3:E64" si="1">D3-C3-1</f>
        <v>2009</v>
      </c>
    </row>
    <row r="4" spans="1:24" x14ac:dyDescent="0.2">
      <c r="A4">
        <v>3</v>
      </c>
      <c r="B4">
        <v>2</v>
      </c>
      <c r="C4">
        <v>0</v>
      </c>
      <c r="D4">
        <f t="shared" si="0"/>
        <v>2009</v>
      </c>
      <c r="E4">
        <f t="shared" si="1"/>
        <v>2008</v>
      </c>
      <c r="I4" t="s">
        <v>81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</row>
    <row r="5" spans="1:24" x14ac:dyDescent="0.2">
      <c r="A5">
        <v>4</v>
      </c>
      <c r="B5">
        <v>3</v>
      </c>
      <c r="C5">
        <v>0</v>
      </c>
      <c r="D5">
        <f t="shared" si="0"/>
        <v>2008</v>
      </c>
      <c r="E5">
        <f t="shared" si="1"/>
        <v>2007</v>
      </c>
      <c r="I5">
        <v>1</v>
      </c>
    </row>
    <row r="6" spans="1:24" x14ac:dyDescent="0.2">
      <c r="A6">
        <v>5</v>
      </c>
      <c r="B6">
        <v>4</v>
      </c>
      <c r="C6">
        <v>0</v>
      </c>
      <c r="D6">
        <f t="shared" si="0"/>
        <v>2007</v>
      </c>
      <c r="E6">
        <f t="shared" si="1"/>
        <v>2006</v>
      </c>
      <c r="I6">
        <v>2</v>
      </c>
    </row>
    <row r="7" spans="1:24" x14ac:dyDescent="0.2">
      <c r="A7">
        <v>6</v>
      </c>
      <c r="B7">
        <v>5</v>
      </c>
      <c r="C7">
        <v>0</v>
      </c>
      <c r="D7">
        <f t="shared" si="0"/>
        <v>2006</v>
      </c>
      <c r="E7">
        <f t="shared" si="1"/>
        <v>2005</v>
      </c>
      <c r="I7">
        <v>3</v>
      </c>
    </row>
    <row r="8" spans="1:24" x14ac:dyDescent="0.2">
      <c r="A8">
        <v>7</v>
      </c>
      <c r="B8">
        <v>6</v>
      </c>
      <c r="C8">
        <v>0</v>
      </c>
      <c r="D8">
        <f t="shared" si="0"/>
        <v>2005</v>
      </c>
      <c r="E8">
        <f t="shared" si="1"/>
        <v>2004</v>
      </c>
      <c r="I8">
        <v>4</v>
      </c>
    </row>
    <row r="9" spans="1:24" x14ac:dyDescent="0.2">
      <c r="A9">
        <v>8</v>
      </c>
      <c r="B9">
        <v>7</v>
      </c>
      <c r="C9">
        <v>0</v>
      </c>
      <c r="D9">
        <f t="shared" si="0"/>
        <v>2004</v>
      </c>
      <c r="E9">
        <f t="shared" si="1"/>
        <v>2003</v>
      </c>
      <c r="I9">
        <v>5</v>
      </c>
    </row>
    <row r="10" spans="1:24" x14ac:dyDescent="0.2">
      <c r="A10">
        <v>9</v>
      </c>
      <c r="B10">
        <v>8</v>
      </c>
      <c r="C10">
        <v>0</v>
      </c>
      <c r="D10">
        <f t="shared" si="0"/>
        <v>2003</v>
      </c>
      <c r="E10">
        <f t="shared" si="1"/>
        <v>2002</v>
      </c>
      <c r="I10">
        <v>6</v>
      </c>
    </row>
    <row r="11" spans="1:24" x14ac:dyDescent="0.2">
      <c r="A11">
        <v>10</v>
      </c>
      <c r="B11">
        <v>9</v>
      </c>
      <c r="C11">
        <v>0</v>
      </c>
      <c r="D11">
        <f t="shared" si="0"/>
        <v>2002</v>
      </c>
      <c r="E11">
        <f t="shared" si="1"/>
        <v>2001</v>
      </c>
      <c r="I11">
        <v>7</v>
      </c>
    </row>
    <row r="12" spans="1:24" x14ac:dyDescent="0.2">
      <c r="A12">
        <v>11</v>
      </c>
      <c r="B12">
        <v>10</v>
      </c>
      <c r="C12">
        <v>0</v>
      </c>
      <c r="D12">
        <f t="shared" si="0"/>
        <v>2001</v>
      </c>
      <c r="E12">
        <f t="shared" si="1"/>
        <v>2000</v>
      </c>
      <c r="I12">
        <v>8</v>
      </c>
    </row>
    <row r="13" spans="1:24" x14ac:dyDescent="0.2">
      <c r="A13">
        <v>12</v>
      </c>
      <c r="B13">
        <v>11</v>
      </c>
      <c r="C13">
        <v>0</v>
      </c>
      <c r="D13">
        <f t="shared" si="0"/>
        <v>2000</v>
      </c>
      <c r="E13">
        <f t="shared" si="1"/>
        <v>1999</v>
      </c>
      <c r="I13">
        <v>9</v>
      </c>
    </row>
    <row r="14" spans="1:24" x14ac:dyDescent="0.2">
      <c r="A14">
        <v>13</v>
      </c>
      <c r="B14">
        <v>12</v>
      </c>
      <c r="C14">
        <v>0</v>
      </c>
      <c r="D14">
        <f t="shared" si="0"/>
        <v>1999</v>
      </c>
      <c r="E14">
        <f t="shared" si="1"/>
        <v>1998</v>
      </c>
      <c r="I14">
        <v>10</v>
      </c>
    </row>
    <row r="15" spans="1:24" x14ac:dyDescent="0.2">
      <c r="A15">
        <v>14</v>
      </c>
      <c r="B15">
        <v>13</v>
      </c>
      <c r="C15">
        <v>0</v>
      </c>
      <c r="D15">
        <f t="shared" si="0"/>
        <v>1998</v>
      </c>
      <c r="E15">
        <f t="shared" si="1"/>
        <v>1997</v>
      </c>
      <c r="I15">
        <v>11</v>
      </c>
    </row>
    <row r="16" spans="1:24" x14ac:dyDescent="0.2">
      <c r="A16">
        <v>15</v>
      </c>
      <c r="B16">
        <v>14</v>
      </c>
      <c r="C16">
        <v>0</v>
      </c>
      <c r="D16">
        <f t="shared" si="0"/>
        <v>1997</v>
      </c>
      <c r="E16">
        <f t="shared" si="1"/>
        <v>1996</v>
      </c>
      <c r="I16">
        <v>12</v>
      </c>
    </row>
    <row r="17" spans="1:9" x14ac:dyDescent="0.2">
      <c r="A17">
        <v>16</v>
      </c>
      <c r="B17">
        <v>15</v>
      </c>
      <c r="C17">
        <v>0</v>
      </c>
      <c r="D17">
        <f t="shared" si="0"/>
        <v>1996</v>
      </c>
      <c r="E17">
        <f t="shared" si="1"/>
        <v>1995</v>
      </c>
      <c r="I17">
        <v>13</v>
      </c>
    </row>
    <row r="18" spans="1:9" x14ac:dyDescent="0.2">
      <c r="A18">
        <v>17</v>
      </c>
      <c r="B18">
        <v>16</v>
      </c>
      <c r="C18">
        <v>0</v>
      </c>
      <c r="D18">
        <f t="shared" si="0"/>
        <v>1995</v>
      </c>
      <c r="E18">
        <f t="shared" si="1"/>
        <v>1994</v>
      </c>
      <c r="I18">
        <v>14</v>
      </c>
    </row>
    <row r="19" spans="1:9" x14ac:dyDescent="0.2">
      <c r="A19">
        <v>18</v>
      </c>
      <c r="B19">
        <v>17</v>
      </c>
      <c r="C19">
        <v>0</v>
      </c>
      <c r="D19">
        <f t="shared" si="0"/>
        <v>1994</v>
      </c>
      <c r="E19">
        <f t="shared" si="1"/>
        <v>1993</v>
      </c>
      <c r="I19">
        <v>15</v>
      </c>
    </row>
    <row r="20" spans="1:9" x14ac:dyDescent="0.2">
      <c r="A20">
        <v>19</v>
      </c>
      <c r="B20">
        <v>18</v>
      </c>
      <c r="C20">
        <v>0</v>
      </c>
      <c r="D20">
        <f t="shared" si="0"/>
        <v>1993</v>
      </c>
      <c r="E20">
        <f t="shared" si="1"/>
        <v>1992</v>
      </c>
    </row>
    <row r="21" spans="1:9" x14ac:dyDescent="0.2">
      <c r="A21">
        <v>20</v>
      </c>
      <c r="B21">
        <v>19</v>
      </c>
      <c r="C21">
        <v>0</v>
      </c>
      <c r="D21">
        <f t="shared" si="0"/>
        <v>1992</v>
      </c>
      <c r="E21">
        <f t="shared" si="1"/>
        <v>1991</v>
      </c>
    </row>
    <row r="22" spans="1:9" x14ac:dyDescent="0.2">
      <c r="A22">
        <v>21</v>
      </c>
      <c r="B22">
        <v>20</v>
      </c>
      <c r="C22">
        <v>0</v>
      </c>
      <c r="D22">
        <f t="shared" si="0"/>
        <v>1991</v>
      </c>
      <c r="E22">
        <f t="shared" si="1"/>
        <v>1990</v>
      </c>
    </row>
    <row r="23" spans="1:9" x14ac:dyDescent="0.2">
      <c r="A23">
        <v>22</v>
      </c>
      <c r="B23">
        <v>0</v>
      </c>
      <c r="C23">
        <v>2</v>
      </c>
      <c r="D23">
        <f t="shared" si="0"/>
        <v>2011</v>
      </c>
      <c r="E23">
        <f t="shared" si="1"/>
        <v>2008</v>
      </c>
    </row>
    <row r="24" spans="1:9" x14ac:dyDescent="0.2">
      <c r="A24">
        <v>23</v>
      </c>
      <c r="B24">
        <v>1</v>
      </c>
      <c r="C24">
        <v>2</v>
      </c>
      <c r="D24">
        <f t="shared" si="0"/>
        <v>2010</v>
      </c>
      <c r="E24">
        <f t="shared" si="1"/>
        <v>2007</v>
      </c>
    </row>
    <row r="25" spans="1:9" x14ac:dyDescent="0.2">
      <c r="A25">
        <v>24</v>
      </c>
      <c r="B25">
        <v>2</v>
      </c>
      <c r="C25">
        <v>2</v>
      </c>
      <c r="D25">
        <f t="shared" si="0"/>
        <v>2009</v>
      </c>
      <c r="E25">
        <f t="shared" si="1"/>
        <v>2006</v>
      </c>
    </row>
    <row r="26" spans="1:9" x14ac:dyDescent="0.2">
      <c r="A26">
        <v>25</v>
      </c>
      <c r="B26">
        <v>3</v>
      </c>
      <c r="C26">
        <v>2</v>
      </c>
      <c r="D26">
        <f t="shared" si="0"/>
        <v>2008</v>
      </c>
      <c r="E26">
        <f t="shared" si="1"/>
        <v>2005</v>
      </c>
    </row>
    <row r="27" spans="1:9" x14ac:dyDescent="0.2">
      <c r="A27">
        <v>26</v>
      </c>
      <c r="B27">
        <v>4</v>
      </c>
      <c r="C27">
        <v>2</v>
      </c>
      <c r="D27">
        <f t="shared" si="0"/>
        <v>2007</v>
      </c>
      <c r="E27">
        <f t="shared" si="1"/>
        <v>2004</v>
      </c>
    </row>
    <row r="28" spans="1:9" x14ac:dyDescent="0.2">
      <c r="A28">
        <v>27</v>
      </c>
      <c r="B28">
        <v>5</v>
      </c>
      <c r="C28">
        <v>2</v>
      </c>
      <c r="D28">
        <f t="shared" si="0"/>
        <v>2006</v>
      </c>
      <c r="E28">
        <f t="shared" si="1"/>
        <v>2003</v>
      </c>
    </row>
    <row r="29" spans="1:9" x14ac:dyDescent="0.2">
      <c r="A29">
        <v>28</v>
      </c>
      <c r="B29">
        <v>6</v>
      </c>
      <c r="C29">
        <v>2</v>
      </c>
      <c r="D29">
        <f t="shared" si="0"/>
        <v>2005</v>
      </c>
      <c r="E29">
        <f t="shared" si="1"/>
        <v>2002</v>
      </c>
    </row>
    <row r="30" spans="1:9" x14ac:dyDescent="0.2">
      <c r="A30">
        <v>29</v>
      </c>
      <c r="B30">
        <v>7</v>
      </c>
      <c r="C30">
        <v>2</v>
      </c>
      <c r="D30">
        <f t="shared" si="0"/>
        <v>2004</v>
      </c>
      <c r="E30">
        <f t="shared" si="1"/>
        <v>2001</v>
      </c>
    </row>
    <row r="31" spans="1:9" x14ac:dyDescent="0.2">
      <c r="A31">
        <v>30</v>
      </c>
      <c r="B31">
        <v>8</v>
      </c>
      <c r="C31">
        <v>2</v>
      </c>
      <c r="D31">
        <f t="shared" si="0"/>
        <v>2003</v>
      </c>
      <c r="E31">
        <f t="shared" si="1"/>
        <v>2000</v>
      </c>
    </row>
    <row r="32" spans="1:9" x14ac:dyDescent="0.2">
      <c r="A32">
        <v>31</v>
      </c>
      <c r="B32">
        <v>9</v>
      </c>
      <c r="C32">
        <v>2</v>
      </c>
      <c r="D32">
        <f t="shared" si="0"/>
        <v>2002</v>
      </c>
      <c r="E32">
        <f t="shared" si="1"/>
        <v>1999</v>
      </c>
    </row>
    <row r="33" spans="1:5" x14ac:dyDescent="0.2">
      <c r="A33">
        <v>32</v>
      </c>
      <c r="B33">
        <v>10</v>
      </c>
      <c r="C33">
        <v>2</v>
      </c>
      <c r="D33">
        <f t="shared" si="0"/>
        <v>2001</v>
      </c>
      <c r="E33">
        <f t="shared" si="1"/>
        <v>1998</v>
      </c>
    </row>
    <row r="34" spans="1:5" x14ac:dyDescent="0.2">
      <c r="A34">
        <v>33</v>
      </c>
      <c r="B34">
        <v>11</v>
      </c>
      <c r="C34">
        <v>2</v>
      </c>
      <c r="D34">
        <f t="shared" si="0"/>
        <v>2000</v>
      </c>
      <c r="E34">
        <f t="shared" si="1"/>
        <v>1997</v>
      </c>
    </row>
    <row r="35" spans="1:5" x14ac:dyDescent="0.2">
      <c r="A35">
        <v>34</v>
      </c>
      <c r="B35">
        <v>12</v>
      </c>
      <c r="C35">
        <v>2</v>
      </c>
      <c r="D35">
        <f t="shared" si="0"/>
        <v>1999</v>
      </c>
      <c r="E35">
        <f t="shared" si="1"/>
        <v>1996</v>
      </c>
    </row>
    <row r="36" spans="1:5" x14ac:dyDescent="0.2">
      <c r="A36">
        <v>35</v>
      </c>
      <c r="B36">
        <v>13</v>
      </c>
      <c r="C36">
        <v>2</v>
      </c>
      <c r="D36">
        <f t="shared" si="0"/>
        <v>1998</v>
      </c>
      <c r="E36">
        <f t="shared" si="1"/>
        <v>1995</v>
      </c>
    </row>
    <row r="37" spans="1:5" x14ac:dyDescent="0.2">
      <c r="A37">
        <v>36</v>
      </c>
      <c r="B37">
        <v>14</v>
      </c>
      <c r="C37">
        <v>2</v>
      </c>
      <c r="D37">
        <f t="shared" si="0"/>
        <v>1997</v>
      </c>
      <c r="E37">
        <f t="shared" si="1"/>
        <v>1994</v>
      </c>
    </row>
    <row r="38" spans="1:5" x14ac:dyDescent="0.2">
      <c r="A38">
        <v>37</v>
      </c>
      <c r="B38">
        <v>15</v>
      </c>
      <c r="C38">
        <v>2</v>
      </c>
      <c r="D38">
        <f t="shared" si="0"/>
        <v>1996</v>
      </c>
      <c r="E38">
        <f t="shared" si="1"/>
        <v>1993</v>
      </c>
    </row>
    <row r="39" spans="1:5" x14ac:dyDescent="0.2">
      <c r="A39">
        <v>38</v>
      </c>
      <c r="B39">
        <v>16</v>
      </c>
      <c r="C39">
        <v>2</v>
      </c>
      <c r="D39">
        <f t="shared" si="0"/>
        <v>1995</v>
      </c>
      <c r="E39">
        <f t="shared" si="1"/>
        <v>1992</v>
      </c>
    </row>
    <row r="40" spans="1:5" x14ac:dyDescent="0.2">
      <c r="A40">
        <v>39</v>
      </c>
      <c r="B40">
        <v>17</v>
      </c>
      <c r="C40">
        <v>2</v>
      </c>
      <c r="D40">
        <f t="shared" si="0"/>
        <v>1994</v>
      </c>
      <c r="E40">
        <f t="shared" si="1"/>
        <v>1991</v>
      </c>
    </row>
    <row r="41" spans="1:5" x14ac:dyDescent="0.2">
      <c r="A41">
        <v>40</v>
      </c>
      <c r="B41">
        <v>18</v>
      </c>
      <c r="C41">
        <v>2</v>
      </c>
      <c r="D41">
        <f t="shared" si="0"/>
        <v>1993</v>
      </c>
      <c r="E41">
        <f t="shared" si="1"/>
        <v>1990</v>
      </c>
    </row>
    <row r="42" spans="1:5" x14ac:dyDescent="0.2">
      <c r="A42">
        <v>41</v>
      </c>
      <c r="B42">
        <v>19</v>
      </c>
      <c r="C42">
        <v>2</v>
      </c>
      <c r="D42">
        <f t="shared" si="0"/>
        <v>1992</v>
      </c>
      <c r="E42">
        <f t="shared" si="1"/>
        <v>1989</v>
      </c>
    </row>
    <row r="43" spans="1:5" x14ac:dyDescent="0.2">
      <c r="A43">
        <v>42</v>
      </c>
      <c r="B43">
        <v>20</v>
      </c>
      <c r="C43">
        <v>2</v>
      </c>
      <c r="D43">
        <f t="shared" si="0"/>
        <v>1991</v>
      </c>
      <c r="E43">
        <f t="shared" si="1"/>
        <v>1988</v>
      </c>
    </row>
    <row r="44" spans="1:5" x14ac:dyDescent="0.2">
      <c r="A44">
        <v>43</v>
      </c>
      <c r="B44">
        <v>0</v>
      </c>
      <c r="C44">
        <v>4</v>
      </c>
      <c r="D44">
        <f t="shared" si="0"/>
        <v>2011</v>
      </c>
      <c r="E44">
        <f t="shared" si="1"/>
        <v>2006</v>
      </c>
    </row>
    <row r="45" spans="1:5" x14ac:dyDescent="0.2">
      <c r="A45">
        <v>44</v>
      </c>
      <c r="B45">
        <v>1</v>
      </c>
      <c r="C45">
        <v>4</v>
      </c>
      <c r="D45">
        <f t="shared" si="0"/>
        <v>2010</v>
      </c>
      <c r="E45">
        <f t="shared" si="1"/>
        <v>2005</v>
      </c>
    </row>
    <row r="46" spans="1:5" x14ac:dyDescent="0.2">
      <c r="A46">
        <v>45</v>
      </c>
      <c r="B46">
        <v>2</v>
      </c>
      <c r="C46">
        <v>4</v>
      </c>
      <c r="D46">
        <f t="shared" si="0"/>
        <v>2009</v>
      </c>
      <c r="E46">
        <f t="shared" si="1"/>
        <v>2004</v>
      </c>
    </row>
    <row r="47" spans="1:5" x14ac:dyDescent="0.2">
      <c r="A47">
        <v>46</v>
      </c>
      <c r="B47">
        <v>3</v>
      </c>
      <c r="C47">
        <v>4</v>
      </c>
      <c r="D47">
        <f t="shared" si="0"/>
        <v>2008</v>
      </c>
      <c r="E47">
        <f t="shared" si="1"/>
        <v>2003</v>
      </c>
    </row>
    <row r="48" spans="1:5" x14ac:dyDescent="0.2">
      <c r="A48">
        <v>47</v>
      </c>
      <c r="B48">
        <v>4</v>
      </c>
      <c r="C48">
        <v>4</v>
      </c>
      <c r="D48">
        <f t="shared" si="0"/>
        <v>2007</v>
      </c>
      <c r="E48">
        <f t="shared" si="1"/>
        <v>2002</v>
      </c>
    </row>
    <row r="49" spans="1:5" x14ac:dyDescent="0.2">
      <c r="A49">
        <v>48</v>
      </c>
      <c r="B49">
        <v>5</v>
      </c>
      <c r="C49">
        <v>4</v>
      </c>
      <c r="D49">
        <f t="shared" si="0"/>
        <v>2006</v>
      </c>
      <c r="E49">
        <f t="shared" si="1"/>
        <v>2001</v>
      </c>
    </row>
    <row r="50" spans="1:5" x14ac:dyDescent="0.2">
      <c r="A50">
        <v>49</v>
      </c>
      <c r="B50">
        <v>6</v>
      </c>
      <c r="C50">
        <v>4</v>
      </c>
      <c r="D50">
        <f t="shared" si="0"/>
        <v>2005</v>
      </c>
      <c r="E50">
        <f t="shared" si="1"/>
        <v>2000</v>
      </c>
    </row>
    <row r="51" spans="1:5" x14ac:dyDescent="0.2">
      <c r="A51">
        <v>50</v>
      </c>
      <c r="B51">
        <v>7</v>
      </c>
      <c r="C51">
        <v>4</v>
      </c>
      <c r="D51">
        <f t="shared" si="0"/>
        <v>2004</v>
      </c>
      <c r="E51">
        <f t="shared" si="1"/>
        <v>1999</v>
      </c>
    </row>
    <row r="52" spans="1:5" x14ac:dyDescent="0.2">
      <c r="A52">
        <v>51</v>
      </c>
      <c r="B52">
        <v>8</v>
      </c>
      <c r="C52">
        <v>4</v>
      </c>
      <c r="D52">
        <f t="shared" si="0"/>
        <v>2003</v>
      </c>
      <c r="E52">
        <f t="shared" si="1"/>
        <v>1998</v>
      </c>
    </row>
    <row r="53" spans="1:5" x14ac:dyDescent="0.2">
      <c r="A53">
        <v>52</v>
      </c>
      <c r="B53">
        <v>9</v>
      </c>
      <c r="C53">
        <v>4</v>
      </c>
      <c r="D53">
        <f t="shared" si="0"/>
        <v>2002</v>
      </c>
      <c r="E53">
        <f t="shared" si="1"/>
        <v>1997</v>
      </c>
    </row>
    <row r="54" spans="1:5" x14ac:dyDescent="0.2">
      <c r="A54">
        <v>53</v>
      </c>
      <c r="B54">
        <v>10</v>
      </c>
      <c r="C54">
        <v>4</v>
      </c>
      <c r="D54">
        <f t="shared" si="0"/>
        <v>2001</v>
      </c>
      <c r="E54">
        <f t="shared" si="1"/>
        <v>1996</v>
      </c>
    </row>
    <row r="55" spans="1:5" x14ac:dyDescent="0.2">
      <c r="A55">
        <v>54</v>
      </c>
      <c r="B55">
        <v>11</v>
      </c>
      <c r="C55">
        <v>4</v>
      </c>
      <c r="D55">
        <f t="shared" si="0"/>
        <v>2000</v>
      </c>
      <c r="E55">
        <f t="shared" si="1"/>
        <v>1995</v>
      </c>
    </row>
    <row r="56" spans="1:5" x14ac:dyDescent="0.2">
      <c r="A56">
        <v>55</v>
      </c>
      <c r="B56">
        <v>12</v>
      </c>
      <c r="C56">
        <v>4</v>
      </c>
      <c r="D56">
        <f t="shared" si="0"/>
        <v>1999</v>
      </c>
      <c r="E56">
        <f t="shared" si="1"/>
        <v>1994</v>
      </c>
    </row>
    <row r="57" spans="1:5" x14ac:dyDescent="0.2">
      <c r="A57">
        <v>56</v>
      </c>
      <c r="B57">
        <v>13</v>
      </c>
      <c r="C57">
        <v>4</v>
      </c>
      <c r="D57">
        <f t="shared" si="0"/>
        <v>1998</v>
      </c>
      <c r="E57">
        <f t="shared" si="1"/>
        <v>1993</v>
      </c>
    </row>
    <row r="58" spans="1:5" x14ac:dyDescent="0.2">
      <c r="A58">
        <v>57</v>
      </c>
      <c r="B58">
        <v>14</v>
      </c>
      <c r="C58">
        <v>4</v>
      </c>
      <c r="D58">
        <f t="shared" si="0"/>
        <v>1997</v>
      </c>
      <c r="E58">
        <f t="shared" si="1"/>
        <v>1992</v>
      </c>
    </row>
    <row r="59" spans="1:5" x14ac:dyDescent="0.2">
      <c r="A59">
        <v>58</v>
      </c>
      <c r="B59">
        <v>15</v>
      </c>
      <c r="C59">
        <v>4</v>
      </c>
      <c r="D59">
        <f t="shared" si="0"/>
        <v>1996</v>
      </c>
      <c r="E59">
        <f t="shared" si="1"/>
        <v>1991</v>
      </c>
    </row>
    <row r="60" spans="1:5" x14ac:dyDescent="0.2">
      <c r="A60">
        <v>59</v>
      </c>
      <c r="B60">
        <v>16</v>
      </c>
      <c r="C60">
        <v>4</v>
      </c>
      <c r="D60">
        <f t="shared" si="0"/>
        <v>1995</v>
      </c>
      <c r="E60">
        <f t="shared" si="1"/>
        <v>1990</v>
      </c>
    </row>
    <row r="61" spans="1:5" x14ac:dyDescent="0.2">
      <c r="A61">
        <v>60</v>
      </c>
      <c r="B61">
        <v>17</v>
      </c>
      <c r="C61">
        <v>4</v>
      </c>
      <c r="D61">
        <f t="shared" si="0"/>
        <v>1994</v>
      </c>
      <c r="E61">
        <f t="shared" si="1"/>
        <v>1989</v>
      </c>
    </row>
    <row r="62" spans="1:5" x14ac:dyDescent="0.2">
      <c r="A62">
        <v>61</v>
      </c>
      <c r="B62">
        <v>18</v>
      </c>
      <c r="C62">
        <v>4</v>
      </c>
      <c r="D62">
        <f t="shared" si="0"/>
        <v>1993</v>
      </c>
      <c r="E62">
        <f t="shared" si="1"/>
        <v>1988</v>
      </c>
    </row>
    <row r="63" spans="1:5" x14ac:dyDescent="0.2">
      <c r="A63">
        <v>62</v>
      </c>
      <c r="B63">
        <v>19</v>
      </c>
      <c r="C63">
        <v>4</v>
      </c>
      <c r="D63">
        <f t="shared" si="0"/>
        <v>1992</v>
      </c>
      <c r="E63">
        <f t="shared" si="1"/>
        <v>1987</v>
      </c>
    </row>
    <row r="64" spans="1:5" x14ac:dyDescent="0.2">
      <c r="A64">
        <v>63</v>
      </c>
      <c r="B64">
        <v>20</v>
      </c>
      <c r="C64">
        <v>4</v>
      </c>
      <c r="D64">
        <f t="shared" si="0"/>
        <v>1991</v>
      </c>
      <c r="E64">
        <f t="shared" si="1"/>
        <v>1986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79"/>
  <sheetViews>
    <sheetView workbookViewId="0">
      <selection activeCell="AO67" sqref="AO67"/>
    </sheetView>
  </sheetViews>
  <sheetFormatPr baseColWidth="10" defaultColWidth="8.796875" defaultRowHeight="15" x14ac:dyDescent="0.2"/>
  <sheetData>
    <row r="1" spans="1:3" x14ac:dyDescent="0.2">
      <c r="A1">
        <v>0.21</v>
      </c>
      <c r="B1">
        <v>25.027200000000001</v>
      </c>
      <c r="C1">
        <f>EXP(-B1)</f>
        <v>1.3515282955706847E-11</v>
      </c>
    </row>
    <row r="2" spans="1:3" x14ac:dyDescent="0.2">
      <c r="A2">
        <v>0.22</v>
      </c>
      <c r="B2">
        <v>24.5566</v>
      </c>
      <c r="C2">
        <f t="shared" ref="C2:C65" si="0">EXP(-B2)</f>
        <v>2.1637352766535787E-11</v>
      </c>
    </row>
    <row r="3" spans="1:3" x14ac:dyDescent="0.2">
      <c r="A3">
        <v>0.23</v>
      </c>
      <c r="B3">
        <v>24.117000000000001</v>
      </c>
      <c r="C3">
        <f t="shared" si="0"/>
        <v>3.3583037927903853E-11</v>
      </c>
    </row>
    <row r="4" spans="1:3" x14ac:dyDescent="0.2">
      <c r="A4">
        <v>0.24</v>
      </c>
      <c r="B4">
        <v>23.706199999999999</v>
      </c>
      <c r="C4">
        <f t="shared" si="0"/>
        <v>5.0644017840392494E-11</v>
      </c>
    </row>
    <row r="5" spans="1:3" x14ac:dyDescent="0.2">
      <c r="A5">
        <v>0.25</v>
      </c>
      <c r="B5">
        <v>23.321999999999999</v>
      </c>
      <c r="C5">
        <f t="shared" si="0"/>
        <v>7.4367655984776557E-11</v>
      </c>
    </row>
    <row r="6" spans="1:3" x14ac:dyDescent="0.2">
      <c r="A6">
        <v>0.26</v>
      </c>
      <c r="B6">
        <v>22.962599999999998</v>
      </c>
      <c r="C6">
        <f t="shared" si="0"/>
        <v>1.0652941198856174E-10</v>
      </c>
    </row>
    <row r="7" spans="1:3" x14ac:dyDescent="0.2">
      <c r="A7">
        <v>0.27</v>
      </c>
      <c r="B7">
        <v>22.626300000000001</v>
      </c>
      <c r="C7">
        <f t="shared" si="0"/>
        <v>1.4911549142365643E-10</v>
      </c>
    </row>
    <row r="8" spans="1:3" x14ac:dyDescent="0.2">
      <c r="A8">
        <v>0.28000000000000003</v>
      </c>
      <c r="B8">
        <v>22.311800000000002</v>
      </c>
      <c r="C8">
        <f t="shared" si="0"/>
        <v>2.0422475262253264E-10</v>
      </c>
    </row>
    <row r="9" spans="1:3" x14ac:dyDescent="0.2">
      <c r="A9">
        <v>0.28999999999999998</v>
      </c>
      <c r="B9">
        <v>22.017800000000001</v>
      </c>
      <c r="C9">
        <f t="shared" si="0"/>
        <v>2.7402548579928351E-10</v>
      </c>
    </row>
    <row r="10" spans="1:3" x14ac:dyDescent="0.2">
      <c r="A10">
        <v>0.3</v>
      </c>
      <c r="B10">
        <v>21.743099999999998</v>
      </c>
      <c r="C10">
        <f t="shared" si="0"/>
        <v>3.6065474509564434E-10</v>
      </c>
    </row>
    <row r="11" spans="1:3" x14ac:dyDescent="0.2">
      <c r="A11">
        <v>0.31</v>
      </c>
      <c r="B11">
        <v>21.486699999999999</v>
      </c>
      <c r="C11">
        <f t="shared" si="0"/>
        <v>4.6606313879713543E-10</v>
      </c>
    </row>
    <row r="12" spans="1:3" x14ac:dyDescent="0.2">
      <c r="A12">
        <v>0.32</v>
      </c>
      <c r="B12">
        <v>21.247800000000002</v>
      </c>
      <c r="C12">
        <f t="shared" si="0"/>
        <v>5.9183099690630979E-10</v>
      </c>
    </row>
    <row r="13" spans="1:3" x14ac:dyDescent="0.2">
      <c r="A13">
        <v>0.33</v>
      </c>
      <c r="B13">
        <v>21.025500000000001</v>
      </c>
      <c r="C13">
        <f t="shared" si="0"/>
        <v>7.3916495949885658E-10</v>
      </c>
    </row>
    <row r="14" spans="1:3" x14ac:dyDescent="0.2">
      <c r="A14">
        <v>0.34</v>
      </c>
      <c r="B14">
        <v>20.819099999999999</v>
      </c>
      <c r="C14">
        <f t="shared" si="0"/>
        <v>9.0861468545998709E-10</v>
      </c>
    </row>
    <row r="15" spans="1:3" x14ac:dyDescent="0.2">
      <c r="A15">
        <v>0.35</v>
      </c>
      <c r="B15">
        <v>20.6279</v>
      </c>
      <c r="C15">
        <f t="shared" si="0"/>
        <v>1.1000612245600708E-9</v>
      </c>
    </row>
    <row r="16" spans="1:3" x14ac:dyDescent="0.2">
      <c r="A16">
        <v>0.36</v>
      </c>
      <c r="B16">
        <v>20.451499999999999</v>
      </c>
      <c r="C16">
        <f t="shared" si="0"/>
        <v>1.3122796779140779E-9</v>
      </c>
    </row>
    <row r="17" spans="1:3" x14ac:dyDescent="0.2">
      <c r="A17">
        <v>0.37</v>
      </c>
      <c r="B17">
        <v>20.289100000000001</v>
      </c>
      <c r="C17">
        <f t="shared" si="0"/>
        <v>1.5436748452132503E-9</v>
      </c>
    </row>
    <row r="18" spans="1:3" x14ac:dyDescent="0.2">
      <c r="A18">
        <v>0.38</v>
      </c>
      <c r="B18">
        <v>20.140499999999999</v>
      </c>
      <c r="C18">
        <f t="shared" si="0"/>
        <v>1.790985159598781E-9</v>
      </c>
    </row>
    <row r="19" spans="1:3" x14ac:dyDescent="0.2">
      <c r="A19">
        <v>0.39</v>
      </c>
      <c r="B19">
        <v>20.005199999999999</v>
      </c>
      <c r="C19">
        <f t="shared" si="0"/>
        <v>2.0504634421591354E-9</v>
      </c>
    </row>
    <row r="20" spans="1:3" x14ac:dyDescent="0.2">
      <c r="A20">
        <v>0.4</v>
      </c>
      <c r="B20">
        <v>19.8827</v>
      </c>
      <c r="C20">
        <f t="shared" si="0"/>
        <v>2.3176780336852388E-9</v>
      </c>
    </row>
    <row r="21" spans="1:3" x14ac:dyDescent="0.2">
      <c r="A21">
        <v>0.41</v>
      </c>
      <c r="B21">
        <v>19.7729</v>
      </c>
      <c r="C21">
        <f t="shared" si="0"/>
        <v>2.5866557804944055E-9</v>
      </c>
    </row>
    <row r="22" spans="1:3" x14ac:dyDescent="0.2">
      <c r="A22">
        <v>0.42</v>
      </c>
      <c r="B22">
        <v>19.6753</v>
      </c>
      <c r="C22">
        <f t="shared" si="0"/>
        <v>2.8518440979539981E-9</v>
      </c>
    </row>
    <row r="23" spans="1:3" x14ac:dyDescent="0.2">
      <c r="A23">
        <v>0.43</v>
      </c>
      <c r="B23">
        <v>19.5898</v>
      </c>
      <c r="C23">
        <f t="shared" si="0"/>
        <v>3.1064041548472296E-9</v>
      </c>
    </row>
    <row r="24" spans="1:3" x14ac:dyDescent="0.2">
      <c r="A24">
        <v>0.44</v>
      </c>
      <c r="B24">
        <v>19.516100000000002</v>
      </c>
      <c r="C24">
        <f t="shared" si="0"/>
        <v>3.3439937859306774E-9</v>
      </c>
    </row>
    <row r="25" spans="1:3" x14ac:dyDescent="0.2">
      <c r="A25">
        <v>0.45</v>
      </c>
      <c r="B25">
        <v>19.454000000000001</v>
      </c>
      <c r="C25">
        <f t="shared" si="0"/>
        <v>3.5582392753717148E-9</v>
      </c>
    </row>
    <row r="26" spans="1:3" x14ac:dyDescent="0.2">
      <c r="A26">
        <v>0.46</v>
      </c>
      <c r="B26">
        <v>19.403400000000001</v>
      </c>
      <c r="C26">
        <f t="shared" si="0"/>
        <v>3.7429191821067854E-9</v>
      </c>
    </row>
    <row r="27" spans="1:3" x14ac:dyDescent="0.2">
      <c r="A27">
        <v>0.47</v>
      </c>
      <c r="B27">
        <v>19.3642</v>
      </c>
      <c r="C27">
        <f t="shared" si="0"/>
        <v>3.8925553214610052E-9</v>
      </c>
    </row>
    <row r="28" spans="1:3" x14ac:dyDescent="0.2">
      <c r="A28">
        <v>0.48</v>
      </c>
      <c r="B28">
        <v>19.336300000000001</v>
      </c>
      <c r="C28">
        <f t="shared" si="0"/>
        <v>4.0026868052675182E-9</v>
      </c>
    </row>
    <row r="29" spans="1:3" x14ac:dyDescent="0.2">
      <c r="A29">
        <v>0.49</v>
      </c>
      <c r="B29">
        <v>19.319600000000001</v>
      </c>
      <c r="C29">
        <f t="shared" si="0"/>
        <v>4.070092949653423E-9</v>
      </c>
    </row>
    <row r="30" spans="1:3" x14ac:dyDescent="0.2">
      <c r="A30">
        <v>0.5</v>
      </c>
      <c r="B30">
        <v>19.314</v>
      </c>
      <c r="C30">
        <f t="shared" si="0"/>
        <v>4.092949408524812E-9</v>
      </c>
    </row>
    <row r="31" spans="1:3" x14ac:dyDescent="0.2">
      <c r="A31">
        <v>0.51</v>
      </c>
      <c r="B31">
        <v>19.319600000000001</v>
      </c>
      <c r="C31">
        <f t="shared" si="0"/>
        <v>4.070092949653423E-9</v>
      </c>
    </row>
    <row r="32" spans="1:3" x14ac:dyDescent="0.2">
      <c r="A32">
        <v>0.52</v>
      </c>
      <c r="B32">
        <v>19.336300000000001</v>
      </c>
      <c r="C32">
        <f t="shared" si="0"/>
        <v>4.0026868052675182E-9</v>
      </c>
    </row>
    <row r="33" spans="1:3" x14ac:dyDescent="0.2">
      <c r="A33">
        <v>0.53</v>
      </c>
      <c r="B33">
        <v>19.3642</v>
      </c>
      <c r="C33">
        <f t="shared" si="0"/>
        <v>3.8925553214610052E-9</v>
      </c>
    </row>
    <row r="34" spans="1:3" x14ac:dyDescent="0.2">
      <c r="A34">
        <v>0.54</v>
      </c>
      <c r="B34">
        <v>19.403400000000001</v>
      </c>
      <c r="C34">
        <f t="shared" si="0"/>
        <v>3.7429191821067854E-9</v>
      </c>
    </row>
    <row r="35" spans="1:3" x14ac:dyDescent="0.2">
      <c r="A35">
        <v>0.55000000000000004</v>
      </c>
      <c r="B35">
        <v>19.454000000000001</v>
      </c>
      <c r="C35">
        <f t="shared" si="0"/>
        <v>3.5582392753717148E-9</v>
      </c>
    </row>
    <row r="36" spans="1:3" x14ac:dyDescent="0.2">
      <c r="A36">
        <v>0.56000000000000005</v>
      </c>
      <c r="B36">
        <v>19.516100000000002</v>
      </c>
      <c r="C36">
        <f t="shared" si="0"/>
        <v>3.3439937859306774E-9</v>
      </c>
    </row>
    <row r="37" spans="1:3" x14ac:dyDescent="0.2">
      <c r="A37">
        <v>0.56999999999999995</v>
      </c>
      <c r="B37">
        <v>19.5898</v>
      </c>
      <c r="C37">
        <f t="shared" si="0"/>
        <v>3.1064041548472296E-9</v>
      </c>
    </row>
    <row r="38" spans="1:3" x14ac:dyDescent="0.2">
      <c r="A38">
        <v>0.57999999999999996</v>
      </c>
      <c r="B38">
        <v>19.6753</v>
      </c>
      <c r="C38">
        <f t="shared" si="0"/>
        <v>2.8518440979539981E-9</v>
      </c>
    </row>
    <row r="39" spans="1:3" x14ac:dyDescent="0.2">
      <c r="A39">
        <v>0.59</v>
      </c>
      <c r="B39">
        <v>19.7729</v>
      </c>
      <c r="C39">
        <f t="shared" si="0"/>
        <v>2.5866557804944055E-9</v>
      </c>
    </row>
    <row r="40" spans="1:3" x14ac:dyDescent="0.2">
      <c r="A40">
        <v>0.6</v>
      </c>
      <c r="B40">
        <v>19.8827</v>
      </c>
      <c r="C40">
        <f t="shared" si="0"/>
        <v>2.3176780336852388E-9</v>
      </c>
    </row>
    <row r="41" spans="1:3" x14ac:dyDescent="0.2">
      <c r="A41">
        <v>0.61</v>
      </c>
      <c r="B41">
        <v>20.005199999999999</v>
      </c>
      <c r="C41">
        <f t="shared" si="0"/>
        <v>2.0504634421591354E-9</v>
      </c>
    </row>
    <row r="42" spans="1:3" x14ac:dyDescent="0.2">
      <c r="A42">
        <v>0.62</v>
      </c>
      <c r="B42">
        <v>20.140499999999999</v>
      </c>
      <c r="C42">
        <f t="shared" si="0"/>
        <v>1.790985159598781E-9</v>
      </c>
    </row>
    <row r="43" spans="1:3" x14ac:dyDescent="0.2">
      <c r="A43">
        <v>0.63</v>
      </c>
      <c r="B43">
        <v>20.289100000000001</v>
      </c>
      <c r="C43">
        <f t="shared" si="0"/>
        <v>1.5436748452132503E-9</v>
      </c>
    </row>
    <row r="44" spans="1:3" x14ac:dyDescent="0.2">
      <c r="A44">
        <v>0.64</v>
      </c>
      <c r="B44">
        <v>20.451499999999999</v>
      </c>
      <c r="C44">
        <f t="shared" si="0"/>
        <v>1.3122796779140779E-9</v>
      </c>
    </row>
    <row r="45" spans="1:3" x14ac:dyDescent="0.2">
      <c r="A45">
        <v>0.65</v>
      </c>
      <c r="B45">
        <v>20.6279</v>
      </c>
      <c r="C45">
        <f t="shared" si="0"/>
        <v>1.1000612245600708E-9</v>
      </c>
    </row>
    <row r="46" spans="1:3" x14ac:dyDescent="0.2">
      <c r="A46">
        <v>0.66</v>
      </c>
      <c r="B46">
        <v>20.819099999999999</v>
      </c>
      <c r="C46">
        <f t="shared" si="0"/>
        <v>9.0861468545998709E-10</v>
      </c>
    </row>
    <row r="47" spans="1:3" x14ac:dyDescent="0.2">
      <c r="A47">
        <v>0.67</v>
      </c>
      <c r="B47">
        <v>21.025500000000001</v>
      </c>
      <c r="C47">
        <f t="shared" si="0"/>
        <v>7.3916495949885658E-10</v>
      </c>
    </row>
    <row r="48" spans="1:3" x14ac:dyDescent="0.2">
      <c r="A48">
        <v>0.68</v>
      </c>
      <c r="B48">
        <v>21.247800000000002</v>
      </c>
      <c r="C48">
        <f t="shared" si="0"/>
        <v>5.9183099690630979E-10</v>
      </c>
    </row>
    <row r="49" spans="1:3" x14ac:dyDescent="0.2">
      <c r="A49">
        <v>0.69</v>
      </c>
      <c r="B49">
        <v>21.486699999999999</v>
      </c>
      <c r="C49">
        <f t="shared" si="0"/>
        <v>4.6606313879713543E-10</v>
      </c>
    </row>
    <row r="50" spans="1:3" x14ac:dyDescent="0.2">
      <c r="A50">
        <v>0.7</v>
      </c>
      <c r="B50">
        <v>21.743099999999998</v>
      </c>
      <c r="C50">
        <f t="shared" si="0"/>
        <v>3.6065474509564434E-10</v>
      </c>
    </row>
    <row r="51" spans="1:3" x14ac:dyDescent="0.2">
      <c r="A51">
        <v>0.71</v>
      </c>
      <c r="B51">
        <v>22.017800000000001</v>
      </c>
      <c r="C51">
        <f t="shared" si="0"/>
        <v>2.7402548579928351E-10</v>
      </c>
    </row>
    <row r="52" spans="1:3" x14ac:dyDescent="0.2">
      <c r="A52">
        <v>0.72</v>
      </c>
      <c r="B52">
        <v>22.311800000000002</v>
      </c>
      <c r="C52">
        <f t="shared" si="0"/>
        <v>2.0422475262253264E-10</v>
      </c>
    </row>
    <row r="53" spans="1:3" x14ac:dyDescent="0.2">
      <c r="A53">
        <v>0.73</v>
      </c>
      <c r="B53">
        <v>22.626300000000001</v>
      </c>
      <c r="C53">
        <f t="shared" si="0"/>
        <v>1.4911549142365643E-10</v>
      </c>
    </row>
    <row r="54" spans="1:3" x14ac:dyDescent="0.2">
      <c r="A54">
        <v>0.74</v>
      </c>
      <c r="B54">
        <v>22.962599999999998</v>
      </c>
      <c r="C54">
        <f t="shared" si="0"/>
        <v>1.0652941198856174E-10</v>
      </c>
    </row>
    <row r="55" spans="1:3" x14ac:dyDescent="0.2">
      <c r="A55">
        <v>0.75</v>
      </c>
      <c r="B55">
        <v>23.321999999999999</v>
      </c>
      <c r="C55">
        <f t="shared" si="0"/>
        <v>7.4367655984776557E-11</v>
      </c>
    </row>
    <row r="56" spans="1:3" x14ac:dyDescent="0.2">
      <c r="A56">
        <v>0.76</v>
      </c>
      <c r="B56">
        <v>23.706199999999999</v>
      </c>
      <c r="C56">
        <f t="shared" si="0"/>
        <v>5.0644017840392494E-11</v>
      </c>
    </row>
    <row r="57" spans="1:3" x14ac:dyDescent="0.2">
      <c r="A57">
        <v>0.77</v>
      </c>
      <c r="B57">
        <v>24.117000000000001</v>
      </c>
      <c r="C57">
        <f t="shared" si="0"/>
        <v>3.3583037927903853E-11</v>
      </c>
    </row>
    <row r="58" spans="1:3" x14ac:dyDescent="0.2">
      <c r="A58">
        <v>0.78</v>
      </c>
      <c r="B58">
        <v>24.5566</v>
      </c>
      <c r="C58">
        <f t="shared" si="0"/>
        <v>2.1637352766535787E-11</v>
      </c>
    </row>
    <row r="59" spans="1:3" x14ac:dyDescent="0.2">
      <c r="A59">
        <v>0.79</v>
      </c>
      <c r="B59">
        <v>25.027200000000001</v>
      </c>
      <c r="C59">
        <f t="shared" si="0"/>
        <v>1.3515282955706847E-11</v>
      </c>
    </row>
    <row r="60" spans="1:3" x14ac:dyDescent="0.2">
      <c r="A60">
        <v>0.8</v>
      </c>
      <c r="B60">
        <v>25.531700000000001</v>
      </c>
      <c r="C60">
        <f t="shared" si="0"/>
        <v>8.16062791129028E-12</v>
      </c>
    </row>
    <row r="61" spans="1:3" x14ac:dyDescent="0.2">
      <c r="A61">
        <v>0.81</v>
      </c>
      <c r="B61">
        <v>26.0733</v>
      </c>
      <c r="C61">
        <f t="shared" si="0"/>
        <v>4.7479887908452217E-12</v>
      </c>
    </row>
    <row r="62" spans="1:3" x14ac:dyDescent="0.2">
      <c r="A62">
        <v>0.82</v>
      </c>
      <c r="B62">
        <v>26.6556</v>
      </c>
      <c r="C62">
        <f t="shared" si="0"/>
        <v>2.6522838948345728E-12</v>
      </c>
    </row>
    <row r="63" spans="1:3" x14ac:dyDescent="0.2">
      <c r="A63">
        <v>0.83</v>
      </c>
      <c r="B63">
        <v>27.283000000000001</v>
      </c>
      <c r="C63">
        <f t="shared" si="0"/>
        <v>1.4162621551147537E-12</v>
      </c>
    </row>
    <row r="64" spans="1:3" x14ac:dyDescent="0.2">
      <c r="A64">
        <v>0.84</v>
      </c>
      <c r="B64">
        <v>27.960799999999999</v>
      </c>
      <c r="C64">
        <f t="shared" si="0"/>
        <v>7.1908271649699635E-13</v>
      </c>
    </row>
    <row r="65" spans="1:3" x14ac:dyDescent="0.2">
      <c r="A65">
        <v>0.85</v>
      </c>
      <c r="B65">
        <v>28.6951</v>
      </c>
      <c r="C65">
        <f t="shared" si="0"/>
        <v>3.4504553537313217E-13</v>
      </c>
    </row>
    <row r="66" spans="1:3" x14ac:dyDescent="0.2">
      <c r="A66">
        <v>0.86</v>
      </c>
      <c r="B66">
        <v>29.493400000000001</v>
      </c>
      <c r="C66">
        <f t="shared" ref="C66:C79" si="1">EXP(-B66)</f>
        <v>1.5530274336084376E-13</v>
      </c>
    </row>
    <row r="67" spans="1:3" x14ac:dyDescent="0.2">
      <c r="A67">
        <v>0.87</v>
      </c>
      <c r="B67">
        <v>30.364799999999999</v>
      </c>
      <c r="C67">
        <f t="shared" si="1"/>
        <v>6.497329861182007E-14</v>
      </c>
    </row>
    <row r="68" spans="1:3" x14ac:dyDescent="0.2">
      <c r="A68">
        <v>0.88</v>
      </c>
      <c r="B68">
        <v>31.320699999999999</v>
      </c>
      <c r="C68">
        <f t="shared" si="1"/>
        <v>2.4980022237537006E-14</v>
      </c>
    </row>
    <row r="69" spans="1:3" x14ac:dyDescent="0.2">
      <c r="A69">
        <v>0.89</v>
      </c>
      <c r="B69">
        <v>32.375500000000002</v>
      </c>
      <c r="C69">
        <f t="shared" si="1"/>
        <v>8.6995943219348697E-15</v>
      </c>
    </row>
    <row r="70" spans="1:3" x14ac:dyDescent="0.2">
      <c r="A70">
        <v>0.9</v>
      </c>
      <c r="B70">
        <v>33.547699999999999</v>
      </c>
      <c r="C70">
        <f t="shared" si="1"/>
        <v>2.6941328630654249E-15</v>
      </c>
    </row>
    <row r="71" spans="1:3" x14ac:dyDescent="0.2">
      <c r="A71">
        <v>0.91</v>
      </c>
      <c r="B71">
        <v>34.861699999999999</v>
      </c>
      <c r="C71">
        <f t="shared" si="1"/>
        <v>7.2402916439853439E-16</v>
      </c>
    </row>
    <row r="72" spans="1:3" x14ac:dyDescent="0.2">
      <c r="A72">
        <v>0.92</v>
      </c>
      <c r="B72">
        <v>36.3504</v>
      </c>
      <c r="C72">
        <f t="shared" si="1"/>
        <v>1.6338864270041381E-16</v>
      </c>
    </row>
    <row r="73" spans="1:3" x14ac:dyDescent="0.2">
      <c r="A73">
        <v>0.93</v>
      </c>
      <c r="B73">
        <v>38.060099999999998</v>
      </c>
      <c r="C73">
        <f t="shared" si="1"/>
        <v>2.9560283121502879E-17</v>
      </c>
    </row>
    <row r="74" spans="1:3" x14ac:dyDescent="0.2">
      <c r="A74">
        <v>0.94</v>
      </c>
      <c r="B74">
        <v>40.058799999999998</v>
      </c>
      <c r="C74">
        <f t="shared" si="1"/>
        <v>4.0057533848079933E-18</v>
      </c>
    </row>
    <row r="75" spans="1:3" x14ac:dyDescent="0.2">
      <c r="A75">
        <v>0.95</v>
      </c>
      <c r="B75">
        <v>42.451500000000003</v>
      </c>
      <c r="C75">
        <f t="shared" si="1"/>
        <v>3.6605622904616166E-19</v>
      </c>
    </row>
    <row r="76" spans="1:3" x14ac:dyDescent="0.2">
      <c r="A76">
        <v>0.96</v>
      </c>
      <c r="B76">
        <v>45.414400000000001</v>
      </c>
      <c r="C76">
        <f t="shared" si="1"/>
        <v>1.8913708051076136E-20</v>
      </c>
    </row>
    <row r="77" spans="1:3" x14ac:dyDescent="0.2">
      <c r="A77">
        <v>0.97</v>
      </c>
      <c r="B77">
        <v>49.278100000000002</v>
      </c>
      <c r="C77">
        <f t="shared" si="1"/>
        <v>3.9700236262148206E-22</v>
      </c>
    </row>
    <row r="78" spans="1:3" x14ac:dyDescent="0.2">
      <c r="A78">
        <v>0.98</v>
      </c>
      <c r="B78">
        <v>54.784199999999998</v>
      </c>
      <c r="C78">
        <f t="shared" si="1"/>
        <v>1.6125910478183628E-24</v>
      </c>
    </row>
    <row r="79" spans="1:3" x14ac:dyDescent="0.2">
      <c r="A79">
        <v>0.99</v>
      </c>
      <c r="B79">
        <v>64.299700000000001</v>
      </c>
      <c r="C79">
        <f t="shared" si="1"/>
        <v>1.1884888234165773E-28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Prior on SPR</vt:lpstr>
      <vt:lpstr>Sheet1</vt:lpstr>
      <vt:lpstr>Priors</vt:lpstr>
      <vt:lpstr>CTLs</vt:lpstr>
      <vt:lpstr>Files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2010-07-01T19:11:07Z</dcterms:created>
  <dcterms:modified xsi:type="dcterms:W3CDTF">2016-09-12T00:44:21Z</dcterms:modified>
</cp:coreProperties>
</file>