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im/OneDrive/ebswp/EBSpollock/"/>
    </mc:Choice>
  </mc:AlternateContent>
  <bookViews>
    <workbookView xWindow="80" yWindow="440" windowWidth="28720" windowHeight="17560" activeTab="3"/>
  </bookViews>
  <sheets>
    <sheet name="Prior on SPR" sheetId="4" r:id="rId1"/>
    <sheet name="Sheet1" sheetId="6" r:id="rId2"/>
    <sheet name="Priors" sheetId="5" r:id="rId3"/>
    <sheet name="CTLs" sheetId="1" r:id="rId4"/>
    <sheet name="Files" sheetId="7" r:id="rId5"/>
    <sheet name="Sheet2" sheetId="2" r:id="rId6"/>
    <sheet name="Sheet3" sheetId="3" r:id="rId7"/>
    <sheet name="datafile" sheetId="8" r:id="rId8"/>
    <sheet name="Sheet5" sheetId="9" r:id="rId9"/>
    <sheet name="SRRFig" sheetId="11" r:id="rId10"/>
    <sheet name="SRR" sheetId="10" r:id="rId11"/>
  </sheets>
  <externalReferences>
    <externalReference r:id="rId12"/>
    <externalReference r:id="rId13"/>
  </externalReferences>
  <definedNames>
    <definedName name="_xlnm._FilterDatabase" localSheetId="3" hidden="1">CTLs!$A$2:$P$102</definedName>
    <definedName name="a">Priors!$Y$17</definedName>
    <definedName name="aa_c">SRR!$E$2</definedName>
    <definedName name="Allocation_CV">Priors!$E$11</definedName>
    <definedName name="Alpha" localSheetId="10">SRR!$O$3</definedName>
    <definedName name="Alpha">Priors!$W$17</definedName>
    <definedName name="b">Priors!$Y$18</definedName>
    <definedName name="bb_c">SRR!$F$2</definedName>
    <definedName name="Beta" localSheetId="10">SRR!$P$3</definedName>
    <definedName name="Beta">Priors!$W$18</definedName>
    <definedName name="Bmsy2">SRR!$T$3</definedName>
    <definedName name="Bzero">SRR!$M$3</definedName>
    <definedName name="cvNatmortprior">#REF!</definedName>
    <definedName name="cvsteepnessprior">'[1]Sheet3 (2)'!$B$4</definedName>
    <definedName name="Fmsy">SRR!$I$3</definedName>
    <definedName name="Fmsy2">SRR!$S$3</definedName>
    <definedName name="hrs">#REF!</definedName>
    <definedName name="lb">Priors!$Z$28</definedName>
    <definedName name="mo">#REF!</definedName>
    <definedName name="MSY">SRR!$J$3</definedName>
    <definedName name="Natmort">#REF!</definedName>
    <definedName name="Natmortprior">#REF!</definedName>
    <definedName name="PhiZero">SRR!$N$3</definedName>
    <definedName name="PostSteep">'[1]Sheet3 (2)'!$D$2</definedName>
    <definedName name="PostSteepSigma">'[1]Sheet3 (2)'!$E$2</definedName>
    <definedName name="Rate">#REF!</definedName>
    <definedName name="Rzero">SRR!$L$3</definedName>
    <definedName name="sigma" localSheetId="2">#REF!</definedName>
    <definedName name="Sigma">[2]Sheet1!$A$2:$A$13</definedName>
    <definedName name="solver_adj" localSheetId="2" hidden="1">Priors!$Y$17,Priors!$Y$18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in" localSheetId="2" hidden="1">2</definedName>
    <definedName name="solver_neg" localSheetId="2" hidden="1">2</definedName>
    <definedName name="solver_num" localSheetId="2" hidden="1">0</definedName>
    <definedName name="solver_nwt" localSheetId="2" hidden="1">1</definedName>
    <definedName name="solver_opt" localSheetId="2" hidden="1">Priors!$Z$17</definedName>
    <definedName name="solver_pre" localSheetId="2" hidden="1">0.000001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  <definedName name="SPB0">SRR!$Q$3</definedName>
    <definedName name="SPRBF40">SRR!$R$3</definedName>
    <definedName name="SSB">SRR!$B$2:$B$28</definedName>
    <definedName name="Steepness">SRR!$K$3</definedName>
    <definedName name="steepnessprior">'[1]Sheet3 (2)'!$A$4</definedName>
    <definedName name="ub">Priors!$Z$29</definedName>
    <definedName name="v">Priors!$Z$27</definedName>
    <definedName name="xbar">Priors!$Z$26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0" l="1"/>
  <c r="M3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5" i="10"/>
  <c r="E2" i="10"/>
  <c r="F2" i="10"/>
  <c r="D6" i="10"/>
  <c r="C6" i="10"/>
  <c r="D7" i="10"/>
  <c r="C7" i="10"/>
  <c r="D8" i="10"/>
  <c r="C8" i="10"/>
  <c r="D9" i="10"/>
  <c r="C9" i="10"/>
  <c r="D10" i="10"/>
  <c r="C10" i="10"/>
  <c r="D11" i="10"/>
  <c r="C11" i="10"/>
  <c r="D12" i="10"/>
  <c r="C12" i="10"/>
  <c r="D13" i="10"/>
  <c r="C13" i="10"/>
  <c r="D14" i="10"/>
  <c r="C14" i="10"/>
  <c r="D15" i="10"/>
  <c r="C15" i="10"/>
  <c r="D16" i="10"/>
  <c r="C16" i="10"/>
  <c r="D17" i="10"/>
  <c r="C17" i="10"/>
  <c r="D18" i="10"/>
  <c r="C18" i="10"/>
  <c r="D19" i="10"/>
  <c r="C19" i="10"/>
  <c r="D20" i="10"/>
  <c r="C20" i="10"/>
  <c r="D21" i="10"/>
  <c r="C21" i="10"/>
  <c r="D22" i="10"/>
  <c r="C22" i="10"/>
  <c r="D23" i="10"/>
  <c r="C23" i="10"/>
  <c r="D24" i="10"/>
  <c r="C24" i="10"/>
  <c r="D25" i="10"/>
  <c r="C25" i="10"/>
  <c r="D26" i="10"/>
  <c r="C26" i="10"/>
  <c r="D27" i="10"/>
  <c r="C27" i="10"/>
  <c r="D28" i="10"/>
  <c r="C28" i="10"/>
  <c r="D5" i="10"/>
  <c r="C5" i="10"/>
  <c r="C3" i="9"/>
  <c r="D3" i="9"/>
  <c r="E3" i="9"/>
  <c r="F3" i="9"/>
  <c r="G3" i="9"/>
  <c r="H3" i="9"/>
  <c r="I3" i="9"/>
  <c r="J3" i="9"/>
  <c r="K3" i="9"/>
  <c r="L3" i="9"/>
  <c r="M3" i="9"/>
  <c r="N3" i="9"/>
  <c r="O3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E106" i="1"/>
  <c r="Z26" i="5"/>
  <c r="W19" i="5"/>
  <c r="Z25" i="5"/>
  <c r="Z27" i="5"/>
  <c r="W22" i="5"/>
  <c r="Y17" i="5"/>
  <c r="W17" i="5"/>
  <c r="W23" i="5"/>
  <c r="Y18" i="5"/>
  <c r="W18" i="5"/>
  <c r="D22" i="5"/>
  <c r="B23" i="5"/>
  <c r="E23" i="5"/>
  <c r="D23" i="5"/>
  <c r="F23" i="5"/>
  <c r="B24" i="5"/>
  <c r="E24" i="5"/>
  <c r="D24" i="5"/>
  <c r="F24" i="5"/>
  <c r="B25" i="5"/>
  <c r="E25" i="5"/>
  <c r="D25" i="5"/>
  <c r="F25" i="5"/>
  <c r="B26" i="5"/>
  <c r="E26" i="5"/>
  <c r="D26" i="5"/>
  <c r="F26" i="5"/>
  <c r="B27" i="5"/>
  <c r="E27" i="5"/>
  <c r="D27" i="5"/>
  <c r="F27" i="5"/>
  <c r="B28" i="5"/>
  <c r="E28" i="5"/>
  <c r="D28" i="5"/>
  <c r="F28" i="5"/>
  <c r="B29" i="5"/>
  <c r="E29" i="5"/>
  <c r="D29" i="5"/>
  <c r="F29" i="5"/>
  <c r="B30" i="5"/>
  <c r="E30" i="5"/>
  <c r="D30" i="5"/>
  <c r="F30" i="5"/>
  <c r="B31" i="5"/>
  <c r="E31" i="5"/>
  <c r="D31" i="5"/>
  <c r="F31" i="5"/>
  <c r="B32" i="5"/>
  <c r="E32" i="5"/>
  <c r="D32" i="5"/>
  <c r="F32" i="5"/>
  <c r="B33" i="5"/>
  <c r="E33" i="5"/>
  <c r="D33" i="5"/>
  <c r="F33" i="5"/>
  <c r="B34" i="5"/>
  <c r="E34" i="5"/>
  <c r="D34" i="5"/>
  <c r="F34" i="5"/>
  <c r="B35" i="5"/>
  <c r="E35" i="5"/>
  <c r="D35" i="5"/>
  <c r="F35" i="5"/>
  <c r="B36" i="5"/>
  <c r="E36" i="5"/>
  <c r="D36" i="5"/>
  <c r="F36" i="5"/>
  <c r="B37" i="5"/>
  <c r="E37" i="5"/>
  <c r="D37" i="5"/>
  <c r="F37" i="5"/>
  <c r="B38" i="5"/>
  <c r="E38" i="5"/>
  <c r="D38" i="5"/>
  <c r="F38" i="5"/>
  <c r="B39" i="5"/>
  <c r="E39" i="5"/>
  <c r="D39" i="5"/>
  <c r="F39" i="5"/>
  <c r="B40" i="5"/>
  <c r="E40" i="5"/>
  <c r="D40" i="5"/>
  <c r="F40" i="5"/>
  <c r="B41" i="5"/>
  <c r="E41" i="5"/>
  <c r="D41" i="5"/>
  <c r="F41" i="5"/>
  <c r="B42" i="5"/>
  <c r="E42" i="5"/>
  <c r="D42" i="5"/>
  <c r="F42" i="5"/>
  <c r="B43" i="5"/>
  <c r="E43" i="5"/>
  <c r="D43" i="5"/>
  <c r="F43" i="5"/>
  <c r="B44" i="5"/>
  <c r="E44" i="5"/>
  <c r="D44" i="5"/>
  <c r="F44" i="5"/>
  <c r="B45" i="5"/>
  <c r="E45" i="5"/>
  <c r="D45" i="5"/>
  <c r="F45" i="5"/>
  <c r="B46" i="5"/>
  <c r="E46" i="5"/>
  <c r="D46" i="5"/>
  <c r="F46" i="5"/>
  <c r="B47" i="5"/>
  <c r="E47" i="5"/>
  <c r="D47" i="5"/>
  <c r="F47" i="5"/>
  <c r="B48" i="5"/>
  <c r="E48" i="5"/>
  <c r="D48" i="5"/>
  <c r="F48" i="5"/>
  <c r="B49" i="5"/>
  <c r="E49" i="5"/>
  <c r="D49" i="5"/>
  <c r="F49" i="5"/>
  <c r="B50" i="5"/>
  <c r="E50" i="5"/>
  <c r="D50" i="5"/>
  <c r="F50" i="5"/>
  <c r="B51" i="5"/>
  <c r="E51" i="5"/>
  <c r="D51" i="5"/>
  <c r="F51" i="5"/>
  <c r="B52" i="5"/>
  <c r="E52" i="5"/>
  <c r="D52" i="5"/>
  <c r="F52" i="5"/>
  <c r="B53" i="5"/>
  <c r="E53" i="5"/>
  <c r="D53" i="5"/>
  <c r="F53" i="5"/>
  <c r="B54" i="5"/>
  <c r="E54" i="5"/>
  <c r="D54" i="5"/>
  <c r="F54" i="5"/>
  <c r="E55" i="5"/>
  <c r="D55" i="5"/>
  <c r="F55" i="5"/>
  <c r="F22" i="5"/>
  <c r="E22" i="5"/>
  <c r="D21" i="5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1" i="3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G26" i="5"/>
  <c r="G50" i="5"/>
  <c r="A26" i="5"/>
  <c r="A25" i="5"/>
  <c r="A24" i="5"/>
  <c r="A23" i="5"/>
  <c r="B22" i="5"/>
  <c r="A22" i="5"/>
  <c r="V14" i="5"/>
  <c r="V13" i="5"/>
  <c r="V12" i="5"/>
  <c r="V11" i="5"/>
  <c r="V10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E2" i="5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F1" i="4"/>
  <c r="C19" i="4"/>
  <c r="A23" i="4"/>
  <c r="C22" i="4"/>
  <c r="A22" i="4"/>
  <c r="C21" i="4"/>
  <c r="A21" i="4"/>
  <c r="C20" i="4"/>
  <c r="A20" i="4"/>
  <c r="A19" i="4"/>
  <c r="C18" i="4"/>
  <c r="A18" i="4"/>
  <c r="C17" i="4"/>
  <c r="A17" i="4"/>
  <c r="C16" i="4"/>
  <c r="A16" i="4"/>
  <c r="C15" i="4"/>
  <c r="A15" i="4"/>
  <c r="C14" i="4"/>
  <c r="A14" i="4"/>
  <c r="C13" i="4"/>
  <c r="A13" i="4"/>
  <c r="A12" i="4"/>
  <c r="A11" i="4"/>
  <c r="C10" i="4"/>
  <c r="A10" i="4"/>
  <c r="C9" i="4"/>
  <c r="A9" i="4"/>
  <c r="C8" i="4"/>
  <c r="A8" i="4"/>
  <c r="A7" i="4"/>
  <c r="C6" i="4"/>
  <c r="A6" i="4"/>
  <c r="C5" i="4"/>
  <c r="A5" i="4"/>
  <c r="C4" i="4"/>
  <c r="A4" i="4"/>
  <c r="C3" i="4"/>
  <c r="A3" i="4"/>
  <c r="G2" i="4"/>
  <c r="D21" i="4"/>
  <c r="C2" i="4"/>
  <c r="A2" i="4"/>
  <c r="U17" i="5"/>
  <c r="U18" i="5"/>
  <c r="C67" i="4"/>
  <c r="C69" i="4"/>
  <c r="C71" i="4"/>
  <c r="C73" i="4"/>
  <c r="C75" i="4"/>
  <c r="C77" i="4"/>
  <c r="C79" i="4"/>
  <c r="C24" i="4"/>
  <c r="C25" i="4"/>
  <c r="C26" i="4"/>
  <c r="C27" i="4"/>
  <c r="C28" i="4"/>
  <c r="C30" i="4"/>
  <c r="C31" i="4"/>
  <c r="C32" i="4"/>
  <c r="C33" i="4"/>
  <c r="C34" i="4"/>
  <c r="C35" i="4"/>
  <c r="C36" i="4"/>
  <c r="C37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3" i="4"/>
  <c r="C64" i="4"/>
  <c r="C65" i="4"/>
  <c r="C66" i="4"/>
  <c r="C68" i="4"/>
  <c r="C70" i="4"/>
  <c r="C72" i="4"/>
  <c r="C74" i="4"/>
  <c r="C76" i="4"/>
  <c r="C78" i="4"/>
  <c r="D14" i="4"/>
  <c r="D24" i="4"/>
  <c r="D38" i="4"/>
  <c r="D48" i="4"/>
  <c r="D62" i="4"/>
  <c r="D68" i="4"/>
  <c r="BH100" i="1"/>
  <c r="CC100" i="1"/>
  <c r="D3" i="2"/>
  <c r="E3" i="2"/>
  <c r="D5" i="2"/>
  <c r="E5" i="2"/>
  <c r="D7" i="2"/>
  <c r="E7" i="2"/>
  <c r="D9" i="2"/>
  <c r="E9" i="2"/>
  <c r="D11" i="2"/>
  <c r="E11" i="2"/>
  <c r="D13" i="2"/>
  <c r="E13" i="2"/>
  <c r="D15" i="2"/>
  <c r="E15" i="2"/>
  <c r="D17" i="2"/>
  <c r="E17" i="2"/>
  <c r="D19" i="2"/>
  <c r="E19" i="2"/>
  <c r="D21" i="2"/>
  <c r="E21" i="2"/>
  <c r="D23" i="2"/>
  <c r="E23" i="2"/>
  <c r="D25" i="2"/>
  <c r="E25" i="2"/>
  <c r="D27" i="2"/>
  <c r="E27" i="2"/>
  <c r="D29" i="2"/>
  <c r="E29" i="2"/>
  <c r="D31" i="2"/>
  <c r="E31" i="2"/>
  <c r="D33" i="2"/>
  <c r="E33" i="2"/>
  <c r="D35" i="2"/>
  <c r="E35" i="2"/>
  <c r="D37" i="2"/>
  <c r="E37" i="2"/>
  <c r="D39" i="2"/>
  <c r="E39" i="2"/>
  <c r="D41" i="2"/>
  <c r="E41" i="2"/>
  <c r="D43" i="2"/>
  <c r="E43" i="2"/>
  <c r="D45" i="2"/>
  <c r="E45" i="2"/>
  <c r="D47" i="2"/>
  <c r="E47" i="2"/>
  <c r="D49" i="2"/>
  <c r="E49" i="2"/>
  <c r="D51" i="2"/>
  <c r="E51" i="2"/>
  <c r="D53" i="2"/>
  <c r="E53" i="2"/>
  <c r="D55" i="2"/>
  <c r="E55" i="2"/>
  <c r="D57" i="2"/>
  <c r="E57" i="2"/>
  <c r="D59" i="2"/>
  <c r="E59" i="2"/>
  <c r="D61" i="2"/>
  <c r="E61" i="2"/>
  <c r="D63" i="2"/>
  <c r="E63" i="2"/>
  <c r="D2" i="2"/>
  <c r="E2" i="2"/>
  <c r="D4" i="2"/>
  <c r="E4" i="2"/>
  <c r="D6" i="2"/>
  <c r="E6" i="2"/>
  <c r="D8" i="2"/>
  <c r="E8" i="2"/>
  <c r="D10" i="2"/>
  <c r="E10" i="2"/>
  <c r="D12" i="2"/>
  <c r="E12" i="2"/>
  <c r="D14" i="2"/>
  <c r="E14" i="2"/>
  <c r="D16" i="2"/>
  <c r="E16" i="2"/>
  <c r="D18" i="2"/>
  <c r="E18" i="2"/>
  <c r="D20" i="2"/>
  <c r="E20" i="2"/>
  <c r="D22" i="2"/>
  <c r="E22" i="2"/>
  <c r="D24" i="2"/>
  <c r="E24" i="2"/>
  <c r="D26" i="2"/>
  <c r="E26" i="2"/>
  <c r="D28" i="2"/>
  <c r="E28" i="2"/>
  <c r="D30" i="2"/>
  <c r="E30" i="2"/>
  <c r="D32" i="2"/>
  <c r="E32" i="2"/>
  <c r="D34" i="2"/>
  <c r="E34" i="2"/>
  <c r="D36" i="2"/>
  <c r="E36" i="2"/>
  <c r="D38" i="2"/>
  <c r="E38" i="2"/>
  <c r="D40" i="2"/>
  <c r="E40" i="2"/>
  <c r="D42" i="2"/>
  <c r="E42" i="2"/>
  <c r="D44" i="2"/>
  <c r="E44" i="2"/>
  <c r="D46" i="2"/>
  <c r="E46" i="2"/>
  <c r="D48" i="2"/>
  <c r="E48" i="2"/>
  <c r="D50" i="2"/>
  <c r="E50" i="2"/>
  <c r="D52" i="2"/>
  <c r="E52" i="2"/>
  <c r="D54" i="2"/>
  <c r="E54" i="2"/>
  <c r="D56" i="2"/>
  <c r="E56" i="2"/>
  <c r="D58" i="2"/>
  <c r="E58" i="2"/>
  <c r="D60" i="2"/>
  <c r="E60" i="2"/>
  <c r="D62" i="2"/>
  <c r="E62" i="2"/>
  <c r="D64" i="2"/>
  <c r="E64" i="2"/>
  <c r="AM17" i="5"/>
  <c r="AM18" i="5"/>
  <c r="AH17" i="5"/>
  <c r="AH18" i="5"/>
  <c r="D47" i="4"/>
  <c r="D22" i="4"/>
  <c r="D44" i="4"/>
  <c r="D43" i="4"/>
  <c r="D19" i="4"/>
  <c r="D42" i="4"/>
  <c r="D18" i="4"/>
  <c r="D65" i="4"/>
  <c r="D41" i="4"/>
  <c r="D17" i="4"/>
  <c r="C11" i="4"/>
  <c r="C23" i="4"/>
  <c r="D66" i="4"/>
  <c r="D64" i="4"/>
  <c r="D40" i="4"/>
  <c r="D16" i="4"/>
  <c r="D23" i="4"/>
  <c r="D46" i="4"/>
  <c r="D20" i="4"/>
  <c r="D67" i="4"/>
  <c r="D63" i="4"/>
  <c r="D39" i="4"/>
  <c r="D15" i="4"/>
  <c r="C62" i="4"/>
  <c r="C38" i="4"/>
  <c r="C80" i="4"/>
  <c r="C12" i="4"/>
  <c r="D69" i="4"/>
  <c r="D61" i="4"/>
  <c r="D37" i="4"/>
  <c r="D13" i="4"/>
  <c r="D70" i="4"/>
  <c r="D60" i="4"/>
  <c r="D36" i="4"/>
  <c r="D12" i="4"/>
  <c r="D2" i="4"/>
  <c r="D74" i="4"/>
  <c r="D56" i="4"/>
  <c r="D32" i="4"/>
  <c r="D8" i="4"/>
  <c r="D71" i="4"/>
  <c r="D59" i="4"/>
  <c r="D35" i="4"/>
  <c r="D11" i="4"/>
  <c r="D72" i="4"/>
  <c r="D58" i="4"/>
  <c r="D34" i="4"/>
  <c r="D10" i="4"/>
  <c r="D73" i="4"/>
  <c r="D57" i="4"/>
  <c r="D33" i="4"/>
  <c r="D9" i="4"/>
  <c r="D75" i="4"/>
  <c r="D55" i="4"/>
  <c r="D31" i="4"/>
  <c r="D7" i="4"/>
  <c r="D76" i="4"/>
  <c r="D54" i="4"/>
  <c r="D30" i="4"/>
  <c r="D6" i="4"/>
  <c r="C29" i="4"/>
  <c r="D53" i="4"/>
  <c r="D5" i="4"/>
  <c r="D4" i="4"/>
  <c r="D79" i="4"/>
  <c r="D51" i="4"/>
  <c r="D27" i="4"/>
  <c r="D3" i="4"/>
  <c r="D78" i="4"/>
  <c r="D28" i="4"/>
  <c r="D80" i="4"/>
  <c r="D50" i="4"/>
  <c r="D26" i="4"/>
  <c r="D77" i="4"/>
  <c r="D29" i="4"/>
  <c r="D52" i="4"/>
  <c r="D49" i="4"/>
  <c r="D25" i="4"/>
  <c r="C7" i="4"/>
  <c r="C1" i="4"/>
  <c r="D45" i="4"/>
  <c r="D1" i="4"/>
  <c r="E58" i="4"/>
  <c r="E78" i="4"/>
  <c r="E49" i="4"/>
  <c r="E33" i="4"/>
  <c r="E20" i="4"/>
  <c r="E48" i="4"/>
  <c r="E56" i="4"/>
  <c r="E76" i="4"/>
  <c r="E43" i="4"/>
  <c r="E64" i="4"/>
  <c r="E12" i="4"/>
  <c r="E70" i="4"/>
  <c r="E75" i="4"/>
  <c r="E59" i="4"/>
  <c r="E29" i="4"/>
  <c r="E55" i="4"/>
  <c r="E45" i="4"/>
  <c r="E19" i="4"/>
  <c r="E37" i="4"/>
  <c r="E51" i="4"/>
  <c r="E3" i="4"/>
  <c r="E61" i="4"/>
  <c r="E23" i="4"/>
  <c r="E5" i="4"/>
  <c r="E65" i="4"/>
  <c r="E53" i="4"/>
  <c r="E18" i="4"/>
  <c r="E15" i="4"/>
  <c r="E67" i="4"/>
  <c r="Y19" i="5"/>
  <c r="Y20" i="5"/>
  <c r="C20" i="5"/>
  <c r="E24" i="4"/>
  <c r="C21" i="5"/>
  <c r="Y22" i="5"/>
  <c r="E22" i="4"/>
  <c r="E63" i="4"/>
  <c r="E35" i="4"/>
  <c r="E41" i="4"/>
  <c r="E11" i="4"/>
  <c r="E25" i="4"/>
  <c r="E68" i="4"/>
  <c r="Y21" i="5"/>
  <c r="E8" i="4"/>
  <c r="E47" i="4"/>
  <c r="E79" i="4"/>
  <c r="E66" i="4"/>
  <c r="E73" i="4"/>
  <c r="E9" i="4"/>
  <c r="E60" i="4"/>
  <c r="E28" i="4"/>
  <c r="E21" i="4"/>
  <c r="E34" i="4"/>
  <c r="E74" i="4"/>
  <c r="E7" i="4"/>
  <c r="E26" i="4"/>
  <c r="E2" i="4"/>
  <c r="E69" i="4"/>
  <c r="E52" i="4"/>
  <c r="E10" i="4"/>
  <c r="E54" i="4"/>
  <c r="E77" i="4"/>
  <c r="E30" i="4"/>
  <c r="E39" i="4"/>
  <c r="E13" i="4"/>
  <c r="E4" i="4"/>
  <c r="E32" i="4"/>
  <c r="E16" i="4"/>
  <c r="E57" i="4"/>
  <c r="E38" i="4"/>
  <c r="E36" i="4"/>
  <c r="I39" i="5"/>
  <c r="I31" i="5"/>
  <c r="J38" i="5"/>
  <c r="K38" i="5"/>
  <c r="W11" i="5"/>
  <c r="J52" i="5"/>
  <c r="K52" i="5"/>
  <c r="J37" i="5"/>
  <c r="K37" i="5"/>
  <c r="J29" i="5"/>
  <c r="K29" i="5"/>
  <c r="W12" i="5"/>
  <c r="J53" i="5"/>
  <c r="K53" i="5"/>
  <c r="J46" i="5"/>
  <c r="K46" i="5"/>
  <c r="J30" i="5"/>
  <c r="K30" i="5"/>
  <c r="I46" i="5"/>
  <c r="J45" i="5"/>
  <c r="K45" i="5"/>
  <c r="W10" i="5"/>
  <c r="J27" i="5"/>
  <c r="K27" i="5"/>
  <c r="I45" i="5"/>
  <c r="I37" i="5"/>
  <c r="I29" i="5"/>
  <c r="I27" i="5"/>
  <c r="G21" i="5"/>
  <c r="I51" i="5"/>
  <c r="J23" i="5"/>
  <c r="K23" i="5"/>
  <c r="J50" i="5"/>
  <c r="K50" i="5"/>
  <c r="J43" i="5"/>
  <c r="K43" i="5"/>
  <c r="J35" i="5"/>
  <c r="K35" i="5"/>
  <c r="J51" i="5"/>
  <c r="K51" i="5"/>
  <c r="J44" i="5"/>
  <c r="K44" i="5"/>
  <c r="J36" i="5"/>
  <c r="K36" i="5"/>
  <c r="J28" i="5"/>
  <c r="K28" i="5"/>
  <c r="I23" i="5"/>
  <c r="I43" i="5"/>
  <c r="J25" i="5"/>
  <c r="K25" i="5"/>
  <c r="I34" i="5"/>
  <c r="J24" i="5"/>
  <c r="K24" i="5"/>
  <c r="J40" i="5"/>
  <c r="K40" i="5"/>
  <c r="E15" i="5"/>
  <c r="J31" i="5"/>
  <c r="K31" i="5"/>
  <c r="I50" i="5"/>
  <c r="J49" i="5"/>
  <c r="K49" i="5"/>
  <c r="J41" i="5"/>
  <c r="K41" i="5"/>
  <c r="J33" i="5"/>
  <c r="K33" i="5"/>
  <c r="J26" i="5"/>
  <c r="K26" i="5"/>
  <c r="I33" i="5"/>
  <c r="J48" i="5"/>
  <c r="K48" i="5"/>
  <c r="J32" i="5"/>
  <c r="K32" i="5"/>
  <c r="W14" i="5"/>
  <c r="J47" i="5"/>
  <c r="K47" i="5"/>
  <c r="J39" i="5"/>
  <c r="K39" i="5"/>
  <c r="J42" i="5"/>
  <c r="K42" i="5"/>
  <c r="J34" i="5"/>
  <c r="K34" i="5"/>
  <c r="W13" i="5"/>
  <c r="E14" i="5"/>
  <c r="E14" i="4"/>
  <c r="E17" i="4"/>
  <c r="E31" i="4"/>
  <c r="E40" i="4"/>
  <c r="E27" i="4"/>
  <c r="E42" i="4"/>
  <c r="E50" i="4"/>
  <c r="E72" i="4"/>
  <c r="E6" i="4"/>
  <c r="E46" i="4"/>
  <c r="E80" i="4"/>
  <c r="E71" i="4"/>
  <c r="E44" i="4"/>
  <c r="E62" i="4"/>
  <c r="I28" i="5"/>
  <c r="I24" i="5"/>
  <c r="I35" i="5"/>
  <c r="I49" i="5"/>
  <c r="I38" i="5"/>
  <c r="I47" i="5"/>
  <c r="I52" i="5"/>
  <c r="I54" i="5"/>
  <c r="I40" i="5"/>
  <c r="I26" i="5"/>
  <c r="I53" i="5"/>
  <c r="I32" i="5"/>
  <c r="I30" i="5"/>
  <c r="I41" i="5"/>
  <c r="I36" i="5"/>
  <c r="I48" i="5"/>
  <c r="I25" i="5"/>
  <c r="I44" i="5"/>
  <c r="I42" i="5"/>
  <c r="E21" i="5"/>
  <c r="F14" i="5"/>
  <c r="F15" i="5"/>
  <c r="Q53" i="9" a="1"/>
  <c r="Q53" i="9"/>
</calcChain>
</file>

<file path=xl/sharedStrings.xml><?xml version="1.0" encoding="utf-8"?>
<sst xmlns="http://schemas.openxmlformats.org/spreadsheetml/2006/main" count="481" uniqueCount="319">
  <si>
    <t>Selchng.dat</t>
  </si>
  <si>
    <t># Stock Recruitment Type (1=ricker 2=bholt, 3=constant, 4 old ricker)</t>
  </si>
  <si>
    <t># do Combined surveys</t>
  </si>
  <si>
    <t># Use ageing error matrix?</t>
  </si>
  <si>
    <t># Use Age1 EIT Index</t>
  </si>
  <si>
    <t># Age1 EIT Index Sigma (log-normal distn)</t>
  </si>
  <si>
    <t># Use endyr length data</t>
  </si>
  <si>
    <t># Use pop wts for spawning (otherwise fishery)</t>
  </si>
  <si>
    <t># natmortprior</t>
  </si>
  <si>
    <t># cvnatmortprior</t>
  </si>
  <si>
    <t># q_all_prior</t>
  </si>
  <si>
    <t># q_all_sigma (greater than 1, ignorred)</t>
  </si>
  <si>
    <t># q_bts_prior</t>
  </si>
  <si>
    <t># q_bts_sigma (greater than 1, ignorred)</t>
  </si>
  <si>
    <t># sigrprior Based on 78 onwards</t>
  </si>
  <si>
    <t># cvsigrprior</t>
  </si>
  <si>
    <t xml:space="preserve"># Phase_sigr </t>
  </si>
  <si>
    <t># steepnessprior</t>
  </si>
  <si>
    <t># cvsteepnessprior</t>
  </si>
  <si>
    <t># phase_steepness</t>
  </si>
  <si>
    <t># Use prior as SPRF35=Fmsy</t>
  </si>
  <si>
    <t># Sigma_sprF35=Fmsy</t>
  </si>
  <si>
    <t># Use last EIT age comp? 0 or less means no, &gt;0 yes</t>
  </si>
  <si>
    <t># Number of years to avg recent selectivity</t>
  </si>
  <si>
    <t># STOCK-RECRUITMENT Prior Beta distrib alpha</t>
  </si>
  <si>
    <t># STOCK-RECRUITMENT Prior Beta distrib Beta</t>
  </si>
  <si>
    <t xml:space="preserve"># Next year's catch </t>
  </si>
  <si>
    <t># Fixed catch in future</t>
  </si>
  <si>
    <t># Phase to do F40% etc</t>
  </si>
  <si>
    <t xml:space="preserve"># Phase to start robustness at  phase      </t>
  </si>
  <si>
    <t># Phase for EIT robustness</t>
  </si>
  <si>
    <t># Likelihood for EIT 0=standard, 1=LN each age</t>
  </si>
  <si>
    <t># Fishery Logistic</t>
  </si>
  <si>
    <t># BTS logistic</t>
  </si>
  <si>
    <t># Fishery Sel Deviations</t>
  </si>
  <si>
    <t># BTS Sel Deviations</t>
  </si>
  <si>
    <t># BTS Age1 Deviations</t>
  </si>
  <si>
    <t># phase EIT survey selectivity</t>
  </si>
  <si>
    <t xml:space="preserve"># phase EIT survey sel_devs      </t>
  </si>
  <si>
    <t># phase Natmort</t>
  </si>
  <si>
    <t># phase q BTS</t>
  </si>
  <si>
    <t># Phase of q for standard BTS area</t>
  </si>
  <si>
    <t># phase q EIT</t>
  </si>
  <si>
    <t># Phase for bottom temp effect on q…</t>
  </si>
  <si>
    <t xml:space="preserve"># Phase for regular rec_devs     </t>
  </si>
  <si>
    <t xml:space="preserve"># Phase for larv rec_devs     </t>
  </si>
  <si>
    <t># Phase to estimate sr parameters (neg. means const rec)</t>
  </si>
  <si>
    <t># Phase of fut_wt uncertainty</t>
  </si>
  <si>
    <t xml:space="preserve"># Fishery Number oldest age groups to have same selectivity  </t>
  </si>
  <si>
    <t xml:space="preserve"># BTS Number oldest age groups to have same selectivity  </t>
  </si>
  <si>
    <t xml:space="preserve"># EIT Number oldest age groups to have same selectivity  </t>
  </si>
  <si>
    <t xml:space="preserve"># 1 Catch Biomass         </t>
  </si>
  <si>
    <t xml:space="preserve"># 2 Survey Emphasis         </t>
  </si>
  <si>
    <t xml:space="preserve"># 3 Recruit. Deviations         </t>
  </si>
  <si>
    <t xml:space="preserve"># 4 F_devs </t>
  </si>
  <si>
    <t xml:space="preserve"># 7 AgeComp          </t>
  </si>
  <si>
    <t xml:space="preserve"># 8 AgeComp Fishery Fishery        </t>
  </si>
  <si>
    <t xml:space="preserve"># 9 AgeComp Survey Fishery        </t>
  </si>
  <si>
    <t xml:space="preserve"># 10 Select. Trend (Fishery)        </t>
  </si>
  <si>
    <t># 11 Select Curvature fishery</t>
  </si>
  <si>
    <t># 12 CPUE Data</t>
  </si>
  <si>
    <t># 13 Fishery selectivity Dome-shapedness</t>
  </si>
  <si>
    <t># 14  Bottom Trawl Survey Dome-shapedness</t>
  </si>
  <si>
    <t xml:space="preserve"># 15 NonIncrs Sel.Pen. HydSurv.        </t>
  </si>
  <si>
    <t xml:space="preserve"># 16 Num. years selectivity fishery stays same        </t>
  </si>
  <si>
    <t xml:space="preserve"># 17 Num. years that sel stays same in  tsrv        </t>
  </si>
  <si>
    <t xml:space="preserve"># 18 </t>
  </si>
  <si>
    <t xml:space="preserve"># 19 Sel_dev_surveys Curvature Surveys        </t>
  </si>
  <si>
    <t># 20 BTS time variability</t>
  </si>
  <si>
    <t># 22 EIT Second-difference</t>
  </si>
  <si>
    <t># 23 Lambda on larval rec-devs</t>
  </si>
  <si>
    <t># 24 Recruits from 1978 on only…</t>
  </si>
  <si>
    <t># 25  Ignore 1978 yc in estimation</t>
  </si>
  <si>
    <t># 27 3rd differencing in space (neg means no smooth, positive=lambda)</t>
  </si>
  <si>
    <t># 28 Retrospective year</t>
  </si>
  <si>
    <t>Nyrs Future</t>
  </si>
  <si>
    <t>FixCatch1</t>
  </si>
  <si>
    <t># 29 Omit recent years from stock-recruitment estimation</t>
  </si>
  <si>
    <t># 6  AVO</t>
  </si>
  <si>
    <t>Assmnt Year</t>
  </si>
  <si>
    <t xml:space="preserve">Last year class in stock recruitment </t>
  </si>
  <si>
    <t>Years cohort in model</t>
  </si>
  <si>
    <t># stan's covariance matrix option</t>
  </si>
  <si>
    <t>prior</t>
  </si>
  <si>
    <t>Sigma</t>
  </si>
  <si>
    <t>Ranges to profile over…</t>
  </si>
  <si>
    <t>h_hat</t>
  </si>
  <si>
    <t>Given Moments</t>
  </si>
  <si>
    <t>Given Params</t>
  </si>
  <si>
    <t>CV</t>
  </si>
  <si>
    <t>a</t>
  </si>
  <si>
    <t>Alpha</t>
  </si>
  <si>
    <t>b</t>
  </si>
  <si>
    <t>beta</t>
  </si>
  <si>
    <t>Beta</t>
  </si>
  <si>
    <t>Var(x)</t>
  </si>
  <si>
    <t>EV</t>
  </si>
  <si>
    <t xml:space="preserve">Mean 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</si>
  <si>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</si>
  <si>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</si>
  <si>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</si>
  <si>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</si>
  <si>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</si>
  <si>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</si>
  <si>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</si>
  <si>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</si>
  <si>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</si>
  <si>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v1</t>
  </si>
  <si>
    <t>xbar</t>
  </si>
  <si>
    <t>v</t>
  </si>
  <si>
    <t>lb</t>
  </si>
  <si>
    <t>ub</t>
  </si>
  <si>
    <t>Xbar =</t>
  </si>
  <si>
    <t>V=</t>
  </si>
  <si>
    <t>where [l,h] is interval low and high</t>
  </si>
  <si>
    <t># 21 BTS Smoothness (if nonparametric)</t>
  </si>
  <si>
    <t># 5 Lambda on EIT survey</t>
  </si>
  <si>
    <t># Use EIT Biomass (0=Numbers, 1=Biomass)</t>
  </si>
  <si>
    <t># Use BTS Biomass (0=Numbers, 1=Biomass)</t>
  </si>
  <si>
    <t>Model_0</t>
  </si>
  <si>
    <t>../pm2015_2.0.dat</t>
  </si>
  <si>
    <t>pm.ctl</t>
  </si>
  <si>
    <t>pm_fmsy_alt.dat</t>
  </si>
  <si>
    <t>cov.dat</t>
  </si>
  <si>
    <t>wt.dat</t>
  </si>
  <si>
    <t>surveycpue.dat</t>
  </si>
  <si>
    <t>endyrn_est.dat</t>
  </si>
  <si>
    <t># M Age 1</t>
  </si>
  <si>
    <t># M Age 2</t>
  </si>
  <si>
    <t># M Age 3</t>
  </si>
  <si>
    <t># M Age 4</t>
  </si>
  <si>
    <t># M Age 5</t>
  </si>
  <si>
    <t># M Age 6</t>
  </si>
  <si>
    <t># M Age 7</t>
  </si>
  <si>
    <t># M Age 8</t>
  </si>
  <si>
    <t># M Age 9</t>
  </si>
  <si>
    <t># M Age 10</t>
  </si>
  <si>
    <t># M Age 11</t>
  </si>
  <si>
    <t># M Age 12</t>
  </si>
  <si>
    <t># M Age 13</t>
  </si>
  <si>
    <t># M Age 14</t>
  </si>
  <si>
    <t># M Age 15</t>
  </si>
  <si>
    <t># 26 reserved</t>
  </si>
  <si>
    <t>m0</t>
  </si>
  <si>
    <t>m1</t>
  </si>
  <si>
    <t>#</t>
  </si>
  <si>
    <t>2015 Data with corrections for BTS Survey...depends on cov.dat file</t>
  </si>
  <si>
    <t>Begin</t>
  </si>
  <si>
    <t>year</t>
  </si>
  <si>
    <t>fishery</t>
  </si>
  <si>
    <t>trawl</t>
  </si>
  <si>
    <t>survey</t>
  </si>
  <si>
    <t>Endyr</t>
  </si>
  <si>
    <t>Recruitment</t>
  </si>
  <si>
    <t>lag</t>
  </si>
  <si>
    <t>(age</t>
  </si>
  <si>
    <t>of</t>
  </si>
  <si>
    <t>first</t>
  </si>
  <si>
    <t>age</t>
  </si>
  <si>
    <t>group)</t>
  </si>
  <si>
    <t>Number</t>
  </si>
  <si>
    <t>groups</t>
  </si>
  <si>
    <t>Maturity</t>
  </si>
  <si>
    <t>at</t>
  </si>
  <si>
    <t>GOA</t>
  </si>
  <si>
    <t>Maturitey-at-age</t>
  </si>
  <si>
    <t>EW</t>
  </si>
  <si>
    <t>index</t>
  </si>
  <si>
    <t>NS</t>
  </si>
  <si>
    <t>Index</t>
  </si>
  <si>
    <t>(for</t>
  </si>
  <si>
    <t>year's</t>
  </si>
  <si>
    <t>64-99)</t>
  </si>
  <si>
    <t>4 4</t>
  </si>
  <si>
    <t># Mean wts in fishery</t>
  </si>
  <si>
    <t>#Catch</t>
  </si>
  <si>
    <t>in</t>
  </si>
  <si>
    <t>kilo</t>
  </si>
  <si>
    <t>tons</t>
  </si>
  <si>
    <t>by</t>
  </si>
  <si>
    <t>#64</t>
  </si>
  <si>
    <t>Updated</t>
  </si>
  <si>
    <t>with</t>
  </si>
  <si>
    <t>new</t>
  </si>
  <si>
    <t>blend</t>
  </si>
  <si>
    <t>data</t>
  </si>
  <si>
    <t>for</t>
  </si>
  <si>
    <t xml:space="preserve"> #Effort</t>
  </si>
  <si>
    <t>(6</t>
  </si>
  <si>
    <t>moving</t>
  </si>
  <si>
    <t>average</t>
  </si>
  <si>
    <t>after</t>
  </si>
  <si>
    <t>1976)</t>
  </si>
  <si>
    <t>Japanese</t>
  </si>
  <si>
    <t>CPUE</t>
  </si>
  <si>
    <t>Data</t>
  </si>
  <si>
    <t>years</t>
  </si>
  <si>
    <t>#Year</t>
  </si>
  <si>
    <t>Stderrors</t>
  </si>
  <si>
    <t xml:space="preserve">AVO data </t>
  </si>
  <si>
    <t>#AVO Estimates</t>
  </si>
  <si>
    <t>#StdErr</t>
  </si>
  <si>
    <t># Mean wts in AVO</t>
  </si>
  <si>
    <t>#1</t>
  </si>
  <si>
    <t>#Number</t>
  </si>
  <si>
    <t>types</t>
  </si>
  <si>
    <t>comp</t>
  </si>
  <si>
    <t>#Nyears</t>
  </si>
  <si>
    <t>Fishery</t>
  </si>
  <si>
    <t>Bottom</t>
  </si>
  <si>
    <t>Trawl</t>
  </si>
  <si>
    <t>Survey</t>
  </si>
  <si>
    <t>and</t>
  </si>
  <si>
    <t>Hydro</t>
  </si>
  <si>
    <t>Years</t>
  </si>
  <si>
    <t>2015 2016</t>
  </si>
  <si>
    <t>Sample</t>
  </si>
  <si>
    <t>sizes</t>
  </si>
  <si>
    <t>#10</t>
  </si>
  <si>
    <t>350 # Average:</t>
  </si>
  <si>
    <t>#100</t>
  </si>
  <si>
    <t>100 # Average:</t>
  </si>
  <si>
    <t>#6.092916984</t>
  </si>
  <si>
    <t>50 20</t>
  </si>
  <si>
    <t>number</t>
  </si>
  <si>
    <t>EIT</t>
  </si>
  <si>
    <t>Hauls</t>
  </si>
  <si>
    <t>Target</t>
  </si>
  <si>
    <t>100 50</t>
  </si>
  <si>
    <t>#Fishery</t>
  </si>
  <si>
    <t>Age</t>
  </si>
  <si>
    <t>Comps</t>
  </si>
  <si>
    <t>(early</t>
  </si>
  <si>
    <t>funky</t>
  </si>
  <si>
    <t>based</t>
  </si>
  <si>
    <t>on</t>
  </si>
  <si>
    <t>old</t>
  </si>
  <si>
    <t>size</t>
  </si>
  <si>
    <t>comps</t>
  </si>
  <si>
    <t>surface</t>
  </si>
  <si>
    <t>key)</t>
  </si>
  <si>
    <t>biomass</t>
  </si>
  <si>
    <t>estimates</t>
  </si>
  <si>
    <t>##</t>
  </si>
  <si>
    <t>estimate</t>
  </si>
  <si>
    <t>Std</t>
  </si>
  <si>
    <t>Errors</t>
  </si>
  <si>
    <t>#366.6508872</t>
  </si>
  <si>
    <t>mean</t>
  </si>
  <si>
    <t>wt</t>
  </si>
  <si>
    <t xml:space="preserve"># </t>
  </si>
  <si>
    <t>stderrors</t>
  </si>
  <si>
    <t>numbers</t>
  </si>
  <si>
    <t>1982-98</t>
  </si>
  <si>
    <t>Numbers</t>
  </si>
  <si>
    <t>millions</t>
  </si>
  <si>
    <t>fish</t>
  </si>
  <si>
    <t>Rank of 1yr olds</t>
  </si>
  <si>
    <t>Std errs</t>
  </si>
  <si>
    <t>Total</t>
  </si>
  <si>
    <t>Age 2+ total</t>
  </si>
  <si>
    <t>2008 New</t>
  </si>
  <si>
    <t># CV:</t>
  </si>
  <si>
    <t>3236.308222 2673.073581</t>
  </si>
  <si>
    <t>compositions</t>
  </si>
  <si>
    <t>2 yr olds</t>
  </si>
  <si>
    <t>3 yr olds</t>
  </si>
  <si>
    <t># Mean wt-age in EIT</t>
  </si>
  <si>
    <t>#0.0319735465199109</t>
  </si>
  <si>
    <t>Relative_Mean_Temp</t>
  </si>
  <si>
    <t>0.439671593 .4</t>
  </si>
  <si>
    <t># age error</t>
  </si>
  <si>
    <t># Fishery Length Frequency for 2008 (development, not used)</t>
  </si>
  <si>
    <t>#Nlbins</t>
  </si>
  <si>
    <t>#Bins (lower bound): 25</t>
  </si>
  <si>
    <t># Size-age transition for 2008 (based on 2006 age-l data)</t>
  </si>
  <si>
    <t>x</t>
  </si>
  <si>
    <t>Sa</t>
  </si>
  <si>
    <t>log_sd_coh</t>
  </si>
  <si>
    <t>log_sd_yr</t>
  </si>
  <si>
    <t>#log_sd_coh</t>
  </si>
  <si>
    <t>#-1.8911e+00</t>
  </si>
  <si>
    <t>#log_sd_yr</t>
  </si>
  <si>
    <t>#-2.2626e+00</t>
  </si>
  <si>
    <t>#cur_yr</t>
  </si>
  <si>
    <t>#styr</t>
  </si>
  <si>
    <t>#endyr</t>
  </si>
  <si>
    <t>#N_data_sets</t>
  </si>
  <si>
    <t>#Age_st</t>
  </si>
  <si>
    <t>#Age_end</t>
  </si>
  <si>
    <t>bts</t>
  </si>
  <si>
    <t>#SD</t>
  </si>
  <si>
    <t>Fsh</t>
  </si>
  <si>
    <t>logR_hat(i)= (log(aa_c*SSB(i)) -bb_c*SSB(i)+covars);</t>
  </si>
  <si>
    <t>SSB</t>
  </si>
  <si>
    <t>aa_c</t>
  </si>
  <si>
    <t>bb_c</t>
  </si>
  <si>
    <t>Bmsy2</t>
  </si>
  <si>
    <t>Fmsy</t>
  </si>
  <si>
    <t>MSY</t>
  </si>
  <si>
    <t>Steepness</t>
  </si>
  <si>
    <t>Rzero</t>
  </si>
  <si>
    <t>Bzero</t>
  </si>
  <si>
    <t>PhiZero</t>
  </si>
  <si>
    <t>SPB0</t>
  </si>
  <si>
    <t>SPRBF40</t>
  </si>
  <si>
    <t>Fmsy2</t>
  </si>
  <si>
    <t>#aa_c</t>
  </si>
  <si>
    <t>#aa_c_std</t>
  </si>
  <si>
    <t>#bb_c</t>
  </si>
  <si>
    <t>#bb_c_std</t>
  </si>
  <si>
    <t>Multispecies</t>
  </si>
  <si>
    <t>SS</t>
  </si>
  <si>
    <t>Est</t>
  </si>
  <si>
    <t>lnAlpha</t>
  </si>
  <si>
    <t>Prior</t>
  </si>
  <si>
    <t>Estimate</t>
  </si>
  <si>
    <t># 30 SRR Prior only (0 if use prior and data, otherwise wt on prior)</t>
  </si>
  <si>
    <t>16.1a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</si>
</sst>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0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name val="Tahoma"/>
      <family val="2"/>
    </font>
    <font>
      <b/>
      <sz val="14"/>
      <name val="Tahoma"/>
      <family val="2"/>
    </font>
    <font>
      <sz val="12"/>
      <color rgb="FF006100"/>
      <name val="Calibri"/>
      <family val="2"/>
      <scheme val="minor"/>
    </font>
    <font>
      <b/>
      <sz val="12"/>
      <color rgb="FF006100"/>
      <name val="Calibri"/>
      <scheme val="minor"/>
    </font>
    <font>
      <sz val="20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9" fillId="5" borderId="0" applyNumberFormat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1" fillId="2" borderId="0" xfId="1"/>
    <xf numFmtId="0" fontId="3" fillId="0" borderId="0" xfId="0" applyFont="1"/>
    <xf numFmtId="0" fontId="2" fillId="4" borderId="0" xfId="0" applyFont="1" applyFill="1"/>
    <xf numFmtId="0" fontId="2" fillId="4" borderId="1" xfId="0" applyFont="1" applyFill="1" applyBorder="1"/>
    <xf numFmtId="0" fontId="4" fillId="3" borderId="0" xfId="0" applyFont="1" applyFill="1"/>
    <xf numFmtId="0" fontId="5" fillId="0" borderId="0" xfId="2"/>
    <xf numFmtId="9" fontId="5" fillId="0" borderId="0" xfId="2" applyNumberFormat="1"/>
    <xf numFmtId="2" fontId="5" fillId="0" borderId="0" xfId="2" applyNumberFormat="1"/>
    <xf numFmtId="0" fontId="6" fillId="0" borderId="0" xfId="2" applyFont="1"/>
    <xf numFmtId="0" fontId="5" fillId="4" borderId="0" xfId="2" applyFill="1"/>
    <xf numFmtId="0" fontId="7" fillId="0" borderId="0" xfId="2" applyFont="1" applyAlignment="1">
      <alignment horizontal="right"/>
    </xf>
    <xf numFmtId="0" fontId="5" fillId="0" borderId="0" xfId="2" applyBorder="1"/>
    <xf numFmtId="164" fontId="5" fillId="0" borderId="0" xfId="2" applyNumberFormat="1"/>
    <xf numFmtId="164" fontId="5" fillId="4" borderId="0" xfId="2" applyNumberFormat="1" applyFill="1"/>
    <xf numFmtId="0" fontId="5" fillId="0" borderId="2" xfId="2" applyBorder="1"/>
    <xf numFmtId="0" fontId="5" fillId="0" borderId="3" xfId="2" applyBorder="1"/>
    <xf numFmtId="0" fontId="5" fillId="0" borderId="0" xfId="2" applyAlignment="1">
      <alignment horizontal="right"/>
    </xf>
    <xf numFmtId="2" fontId="6" fillId="4" borderId="1" xfId="2" applyNumberFormat="1" applyFont="1" applyFill="1" applyBorder="1"/>
    <xf numFmtId="0" fontId="8" fillId="0" borderId="4" xfId="2" applyFont="1" applyBorder="1" applyAlignment="1">
      <alignment horizontal="right"/>
    </xf>
    <xf numFmtId="0" fontId="8" fillId="0" borderId="5" xfId="2" applyFont="1" applyBorder="1" applyAlignment="1">
      <alignment horizontal="right"/>
    </xf>
    <xf numFmtId="165" fontId="6" fillId="0" borderId="0" xfId="2" applyNumberFormat="1" applyFont="1"/>
    <xf numFmtId="0" fontId="8" fillId="0" borderId="6" xfId="2" applyFont="1" applyBorder="1" applyAlignment="1">
      <alignment horizontal="right"/>
    </xf>
    <xf numFmtId="165" fontId="5" fillId="0" borderId="0" xfId="2" applyNumberFormat="1"/>
    <xf numFmtId="0" fontId="4" fillId="0" borderId="0" xfId="0" applyFont="1"/>
    <xf numFmtId="0" fontId="10" fillId="5" borderId="0" xfId="3" applyFont="1"/>
    <xf numFmtId="0" fontId="2" fillId="6" borderId="0" xfId="0" applyFont="1" applyFill="1"/>
    <xf numFmtId="0" fontId="0" fillId="6" borderId="0" xfId="0" applyFill="1"/>
    <xf numFmtId="0" fontId="4" fillId="6" borderId="0" xfId="0" applyFont="1" applyFill="1"/>
    <xf numFmtId="0" fontId="11" fillId="6" borderId="0" xfId="0" applyFont="1" applyFill="1"/>
    <xf numFmtId="0" fontId="0" fillId="0" borderId="0" xfId="0" applyNumberFormat="1"/>
    <xf numFmtId="9" fontId="0" fillId="0" borderId="0" xfId="0" applyNumberFormat="1"/>
    <xf numFmtId="166" fontId="0" fillId="0" borderId="0" xfId="4" applyNumberFormat="1" applyFont="1"/>
    <xf numFmtId="43" fontId="0" fillId="0" borderId="0" xfId="0" applyNumberFormat="1"/>
    <xf numFmtId="0" fontId="0" fillId="0" borderId="0" xfId="0" applyAlignment="1">
      <alignment horizontal="right"/>
    </xf>
  </cellXfs>
  <cellStyles count="5">
    <cellStyle name="20% - Accent4" xfId="1" builtinId="42"/>
    <cellStyle name="Comma" xfId="4" builtinId="3"/>
    <cellStyle name="Good" xfId="3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chartsheet" Target="chartsheets/sheet1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5021872265967"/>
          <c:y val="0.032882035578886"/>
          <c:w val="0.874247812773404"/>
          <c:h val="0.816743584135316"/>
        </c:manualLayout>
      </c:layout>
      <c:scatterChart>
        <c:scatterStyle val="lineMarker"/>
        <c:varyColors val="0"/>
        <c:ser>
          <c:idx val="1"/>
          <c:order val="1"/>
          <c:tx>
            <c:v>Lognormal</c:v>
          </c:tx>
          <c:marker>
            <c:symbol val="none"/>
          </c:marker>
          <c:xVal>
            <c:numRef>
              <c:f>'Prior on SPR'!$B$2:$B$152</c:f>
              <c:numCache>
                <c:formatCode>General</c:formatCode>
                <c:ptCount val="151"/>
                <c:pt idx="0">
                  <c:v>0.001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</c:numCache>
            </c:numRef>
          </c:xVal>
          <c:yVal>
            <c:numRef>
              <c:f>'Prior on SPR'!$E$2:$E$152</c:f>
              <c:numCache>
                <c:formatCode>General</c:formatCode>
                <c:ptCount val="151"/>
                <c:pt idx="0">
                  <c:v>2.64301149924263E-119</c:v>
                </c:pt>
                <c:pt idx="1">
                  <c:v>5.3499383868709E-44</c:v>
                </c:pt>
                <c:pt idx="2">
                  <c:v>1.52526962972645E-28</c:v>
                </c:pt>
                <c:pt idx="3">
                  <c:v>4.74561651261654E-21</c:v>
                </c:pt>
                <c:pt idx="4">
                  <c:v>1.99441247163417E-16</c:v>
                </c:pt>
                <c:pt idx="5">
                  <c:v>3.09075501557739E-13</c:v>
                </c:pt>
                <c:pt idx="6">
                  <c:v>6.91586398022523E-11</c:v>
                </c:pt>
                <c:pt idx="7">
                  <c:v>4.42948065888593E-9</c:v>
                </c:pt>
                <c:pt idx="8">
                  <c:v>1.19606244840413E-7</c:v>
                </c:pt>
                <c:pt idx="9">
                  <c:v>1.72781055460507E-6</c:v>
                </c:pt>
                <c:pt idx="10">
                  <c:v>1.56040387568942E-5</c:v>
                </c:pt>
                <c:pt idx="11">
                  <c:v>9.80300978951934E-5</c:v>
                </c:pt>
                <c:pt idx="12">
                  <c:v>0.000462243445312632</c:v>
                </c:pt>
                <c:pt idx="13">
                  <c:v>0.00172975225799576</c:v>
                </c:pt>
                <c:pt idx="14">
                  <c:v>0.00535689917609433</c:v>
                </c:pt>
                <c:pt idx="15">
                  <c:v>0.01417933502276</c:v>
                </c:pt>
                <c:pt idx="16">
                  <c:v>0.0328975265089113</c:v>
                </c:pt>
                <c:pt idx="17">
                  <c:v>0.0682560815685411</c:v>
                </c:pt>
                <c:pt idx="18">
                  <c:v>0.12870810178857</c:v>
                </c:pt>
                <c:pt idx="19">
                  <c:v>0.22350095419819</c:v>
                </c:pt>
                <c:pt idx="20">
                  <c:v>0.361309993442917</c:v>
                </c:pt>
                <c:pt idx="21">
                  <c:v>0.548700302373829</c:v>
                </c:pt>
                <c:pt idx="22">
                  <c:v>0.788756264682707</c:v>
                </c:pt>
                <c:pt idx="23">
                  <c:v>1.08017346747317</c:v>
                </c:pt>
                <c:pt idx="24">
                  <c:v>1.416986118843361</c:v>
                </c:pt>
                <c:pt idx="25">
                  <c:v>1.788954070986908</c:v>
                </c:pt>
                <c:pt idx="26">
                  <c:v>2.18250197507481</c:v>
                </c:pt>
                <c:pt idx="27">
                  <c:v>2.582017770009602</c:v>
                </c:pt>
                <c:pt idx="28">
                  <c:v>2.971287330086162</c:v>
                </c:pt>
                <c:pt idx="29">
                  <c:v>3.334859418604729</c:v>
                </c:pt>
                <c:pt idx="30">
                  <c:v>3.659184112911661</c:v>
                </c:pt>
                <c:pt idx="31">
                  <c:v>3.933430706632483</c:v>
                </c:pt>
                <c:pt idx="32">
                  <c:v>4.149952745050158</c:v>
                </c:pt>
                <c:pt idx="33">
                  <c:v>4.304418373092506</c:v>
                </c:pt>
                <c:pt idx="34">
                  <c:v>4.395658903107731</c:v>
                </c:pt>
                <c:pt idx="35">
                  <c:v>4.425307020970174</c:v>
                </c:pt>
                <c:pt idx="36">
                  <c:v>4.39730068880091</c:v>
                </c:pt>
                <c:pt idx="37">
                  <c:v>4.317323251322288</c:v>
                </c:pt>
                <c:pt idx="38">
                  <c:v>4.192238422132131</c:v>
                </c:pt>
                <c:pt idx="39">
                  <c:v>4.02956415553067</c:v>
                </c:pt>
                <c:pt idx="40">
                  <c:v>3.837014525099618</c:v>
                </c:pt>
                <c:pt idx="41">
                  <c:v>3.622125371368183</c:v>
                </c:pt>
                <c:pt idx="42">
                  <c:v>3.391968593004312</c:v>
                </c:pt>
                <c:pt idx="43">
                  <c:v>3.152951863515235</c:v>
                </c:pt>
                <c:pt idx="44">
                  <c:v>2.910695153878638</c:v>
                </c:pt>
                <c:pt idx="45">
                  <c:v>2.669972371019405</c:v>
                </c:pt>
                <c:pt idx="46">
                  <c:v>2.434705205448</c:v>
                </c:pt>
                <c:pt idx="47">
                  <c:v>2.207996422146013</c:v>
                </c:pt>
                <c:pt idx="48">
                  <c:v>1.992190872444517</c:v>
                </c:pt>
                <c:pt idx="49">
                  <c:v>1.788954070986905</c:v>
                </c:pt>
                <c:pt idx="50">
                  <c:v>1.599359976056143</c:v>
                </c:pt>
                <c:pt idx="51">
                  <c:v>1.423981421463456</c:v>
                </c:pt>
                <c:pt idx="52">
                  <c:v>1.262978334077831</c:v>
                </c:pt>
                <c:pt idx="53">
                  <c:v>1.116180351742034</c:v>
                </c:pt>
                <c:pt idx="54">
                  <c:v>0.983161694918899</c:v>
                </c:pt>
                <c:pt idx="55">
                  <c:v>0.863307136398394</c:v>
                </c:pt>
                <c:pt idx="56">
                  <c:v>0.755868671598005</c:v>
                </c:pt>
                <c:pt idx="57">
                  <c:v>0.660013044005984</c:v>
                </c:pt>
                <c:pt idx="58">
                  <c:v>0.574860658164022</c:v>
                </c:pt>
                <c:pt idx="59">
                  <c:v>0.499516649286808</c:v>
                </c:pt>
                <c:pt idx="60">
                  <c:v>0.433095005375804</c:v>
                </c:pt>
                <c:pt idx="61">
                  <c:v>0.374736682274385</c:v>
                </c:pt>
                <c:pt idx="62">
                  <c:v>0.323622638125721</c:v>
                </c:pt>
                <c:pt idx="63">
                  <c:v>0.278982660406997</c:v>
                </c:pt>
                <c:pt idx="64">
                  <c:v>0.24010078130745</c:v>
                </c:pt>
                <c:pt idx="65">
                  <c:v>0.206317987229989</c:v>
                </c:pt>
                <c:pt idx="66">
                  <c:v>0.177032834056471</c:v>
                </c:pt>
                <c:pt idx="67">
                  <c:v>0.151700487403755</c:v>
                </c:pt>
                <c:pt idx="68">
                  <c:v>0.129830620266484</c:v>
                </c:pt>
                <c:pt idx="69">
                  <c:v>0.110984521493433</c:v>
                </c:pt>
                <c:pt idx="70">
                  <c:v>0.0947716986231854</c:v>
                </c:pt>
                <c:pt idx="71">
                  <c:v>0.0808461980329714</c:v>
                </c:pt>
                <c:pt idx="72">
                  <c:v>0.0689028138902955</c:v>
                </c:pt>
                <c:pt idx="73">
                  <c:v>0.0586733144402096</c:v>
                </c:pt>
                <c:pt idx="74">
                  <c:v>0.0499227789043957</c:v>
                </c:pt>
                <c:pt idx="75">
                  <c:v>0.0424461098087672</c:v>
                </c:pt>
                <c:pt idx="76">
                  <c:v>0.0360647629725752</c:v>
                </c:pt>
                <c:pt idx="77">
                  <c:v>0.0306237197957834</c:v>
                </c:pt>
                <c:pt idx="78">
                  <c:v>0.0259887130495343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5345472"/>
        <c:axId val="-605342720"/>
      </c:scatterChart>
      <c:scatterChart>
        <c:scatterStyle val="lineMarker"/>
        <c:varyColors val="0"/>
        <c:ser>
          <c:idx val="0"/>
          <c:order val="0"/>
          <c:tx>
            <c:v>Normal</c:v>
          </c:tx>
          <c:spPr>
            <a:ln w="34925">
              <a:prstDash val="sysDash"/>
            </a:ln>
          </c:spPr>
          <c:marker>
            <c:symbol val="none"/>
          </c:marker>
          <c:xVal>
            <c:numRef>
              <c:f>'Prior on SPR'!$B$2:$B$152</c:f>
              <c:numCache>
                <c:formatCode>General</c:formatCode>
                <c:ptCount val="151"/>
                <c:pt idx="0">
                  <c:v>0.001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</c:numCache>
            </c:numRef>
          </c:xVal>
          <c:yVal>
            <c:numRef>
              <c:f>'Prior on SPR'!$C$2:$C$152</c:f>
              <c:numCache>
                <c:formatCode>General</c:formatCode>
                <c:ptCount val="151"/>
                <c:pt idx="0">
                  <c:v>0.00160092599864454</c:v>
                </c:pt>
                <c:pt idx="1">
                  <c:v>0.00240018418052304</c:v>
                </c:pt>
                <c:pt idx="2">
                  <c:v>0.00371766765317889</c:v>
                </c:pt>
                <c:pt idx="3">
                  <c:v>0.0056836082857783</c:v>
                </c:pt>
                <c:pt idx="4">
                  <c:v>0.00857640530894159</c:v>
                </c:pt>
                <c:pt idx="5">
                  <c:v>0.0127736213312211</c:v>
                </c:pt>
                <c:pt idx="6">
                  <c:v>0.0187780443461864</c:v>
                </c:pt>
                <c:pt idx="7">
                  <c:v>0.0272467223024554</c:v>
                </c:pt>
                <c:pt idx="8">
                  <c:v>0.0390216611038973</c:v>
                </c:pt>
                <c:pt idx="9">
                  <c:v>0.0551600717587889</c:v>
                </c:pt>
                <c:pt idx="10">
                  <c:v>0.0769611368597742</c:v>
                </c:pt>
                <c:pt idx="11">
                  <c:v>0.105985318344454</c:v>
                </c:pt>
                <c:pt idx="12">
                  <c:v>0.144061364886195</c:v>
                </c:pt>
                <c:pt idx="13">
                  <c:v>0.193275552701361</c:v>
                </c:pt>
                <c:pt idx="14">
                  <c:v>0.255937489083919</c:v>
                </c:pt>
                <c:pt idx="15">
                  <c:v>0.334517211761837</c:v>
                </c:pt>
                <c:pt idx="16">
                  <c:v>0.431549496088941</c:v>
                </c:pt>
                <c:pt idx="17">
                  <c:v>0.549503346578068</c:v>
                </c:pt>
                <c:pt idx="18">
                  <c:v>0.690617615817862</c:v>
                </c:pt>
                <c:pt idx="19">
                  <c:v>0.856707451379544</c:v>
                </c:pt>
                <c:pt idx="20">
                  <c:v>1.048950559589807</c:v>
                </c:pt>
                <c:pt idx="21">
                  <c:v>1.267666682050921</c:v>
                </c:pt>
                <c:pt idx="22">
                  <c:v>1.51210766619958</c:v>
                </c:pt>
                <c:pt idx="23">
                  <c:v>1.780278458001688</c:v>
                </c:pt>
                <c:pt idx="24">
                  <c:v>2.06881063727103</c:v>
                </c:pt>
                <c:pt idx="25">
                  <c:v>2.372909235602292</c:v>
                </c:pt>
                <c:pt idx="26">
                  <c:v>2.686390203351112</c:v>
                </c:pt>
                <c:pt idx="27">
                  <c:v>3.001819992055622</c:v>
                </c:pt>
                <c:pt idx="28">
                  <c:v>3.310760602988376</c:v>
                </c:pt>
                <c:pt idx="29">
                  <c:v>3.604113786748945</c:v>
                </c:pt>
                <c:pt idx="30">
                  <c:v>3.87254783722043</c:v>
                </c:pt>
                <c:pt idx="31">
                  <c:v>4.106980785532132</c:v>
                </c:pt>
                <c:pt idx="32">
                  <c:v>4.299086001046893</c:v>
                </c:pt>
                <c:pt idx="33">
                  <c:v>4.441781361088478</c:v>
                </c:pt>
                <c:pt idx="34">
                  <c:v>4.529662077658016</c:v>
                </c:pt>
                <c:pt idx="35">
                  <c:v>4.559340347444945</c:v>
                </c:pt>
                <c:pt idx="36">
                  <c:v>4.529662077658016</c:v>
                </c:pt>
                <c:pt idx="37">
                  <c:v>4.441781361088477</c:v>
                </c:pt>
                <c:pt idx="38">
                  <c:v>4.299086001046892</c:v>
                </c:pt>
                <c:pt idx="39">
                  <c:v>4.106980785532132</c:v>
                </c:pt>
                <c:pt idx="40">
                  <c:v>3.872547837220428</c:v>
                </c:pt>
                <c:pt idx="41">
                  <c:v>3.604113786748943</c:v>
                </c:pt>
                <c:pt idx="42">
                  <c:v>3.310760602988374</c:v>
                </c:pt>
                <c:pt idx="43">
                  <c:v>3.001819992055621</c:v>
                </c:pt>
                <c:pt idx="44">
                  <c:v>2.686390203351111</c:v>
                </c:pt>
                <c:pt idx="45">
                  <c:v>2.372909235602291</c:v>
                </c:pt>
                <c:pt idx="46">
                  <c:v>2.068810637271029</c:v>
                </c:pt>
                <c:pt idx="47">
                  <c:v>1.780278458001686</c:v>
                </c:pt>
                <c:pt idx="48">
                  <c:v>1.51210766619958</c:v>
                </c:pt>
                <c:pt idx="49">
                  <c:v>1.26766668205092</c:v>
                </c:pt>
                <c:pt idx="50">
                  <c:v>1.048950559589806</c:v>
                </c:pt>
                <c:pt idx="51">
                  <c:v>0.856707451379543</c:v>
                </c:pt>
                <c:pt idx="52">
                  <c:v>0.690617615817861</c:v>
                </c:pt>
                <c:pt idx="53">
                  <c:v>0.549503346578067</c:v>
                </c:pt>
                <c:pt idx="54">
                  <c:v>0.43154949608894</c:v>
                </c:pt>
                <c:pt idx="55">
                  <c:v>0.334517211761837</c:v>
                </c:pt>
                <c:pt idx="56">
                  <c:v>0.255937489083918</c:v>
                </c:pt>
                <c:pt idx="57">
                  <c:v>0.193275552701361</c:v>
                </c:pt>
                <c:pt idx="58">
                  <c:v>0.144061364886195</c:v>
                </c:pt>
                <c:pt idx="59">
                  <c:v>0.105985318344454</c:v>
                </c:pt>
                <c:pt idx="60">
                  <c:v>0.0769611368597742</c:v>
                </c:pt>
                <c:pt idx="61">
                  <c:v>0.0551600717587889</c:v>
                </c:pt>
                <c:pt idx="62">
                  <c:v>0.0390216611038972</c:v>
                </c:pt>
                <c:pt idx="63">
                  <c:v>0.0272467223024553</c:v>
                </c:pt>
                <c:pt idx="64">
                  <c:v>0.0187780443461864</c:v>
                </c:pt>
                <c:pt idx="65">
                  <c:v>0.012773621331221</c:v>
                </c:pt>
                <c:pt idx="66">
                  <c:v>0.00857640530894157</c:v>
                </c:pt>
                <c:pt idx="67">
                  <c:v>0.00568360828577828</c:v>
                </c:pt>
                <c:pt idx="68">
                  <c:v>0.00371766765317887</c:v>
                </c:pt>
                <c:pt idx="69">
                  <c:v>0.00240018418052304</c:v>
                </c:pt>
                <c:pt idx="70">
                  <c:v>0.00152948829445583</c:v>
                </c:pt>
                <c:pt idx="71">
                  <c:v>0.000962000567892535</c:v>
                </c:pt>
                <c:pt idx="72">
                  <c:v>0.000597216889919477</c:v>
                </c:pt>
                <c:pt idx="73">
                  <c:v>0.000365945504953342</c:v>
                </c:pt>
                <c:pt idx="74">
                  <c:v>0.000221323910284978</c:v>
                </c:pt>
                <c:pt idx="75">
                  <c:v>0.000132119777776836</c:v>
                </c:pt>
                <c:pt idx="76">
                  <c:v>7.7845751718781E-5</c:v>
                </c:pt>
                <c:pt idx="77">
                  <c:v>4.5271989611795E-5</c:v>
                </c:pt>
                <c:pt idx="78">
                  <c:v>2.59867416016821E-5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5339728"/>
        <c:axId val="-605337248"/>
      </c:scatterChart>
      <c:valAx>
        <c:axId val="-605345472"/>
        <c:scaling>
          <c:orientation val="minMax"/>
          <c:max val="0.6"/>
          <c:min val="0.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605342720"/>
        <c:crosses val="autoZero"/>
        <c:crossBetween val="midCat"/>
      </c:valAx>
      <c:valAx>
        <c:axId val="-6053427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605345472"/>
        <c:crosses val="autoZero"/>
        <c:crossBetween val="midCat"/>
      </c:valAx>
      <c:valAx>
        <c:axId val="-60533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605337248"/>
        <c:crosses val="autoZero"/>
        <c:crossBetween val="midCat"/>
      </c:valAx>
      <c:valAx>
        <c:axId val="-60533724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605339728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21689015112747"/>
          <c:y val="0.0938370008389349"/>
          <c:w val="0.221673531200913"/>
          <c:h val="0.158182372842776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346232179226"/>
          <c:y val="0.104762229545603"/>
          <c:w val="0.839103869653768"/>
          <c:h val="0.70476408967041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Priors!$B$23:$B$55</c:f>
              <c:numCache>
                <c:formatCode>General</c:formatCode>
                <c:ptCount val="33"/>
                <c:pt idx="0">
                  <c:v>0.2125</c:v>
                </c:pt>
                <c:pt idx="1">
                  <c:v>0.2375</c:v>
                </c:pt>
                <c:pt idx="2">
                  <c:v>0.2625</c:v>
                </c:pt>
                <c:pt idx="3">
                  <c:v>0.2875</c:v>
                </c:pt>
                <c:pt idx="4">
                  <c:v>0.3125</c:v>
                </c:pt>
                <c:pt idx="5">
                  <c:v>0.3375</c:v>
                </c:pt>
                <c:pt idx="6">
                  <c:v>0.3625</c:v>
                </c:pt>
                <c:pt idx="7">
                  <c:v>0.3875</c:v>
                </c:pt>
                <c:pt idx="8">
                  <c:v>0.4125</c:v>
                </c:pt>
                <c:pt idx="9">
                  <c:v>0.4375</c:v>
                </c:pt>
                <c:pt idx="10">
                  <c:v>0.4625</c:v>
                </c:pt>
                <c:pt idx="11">
                  <c:v>0.4875</c:v>
                </c:pt>
                <c:pt idx="12">
                  <c:v>0.5125</c:v>
                </c:pt>
                <c:pt idx="13">
                  <c:v>0.5375</c:v>
                </c:pt>
                <c:pt idx="14">
                  <c:v>0.5625</c:v>
                </c:pt>
                <c:pt idx="15">
                  <c:v>0.5875</c:v>
                </c:pt>
                <c:pt idx="16">
                  <c:v>0.6125</c:v>
                </c:pt>
                <c:pt idx="17">
                  <c:v>0.6375</c:v>
                </c:pt>
                <c:pt idx="18">
                  <c:v>0.6625</c:v>
                </c:pt>
                <c:pt idx="19">
                  <c:v>0.6875</c:v>
                </c:pt>
                <c:pt idx="20">
                  <c:v>0.7125</c:v>
                </c:pt>
                <c:pt idx="21">
                  <c:v>0.7375</c:v>
                </c:pt>
                <c:pt idx="22">
                  <c:v>0.7625</c:v>
                </c:pt>
                <c:pt idx="23">
                  <c:v>0.7875</c:v>
                </c:pt>
                <c:pt idx="24">
                  <c:v>0.8125</c:v>
                </c:pt>
                <c:pt idx="25">
                  <c:v>0.8375</c:v>
                </c:pt>
                <c:pt idx="26">
                  <c:v>0.8625</c:v>
                </c:pt>
                <c:pt idx="27">
                  <c:v>0.8875</c:v>
                </c:pt>
                <c:pt idx="28">
                  <c:v>0.9125</c:v>
                </c:pt>
                <c:pt idx="29">
                  <c:v>0.9375</c:v>
                </c:pt>
                <c:pt idx="30">
                  <c:v>0.9625</c:v>
                </c:pt>
                <c:pt idx="31">
                  <c:v>0.9875</c:v>
                </c:pt>
                <c:pt idx="32">
                  <c:v>1.0</c:v>
                </c:pt>
              </c:numCache>
            </c:numRef>
          </c:xVal>
          <c:yVal>
            <c:numRef>
              <c:f>Priors!$E$23:$E$55</c:f>
              <c:numCache>
                <c:formatCode>General</c:formatCode>
                <c:ptCount val="33"/>
                <c:pt idx="0">
                  <c:v>0.000402799907530357</c:v>
                </c:pt>
                <c:pt idx="1">
                  <c:v>0.00121025328871209</c:v>
                </c:pt>
                <c:pt idx="2">
                  <c:v>0.00306717209981761</c:v>
                </c:pt>
                <c:pt idx="3">
                  <c:v>0.00673770245476139</c:v>
                </c:pt>
                <c:pt idx="4">
                  <c:v>0.0130889968370922</c:v>
                </c:pt>
                <c:pt idx="5">
                  <c:v>0.0228268645461708</c:v>
                </c:pt>
                <c:pt idx="6">
                  <c:v>0.0361470533005345</c:v>
                </c:pt>
                <c:pt idx="7">
                  <c:v>0.0524252306026279</c:v>
                </c:pt>
                <c:pt idx="8">
                  <c:v>0.0700941712655551</c:v>
                </c:pt>
                <c:pt idx="9">
                  <c:v>0.0868143929302765</c:v>
                </c:pt>
                <c:pt idx="10">
                  <c:v>0.0999420775837049</c:v>
                </c:pt>
                <c:pt idx="11">
                  <c:v>0.107175728074704</c:v>
                </c:pt>
                <c:pt idx="12">
                  <c:v>0.107175728074704</c:v>
                </c:pt>
                <c:pt idx="13">
                  <c:v>0.0999420775837047</c:v>
                </c:pt>
                <c:pt idx="14">
                  <c:v>0.0868143929302763</c:v>
                </c:pt>
                <c:pt idx="15">
                  <c:v>0.070094171265555</c:v>
                </c:pt>
                <c:pt idx="16">
                  <c:v>0.0524252306026278</c:v>
                </c:pt>
                <c:pt idx="17">
                  <c:v>0.0361470533005345</c:v>
                </c:pt>
                <c:pt idx="18">
                  <c:v>0.0228268645461708</c:v>
                </c:pt>
                <c:pt idx="19">
                  <c:v>0.0130889968370922</c:v>
                </c:pt>
                <c:pt idx="20">
                  <c:v>0.0067377024547614</c:v>
                </c:pt>
                <c:pt idx="21">
                  <c:v>0.0030671720998176</c:v>
                </c:pt>
                <c:pt idx="22">
                  <c:v>0.00121025328871209</c:v>
                </c:pt>
                <c:pt idx="23">
                  <c:v>0.000402799907530355</c:v>
                </c:pt>
                <c:pt idx="24">
                  <c:v>0.00010886060217319</c:v>
                </c:pt>
                <c:pt idx="25">
                  <c:v>2.26144757216688E-5</c:v>
                </c:pt>
                <c:pt idx="26">
                  <c:v>3.32335018818966E-6</c:v>
                </c:pt>
                <c:pt idx="27">
                  <c:v>3.02188726504389E-7</c:v>
                </c:pt>
                <c:pt idx="28">
                  <c:v>1.34199437389346E-8</c:v>
                </c:pt>
                <c:pt idx="29">
                  <c:v>1.80061582784995E-10</c:v>
                </c:pt>
                <c:pt idx="30">
                  <c:v>2.10784544241235E-13</c:v>
                </c:pt>
                <c:pt idx="31">
                  <c:v>6.78720976863151E-20</c:v>
                </c:pt>
                <c:pt idx="32">
                  <c:v>0.0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Priors!$U$28:$U$29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Priors!$V$28:$V$29</c:f>
              <c:numCache>
                <c:formatCode>General</c:formatCode>
                <c:ptCount val="2"/>
                <c:pt idx="0">
                  <c:v>0.0</c:v>
                </c:pt>
                <c:pt idx="1">
                  <c:v>0.14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5305216"/>
        <c:axId val="-605302464"/>
      </c:scatterChart>
      <c:valAx>
        <c:axId val="-605305216"/>
        <c:scaling>
          <c:orientation val="minMax"/>
          <c:max val="1.0"/>
          <c:min val="0.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5302464"/>
        <c:crosses val="autoZero"/>
        <c:crossBetween val="midCat"/>
      </c:valAx>
      <c:valAx>
        <c:axId val="-6053024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6053052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 orientation="landscape" horizontalDpi="3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53073833181"/>
          <c:y val="0.0544219494776702"/>
          <c:w val="0.840817164398482"/>
          <c:h val="0.64285927820497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Priors!$C$22:$C$55</c:f>
              <c:numCache>
                <c:formatCode>General</c:formatCode>
                <c:ptCount val="34"/>
                <c:pt idx="0">
                  <c:v>0.2</c:v>
                </c:pt>
                <c:pt idx="1">
                  <c:v>0.225</c:v>
                </c:pt>
                <c:pt idx="2">
                  <c:v>0.25</c:v>
                </c:pt>
                <c:pt idx="3">
                  <c:v>0.275</c:v>
                </c:pt>
                <c:pt idx="4">
                  <c:v>0.3</c:v>
                </c:pt>
                <c:pt idx="5">
                  <c:v>0.325</c:v>
                </c:pt>
                <c:pt idx="6">
                  <c:v>0.35</c:v>
                </c:pt>
                <c:pt idx="7">
                  <c:v>0.375</c:v>
                </c:pt>
                <c:pt idx="8">
                  <c:v>0.4</c:v>
                </c:pt>
                <c:pt idx="9">
                  <c:v>0.425</c:v>
                </c:pt>
                <c:pt idx="10">
                  <c:v>0.45</c:v>
                </c:pt>
                <c:pt idx="11">
                  <c:v>0.475</c:v>
                </c:pt>
                <c:pt idx="12">
                  <c:v>0.5</c:v>
                </c:pt>
                <c:pt idx="13">
                  <c:v>0.525</c:v>
                </c:pt>
                <c:pt idx="14">
                  <c:v>0.55</c:v>
                </c:pt>
                <c:pt idx="15">
                  <c:v>0.575</c:v>
                </c:pt>
                <c:pt idx="16">
                  <c:v>0.6</c:v>
                </c:pt>
                <c:pt idx="17">
                  <c:v>0.625</c:v>
                </c:pt>
                <c:pt idx="18">
                  <c:v>0.65</c:v>
                </c:pt>
                <c:pt idx="19">
                  <c:v>0.675</c:v>
                </c:pt>
                <c:pt idx="20">
                  <c:v>0.7</c:v>
                </c:pt>
                <c:pt idx="21">
                  <c:v>0.725</c:v>
                </c:pt>
                <c:pt idx="22">
                  <c:v>0.75</c:v>
                </c:pt>
                <c:pt idx="23">
                  <c:v>0.775</c:v>
                </c:pt>
                <c:pt idx="24">
                  <c:v>0.8</c:v>
                </c:pt>
                <c:pt idx="25">
                  <c:v>0.825</c:v>
                </c:pt>
                <c:pt idx="26">
                  <c:v>0.85</c:v>
                </c:pt>
                <c:pt idx="27">
                  <c:v>0.875</c:v>
                </c:pt>
                <c:pt idx="28">
                  <c:v>0.9</c:v>
                </c:pt>
                <c:pt idx="29">
                  <c:v>0.925</c:v>
                </c:pt>
                <c:pt idx="30">
                  <c:v>0.95</c:v>
                </c:pt>
                <c:pt idx="31">
                  <c:v>0.975</c:v>
                </c:pt>
                <c:pt idx="32">
                  <c:v>1.0</c:v>
                </c:pt>
                <c:pt idx="33">
                  <c:v>1.0</c:v>
                </c:pt>
              </c:numCache>
            </c:numRef>
          </c:xVal>
          <c:yVal>
            <c:numRef>
              <c:f>Priors!$F$22:$F$55</c:f>
              <c:numCache>
                <c:formatCode>General</c:formatCode>
                <c:ptCount val="34"/>
                <c:pt idx="0">
                  <c:v>1.0</c:v>
                </c:pt>
                <c:pt idx="1">
                  <c:v>0.99959720009247</c:v>
                </c:pt>
                <c:pt idx="2">
                  <c:v>0.998386946803757</c:v>
                </c:pt>
                <c:pt idx="3">
                  <c:v>0.99531977470394</c:v>
                </c:pt>
                <c:pt idx="4">
                  <c:v>0.988582072249179</c:v>
                </c:pt>
                <c:pt idx="5">
                  <c:v>0.975493075412086</c:v>
                </c:pt>
                <c:pt idx="6">
                  <c:v>0.952666210865915</c:v>
                </c:pt>
                <c:pt idx="7">
                  <c:v>0.916519157565381</c:v>
                </c:pt>
                <c:pt idx="8">
                  <c:v>0.864093926962753</c:v>
                </c:pt>
                <c:pt idx="9">
                  <c:v>0.793999755697198</c:v>
                </c:pt>
                <c:pt idx="10">
                  <c:v>0.707185362766921</c:v>
                </c:pt>
                <c:pt idx="11">
                  <c:v>0.607243285183216</c:v>
                </c:pt>
                <c:pt idx="12">
                  <c:v>0.500067557108513</c:v>
                </c:pt>
                <c:pt idx="13">
                  <c:v>0.392891829033809</c:v>
                </c:pt>
                <c:pt idx="14">
                  <c:v>0.292949751450104</c:v>
                </c:pt>
                <c:pt idx="15">
                  <c:v>0.206135358519828</c:v>
                </c:pt>
                <c:pt idx="16">
                  <c:v>0.136041187254273</c:v>
                </c:pt>
                <c:pt idx="17">
                  <c:v>0.0836159566516454</c:v>
                </c:pt>
                <c:pt idx="18">
                  <c:v>0.0474689033511109</c:v>
                </c:pt>
                <c:pt idx="19">
                  <c:v>0.02464203880494</c:v>
                </c:pt>
                <c:pt idx="20">
                  <c:v>0.0115530419678478</c:v>
                </c:pt>
                <c:pt idx="21">
                  <c:v>0.00481533951308644</c:v>
                </c:pt>
                <c:pt idx="22">
                  <c:v>0.00174816741326889</c:v>
                </c:pt>
                <c:pt idx="23">
                  <c:v>0.000537914124556837</c:v>
                </c:pt>
                <c:pt idx="24">
                  <c:v>0.0001351142170265</c:v>
                </c:pt>
                <c:pt idx="25">
                  <c:v>2.6253614853311E-5</c:v>
                </c:pt>
                <c:pt idx="26">
                  <c:v>3.63913913159486E-6</c:v>
                </c:pt>
                <c:pt idx="27">
                  <c:v>3.15788943439088E-7</c:v>
                </c:pt>
                <c:pt idx="28">
                  <c:v>1.3600216952625E-8</c:v>
                </c:pt>
                <c:pt idx="29">
                  <c:v>1.80273240779627E-10</c:v>
                </c:pt>
                <c:pt idx="30">
                  <c:v>2.11608508493555E-13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Priors!$U$26:$U$27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Priors!$V$26:$V$27</c:f>
              <c:numCache>
                <c:formatCode>General</c:formatCode>
                <c:ptCount val="2"/>
                <c:pt idx="0">
                  <c:v>0.0</c:v>
                </c:pt>
                <c:pt idx="1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5279680"/>
        <c:axId val="-604832448"/>
      </c:scatterChart>
      <c:valAx>
        <c:axId val="-605279680"/>
        <c:scaling>
          <c:orientation val="minMax"/>
          <c:max val="1.0"/>
          <c:min val="0.2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Steepness</a:t>
                </a:r>
              </a:p>
            </c:rich>
          </c:tx>
          <c:layout>
            <c:manualLayout>
              <c:xMode val="edge"/>
              <c:yMode val="edge"/>
              <c:x val="0.440816676761559"/>
              <c:y val="0.802723523195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4832448"/>
        <c:crosses val="autoZero"/>
        <c:crossBetween val="midCat"/>
      </c:valAx>
      <c:valAx>
        <c:axId val="-604832448"/>
        <c:scaling>
          <c:orientation val="minMax"/>
          <c:max val="1.0"/>
          <c:min val="0.0"/>
        </c:scaling>
        <c:delete val="0"/>
        <c:axPos val="l"/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5279680"/>
        <c:crosses val="autoZero"/>
        <c:crossBetween val="midCat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384904309155"/>
          <c:y val="0.11304347826087"/>
          <c:w val="0.594873284438313"/>
          <c:h val="0.69130434782608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Priors!$C$6:$BA$6</c:f>
              <c:numCache>
                <c:formatCode>General</c:formatCode>
                <c:ptCount val="51"/>
                <c:pt idx="0">
                  <c:v>0.0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1.0</c:v>
                </c:pt>
              </c:numCache>
            </c:numRef>
          </c:xVal>
          <c:yVal>
            <c:numRef>
              <c:f>Priors!$C$7:$BA$7</c:f>
              <c:numCache>
                <c:formatCode>General</c:formatCode>
                <c:ptCount val="51"/>
                <c:pt idx="0">
                  <c:v>7.99187055345275E-5</c:v>
                </c:pt>
                <c:pt idx="1">
                  <c:v>0.000124712356450268</c:v>
                </c:pt>
                <c:pt idx="2">
                  <c:v>0.000192675983710436</c:v>
                </c:pt>
                <c:pt idx="3">
                  <c:v>0.000294715338782699</c:v>
                </c:pt>
                <c:pt idx="4">
                  <c:v>0.000446308285885664</c:v>
                </c:pt>
                <c:pt idx="5">
                  <c:v>0.000669151128824427</c:v>
                </c:pt>
                <c:pt idx="6">
                  <c:v>0.000993277356963863</c:v>
                </c:pt>
                <c:pt idx="7">
                  <c:v>0.0014597346289573</c:v>
                </c:pt>
                <c:pt idx="8">
                  <c:v>0.00212390135275376</c:v>
                </c:pt>
                <c:pt idx="9">
                  <c:v>0.00305950965056886</c:v>
                </c:pt>
                <c:pt idx="10">
                  <c:v>0.00436341347522881</c:v>
                </c:pt>
                <c:pt idx="11">
                  <c:v>0.00616109584236509</c:v>
                </c:pt>
                <c:pt idx="12">
                  <c:v>0.0086128446952684</c:v>
                </c:pt>
                <c:pt idx="13">
                  <c:v>0.0119204410073242</c:v>
                </c:pt>
                <c:pt idx="14">
                  <c:v>0.0163340952809996</c:v>
                </c:pt>
                <c:pt idx="15">
                  <c:v>0.02215924205969</c:v>
                </c:pt>
                <c:pt idx="16">
                  <c:v>0.0297626620988793</c:v>
                </c:pt>
                <c:pt idx="17">
                  <c:v>0.0395772579148998</c:v>
                </c:pt>
                <c:pt idx="18">
                  <c:v>0.052104674072113</c:v>
                </c:pt>
                <c:pt idx="19">
                  <c:v>0.0679148461684281</c:v>
                </c:pt>
                <c:pt idx="20">
                  <c:v>0.0876415024678427</c:v>
                </c:pt>
                <c:pt idx="21">
                  <c:v>0.111972651474214</c:v>
                </c:pt>
                <c:pt idx="22">
                  <c:v>0.141635188708006</c:v>
                </c:pt>
                <c:pt idx="23">
                  <c:v>0.177372964231157</c:v>
                </c:pt>
                <c:pt idx="24">
                  <c:v>0.219917979902136</c:v>
                </c:pt>
                <c:pt idx="25">
                  <c:v>0.26995483256594</c:v>
                </c:pt>
                <c:pt idx="26">
                  <c:v>0.328079073873383</c:v>
                </c:pt>
                <c:pt idx="27">
                  <c:v>0.394750791504471</c:v>
                </c:pt>
                <c:pt idx="28">
                  <c:v>0.470245386884435</c:v>
                </c:pt>
                <c:pt idx="29">
                  <c:v>0.554604173397278</c:v>
                </c:pt>
                <c:pt idx="30">
                  <c:v>0.647587978329458</c:v>
                </c:pt>
                <c:pt idx="31">
                  <c:v>0.748637328178724</c:v>
                </c:pt>
                <c:pt idx="32">
                  <c:v>0.856842960239037</c:v>
                </c:pt>
                <c:pt idx="33">
                  <c:v>0.970930274916065</c:v>
                </c:pt>
                <c:pt idx="34">
                  <c:v>1.089260885162753</c:v>
                </c:pt>
                <c:pt idx="35">
                  <c:v>1.209853622595716</c:v>
                </c:pt>
                <c:pt idx="36">
                  <c:v>1.330426249493774</c:v>
                </c:pt>
                <c:pt idx="37">
                  <c:v>1.448457763807413</c:v>
                </c:pt>
                <c:pt idx="38">
                  <c:v>1.561269666833806</c:v>
                </c:pt>
                <c:pt idx="39">
                  <c:v>1.666123014458998</c:v>
                </c:pt>
                <c:pt idx="40">
                  <c:v>1.760326633821497</c:v>
                </c:pt>
                <c:pt idx="41">
                  <c:v>1.841350701516616</c:v>
                </c:pt>
                <c:pt idx="42">
                  <c:v>1.90693907730262</c:v>
                </c:pt>
                <c:pt idx="43">
                  <c:v>1.95521346987728</c:v>
                </c:pt>
                <c:pt idx="44">
                  <c:v>1.984762737385059</c:v>
                </c:pt>
                <c:pt idx="45">
                  <c:v>1.994711402007163</c:v>
                </c:pt>
                <c:pt idx="46">
                  <c:v>1.984762737385059</c:v>
                </c:pt>
                <c:pt idx="47">
                  <c:v>1.95521346987728</c:v>
                </c:pt>
                <c:pt idx="48">
                  <c:v>1.90693907730262</c:v>
                </c:pt>
                <c:pt idx="49">
                  <c:v>1.841350701516616</c:v>
                </c:pt>
                <c:pt idx="50">
                  <c:v>1.760326633821497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Priors!$C$6:$BA$6</c:f>
              <c:numCache>
                <c:formatCode>General</c:formatCode>
                <c:ptCount val="51"/>
                <c:pt idx="0">
                  <c:v>0.0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1.0</c:v>
                </c:pt>
              </c:numCache>
            </c:numRef>
          </c:xVal>
          <c:yVal>
            <c:numRef>
              <c:f>Priors!$C$8:$BA$8</c:f>
              <c:numCache>
                <c:formatCode>General</c:formatCode>
                <c:ptCount val="51"/>
                <c:pt idx="0">
                  <c:v>0.0793491295891686</c:v>
                </c:pt>
                <c:pt idx="1">
                  <c:v>0.0886864821155786</c:v>
                </c:pt>
                <c:pt idx="2">
                  <c:v>0.0988751039734256</c:v>
                </c:pt>
                <c:pt idx="3">
                  <c:v>0.109958989951068</c:v>
                </c:pt>
                <c:pt idx="4">
                  <c:v>0.121980046447957</c:v>
                </c:pt>
                <c:pt idx="5">
                  <c:v>0.13497741628297</c:v>
                </c:pt>
                <c:pt idx="6">
                  <c:v>0.14898676517204</c:v>
                </c:pt>
                <c:pt idx="7">
                  <c:v>0.164039536936691</c:v>
                </c:pt>
                <c:pt idx="8">
                  <c:v>0.180162185840545</c:v>
                </c:pt>
                <c:pt idx="9">
                  <c:v>0.197375395752235</c:v>
                </c:pt>
                <c:pt idx="10">
                  <c:v>0.215693297066279</c:v>
                </c:pt>
                <c:pt idx="11">
                  <c:v>0.235122693442217</c:v>
                </c:pt>
                <c:pt idx="12">
                  <c:v>0.255662311409945</c:v>
                </c:pt>
                <c:pt idx="13">
                  <c:v>0.277302086698639</c:v>
                </c:pt>
                <c:pt idx="14">
                  <c:v>0.300022501742464</c:v>
                </c:pt>
                <c:pt idx="15">
                  <c:v>0.323793989164729</c:v>
                </c:pt>
                <c:pt idx="16">
                  <c:v>0.348576416113401</c:v>
                </c:pt>
                <c:pt idx="17">
                  <c:v>0.374318664089362</c:v>
                </c:pt>
                <c:pt idx="18">
                  <c:v>0.400958318354799</c:v>
                </c:pt>
                <c:pt idx="19">
                  <c:v>0.428421480119518</c:v>
                </c:pt>
                <c:pt idx="20">
                  <c:v>0.456622713472555</c:v>
                </c:pt>
                <c:pt idx="21">
                  <c:v>0.485465137458032</c:v>
                </c:pt>
                <c:pt idx="22">
                  <c:v>0.514840671799937</c:v>
                </c:pt>
                <c:pt idx="23">
                  <c:v>0.544630442581376</c:v>
                </c:pt>
                <c:pt idx="24">
                  <c:v>0.574705351710582</c:v>
                </c:pt>
                <c:pt idx="25">
                  <c:v>0.604926811297858</c:v>
                </c:pt>
                <c:pt idx="26">
                  <c:v>0.635147641172972</c:v>
                </c:pt>
                <c:pt idx="27">
                  <c:v>0.665213124746887</c:v>
                </c:pt>
                <c:pt idx="28">
                  <c:v>0.694962215327491</c:v>
                </c:pt>
                <c:pt idx="29">
                  <c:v>0.724228881903707</c:v>
                </c:pt>
                <c:pt idx="30">
                  <c:v>0.752843580387011</c:v>
                </c:pt>
                <c:pt idx="31">
                  <c:v>0.780634833416903</c:v>
                </c:pt>
                <c:pt idx="32">
                  <c:v>0.807430899169786</c:v>
                </c:pt>
                <c:pt idx="33">
                  <c:v>0.833061507229499</c:v>
                </c:pt>
                <c:pt idx="34">
                  <c:v>0.85735963754846</c:v>
                </c:pt>
                <c:pt idx="35">
                  <c:v>0.880163316910748</c:v>
                </c:pt>
                <c:pt idx="36">
                  <c:v>0.90131740615412</c:v>
                </c:pt>
                <c:pt idx="37">
                  <c:v>0.920675350758308</c:v>
                </c:pt>
                <c:pt idx="38">
                  <c:v>0.938100867292345</c:v>
                </c:pt>
                <c:pt idx="39">
                  <c:v>0.95346953865131</c:v>
                </c:pt>
                <c:pt idx="40">
                  <c:v>0.966670292007123</c:v>
                </c:pt>
                <c:pt idx="41">
                  <c:v>0.97760673493864</c:v>
                </c:pt>
                <c:pt idx="42">
                  <c:v>0.986198327269722</c:v>
                </c:pt>
                <c:pt idx="43">
                  <c:v>0.992381368692529</c:v>
                </c:pt>
                <c:pt idx="44">
                  <c:v>0.99610978523691</c:v>
                </c:pt>
                <c:pt idx="45">
                  <c:v>0.997355701003582</c:v>
                </c:pt>
                <c:pt idx="46">
                  <c:v>0.99610978523691</c:v>
                </c:pt>
                <c:pt idx="47">
                  <c:v>0.992381368692529</c:v>
                </c:pt>
                <c:pt idx="48">
                  <c:v>0.986198327269722</c:v>
                </c:pt>
                <c:pt idx="49">
                  <c:v>0.97760673493864</c:v>
                </c:pt>
                <c:pt idx="50">
                  <c:v>0.966670292007123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4801200"/>
        <c:axId val="-604798720"/>
      </c:scatterChart>
      <c:valAx>
        <c:axId val="-60480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4798720"/>
        <c:crosses val="autoZero"/>
        <c:crossBetween val="midCat"/>
      </c:valAx>
      <c:valAx>
        <c:axId val="-604798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48012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7723384617419"/>
          <c:y val="0.3741631562833"/>
          <c:w val="0.211505443402694"/>
          <c:h val="0.183680094902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346232179226"/>
          <c:y val="0.104762229545603"/>
          <c:w val="0.839103869653768"/>
          <c:h val="0.70476408967041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Priors!$B$23:$B$55</c:f>
              <c:numCache>
                <c:formatCode>General</c:formatCode>
                <c:ptCount val="33"/>
                <c:pt idx="0">
                  <c:v>0.2125</c:v>
                </c:pt>
                <c:pt idx="1">
                  <c:v>0.2375</c:v>
                </c:pt>
                <c:pt idx="2">
                  <c:v>0.2625</c:v>
                </c:pt>
                <c:pt idx="3">
                  <c:v>0.2875</c:v>
                </c:pt>
                <c:pt idx="4">
                  <c:v>0.3125</c:v>
                </c:pt>
                <c:pt idx="5">
                  <c:v>0.3375</c:v>
                </c:pt>
                <c:pt idx="6">
                  <c:v>0.3625</c:v>
                </c:pt>
                <c:pt idx="7">
                  <c:v>0.3875</c:v>
                </c:pt>
                <c:pt idx="8">
                  <c:v>0.4125</c:v>
                </c:pt>
                <c:pt idx="9">
                  <c:v>0.4375</c:v>
                </c:pt>
                <c:pt idx="10">
                  <c:v>0.4625</c:v>
                </c:pt>
                <c:pt idx="11">
                  <c:v>0.4875</c:v>
                </c:pt>
                <c:pt idx="12">
                  <c:v>0.5125</c:v>
                </c:pt>
                <c:pt idx="13">
                  <c:v>0.5375</c:v>
                </c:pt>
                <c:pt idx="14">
                  <c:v>0.5625</c:v>
                </c:pt>
                <c:pt idx="15">
                  <c:v>0.5875</c:v>
                </c:pt>
                <c:pt idx="16">
                  <c:v>0.6125</c:v>
                </c:pt>
                <c:pt idx="17">
                  <c:v>0.6375</c:v>
                </c:pt>
                <c:pt idx="18">
                  <c:v>0.6625</c:v>
                </c:pt>
                <c:pt idx="19">
                  <c:v>0.6875</c:v>
                </c:pt>
                <c:pt idx="20">
                  <c:v>0.7125</c:v>
                </c:pt>
                <c:pt idx="21">
                  <c:v>0.7375</c:v>
                </c:pt>
                <c:pt idx="22">
                  <c:v>0.7625</c:v>
                </c:pt>
                <c:pt idx="23">
                  <c:v>0.7875</c:v>
                </c:pt>
                <c:pt idx="24">
                  <c:v>0.8125</c:v>
                </c:pt>
                <c:pt idx="25">
                  <c:v>0.8375</c:v>
                </c:pt>
                <c:pt idx="26">
                  <c:v>0.8625</c:v>
                </c:pt>
                <c:pt idx="27">
                  <c:v>0.8875</c:v>
                </c:pt>
                <c:pt idx="28">
                  <c:v>0.9125</c:v>
                </c:pt>
                <c:pt idx="29">
                  <c:v>0.9375</c:v>
                </c:pt>
                <c:pt idx="30">
                  <c:v>0.9625</c:v>
                </c:pt>
                <c:pt idx="31">
                  <c:v>0.9875</c:v>
                </c:pt>
                <c:pt idx="32">
                  <c:v>1.0</c:v>
                </c:pt>
              </c:numCache>
            </c:numRef>
          </c:xVal>
          <c:yVal>
            <c:numRef>
              <c:f>Priors!$E$23:$E$55</c:f>
              <c:numCache>
                <c:formatCode>General</c:formatCode>
                <c:ptCount val="33"/>
                <c:pt idx="0">
                  <c:v>0.000402799907530357</c:v>
                </c:pt>
                <c:pt idx="1">
                  <c:v>0.00121025328871209</c:v>
                </c:pt>
                <c:pt idx="2">
                  <c:v>0.00306717209981761</c:v>
                </c:pt>
                <c:pt idx="3">
                  <c:v>0.00673770245476139</c:v>
                </c:pt>
                <c:pt idx="4">
                  <c:v>0.0130889968370922</c:v>
                </c:pt>
                <c:pt idx="5">
                  <c:v>0.0228268645461708</c:v>
                </c:pt>
                <c:pt idx="6">
                  <c:v>0.0361470533005345</c:v>
                </c:pt>
                <c:pt idx="7">
                  <c:v>0.0524252306026279</c:v>
                </c:pt>
                <c:pt idx="8">
                  <c:v>0.0700941712655551</c:v>
                </c:pt>
                <c:pt idx="9">
                  <c:v>0.0868143929302765</c:v>
                </c:pt>
                <c:pt idx="10">
                  <c:v>0.0999420775837049</c:v>
                </c:pt>
                <c:pt idx="11">
                  <c:v>0.107175728074704</c:v>
                </c:pt>
                <c:pt idx="12">
                  <c:v>0.107175728074704</c:v>
                </c:pt>
                <c:pt idx="13">
                  <c:v>0.0999420775837047</c:v>
                </c:pt>
                <c:pt idx="14">
                  <c:v>0.0868143929302763</c:v>
                </c:pt>
                <c:pt idx="15">
                  <c:v>0.070094171265555</c:v>
                </c:pt>
                <c:pt idx="16">
                  <c:v>0.0524252306026278</c:v>
                </c:pt>
                <c:pt idx="17">
                  <c:v>0.0361470533005345</c:v>
                </c:pt>
                <c:pt idx="18">
                  <c:v>0.0228268645461708</c:v>
                </c:pt>
                <c:pt idx="19">
                  <c:v>0.0130889968370922</c:v>
                </c:pt>
                <c:pt idx="20">
                  <c:v>0.0067377024547614</c:v>
                </c:pt>
                <c:pt idx="21">
                  <c:v>0.0030671720998176</c:v>
                </c:pt>
                <c:pt idx="22">
                  <c:v>0.00121025328871209</c:v>
                </c:pt>
                <c:pt idx="23">
                  <c:v>0.000402799907530355</c:v>
                </c:pt>
                <c:pt idx="24">
                  <c:v>0.00010886060217319</c:v>
                </c:pt>
                <c:pt idx="25">
                  <c:v>2.26144757216688E-5</c:v>
                </c:pt>
                <c:pt idx="26">
                  <c:v>3.32335018818966E-6</c:v>
                </c:pt>
                <c:pt idx="27">
                  <c:v>3.02188726504389E-7</c:v>
                </c:pt>
                <c:pt idx="28">
                  <c:v>1.34199437389346E-8</c:v>
                </c:pt>
                <c:pt idx="29">
                  <c:v>1.80061582784995E-10</c:v>
                </c:pt>
                <c:pt idx="30">
                  <c:v>2.10784544241235E-13</c:v>
                </c:pt>
                <c:pt idx="31">
                  <c:v>6.78720976863151E-20</c:v>
                </c:pt>
                <c:pt idx="32">
                  <c:v>0.0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Priors!$U$28:$U$29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Priors!$V$28:$V$29</c:f>
              <c:numCache>
                <c:formatCode>General</c:formatCode>
                <c:ptCount val="2"/>
                <c:pt idx="0">
                  <c:v>0.0</c:v>
                </c:pt>
                <c:pt idx="1">
                  <c:v>0.14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7787984"/>
        <c:axId val="-607785232"/>
      </c:scatterChart>
      <c:valAx>
        <c:axId val="-607787984"/>
        <c:scaling>
          <c:orientation val="minMax"/>
          <c:max val="1.0"/>
          <c:min val="0.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7785232"/>
        <c:crosses val="autoZero"/>
        <c:crossBetween val="midCat"/>
      </c:valAx>
      <c:valAx>
        <c:axId val="-6077852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60778798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 orientation="landscape" horizontalDpi="300" verticalDpi="12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53073833181"/>
          <c:y val="0.0544219494776702"/>
          <c:w val="0.840817164398482"/>
          <c:h val="0.64285927820497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Priors!$C$22:$C$55</c:f>
              <c:numCache>
                <c:formatCode>General</c:formatCode>
                <c:ptCount val="34"/>
                <c:pt idx="0">
                  <c:v>0.2</c:v>
                </c:pt>
                <c:pt idx="1">
                  <c:v>0.225</c:v>
                </c:pt>
                <c:pt idx="2">
                  <c:v>0.25</c:v>
                </c:pt>
                <c:pt idx="3">
                  <c:v>0.275</c:v>
                </c:pt>
                <c:pt idx="4">
                  <c:v>0.3</c:v>
                </c:pt>
                <c:pt idx="5">
                  <c:v>0.325</c:v>
                </c:pt>
                <c:pt idx="6">
                  <c:v>0.35</c:v>
                </c:pt>
                <c:pt idx="7">
                  <c:v>0.375</c:v>
                </c:pt>
                <c:pt idx="8">
                  <c:v>0.4</c:v>
                </c:pt>
                <c:pt idx="9">
                  <c:v>0.425</c:v>
                </c:pt>
                <c:pt idx="10">
                  <c:v>0.45</c:v>
                </c:pt>
                <c:pt idx="11">
                  <c:v>0.475</c:v>
                </c:pt>
                <c:pt idx="12">
                  <c:v>0.5</c:v>
                </c:pt>
                <c:pt idx="13">
                  <c:v>0.525</c:v>
                </c:pt>
                <c:pt idx="14">
                  <c:v>0.55</c:v>
                </c:pt>
                <c:pt idx="15">
                  <c:v>0.575</c:v>
                </c:pt>
                <c:pt idx="16">
                  <c:v>0.6</c:v>
                </c:pt>
                <c:pt idx="17">
                  <c:v>0.625</c:v>
                </c:pt>
                <c:pt idx="18">
                  <c:v>0.65</c:v>
                </c:pt>
                <c:pt idx="19">
                  <c:v>0.675</c:v>
                </c:pt>
                <c:pt idx="20">
                  <c:v>0.7</c:v>
                </c:pt>
                <c:pt idx="21">
                  <c:v>0.725</c:v>
                </c:pt>
                <c:pt idx="22">
                  <c:v>0.75</c:v>
                </c:pt>
                <c:pt idx="23">
                  <c:v>0.775</c:v>
                </c:pt>
                <c:pt idx="24">
                  <c:v>0.8</c:v>
                </c:pt>
                <c:pt idx="25">
                  <c:v>0.825</c:v>
                </c:pt>
                <c:pt idx="26">
                  <c:v>0.85</c:v>
                </c:pt>
                <c:pt idx="27">
                  <c:v>0.875</c:v>
                </c:pt>
                <c:pt idx="28">
                  <c:v>0.9</c:v>
                </c:pt>
                <c:pt idx="29">
                  <c:v>0.925</c:v>
                </c:pt>
                <c:pt idx="30">
                  <c:v>0.95</c:v>
                </c:pt>
                <c:pt idx="31">
                  <c:v>0.975</c:v>
                </c:pt>
                <c:pt idx="32">
                  <c:v>1.0</c:v>
                </c:pt>
                <c:pt idx="33">
                  <c:v>1.0</c:v>
                </c:pt>
              </c:numCache>
            </c:numRef>
          </c:xVal>
          <c:yVal>
            <c:numRef>
              <c:f>Priors!$F$22:$F$55</c:f>
              <c:numCache>
                <c:formatCode>General</c:formatCode>
                <c:ptCount val="34"/>
                <c:pt idx="0">
                  <c:v>1.0</c:v>
                </c:pt>
                <c:pt idx="1">
                  <c:v>0.99959720009247</c:v>
                </c:pt>
                <c:pt idx="2">
                  <c:v>0.998386946803757</c:v>
                </c:pt>
                <c:pt idx="3">
                  <c:v>0.99531977470394</c:v>
                </c:pt>
                <c:pt idx="4">
                  <c:v>0.988582072249179</c:v>
                </c:pt>
                <c:pt idx="5">
                  <c:v>0.975493075412086</c:v>
                </c:pt>
                <c:pt idx="6">
                  <c:v>0.952666210865915</c:v>
                </c:pt>
                <c:pt idx="7">
                  <c:v>0.916519157565381</c:v>
                </c:pt>
                <c:pt idx="8">
                  <c:v>0.864093926962753</c:v>
                </c:pt>
                <c:pt idx="9">
                  <c:v>0.793999755697198</c:v>
                </c:pt>
                <c:pt idx="10">
                  <c:v>0.707185362766921</c:v>
                </c:pt>
                <c:pt idx="11">
                  <c:v>0.607243285183216</c:v>
                </c:pt>
                <c:pt idx="12">
                  <c:v>0.500067557108513</c:v>
                </c:pt>
                <c:pt idx="13">
                  <c:v>0.392891829033809</c:v>
                </c:pt>
                <c:pt idx="14">
                  <c:v>0.292949751450104</c:v>
                </c:pt>
                <c:pt idx="15">
                  <c:v>0.206135358519828</c:v>
                </c:pt>
                <c:pt idx="16">
                  <c:v>0.136041187254273</c:v>
                </c:pt>
                <c:pt idx="17">
                  <c:v>0.0836159566516454</c:v>
                </c:pt>
                <c:pt idx="18">
                  <c:v>0.0474689033511109</c:v>
                </c:pt>
                <c:pt idx="19">
                  <c:v>0.02464203880494</c:v>
                </c:pt>
                <c:pt idx="20">
                  <c:v>0.0115530419678478</c:v>
                </c:pt>
                <c:pt idx="21">
                  <c:v>0.00481533951308644</c:v>
                </c:pt>
                <c:pt idx="22">
                  <c:v>0.00174816741326889</c:v>
                </c:pt>
                <c:pt idx="23">
                  <c:v>0.000537914124556837</c:v>
                </c:pt>
                <c:pt idx="24">
                  <c:v>0.0001351142170265</c:v>
                </c:pt>
                <c:pt idx="25">
                  <c:v>2.6253614853311E-5</c:v>
                </c:pt>
                <c:pt idx="26">
                  <c:v>3.63913913159486E-6</c:v>
                </c:pt>
                <c:pt idx="27">
                  <c:v>3.15788943439088E-7</c:v>
                </c:pt>
                <c:pt idx="28">
                  <c:v>1.3600216952625E-8</c:v>
                </c:pt>
                <c:pt idx="29">
                  <c:v>1.80273240779627E-10</c:v>
                </c:pt>
                <c:pt idx="30">
                  <c:v>2.11608508493555E-13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Priors!$U$26:$U$27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Priors!$V$26:$V$27</c:f>
              <c:numCache>
                <c:formatCode>General</c:formatCode>
                <c:ptCount val="2"/>
                <c:pt idx="0">
                  <c:v>0.0</c:v>
                </c:pt>
                <c:pt idx="1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5259536"/>
        <c:axId val="-605255504"/>
      </c:scatterChart>
      <c:valAx>
        <c:axId val="-605259536"/>
        <c:scaling>
          <c:orientation val="minMax"/>
          <c:max val="1.0"/>
          <c:min val="0.2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Steepness</a:t>
                </a:r>
              </a:p>
            </c:rich>
          </c:tx>
          <c:layout>
            <c:manualLayout>
              <c:xMode val="edge"/>
              <c:yMode val="edge"/>
              <c:x val="0.440816676761559"/>
              <c:y val="0.802723523195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5255504"/>
        <c:crosses val="autoZero"/>
        <c:crossBetween val="midCat"/>
      </c:valAx>
      <c:valAx>
        <c:axId val="-605255504"/>
        <c:scaling>
          <c:orientation val="minMax"/>
          <c:max val="1.0"/>
          <c:min val="0.0"/>
        </c:scaling>
        <c:delete val="0"/>
        <c:axPos val="l"/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5259536"/>
        <c:crosses val="autoZero"/>
        <c:crossBetween val="midCat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6865503143355"/>
          <c:y val="0.0632604909436087"/>
          <c:w val="0.765603847198341"/>
          <c:h val="0.8272525738779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Priors!$C$23:$C$53</c:f>
              <c:numCache>
                <c:formatCode>General</c:formatCode>
                <c:ptCount val="31"/>
                <c:pt idx="0">
                  <c:v>0.225</c:v>
                </c:pt>
                <c:pt idx="1">
                  <c:v>0.25</c:v>
                </c:pt>
                <c:pt idx="2">
                  <c:v>0.275</c:v>
                </c:pt>
                <c:pt idx="3">
                  <c:v>0.3</c:v>
                </c:pt>
                <c:pt idx="4">
                  <c:v>0.325</c:v>
                </c:pt>
                <c:pt idx="5">
                  <c:v>0.35</c:v>
                </c:pt>
                <c:pt idx="6">
                  <c:v>0.375</c:v>
                </c:pt>
                <c:pt idx="7">
                  <c:v>0.4</c:v>
                </c:pt>
                <c:pt idx="8">
                  <c:v>0.425</c:v>
                </c:pt>
                <c:pt idx="9">
                  <c:v>0.45</c:v>
                </c:pt>
                <c:pt idx="10">
                  <c:v>0.475</c:v>
                </c:pt>
                <c:pt idx="11">
                  <c:v>0.5</c:v>
                </c:pt>
                <c:pt idx="12">
                  <c:v>0.525</c:v>
                </c:pt>
                <c:pt idx="13">
                  <c:v>0.55</c:v>
                </c:pt>
                <c:pt idx="14">
                  <c:v>0.575</c:v>
                </c:pt>
                <c:pt idx="15">
                  <c:v>0.6</c:v>
                </c:pt>
                <c:pt idx="16">
                  <c:v>0.625</c:v>
                </c:pt>
                <c:pt idx="17">
                  <c:v>0.65</c:v>
                </c:pt>
                <c:pt idx="18">
                  <c:v>0.675</c:v>
                </c:pt>
                <c:pt idx="19">
                  <c:v>0.7</c:v>
                </c:pt>
                <c:pt idx="20">
                  <c:v>0.725</c:v>
                </c:pt>
                <c:pt idx="21">
                  <c:v>0.75</c:v>
                </c:pt>
                <c:pt idx="22">
                  <c:v>0.775</c:v>
                </c:pt>
                <c:pt idx="23">
                  <c:v>0.8</c:v>
                </c:pt>
                <c:pt idx="24">
                  <c:v>0.825</c:v>
                </c:pt>
                <c:pt idx="25">
                  <c:v>0.85</c:v>
                </c:pt>
                <c:pt idx="26">
                  <c:v>0.875</c:v>
                </c:pt>
                <c:pt idx="27">
                  <c:v>0.9</c:v>
                </c:pt>
                <c:pt idx="28">
                  <c:v>0.925</c:v>
                </c:pt>
                <c:pt idx="29">
                  <c:v>0.95</c:v>
                </c:pt>
                <c:pt idx="30">
                  <c:v>0.975</c:v>
                </c:pt>
              </c:numCache>
            </c:numRef>
          </c:xVal>
          <c:yVal>
            <c:numRef>
              <c:f>Priors!$I$23:$I$53</c:f>
              <c:numCache>
                <c:formatCode>General</c:formatCode>
                <c:ptCount val="31"/>
                <c:pt idx="0">
                  <c:v>7.817070626687031</c:v>
                </c:pt>
                <c:pt idx="1">
                  <c:v>6.716925611765731</c:v>
                </c:pt>
                <c:pt idx="2">
                  <c:v>5.78699928201786</c:v>
                </c:pt>
                <c:pt idx="3">
                  <c:v>5.000036294254305</c:v>
                </c:pt>
                <c:pt idx="4">
                  <c:v>4.33598333781884</c:v>
                </c:pt>
                <c:pt idx="5">
                  <c:v>3.779817167067644</c:v>
                </c:pt>
                <c:pt idx="6">
                  <c:v>3.320159846824647</c:v>
                </c:pt>
                <c:pt idx="7">
                  <c:v>2.948367303488941</c:v>
                </c:pt>
                <c:pt idx="8">
                  <c:v>2.657915637249504</c:v>
                </c:pt>
                <c:pt idx="9">
                  <c:v>2.443982853892896</c:v>
                </c:pt>
                <c:pt idx="10">
                  <c:v>2.303164484972116</c:v>
                </c:pt>
                <c:pt idx="11">
                  <c:v>2.233285473195268</c:v>
                </c:pt>
                <c:pt idx="12">
                  <c:v>2.233285473195268</c:v>
                </c:pt>
                <c:pt idx="13">
                  <c:v>2.303164484972118</c:v>
                </c:pt>
                <c:pt idx="14">
                  <c:v>2.443982853892898</c:v>
                </c:pt>
                <c:pt idx="15">
                  <c:v>2.657915637249506</c:v>
                </c:pt>
                <c:pt idx="16">
                  <c:v>2.948367303488943</c:v>
                </c:pt>
                <c:pt idx="17">
                  <c:v>3.320159846824648</c:v>
                </c:pt>
                <c:pt idx="18">
                  <c:v>3.779817167067644</c:v>
                </c:pt>
                <c:pt idx="19">
                  <c:v>4.335983337818839</c:v>
                </c:pt>
                <c:pt idx="20">
                  <c:v>5.000036294254303</c:v>
                </c:pt>
                <c:pt idx="21">
                  <c:v>5.786999282017863</c:v>
                </c:pt>
                <c:pt idx="22">
                  <c:v>6.71692561176573</c:v>
                </c:pt>
                <c:pt idx="23">
                  <c:v>7.817070626687036</c:v>
                </c:pt>
                <c:pt idx="24">
                  <c:v>9.125442373343995</c:v>
                </c:pt>
                <c:pt idx="25">
                  <c:v>10.69692033807264</c:v>
                </c:pt>
                <c:pt idx="26">
                  <c:v>12.61453719099958</c:v>
                </c:pt>
                <c:pt idx="27">
                  <c:v>15.01221409255414</c:v>
                </c:pt>
                <c:pt idx="28">
                  <c:v>18.12652389774142</c:v>
                </c:pt>
                <c:pt idx="29">
                  <c:v>22.43772219696698</c:v>
                </c:pt>
                <c:pt idx="30">
                  <c:v>29.18793990047022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5228336"/>
        <c:axId val="-605225856"/>
      </c:scatterChart>
      <c:scatterChart>
        <c:scatterStyle val="lineMarker"/>
        <c:varyColors val="0"/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Priors!$C$23:$C$53</c:f>
              <c:numCache>
                <c:formatCode>General</c:formatCode>
                <c:ptCount val="31"/>
                <c:pt idx="0">
                  <c:v>0.225</c:v>
                </c:pt>
                <c:pt idx="1">
                  <c:v>0.25</c:v>
                </c:pt>
                <c:pt idx="2">
                  <c:v>0.275</c:v>
                </c:pt>
                <c:pt idx="3">
                  <c:v>0.3</c:v>
                </c:pt>
                <c:pt idx="4">
                  <c:v>0.325</c:v>
                </c:pt>
                <c:pt idx="5">
                  <c:v>0.35</c:v>
                </c:pt>
                <c:pt idx="6">
                  <c:v>0.375</c:v>
                </c:pt>
                <c:pt idx="7">
                  <c:v>0.4</c:v>
                </c:pt>
                <c:pt idx="8">
                  <c:v>0.425</c:v>
                </c:pt>
                <c:pt idx="9">
                  <c:v>0.45</c:v>
                </c:pt>
                <c:pt idx="10">
                  <c:v>0.475</c:v>
                </c:pt>
                <c:pt idx="11">
                  <c:v>0.5</c:v>
                </c:pt>
                <c:pt idx="12">
                  <c:v>0.525</c:v>
                </c:pt>
                <c:pt idx="13">
                  <c:v>0.55</c:v>
                </c:pt>
                <c:pt idx="14">
                  <c:v>0.575</c:v>
                </c:pt>
                <c:pt idx="15">
                  <c:v>0.6</c:v>
                </c:pt>
                <c:pt idx="16">
                  <c:v>0.625</c:v>
                </c:pt>
                <c:pt idx="17">
                  <c:v>0.65</c:v>
                </c:pt>
                <c:pt idx="18">
                  <c:v>0.675</c:v>
                </c:pt>
                <c:pt idx="19">
                  <c:v>0.7</c:v>
                </c:pt>
                <c:pt idx="20">
                  <c:v>0.725</c:v>
                </c:pt>
                <c:pt idx="21">
                  <c:v>0.75</c:v>
                </c:pt>
                <c:pt idx="22">
                  <c:v>0.775</c:v>
                </c:pt>
                <c:pt idx="23">
                  <c:v>0.8</c:v>
                </c:pt>
                <c:pt idx="24">
                  <c:v>0.825</c:v>
                </c:pt>
                <c:pt idx="25">
                  <c:v>0.85</c:v>
                </c:pt>
                <c:pt idx="26">
                  <c:v>0.875</c:v>
                </c:pt>
                <c:pt idx="27">
                  <c:v>0.9</c:v>
                </c:pt>
                <c:pt idx="28">
                  <c:v>0.925</c:v>
                </c:pt>
                <c:pt idx="29">
                  <c:v>0.95</c:v>
                </c:pt>
                <c:pt idx="30">
                  <c:v>0.975</c:v>
                </c:pt>
              </c:numCache>
            </c:numRef>
          </c:xVal>
          <c:yVal>
            <c:numRef>
              <c:f>Priors!$J$23:$J$53</c:f>
              <c:numCache>
                <c:formatCode>General</c:formatCode>
                <c:ptCount val="31"/>
                <c:pt idx="0">
                  <c:v>48.72730089330243</c:v>
                </c:pt>
                <c:pt idx="1">
                  <c:v>39.5271369648314</c:v>
                </c:pt>
                <c:pt idx="2">
                  <c:v>34.35047679897883</c:v>
                </c:pt>
                <c:pt idx="3">
                  <c:v>30.83135748595641</c:v>
                </c:pt>
                <c:pt idx="4">
                  <c:v>28.22917710063229</c:v>
                </c:pt>
                <c:pt idx="5">
                  <c:v>26.2148571412084</c:v>
                </c:pt>
                <c:pt idx="6">
                  <c:v>24.61364149439873</c:v>
                </c:pt>
                <c:pt idx="7">
                  <c:v>23.32200500352631</c:v>
                </c:pt>
                <c:pt idx="8">
                  <c:v>22.27398486937055</c:v>
                </c:pt>
                <c:pt idx="9">
                  <c:v>21.42539810568325</c:v>
                </c:pt>
                <c:pt idx="10">
                  <c:v>20.74564871969307</c:v>
                </c:pt>
                <c:pt idx="11">
                  <c:v>20.21314700774748</c:v>
                </c:pt>
                <c:pt idx="12">
                  <c:v>19.8126073423989</c:v>
                </c:pt>
                <c:pt idx="13">
                  <c:v>19.5333976217573</c:v>
                </c:pt>
                <c:pt idx="14">
                  <c:v>19.36851878898394</c:v>
                </c:pt>
                <c:pt idx="15">
                  <c:v>19.31398995708391</c:v>
                </c:pt>
                <c:pt idx="16">
                  <c:v>19.36851878898394</c:v>
                </c:pt>
                <c:pt idx="17">
                  <c:v>19.53339762175731</c:v>
                </c:pt>
                <c:pt idx="18">
                  <c:v>19.8126073423989</c:v>
                </c:pt>
                <c:pt idx="19">
                  <c:v>20.21314700774748</c:v>
                </c:pt>
                <c:pt idx="20">
                  <c:v>20.74564871969307</c:v>
                </c:pt>
                <c:pt idx="21">
                  <c:v>21.42539810568325</c:v>
                </c:pt>
                <c:pt idx="22">
                  <c:v>22.27398486937054</c:v>
                </c:pt>
                <c:pt idx="23">
                  <c:v>23.32200500352632</c:v>
                </c:pt>
                <c:pt idx="24">
                  <c:v>24.61364149439873</c:v>
                </c:pt>
                <c:pt idx="25">
                  <c:v>26.2148571412084</c:v>
                </c:pt>
                <c:pt idx="26">
                  <c:v>28.2291771006323</c:v>
                </c:pt>
                <c:pt idx="27">
                  <c:v>30.8313574859564</c:v>
                </c:pt>
                <c:pt idx="28">
                  <c:v>34.35047679897884</c:v>
                </c:pt>
                <c:pt idx="29">
                  <c:v>39.5271369648314</c:v>
                </c:pt>
                <c:pt idx="30">
                  <c:v>48.72730089330238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5222864"/>
        <c:axId val="-605220384"/>
      </c:scatterChart>
      <c:valAx>
        <c:axId val="-60522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5225856"/>
        <c:crosses val="autoZero"/>
        <c:crossBetween val="midCat"/>
      </c:valAx>
      <c:valAx>
        <c:axId val="-605225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5228336"/>
        <c:crosses val="autoZero"/>
        <c:crossBetween val="midCat"/>
      </c:valAx>
      <c:valAx>
        <c:axId val="-605222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605220384"/>
        <c:crosses val="autoZero"/>
        <c:crossBetween val="midCat"/>
      </c:valAx>
      <c:valAx>
        <c:axId val="-605220384"/>
        <c:scaling>
          <c:orientation val="minMax"/>
          <c:max val="45.0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5222864"/>
        <c:crosses val="max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1426828707729"/>
          <c:y val="0.430465219377323"/>
          <c:w val="0.111114636954468"/>
          <c:h val="0.1015070822985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Sheet3!$A$1:$A$79</c:f>
              <c:numCache>
                <c:formatCode>General</c:formatCode>
                <c:ptCount val="79"/>
                <c:pt idx="0">
                  <c:v>0.21</c:v>
                </c:pt>
                <c:pt idx="1">
                  <c:v>0.22</c:v>
                </c:pt>
                <c:pt idx="2">
                  <c:v>0.23</c:v>
                </c:pt>
                <c:pt idx="3">
                  <c:v>0.24</c:v>
                </c:pt>
                <c:pt idx="4">
                  <c:v>0.25</c:v>
                </c:pt>
                <c:pt idx="5">
                  <c:v>0.26</c:v>
                </c:pt>
                <c:pt idx="6">
                  <c:v>0.27</c:v>
                </c:pt>
                <c:pt idx="7">
                  <c:v>0.28</c:v>
                </c:pt>
                <c:pt idx="8">
                  <c:v>0.29</c:v>
                </c:pt>
                <c:pt idx="9">
                  <c:v>0.3</c:v>
                </c:pt>
                <c:pt idx="10">
                  <c:v>0.31</c:v>
                </c:pt>
                <c:pt idx="11">
                  <c:v>0.32</c:v>
                </c:pt>
                <c:pt idx="12">
                  <c:v>0.33</c:v>
                </c:pt>
                <c:pt idx="13">
                  <c:v>0.34</c:v>
                </c:pt>
                <c:pt idx="14">
                  <c:v>0.35</c:v>
                </c:pt>
                <c:pt idx="15">
                  <c:v>0.36</c:v>
                </c:pt>
                <c:pt idx="16">
                  <c:v>0.37</c:v>
                </c:pt>
                <c:pt idx="17">
                  <c:v>0.38</c:v>
                </c:pt>
                <c:pt idx="18">
                  <c:v>0.39</c:v>
                </c:pt>
                <c:pt idx="19">
                  <c:v>0.4</c:v>
                </c:pt>
                <c:pt idx="20">
                  <c:v>0.41</c:v>
                </c:pt>
                <c:pt idx="21">
                  <c:v>0.42</c:v>
                </c:pt>
                <c:pt idx="22">
                  <c:v>0.43</c:v>
                </c:pt>
                <c:pt idx="23">
                  <c:v>0.44</c:v>
                </c:pt>
                <c:pt idx="24">
                  <c:v>0.45</c:v>
                </c:pt>
                <c:pt idx="25">
                  <c:v>0.46</c:v>
                </c:pt>
                <c:pt idx="26">
                  <c:v>0.47</c:v>
                </c:pt>
                <c:pt idx="27">
                  <c:v>0.48</c:v>
                </c:pt>
                <c:pt idx="28">
                  <c:v>0.49</c:v>
                </c:pt>
                <c:pt idx="29">
                  <c:v>0.5</c:v>
                </c:pt>
                <c:pt idx="30">
                  <c:v>0.51</c:v>
                </c:pt>
                <c:pt idx="31">
                  <c:v>0.52</c:v>
                </c:pt>
                <c:pt idx="32">
                  <c:v>0.53</c:v>
                </c:pt>
                <c:pt idx="33">
                  <c:v>0.54</c:v>
                </c:pt>
                <c:pt idx="34">
                  <c:v>0.55</c:v>
                </c:pt>
                <c:pt idx="35">
                  <c:v>0.56</c:v>
                </c:pt>
                <c:pt idx="36">
                  <c:v>0.57</c:v>
                </c:pt>
                <c:pt idx="37">
                  <c:v>0.58</c:v>
                </c:pt>
                <c:pt idx="38">
                  <c:v>0.59</c:v>
                </c:pt>
                <c:pt idx="39">
                  <c:v>0.6</c:v>
                </c:pt>
                <c:pt idx="40">
                  <c:v>0.61</c:v>
                </c:pt>
                <c:pt idx="41">
                  <c:v>0.62</c:v>
                </c:pt>
                <c:pt idx="42">
                  <c:v>0.63</c:v>
                </c:pt>
                <c:pt idx="43">
                  <c:v>0.64</c:v>
                </c:pt>
                <c:pt idx="44">
                  <c:v>0.65</c:v>
                </c:pt>
                <c:pt idx="45">
                  <c:v>0.66</c:v>
                </c:pt>
                <c:pt idx="46">
                  <c:v>0.67</c:v>
                </c:pt>
                <c:pt idx="47">
                  <c:v>0.68</c:v>
                </c:pt>
                <c:pt idx="48">
                  <c:v>0.69</c:v>
                </c:pt>
                <c:pt idx="49">
                  <c:v>0.7</c:v>
                </c:pt>
                <c:pt idx="50">
                  <c:v>0.71</c:v>
                </c:pt>
                <c:pt idx="51">
                  <c:v>0.72</c:v>
                </c:pt>
                <c:pt idx="52">
                  <c:v>0.73</c:v>
                </c:pt>
                <c:pt idx="53">
                  <c:v>0.74</c:v>
                </c:pt>
                <c:pt idx="54">
                  <c:v>0.75</c:v>
                </c:pt>
                <c:pt idx="55">
                  <c:v>0.76</c:v>
                </c:pt>
                <c:pt idx="56">
                  <c:v>0.77</c:v>
                </c:pt>
                <c:pt idx="57">
                  <c:v>0.78</c:v>
                </c:pt>
                <c:pt idx="58">
                  <c:v>0.79</c:v>
                </c:pt>
                <c:pt idx="59">
                  <c:v>0.8</c:v>
                </c:pt>
                <c:pt idx="60">
                  <c:v>0.81</c:v>
                </c:pt>
                <c:pt idx="61">
                  <c:v>0.82</c:v>
                </c:pt>
                <c:pt idx="62">
                  <c:v>0.83</c:v>
                </c:pt>
                <c:pt idx="63">
                  <c:v>0.84</c:v>
                </c:pt>
                <c:pt idx="64">
                  <c:v>0.85</c:v>
                </c:pt>
                <c:pt idx="65">
                  <c:v>0.86</c:v>
                </c:pt>
                <c:pt idx="66">
                  <c:v>0.87</c:v>
                </c:pt>
                <c:pt idx="67">
                  <c:v>0.88</c:v>
                </c:pt>
                <c:pt idx="68">
                  <c:v>0.89</c:v>
                </c:pt>
                <c:pt idx="69">
                  <c:v>0.9</c:v>
                </c:pt>
                <c:pt idx="70">
                  <c:v>0.91</c:v>
                </c:pt>
                <c:pt idx="71">
                  <c:v>0.92</c:v>
                </c:pt>
                <c:pt idx="72">
                  <c:v>0.93</c:v>
                </c:pt>
                <c:pt idx="73">
                  <c:v>0.94</c:v>
                </c:pt>
                <c:pt idx="74">
                  <c:v>0.95</c:v>
                </c:pt>
                <c:pt idx="75">
                  <c:v>0.96</c:v>
                </c:pt>
                <c:pt idx="76">
                  <c:v>0.97</c:v>
                </c:pt>
                <c:pt idx="77">
                  <c:v>0.98</c:v>
                </c:pt>
                <c:pt idx="78">
                  <c:v>0.99</c:v>
                </c:pt>
              </c:numCache>
            </c:numRef>
          </c:xVal>
          <c:yVal>
            <c:numRef>
              <c:f>Sheet3!$B$1:$B$79</c:f>
              <c:numCache>
                <c:formatCode>General</c:formatCode>
                <c:ptCount val="79"/>
                <c:pt idx="0">
                  <c:v>25.0272</c:v>
                </c:pt>
                <c:pt idx="1">
                  <c:v>24.5566</c:v>
                </c:pt>
                <c:pt idx="2">
                  <c:v>24.117</c:v>
                </c:pt>
                <c:pt idx="3">
                  <c:v>23.7062</c:v>
                </c:pt>
                <c:pt idx="4">
                  <c:v>23.322</c:v>
                </c:pt>
                <c:pt idx="5">
                  <c:v>22.9626</c:v>
                </c:pt>
                <c:pt idx="6">
                  <c:v>22.6263</c:v>
                </c:pt>
                <c:pt idx="7">
                  <c:v>22.3118</c:v>
                </c:pt>
                <c:pt idx="8">
                  <c:v>22.0178</c:v>
                </c:pt>
                <c:pt idx="9">
                  <c:v>21.7431</c:v>
                </c:pt>
                <c:pt idx="10">
                  <c:v>21.4867</c:v>
                </c:pt>
                <c:pt idx="11">
                  <c:v>21.2478</c:v>
                </c:pt>
                <c:pt idx="12">
                  <c:v>21.0255</c:v>
                </c:pt>
                <c:pt idx="13">
                  <c:v>20.8191</c:v>
                </c:pt>
                <c:pt idx="14">
                  <c:v>20.6279</c:v>
                </c:pt>
                <c:pt idx="15">
                  <c:v>20.4515</c:v>
                </c:pt>
                <c:pt idx="16">
                  <c:v>20.2891</c:v>
                </c:pt>
                <c:pt idx="17">
                  <c:v>20.1405</c:v>
                </c:pt>
                <c:pt idx="18">
                  <c:v>20.0052</c:v>
                </c:pt>
                <c:pt idx="19">
                  <c:v>19.8827</c:v>
                </c:pt>
                <c:pt idx="20">
                  <c:v>19.7729</c:v>
                </c:pt>
                <c:pt idx="21">
                  <c:v>19.6753</c:v>
                </c:pt>
                <c:pt idx="22">
                  <c:v>19.5898</c:v>
                </c:pt>
                <c:pt idx="23">
                  <c:v>19.5161</c:v>
                </c:pt>
                <c:pt idx="24">
                  <c:v>19.454</c:v>
                </c:pt>
                <c:pt idx="25">
                  <c:v>19.4034</c:v>
                </c:pt>
                <c:pt idx="26">
                  <c:v>19.3642</c:v>
                </c:pt>
                <c:pt idx="27">
                  <c:v>19.3363</c:v>
                </c:pt>
                <c:pt idx="28">
                  <c:v>19.3196</c:v>
                </c:pt>
                <c:pt idx="29">
                  <c:v>19.314</c:v>
                </c:pt>
                <c:pt idx="30">
                  <c:v>19.3196</c:v>
                </c:pt>
                <c:pt idx="31">
                  <c:v>19.3363</c:v>
                </c:pt>
                <c:pt idx="32">
                  <c:v>19.3642</c:v>
                </c:pt>
                <c:pt idx="33">
                  <c:v>19.4034</c:v>
                </c:pt>
                <c:pt idx="34">
                  <c:v>19.454</c:v>
                </c:pt>
                <c:pt idx="35">
                  <c:v>19.5161</c:v>
                </c:pt>
                <c:pt idx="36">
                  <c:v>19.5898</c:v>
                </c:pt>
                <c:pt idx="37">
                  <c:v>19.6753</c:v>
                </c:pt>
                <c:pt idx="38">
                  <c:v>19.7729</c:v>
                </c:pt>
                <c:pt idx="39">
                  <c:v>19.8827</c:v>
                </c:pt>
                <c:pt idx="40">
                  <c:v>20.0052</c:v>
                </c:pt>
                <c:pt idx="41">
                  <c:v>20.1405</c:v>
                </c:pt>
                <c:pt idx="42">
                  <c:v>20.2891</c:v>
                </c:pt>
                <c:pt idx="43">
                  <c:v>20.4515</c:v>
                </c:pt>
                <c:pt idx="44">
                  <c:v>20.6279</c:v>
                </c:pt>
                <c:pt idx="45">
                  <c:v>20.8191</c:v>
                </c:pt>
                <c:pt idx="46">
                  <c:v>21.0255</c:v>
                </c:pt>
                <c:pt idx="47">
                  <c:v>21.2478</c:v>
                </c:pt>
                <c:pt idx="48">
                  <c:v>21.4867</c:v>
                </c:pt>
                <c:pt idx="49">
                  <c:v>21.7431</c:v>
                </c:pt>
                <c:pt idx="50">
                  <c:v>22.0178</c:v>
                </c:pt>
                <c:pt idx="51">
                  <c:v>22.3118</c:v>
                </c:pt>
                <c:pt idx="52">
                  <c:v>22.6263</c:v>
                </c:pt>
                <c:pt idx="53">
                  <c:v>22.9626</c:v>
                </c:pt>
                <c:pt idx="54">
                  <c:v>23.322</c:v>
                </c:pt>
                <c:pt idx="55">
                  <c:v>23.7062</c:v>
                </c:pt>
                <c:pt idx="56">
                  <c:v>24.117</c:v>
                </c:pt>
                <c:pt idx="57">
                  <c:v>24.5566</c:v>
                </c:pt>
                <c:pt idx="58">
                  <c:v>25.0272</c:v>
                </c:pt>
                <c:pt idx="59">
                  <c:v>25.5317</c:v>
                </c:pt>
                <c:pt idx="60">
                  <c:v>26.0733</c:v>
                </c:pt>
                <c:pt idx="61">
                  <c:v>26.6556</c:v>
                </c:pt>
                <c:pt idx="62">
                  <c:v>27.283</c:v>
                </c:pt>
                <c:pt idx="63">
                  <c:v>27.9608</c:v>
                </c:pt>
                <c:pt idx="64">
                  <c:v>28.6951</c:v>
                </c:pt>
                <c:pt idx="65">
                  <c:v>29.4934</c:v>
                </c:pt>
                <c:pt idx="66">
                  <c:v>30.3648</c:v>
                </c:pt>
                <c:pt idx="67">
                  <c:v>31.3207</c:v>
                </c:pt>
                <c:pt idx="68">
                  <c:v>32.3755</c:v>
                </c:pt>
                <c:pt idx="69">
                  <c:v>33.5477</c:v>
                </c:pt>
                <c:pt idx="70">
                  <c:v>34.8617</c:v>
                </c:pt>
                <c:pt idx="71">
                  <c:v>36.3504</c:v>
                </c:pt>
                <c:pt idx="72">
                  <c:v>38.0601</c:v>
                </c:pt>
                <c:pt idx="73">
                  <c:v>40.0588</c:v>
                </c:pt>
                <c:pt idx="74">
                  <c:v>42.4515</c:v>
                </c:pt>
                <c:pt idx="75">
                  <c:v>45.4144</c:v>
                </c:pt>
                <c:pt idx="76">
                  <c:v>49.2781</c:v>
                </c:pt>
                <c:pt idx="77">
                  <c:v>54.7842</c:v>
                </c:pt>
                <c:pt idx="78">
                  <c:v>64.2997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6798448"/>
        <c:axId val="-606795968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Sheet3!$A$1:$A$79</c:f>
              <c:numCache>
                <c:formatCode>General</c:formatCode>
                <c:ptCount val="79"/>
                <c:pt idx="0">
                  <c:v>0.21</c:v>
                </c:pt>
                <c:pt idx="1">
                  <c:v>0.22</c:v>
                </c:pt>
                <c:pt idx="2">
                  <c:v>0.23</c:v>
                </c:pt>
                <c:pt idx="3">
                  <c:v>0.24</c:v>
                </c:pt>
                <c:pt idx="4">
                  <c:v>0.25</c:v>
                </c:pt>
                <c:pt idx="5">
                  <c:v>0.26</c:v>
                </c:pt>
                <c:pt idx="6">
                  <c:v>0.27</c:v>
                </c:pt>
                <c:pt idx="7">
                  <c:v>0.28</c:v>
                </c:pt>
                <c:pt idx="8">
                  <c:v>0.29</c:v>
                </c:pt>
                <c:pt idx="9">
                  <c:v>0.3</c:v>
                </c:pt>
                <c:pt idx="10">
                  <c:v>0.31</c:v>
                </c:pt>
                <c:pt idx="11">
                  <c:v>0.32</c:v>
                </c:pt>
                <c:pt idx="12">
                  <c:v>0.33</c:v>
                </c:pt>
                <c:pt idx="13">
                  <c:v>0.34</c:v>
                </c:pt>
                <c:pt idx="14">
                  <c:v>0.35</c:v>
                </c:pt>
                <c:pt idx="15">
                  <c:v>0.36</c:v>
                </c:pt>
                <c:pt idx="16">
                  <c:v>0.37</c:v>
                </c:pt>
                <c:pt idx="17">
                  <c:v>0.38</c:v>
                </c:pt>
                <c:pt idx="18">
                  <c:v>0.39</c:v>
                </c:pt>
                <c:pt idx="19">
                  <c:v>0.4</c:v>
                </c:pt>
                <c:pt idx="20">
                  <c:v>0.41</c:v>
                </c:pt>
                <c:pt idx="21">
                  <c:v>0.42</c:v>
                </c:pt>
                <c:pt idx="22">
                  <c:v>0.43</c:v>
                </c:pt>
                <c:pt idx="23">
                  <c:v>0.44</c:v>
                </c:pt>
                <c:pt idx="24">
                  <c:v>0.45</c:v>
                </c:pt>
                <c:pt idx="25">
                  <c:v>0.46</c:v>
                </c:pt>
                <c:pt idx="26">
                  <c:v>0.47</c:v>
                </c:pt>
                <c:pt idx="27">
                  <c:v>0.48</c:v>
                </c:pt>
                <c:pt idx="28">
                  <c:v>0.49</c:v>
                </c:pt>
                <c:pt idx="29">
                  <c:v>0.5</c:v>
                </c:pt>
                <c:pt idx="30">
                  <c:v>0.51</c:v>
                </c:pt>
                <c:pt idx="31">
                  <c:v>0.52</c:v>
                </c:pt>
                <c:pt idx="32">
                  <c:v>0.53</c:v>
                </c:pt>
                <c:pt idx="33">
                  <c:v>0.54</c:v>
                </c:pt>
                <c:pt idx="34">
                  <c:v>0.55</c:v>
                </c:pt>
                <c:pt idx="35">
                  <c:v>0.56</c:v>
                </c:pt>
                <c:pt idx="36">
                  <c:v>0.57</c:v>
                </c:pt>
                <c:pt idx="37">
                  <c:v>0.58</c:v>
                </c:pt>
                <c:pt idx="38">
                  <c:v>0.59</c:v>
                </c:pt>
                <c:pt idx="39">
                  <c:v>0.6</c:v>
                </c:pt>
                <c:pt idx="40">
                  <c:v>0.61</c:v>
                </c:pt>
                <c:pt idx="41">
                  <c:v>0.62</c:v>
                </c:pt>
                <c:pt idx="42">
                  <c:v>0.63</c:v>
                </c:pt>
                <c:pt idx="43">
                  <c:v>0.64</c:v>
                </c:pt>
                <c:pt idx="44">
                  <c:v>0.65</c:v>
                </c:pt>
                <c:pt idx="45">
                  <c:v>0.66</c:v>
                </c:pt>
                <c:pt idx="46">
                  <c:v>0.67</c:v>
                </c:pt>
                <c:pt idx="47">
                  <c:v>0.68</c:v>
                </c:pt>
                <c:pt idx="48">
                  <c:v>0.69</c:v>
                </c:pt>
                <c:pt idx="49">
                  <c:v>0.7</c:v>
                </c:pt>
                <c:pt idx="50">
                  <c:v>0.71</c:v>
                </c:pt>
                <c:pt idx="51">
                  <c:v>0.72</c:v>
                </c:pt>
                <c:pt idx="52">
                  <c:v>0.73</c:v>
                </c:pt>
                <c:pt idx="53">
                  <c:v>0.74</c:v>
                </c:pt>
                <c:pt idx="54">
                  <c:v>0.75</c:v>
                </c:pt>
                <c:pt idx="55">
                  <c:v>0.76</c:v>
                </c:pt>
                <c:pt idx="56">
                  <c:v>0.77</c:v>
                </c:pt>
                <c:pt idx="57">
                  <c:v>0.78</c:v>
                </c:pt>
                <c:pt idx="58">
                  <c:v>0.79</c:v>
                </c:pt>
                <c:pt idx="59">
                  <c:v>0.8</c:v>
                </c:pt>
                <c:pt idx="60">
                  <c:v>0.81</c:v>
                </c:pt>
                <c:pt idx="61">
                  <c:v>0.82</c:v>
                </c:pt>
                <c:pt idx="62">
                  <c:v>0.83</c:v>
                </c:pt>
                <c:pt idx="63">
                  <c:v>0.84</c:v>
                </c:pt>
                <c:pt idx="64">
                  <c:v>0.85</c:v>
                </c:pt>
                <c:pt idx="65">
                  <c:v>0.86</c:v>
                </c:pt>
                <c:pt idx="66">
                  <c:v>0.87</c:v>
                </c:pt>
                <c:pt idx="67">
                  <c:v>0.88</c:v>
                </c:pt>
                <c:pt idx="68">
                  <c:v>0.89</c:v>
                </c:pt>
                <c:pt idx="69">
                  <c:v>0.9</c:v>
                </c:pt>
                <c:pt idx="70">
                  <c:v>0.91</c:v>
                </c:pt>
                <c:pt idx="71">
                  <c:v>0.92</c:v>
                </c:pt>
                <c:pt idx="72">
                  <c:v>0.93</c:v>
                </c:pt>
                <c:pt idx="73">
                  <c:v>0.94</c:v>
                </c:pt>
                <c:pt idx="74">
                  <c:v>0.95</c:v>
                </c:pt>
                <c:pt idx="75">
                  <c:v>0.96</c:v>
                </c:pt>
                <c:pt idx="76">
                  <c:v>0.97</c:v>
                </c:pt>
                <c:pt idx="77">
                  <c:v>0.98</c:v>
                </c:pt>
                <c:pt idx="78">
                  <c:v>0.99</c:v>
                </c:pt>
              </c:numCache>
            </c:numRef>
          </c:xVal>
          <c:yVal>
            <c:numRef>
              <c:f>Sheet3!$C$1:$C$79</c:f>
              <c:numCache>
                <c:formatCode>General</c:formatCode>
                <c:ptCount val="79"/>
                <c:pt idx="0">
                  <c:v>1.35152829557068E-11</c:v>
                </c:pt>
                <c:pt idx="1">
                  <c:v>2.16373527665358E-11</c:v>
                </c:pt>
                <c:pt idx="2">
                  <c:v>3.35830379279038E-11</c:v>
                </c:pt>
                <c:pt idx="3">
                  <c:v>5.06440178403925E-11</c:v>
                </c:pt>
                <c:pt idx="4">
                  <c:v>7.43676559847765E-11</c:v>
                </c:pt>
                <c:pt idx="5">
                  <c:v>1.06529411988562E-10</c:v>
                </c:pt>
                <c:pt idx="6">
                  <c:v>1.49115491423656E-10</c:v>
                </c:pt>
                <c:pt idx="7">
                  <c:v>2.04224752622533E-10</c:v>
                </c:pt>
                <c:pt idx="8">
                  <c:v>2.74025485799283E-10</c:v>
                </c:pt>
                <c:pt idx="9">
                  <c:v>3.60654745095644E-10</c:v>
                </c:pt>
                <c:pt idx="10">
                  <c:v>4.66063138797135E-10</c:v>
                </c:pt>
                <c:pt idx="11">
                  <c:v>5.9183099690631E-10</c:v>
                </c:pt>
                <c:pt idx="12">
                  <c:v>7.39164959498856E-10</c:v>
                </c:pt>
                <c:pt idx="13">
                  <c:v>9.08614685459987E-10</c:v>
                </c:pt>
                <c:pt idx="14">
                  <c:v>1.10006122456007E-9</c:v>
                </c:pt>
                <c:pt idx="15">
                  <c:v>1.31227967791408E-9</c:v>
                </c:pt>
                <c:pt idx="16">
                  <c:v>1.54367484521325E-9</c:v>
                </c:pt>
                <c:pt idx="17">
                  <c:v>1.79098515959878E-9</c:v>
                </c:pt>
                <c:pt idx="18">
                  <c:v>2.05046344215913E-9</c:v>
                </c:pt>
                <c:pt idx="19">
                  <c:v>2.31767803368524E-9</c:v>
                </c:pt>
                <c:pt idx="20">
                  <c:v>2.5866557804944E-9</c:v>
                </c:pt>
                <c:pt idx="21">
                  <c:v>2.851844097954E-9</c:v>
                </c:pt>
                <c:pt idx="22">
                  <c:v>3.10640415484723E-9</c:v>
                </c:pt>
                <c:pt idx="23">
                  <c:v>3.34399378593068E-9</c:v>
                </c:pt>
                <c:pt idx="24">
                  <c:v>3.55823927537171E-9</c:v>
                </c:pt>
                <c:pt idx="25">
                  <c:v>3.74291918210678E-9</c:v>
                </c:pt>
                <c:pt idx="26">
                  <c:v>3.892555321461E-9</c:v>
                </c:pt>
                <c:pt idx="27">
                  <c:v>4.00268680526752E-9</c:v>
                </c:pt>
                <c:pt idx="28">
                  <c:v>4.07009294965342E-9</c:v>
                </c:pt>
                <c:pt idx="29">
                  <c:v>4.09294940852481E-9</c:v>
                </c:pt>
                <c:pt idx="30">
                  <c:v>4.07009294965342E-9</c:v>
                </c:pt>
                <c:pt idx="31">
                  <c:v>4.00268680526752E-9</c:v>
                </c:pt>
                <c:pt idx="32">
                  <c:v>3.892555321461E-9</c:v>
                </c:pt>
                <c:pt idx="33">
                  <c:v>3.74291918210678E-9</c:v>
                </c:pt>
                <c:pt idx="34">
                  <c:v>3.55823927537171E-9</c:v>
                </c:pt>
                <c:pt idx="35">
                  <c:v>3.34399378593068E-9</c:v>
                </c:pt>
                <c:pt idx="36">
                  <c:v>3.10640415484723E-9</c:v>
                </c:pt>
                <c:pt idx="37">
                  <c:v>2.851844097954E-9</c:v>
                </c:pt>
                <c:pt idx="38">
                  <c:v>2.5866557804944E-9</c:v>
                </c:pt>
                <c:pt idx="39">
                  <c:v>2.31767803368524E-9</c:v>
                </c:pt>
                <c:pt idx="40">
                  <c:v>2.05046344215913E-9</c:v>
                </c:pt>
                <c:pt idx="41">
                  <c:v>1.79098515959878E-9</c:v>
                </c:pt>
                <c:pt idx="42">
                  <c:v>1.54367484521325E-9</c:v>
                </c:pt>
                <c:pt idx="43">
                  <c:v>1.31227967791408E-9</c:v>
                </c:pt>
                <c:pt idx="44">
                  <c:v>1.10006122456007E-9</c:v>
                </c:pt>
                <c:pt idx="45">
                  <c:v>9.08614685459987E-10</c:v>
                </c:pt>
                <c:pt idx="46">
                  <c:v>7.39164959498856E-10</c:v>
                </c:pt>
                <c:pt idx="47">
                  <c:v>5.9183099690631E-10</c:v>
                </c:pt>
                <c:pt idx="48">
                  <c:v>4.66063138797135E-10</c:v>
                </c:pt>
                <c:pt idx="49">
                  <c:v>3.60654745095644E-10</c:v>
                </c:pt>
                <c:pt idx="50">
                  <c:v>2.74025485799283E-10</c:v>
                </c:pt>
                <c:pt idx="51">
                  <c:v>2.04224752622533E-10</c:v>
                </c:pt>
                <c:pt idx="52">
                  <c:v>1.49115491423656E-10</c:v>
                </c:pt>
                <c:pt idx="53">
                  <c:v>1.06529411988562E-10</c:v>
                </c:pt>
                <c:pt idx="54">
                  <c:v>7.43676559847765E-11</c:v>
                </c:pt>
                <c:pt idx="55">
                  <c:v>5.06440178403925E-11</c:v>
                </c:pt>
                <c:pt idx="56">
                  <c:v>3.35830379279038E-11</c:v>
                </c:pt>
                <c:pt idx="57">
                  <c:v>2.16373527665358E-11</c:v>
                </c:pt>
                <c:pt idx="58">
                  <c:v>1.35152829557068E-11</c:v>
                </c:pt>
                <c:pt idx="59">
                  <c:v>8.16062791129028E-12</c:v>
                </c:pt>
                <c:pt idx="60">
                  <c:v>4.74798879084522E-12</c:v>
                </c:pt>
                <c:pt idx="61">
                  <c:v>2.65228389483457E-12</c:v>
                </c:pt>
                <c:pt idx="62">
                  <c:v>1.41626215511475E-12</c:v>
                </c:pt>
                <c:pt idx="63">
                  <c:v>7.19082716496996E-13</c:v>
                </c:pt>
                <c:pt idx="64">
                  <c:v>3.45045535373132E-13</c:v>
                </c:pt>
                <c:pt idx="65">
                  <c:v>1.55302743360844E-13</c:v>
                </c:pt>
                <c:pt idx="66">
                  <c:v>6.49732986118201E-14</c:v>
                </c:pt>
                <c:pt idx="67">
                  <c:v>2.4980022237537E-14</c:v>
                </c:pt>
                <c:pt idx="68">
                  <c:v>8.69959432193487E-15</c:v>
                </c:pt>
                <c:pt idx="69">
                  <c:v>2.69413286306542E-15</c:v>
                </c:pt>
                <c:pt idx="70">
                  <c:v>7.24029164398534E-16</c:v>
                </c:pt>
                <c:pt idx="71">
                  <c:v>1.63388642700414E-16</c:v>
                </c:pt>
                <c:pt idx="72">
                  <c:v>2.95602831215029E-17</c:v>
                </c:pt>
                <c:pt idx="73">
                  <c:v>4.00575338480799E-18</c:v>
                </c:pt>
                <c:pt idx="74">
                  <c:v>3.66056229046162E-19</c:v>
                </c:pt>
                <c:pt idx="75">
                  <c:v>1.89137080510761E-20</c:v>
                </c:pt>
                <c:pt idx="76">
                  <c:v>3.97002362621482E-22</c:v>
                </c:pt>
                <c:pt idx="77">
                  <c:v>1.61259104781836E-24</c:v>
                </c:pt>
                <c:pt idx="78">
                  <c:v>1.18848882341658E-28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6790496"/>
        <c:axId val="-606792976"/>
      </c:scatterChart>
      <c:valAx>
        <c:axId val="-60679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795968"/>
        <c:crosses val="autoZero"/>
        <c:crossBetween val="midCat"/>
      </c:valAx>
      <c:valAx>
        <c:axId val="-6067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798448"/>
        <c:crosses val="autoZero"/>
        <c:crossBetween val="midCat"/>
      </c:valAx>
      <c:valAx>
        <c:axId val="-606792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790496"/>
        <c:crosses val="max"/>
        <c:crossBetween val="midCat"/>
      </c:valAx>
      <c:valAx>
        <c:axId val="-606790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60679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699096905686"/>
          <c:y val="0.0602947100248081"/>
          <c:w val="0.804897736154437"/>
          <c:h val="0.735815492782451"/>
        </c:manualLayout>
      </c:layout>
      <c:scatterChart>
        <c:scatterStyle val="lineMarker"/>
        <c:varyColors val="0"/>
        <c:ser>
          <c:idx val="0"/>
          <c:order val="0"/>
          <c:tx>
            <c:v>Multi-species model</c:v>
          </c:tx>
          <c:spPr>
            <a:ln w="4762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SRR!$B$5:$B$28</c:f>
              <c:numCache>
                <c:formatCode>_(* #,##0_);_(* \(#,##0\);_(* "-"??_);_(@_)</c:formatCode>
                <c:ptCount val="24"/>
                <c:pt idx="0">
                  <c:v>1.0</c:v>
                </c:pt>
                <c:pt idx="1">
                  <c:v>260870.52173913</c:v>
                </c:pt>
                <c:pt idx="2">
                  <c:v>521740.04347826</c:v>
                </c:pt>
                <c:pt idx="3">
                  <c:v>782609.56521739</c:v>
                </c:pt>
                <c:pt idx="4">
                  <c:v>1.04347908695652E6</c:v>
                </c:pt>
                <c:pt idx="5">
                  <c:v>1.30434860869565E6</c:v>
                </c:pt>
                <c:pt idx="6">
                  <c:v>1.56521813043478E6</c:v>
                </c:pt>
                <c:pt idx="7">
                  <c:v>1.82608765217391E6</c:v>
                </c:pt>
                <c:pt idx="8">
                  <c:v>2.08695717391304E6</c:v>
                </c:pt>
                <c:pt idx="9">
                  <c:v>2.34782669565217E6</c:v>
                </c:pt>
                <c:pt idx="10">
                  <c:v>2.6086962173913E6</c:v>
                </c:pt>
                <c:pt idx="11">
                  <c:v>2.86956573913043E6</c:v>
                </c:pt>
                <c:pt idx="12">
                  <c:v>3.13043526086956E6</c:v>
                </c:pt>
                <c:pt idx="13">
                  <c:v>3.39130478260869E6</c:v>
                </c:pt>
                <c:pt idx="14">
                  <c:v>3.65217430434782E6</c:v>
                </c:pt>
                <c:pt idx="15">
                  <c:v>3.91304382608695E6</c:v>
                </c:pt>
                <c:pt idx="16">
                  <c:v>4.17391334782608E6</c:v>
                </c:pt>
                <c:pt idx="17">
                  <c:v>4.43478286956521E6</c:v>
                </c:pt>
                <c:pt idx="18">
                  <c:v>4.69565239130434E6</c:v>
                </c:pt>
                <c:pt idx="19">
                  <c:v>4.95652191304347E6</c:v>
                </c:pt>
                <c:pt idx="20">
                  <c:v>5.2173914347826E6</c:v>
                </c:pt>
                <c:pt idx="21">
                  <c:v>5.47826095652173E6</c:v>
                </c:pt>
                <c:pt idx="22">
                  <c:v>5.73913047826086E6</c:v>
                </c:pt>
                <c:pt idx="23">
                  <c:v>5.99999999999999E6</c:v>
                </c:pt>
              </c:numCache>
            </c:numRef>
          </c:xVal>
          <c:yVal>
            <c:numRef>
              <c:f>SRR!$C$5:$C$28</c:f>
              <c:numCache>
                <c:formatCode>_(* #,##0_);_(* \(#,##0\);_(* "-"??_);_(@_)</c:formatCode>
                <c:ptCount val="24"/>
                <c:pt idx="0">
                  <c:v>43.64111321158611</c:v>
                </c:pt>
                <c:pt idx="1">
                  <c:v>1.04445529367225E7</c:v>
                </c:pt>
                <c:pt idx="2">
                  <c:v>1.9164083175445E7</c:v>
                </c:pt>
                <c:pt idx="3">
                  <c:v>2.637230301707E7</c:v>
                </c:pt>
                <c:pt idx="4">
                  <c:v>3.22593552731904E7</c:v>
                </c:pt>
                <c:pt idx="5">
                  <c:v>3.69942853116872E7</c:v>
                </c:pt>
                <c:pt idx="6">
                  <c:v>4.0727228821117E7</c:v>
                </c:pt>
                <c:pt idx="7">
                  <c:v>4.35913821185838E7</c:v>
                </c:pt>
                <c:pt idx="8">
                  <c:v>4.57047759967216E7</c:v>
                </c:pt>
                <c:pt idx="9">
                  <c:v>4.71718721207194E7</c:v>
                </c:pt>
                <c:pt idx="10">
                  <c:v>4.80849991862474E7</c:v>
                </c:pt>
                <c:pt idx="11">
                  <c:v>4.85256444167112E7</c:v>
                </c:pt>
                <c:pt idx="12">
                  <c:v>4.85656144980867E7</c:v>
                </c:pt>
                <c:pt idx="13">
                  <c:v>4.82680787076293E7</c:v>
                </c:pt>
                <c:pt idx="14">
                  <c:v>4.76885057762993E7</c:v>
                </c:pt>
                <c:pt idx="15">
                  <c:v>4.68755049221993E7</c:v>
                </c:pt>
                <c:pt idx="16">
                  <c:v>4.58715804931839E7</c:v>
                </c:pt>
                <c:pt idx="17">
                  <c:v>4.47138087515005E7</c:v>
                </c:pt>
                <c:pt idx="18">
                  <c:v>4.34344445131778E7</c:v>
                </c:pt>
                <c:pt idx="19">
                  <c:v>4.20614646119965E7</c:v>
                </c:pt>
                <c:pt idx="20">
                  <c:v>4.0619054485101E7</c:v>
                </c:pt>
                <c:pt idx="21">
                  <c:v>3.91280435681073E7</c:v>
                </c:pt>
                <c:pt idx="22">
                  <c:v>3.76062946360472E7</c:v>
                </c:pt>
                <c:pt idx="23">
                  <c:v>3.60690517272586E7</c:v>
                </c:pt>
              </c:numCache>
            </c:numRef>
          </c:yVal>
          <c:smooth val="0"/>
        </c:ser>
        <c:ser>
          <c:idx val="1"/>
          <c:order val="1"/>
          <c:tx>
            <c:v>Assessment estimate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SRR!$B$5:$B$28</c:f>
              <c:numCache>
                <c:formatCode>_(* #,##0_);_(* \(#,##0\);_(* "-"??_);_(@_)</c:formatCode>
                <c:ptCount val="24"/>
                <c:pt idx="0">
                  <c:v>1.0</c:v>
                </c:pt>
                <c:pt idx="1">
                  <c:v>260870.52173913</c:v>
                </c:pt>
                <c:pt idx="2">
                  <c:v>521740.04347826</c:v>
                </c:pt>
                <c:pt idx="3">
                  <c:v>782609.56521739</c:v>
                </c:pt>
                <c:pt idx="4">
                  <c:v>1.04347908695652E6</c:v>
                </c:pt>
                <c:pt idx="5">
                  <c:v>1.30434860869565E6</c:v>
                </c:pt>
                <c:pt idx="6">
                  <c:v>1.56521813043478E6</c:v>
                </c:pt>
                <c:pt idx="7">
                  <c:v>1.82608765217391E6</c:v>
                </c:pt>
                <c:pt idx="8">
                  <c:v>2.08695717391304E6</c:v>
                </c:pt>
                <c:pt idx="9">
                  <c:v>2.34782669565217E6</c:v>
                </c:pt>
                <c:pt idx="10">
                  <c:v>2.6086962173913E6</c:v>
                </c:pt>
                <c:pt idx="11">
                  <c:v>2.86956573913043E6</c:v>
                </c:pt>
                <c:pt idx="12">
                  <c:v>3.13043526086956E6</c:v>
                </c:pt>
                <c:pt idx="13">
                  <c:v>3.39130478260869E6</c:v>
                </c:pt>
                <c:pt idx="14">
                  <c:v>3.65217430434782E6</c:v>
                </c:pt>
                <c:pt idx="15">
                  <c:v>3.91304382608695E6</c:v>
                </c:pt>
                <c:pt idx="16">
                  <c:v>4.17391334782608E6</c:v>
                </c:pt>
                <c:pt idx="17">
                  <c:v>4.43478286956521E6</c:v>
                </c:pt>
                <c:pt idx="18">
                  <c:v>4.69565239130434E6</c:v>
                </c:pt>
                <c:pt idx="19">
                  <c:v>4.95652191304347E6</c:v>
                </c:pt>
                <c:pt idx="20">
                  <c:v>5.2173914347826E6</c:v>
                </c:pt>
                <c:pt idx="21">
                  <c:v>5.47826095652173E6</c:v>
                </c:pt>
                <c:pt idx="22">
                  <c:v>5.73913047826086E6</c:v>
                </c:pt>
                <c:pt idx="23">
                  <c:v>5.99999999999999E6</c:v>
                </c:pt>
              </c:numCache>
            </c:numRef>
          </c:xVal>
          <c:yVal>
            <c:numRef>
              <c:f>SRR!$E$5:$E$28</c:f>
              <c:numCache>
                <c:formatCode>_(* #,##0_);_(* \(#,##0\);_(* "-"??_);_(@_)</c:formatCode>
                <c:ptCount val="24"/>
                <c:pt idx="0">
                  <c:v>30.18462096711527</c:v>
                </c:pt>
                <c:pt idx="1">
                  <c:v>7.14003184766893E6</c:v>
                </c:pt>
                <c:pt idx="2">
                  <c:v>1.29484781305539E7</c:v>
                </c:pt>
                <c:pt idx="3">
                  <c:v>1.76116126345876E7</c:v>
                </c:pt>
                <c:pt idx="4">
                  <c:v>2.12925236323372E7</c:v>
                </c:pt>
                <c:pt idx="5">
                  <c:v>2.41338429988161E7</c:v>
                </c:pt>
                <c:pt idx="6">
                  <c:v>2.62601431447873E7</c:v>
                </c:pt>
                <c:pt idx="7">
                  <c:v>2.7780064805673E7</c:v>
                </c:pt>
                <c:pt idx="8">
                  <c:v>2.87882050384629E7</c:v>
                </c:pt>
                <c:pt idx="9">
                  <c:v>2.9366791645188E7</c:v>
                </c:pt>
                <c:pt idx="10">
                  <c:v>2.95871674369209E7</c:v>
                </c:pt>
                <c:pt idx="11">
                  <c:v>2.95111052427275E7</c:v>
                </c:pt>
                <c:pt idx="12">
                  <c:v>2.91919723228862E7</c:v>
                </c:pt>
                <c:pt idx="13">
                  <c:v>2.86757608375229E7</c:v>
                </c:pt>
                <c:pt idx="14">
                  <c:v>2.80019992258996E7</c:v>
                </c:pt>
                <c:pt idx="15">
                  <c:v>2.72045577458396E7</c:v>
                </c:pt>
                <c:pt idx="16">
                  <c:v>2.63123599873064E7</c:v>
                </c:pt>
                <c:pt idx="17">
                  <c:v>2.53500108911918E7</c:v>
                </c:pt>
                <c:pt idx="18">
                  <c:v>2.43383506579486E7</c:v>
                </c:pt>
                <c:pt idx="19">
                  <c:v>2.32949429065154E7</c:v>
                </c:pt>
                <c:pt idx="20">
                  <c:v>2.22345045291967E7</c:v>
                </c:pt>
                <c:pt idx="21">
                  <c:v>2.1169283871289E7</c:v>
                </c:pt>
                <c:pt idx="22">
                  <c:v>2.01093931349671E7</c:v>
                </c:pt>
                <c:pt idx="23">
                  <c:v>1.90631002560406E7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SRR!$F$4</c:f>
              <c:strCache>
                <c:ptCount val="1"/>
                <c:pt idx="0">
                  <c:v>Prior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SRR!$B$5:$B$28</c:f>
              <c:numCache>
                <c:formatCode>_(* #,##0_);_(* \(#,##0\);_(* "-"??_);_(@_)</c:formatCode>
                <c:ptCount val="24"/>
                <c:pt idx="0">
                  <c:v>1.0</c:v>
                </c:pt>
                <c:pt idx="1">
                  <c:v>260870.52173913</c:v>
                </c:pt>
                <c:pt idx="2">
                  <c:v>521740.04347826</c:v>
                </c:pt>
                <c:pt idx="3">
                  <c:v>782609.56521739</c:v>
                </c:pt>
                <c:pt idx="4">
                  <c:v>1.04347908695652E6</c:v>
                </c:pt>
                <c:pt idx="5">
                  <c:v>1.30434860869565E6</c:v>
                </c:pt>
                <c:pt idx="6">
                  <c:v>1.56521813043478E6</c:v>
                </c:pt>
                <c:pt idx="7">
                  <c:v>1.82608765217391E6</c:v>
                </c:pt>
                <c:pt idx="8">
                  <c:v>2.08695717391304E6</c:v>
                </c:pt>
                <c:pt idx="9">
                  <c:v>2.34782669565217E6</c:v>
                </c:pt>
                <c:pt idx="10">
                  <c:v>2.6086962173913E6</c:v>
                </c:pt>
                <c:pt idx="11">
                  <c:v>2.86956573913043E6</c:v>
                </c:pt>
                <c:pt idx="12">
                  <c:v>3.13043526086956E6</c:v>
                </c:pt>
                <c:pt idx="13">
                  <c:v>3.39130478260869E6</c:v>
                </c:pt>
                <c:pt idx="14">
                  <c:v>3.65217430434782E6</c:v>
                </c:pt>
                <c:pt idx="15">
                  <c:v>3.91304382608695E6</c:v>
                </c:pt>
                <c:pt idx="16">
                  <c:v>4.17391334782608E6</c:v>
                </c:pt>
                <c:pt idx="17">
                  <c:v>4.43478286956521E6</c:v>
                </c:pt>
                <c:pt idx="18">
                  <c:v>4.69565239130434E6</c:v>
                </c:pt>
                <c:pt idx="19">
                  <c:v>4.95652191304347E6</c:v>
                </c:pt>
                <c:pt idx="20">
                  <c:v>5.2173914347826E6</c:v>
                </c:pt>
                <c:pt idx="21">
                  <c:v>5.47826095652173E6</c:v>
                </c:pt>
                <c:pt idx="22">
                  <c:v>5.73913047826086E6</c:v>
                </c:pt>
                <c:pt idx="23">
                  <c:v>5.99999999999999E6</c:v>
                </c:pt>
              </c:numCache>
            </c:numRef>
          </c:xVal>
          <c:yVal>
            <c:numRef>
              <c:f>SRR!$F$5:$F$28</c:f>
              <c:numCache>
                <c:formatCode>_(* #,##0_);_(* \(#,##0\);_(* "-"??_);_(@_)</c:formatCode>
                <c:ptCount val="24"/>
                <c:pt idx="0">
                  <c:v>20.96186382241681</c:v>
                </c:pt>
                <c:pt idx="1">
                  <c:v>5.04118362861041E6</c:v>
                </c:pt>
                <c:pt idx="2">
                  <c:v>9.29478386919299E6</c:v>
                </c:pt>
                <c:pt idx="3">
                  <c:v>1.28531001740543E7</c:v>
                </c:pt>
                <c:pt idx="4">
                  <c:v>1.57988001473151E7</c:v>
                </c:pt>
                <c:pt idx="5">
                  <c:v>1.82058789276734E7</c:v>
                </c:pt>
                <c:pt idx="6">
                  <c:v>2.01405096456754E7</c:v>
                </c:pt>
                <c:pt idx="7">
                  <c:v>2.16618139336624E7</c:v>
                </c:pt>
                <c:pt idx="8">
                  <c:v>2.28225597890623E7</c:v>
                </c:pt>
                <c:pt idx="9">
                  <c:v>2.36697934389535E7</c:v>
                </c:pt>
                <c:pt idx="10">
                  <c:v>2.4245411258509E7</c:v>
                </c:pt>
                <c:pt idx="11">
                  <c:v>2.45866772530565E7</c:v>
                </c:pt>
                <c:pt idx="12">
                  <c:v>2.4726691118496E7</c:v>
                </c:pt>
                <c:pt idx="13">
                  <c:v>2.46948114435333E7</c:v>
                </c:pt>
                <c:pt idx="14">
                  <c:v>2.45170382058094E7</c:v>
                </c:pt>
                <c:pt idx="15">
                  <c:v>2.42163583390532E7</c:v>
                </c:pt>
                <c:pt idx="16">
                  <c:v>2.38130578066722E7</c:v>
                </c:pt>
                <c:pt idx="17">
                  <c:v>2.33250033058199E7</c:v>
                </c:pt>
                <c:pt idx="18">
                  <c:v>2.27678964422933E7</c:v>
                </c:pt>
                <c:pt idx="19">
                  <c:v>2.21555029581738E7</c:v>
                </c:pt>
                <c:pt idx="20">
                  <c:v>2.14998593587424E7</c:v>
                </c:pt>
                <c:pt idx="21">
                  <c:v>2.08114590708249E7</c:v>
                </c:pt>
                <c:pt idx="22">
                  <c:v>2.00994200695288E7</c:v>
                </c:pt>
                <c:pt idx="23">
                  <c:v>1.93716357326212E7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6744480"/>
        <c:axId val="-605212640"/>
      </c:scatterChart>
      <c:valAx>
        <c:axId val="-606744480"/>
        <c:scaling>
          <c:orientation val="minMax"/>
          <c:max val="6.0E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Female spawning biomass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212640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-605212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Recruitment age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744480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371836460848"/>
          <c:y val="0.051272624371375"/>
          <c:w val="0.258066520493117"/>
          <c:h val="0.16575263585604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3.png"/><Relationship Id="rId8" Type="http://schemas.openxmlformats.org/officeDocument/2006/relationships/image" Target="../media/image4.png"/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</xdr:row>
      <xdr:rowOff>106680</xdr:rowOff>
    </xdr:from>
    <xdr:to>
      <xdr:col>13</xdr:col>
      <xdr:colOff>335280</xdr:colOff>
      <xdr:row>19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-1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0</xdr:col>
      <xdr:colOff>7976727</xdr:colOff>
      <xdr:row>1</xdr:row>
      <xdr:rowOff>4058875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22860</xdr:colOff>
      <xdr:row>6</xdr:row>
      <xdr:rowOff>45720</xdr:rowOff>
    </xdr:from>
    <xdr:to>
      <xdr:col>50</xdr:col>
      <xdr:colOff>76200</xdr:colOff>
      <xdr:row>19</xdr:row>
      <xdr:rowOff>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518160</xdr:colOff>
      <xdr:row>3</xdr:row>
      <xdr:rowOff>129540</xdr:rowOff>
    </xdr:from>
    <xdr:to>
      <xdr:col>18</xdr:col>
      <xdr:colOff>312420</xdr:colOff>
      <xdr:row>20</xdr:row>
      <xdr:rowOff>167640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502920</xdr:colOff>
      <xdr:row>20</xdr:row>
      <xdr:rowOff>91440</xdr:rowOff>
    </xdr:from>
    <xdr:to>
      <xdr:col>18</xdr:col>
      <xdr:colOff>281940</xdr:colOff>
      <xdr:row>37</xdr:row>
      <xdr:rowOff>76200</xdr:rowOff>
    </xdr:to>
    <xdr:graphicFrame macro="">
      <xdr:nvGraphicFramePr>
        <xdr:cNvPr id="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388620</xdr:colOff>
      <xdr:row>49</xdr:row>
      <xdr:rowOff>160020</xdr:rowOff>
    </xdr:from>
    <xdr:to>
      <xdr:col>17</xdr:col>
      <xdr:colOff>571500</xdr:colOff>
      <xdr:row>74</xdr:row>
      <xdr:rowOff>22860</xdr:rowOff>
    </xdr:to>
    <xdr:graphicFrame macro="">
      <xdr:nvGraphicFramePr>
        <xdr:cNvPr id="5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175260</xdr:colOff>
      <xdr:row>33</xdr:row>
      <xdr:rowOff>60960</xdr:rowOff>
    </xdr:from>
    <xdr:to>
      <xdr:col>24</xdr:col>
      <xdr:colOff>0</xdr:colOff>
      <xdr:row>36</xdr:row>
      <xdr:rowOff>45720</xdr:rowOff>
    </xdr:to>
    <xdr:pic>
      <xdr:nvPicPr>
        <xdr:cNvPr id="6" name="Picture 356" descr="\beta = (1-\bar{x}) \left(\frac{\bar{x} (1 - \bar{x})}{v} - 1 \right).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2580" y="5913120"/>
          <a:ext cx="2385060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205740</xdr:colOff>
      <xdr:row>30</xdr:row>
      <xdr:rowOff>22860</xdr:rowOff>
    </xdr:from>
    <xdr:to>
      <xdr:col>23</xdr:col>
      <xdr:colOff>190500</xdr:colOff>
      <xdr:row>33</xdr:row>
      <xdr:rowOff>0</xdr:rowOff>
    </xdr:to>
    <xdr:pic>
      <xdr:nvPicPr>
        <xdr:cNvPr id="7" name="Picture 357" descr="\alpha = \bar{x} \left(\frac{\bar{x} (1 - \bar{x})}{v} - 1 \right),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3060" y="5372100"/>
          <a:ext cx="190500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22</xdr:col>
      <xdr:colOff>0</xdr:colOff>
      <xdr:row>40</xdr:row>
      <xdr:rowOff>137160</xdr:rowOff>
    </xdr:to>
    <xdr:pic>
      <xdr:nvPicPr>
        <xdr:cNvPr id="8" name="Picture 358" descr="\frac{(\bar{x}-\ell)}{(h-\ell)} ,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690360"/>
          <a:ext cx="640080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396240</xdr:colOff>
      <xdr:row>38</xdr:row>
      <xdr:rowOff>0</xdr:rowOff>
    </xdr:from>
    <xdr:to>
      <xdr:col>23</xdr:col>
      <xdr:colOff>403860</xdr:colOff>
      <xdr:row>40</xdr:row>
      <xdr:rowOff>68580</xdr:rowOff>
    </xdr:to>
    <xdr:pic>
      <xdr:nvPicPr>
        <xdr:cNvPr id="9" name="Picture 359" descr="\frac{v}{(h-\ell)^2} 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3720" y="6690360"/>
          <a:ext cx="64770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5</xdr:row>
      <xdr:rowOff>165100</xdr:rowOff>
    </xdr:from>
    <xdr:to>
      <xdr:col>10</xdr:col>
      <xdr:colOff>520700</xdr:colOff>
      <xdr:row>20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620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home/MyMods/EBSwp/1999/results/for%20stok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home/MyMods/EBS%20Pollock/97EBSwp/results/Home/penalty%20vs%20sig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 (2)"/>
      <sheetName val="Sheet4"/>
      <sheetName val="Sheet2"/>
      <sheetName val="Sheet3"/>
    </sheetNames>
    <sheetDataSet>
      <sheetData sheetId="0">
        <row r="2">
          <cell r="D2">
            <v>1.5545</v>
          </cell>
          <cell r="E2">
            <v>0.61321000000000003</v>
          </cell>
        </row>
        <row r="4">
          <cell r="A4">
            <v>0.7</v>
          </cell>
          <cell r="B4">
            <v>10.199999999999999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art1"/>
    </sheetNames>
    <sheetDataSet>
      <sheetData sheetId="0" refreshError="1">
        <row r="2">
          <cell r="A2">
            <v>0.7</v>
          </cell>
        </row>
        <row r="3">
          <cell r="A3">
            <v>0.6</v>
          </cell>
        </row>
        <row r="4">
          <cell r="A4">
            <v>0.5</v>
          </cell>
        </row>
        <row r="5">
          <cell r="A5">
            <v>0.4</v>
          </cell>
        </row>
        <row r="6">
          <cell r="A6">
            <v>0.3</v>
          </cell>
        </row>
        <row r="7">
          <cell r="A7">
            <v>0.25</v>
          </cell>
        </row>
        <row r="8">
          <cell r="A8">
            <v>0.22500000000000001</v>
          </cell>
        </row>
        <row r="9">
          <cell r="A9">
            <v>0.2</v>
          </cell>
        </row>
        <row r="10">
          <cell r="A10">
            <v>0.15</v>
          </cell>
        </row>
        <row r="11">
          <cell r="A11">
            <v>0.1</v>
          </cell>
        </row>
        <row r="12">
          <cell r="A12">
            <v>0.05</v>
          </cell>
        </row>
        <row r="13">
          <cell r="A13">
            <v>0.01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80"/>
  <sheetViews>
    <sheetView workbookViewId="0">
      <selection activeCell="H27" sqref="H27"/>
    </sheetView>
  </sheetViews>
  <sheetFormatPr baseColWidth="10" defaultColWidth="8.796875" defaultRowHeight="13" x14ac:dyDescent="0.15"/>
  <cols>
    <col min="1" max="3" width="8.796875" style="7"/>
    <col min="4" max="5" width="12.3984375" style="7" bestFit="1" customWidth="1"/>
    <col min="6" max="259" width="8.796875" style="7"/>
    <col min="260" max="261" width="12.3984375" style="7" bestFit="1" customWidth="1"/>
    <col min="262" max="515" width="8.796875" style="7"/>
    <col min="516" max="517" width="12.3984375" style="7" bestFit="1" customWidth="1"/>
    <col min="518" max="771" width="8.796875" style="7"/>
    <col min="772" max="773" width="12.3984375" style="7" bestFit="1" customWidth="1"/>
    <col min="774" max="1027" width="8.796875" style="7"/>
    <col min="1028" max="1029" width="12.3984375" style="7" bestFit="1" customWidth="1"/>
    <col min="1030" max="1283" width="8.796875" style="7"/>
    <col min="1284" max="1285" width="12.3984375" style="7" bestFit="1" customWidth="1"/>
    <col min="1286" max="1539" width="8.796875" style="7"/>
    <col min="1540" max="1541" width="12.3984375" style="7" bestFit="1" customWidth="1"/>
    <col min="1542" max="1795" width="8.796875" style="7"/>
    <col min="1796" max="1797" width="12.3984375" style="7" bestFit="1" customWidth="1"/>
    <col min="1798" max="2051" width="8.796875" style="7"/>
    <col min="2052" max="2053" width="12.3984375" style="7" bestFit="1" customWidth="1"/>
    <col min="2054" max="2307" width="8.796875" style="7"/>
    <col min="2308" max="2309" width="12.3984375" style="7" bestFit="1" customWidth="1"/>
    <col min="2310" max="2563" width="8.796875" style="7"/>
    <col min="2564" max="2565" width="12.3984375" style="7" bestFit="1" customWidth="1"/>
    <col min="2566" max="2819" width="8.796875" style="7"/>
    <col min="2820" max="2821" width="12.3984375" style="7" bestFit="1" customWidth="1"/>
    <col min="2822" max="3075" width="8.796875" style="7"/>
    <col min="3076" max="3077" width="12.3984375" style="7" bestFit="1" customWidth="1"/>
    <col min="3078" max="3331" width="8.796875" style="7"/>
    <col min="3332" max="3333" width="12.3984375" style="7" bestFit="1" customWidth="1"/>
    <col min="3334" max="3587" width="8.796875" style="7"/>
    <col min="3588" max="3589" width="12.3984375" style="7" bestFit="1" customWidth="1"/>
    <col min="3590" max="3843" width="8.796875" style="7"/>
    <col min="3844" max="3845" width="12.3984375" style="7" bestFit="1" customWidth="1"/>
    <col min="3846" max="4099" width="8.796875" style="7"/>
    <col min="4100" max="4101" width="12.3984375" style="7" bestFit="1" customWidth="1"/>
    <col min="4102" max="4355" width="8.796875" style="7"/>
    <col min="4356" max="4357" width="12.3984375" style="7" bestFit="1" customWidth="1"/>
    <col min="4358" max="4611" width="8.796875" style="7"/>
    <col min="4612" max="4613" width="12.3984375" style="7" bestFit="1" customWidth="1"/>
    <col min="4614" max="4867" width="8.796875" style="7"/>
    <col min="4868" max="4869" width="12.3984375" style="7" bestFit="1" customWidth="1"/>
    <col min="4870" max="5123" width="8.796875" style="7"/>
    <col min="5124" max="5125" width="12.3984375" style="7" bestFit="1" customWidth="1"/>
    <col min="5126" max="5379" width="8.796875" style="7"/>
    <col min="5380" max="5381" width="12.3984375" style="7" bestFit="1" customWidth="1"/>
    <col min="5382" max="5635" width="8.796875" style="7"/>
    <col min="5636" max="5637" width="12.3984375" style="7" bestFit="1" customWidth="1"/>
    <col min="5638" max="5891" width="8.796875" style="7"/>
    <col min="5892" max="5893" width="12.3984375" style="7" bestFit="1" customWidth="1"/>
    <col min="5894" max="6147" width="8.796875" style="7"/>
    <col min="6148" max="6149" width="12.3984375" style="7" bestFit="1" customWidth="1"/>
    <col min="6150" max="6403" width="8.796875" style="7"/>
    <col min="6404" max="6405" width="12.3984375" style="7" bestFit="1" customWidth="1"/>
    <col min="6406" max="6659" width="8.796875" style="7"/>
    <col min="6660" max="6661" width="12.3984375" style="7" bestFit="1" customWidth="1"/>
    <col min="6662" max="6915" width="8.796875" style="7"/>
    <col min="6916" max="6917" width="12.3984375" style="7" bestFit="1" customWidth="1"/>
    <col min="6918" max="7171" width="8.796875" style="7"/>
    <col min="7172" max="7173" width="12.3984375" style="7" bestFit="1" customWidth="1"/>
    <col min="7174" max="7427" width="8.796875" style="7"/>
    <col min="7428" max="7429" width="12.3984375" style="7" bestFit="1" customWidth="1"/>
    <col min="7430" max="7683" width="8.796875" style="7"/>
    <col min="7684" max="7685" width="12.3984375" style="7" bestFit="1" customWidth="1"/>
    <col min="7686" max="7939" width="8.796875" style="7"/>
    <col min="7940" max="7941" width="12.3984375" style="7" bestFit="1" customWidth="1"/>
    <col min="7942" max="8195" width="8.796875" style="7"/>
    <col min="8196" max="8197" width="12.3984375" style="7" bestFit="1" customWidth="1"/>
    <col min="8198" max="8451" width="8.796875" style="7"/>
    <col min="8452" max="8453" width="12.3984375" style="7" bestFit="1" customWidth="1"/>
    <col min="8454" max="8707" width="8.796875" style="7"/>
    <col min="8708" max="8709" width="12.3984375" style="7" bestFit="1" customWidth="1"/>
    <col min="8710" max="8963" width="8.796875" style="7"/>
    <col min="8964" max="8965" width="12.3984375" style="7" bestFit="1" customWidth="1"/>
    <col min="8966" max="9219" width="8.796875" style="7"/>
    <col min="9220" max="9221" width="12.3984375" style="7" bestFit="1" customWidth="1"/>
    <col min="9222" max="9475" width="8.796875" style="7"/>
    <col min="9476" max="9477" width="12.3984375" style="7" bestFit="1" customWidth="1"/>
    <col min="9478" max="9731" width="8.796875" style="7"/>
    <col min="9732" max="9733" width="12.3984375" style="7" bestFit="1" customWidth="1"/>
    <col min="9734" max="9987" width="8.796875" style="7"/>
    <col min="9988" max="9989" width="12.3984375" style="7" bestFit="1" customWidth="1"/>
    <col min="9990" max="10243" width="8.796875" style="7"/>
    <col min="10244" max="10245" width="12.3984375" style="7" bestFit="1" customWidth="1"/>
    <col min="10246" max="10499" width="8.796875" style="7"/>
    <col min="10500" max="10501" width="12.3984375" style="7" bestFit="1" customWidth="1"/>
    <col min="10502" max="10755" width="8.796875" style="7"/>
    <col min="10756" max="10757" width="12.3984375" style="7" bestFit="1" customWidth="1"/>
    <col min="10758" max="11011" width="8.796875" style="7"/>
    <col min="11012" max="11013" width="12.3984375" style="7" bestFit="1" customWidth="1"/>
    <col min="11014" max="11267" width="8.796875" style="7"/>
    <col min="11268" max="11269" width="12.3984375" style="7" bestFit="1" customWidth="1"/>
    <col min="11270" max="11523" width="8.796875" style="7"/>
    <col min="11524" max="11525" width="12.3984375" style="7" bestFit="1" customWidth="1"/>
    <col min="11526" max="11779" width="8.796875" style="7"/>
    <col min="11780" max="11781" width="12.3984375" style="7" bestFit="1" customWidth="1"/>
    <col min="11782" max="12035" width="8.796875" style="7"/>
    <col min="12036" max="12037" width="12.3984375" style="7" bestFit="1" customWidth="1"/>
    <col min="12038" max="12291" width="8.796875" style="7"/>
    <col min="12292" max="12293" width="12.3984375" style="7" bestFit="1" customWidth="1"/>
    <col min="12294" max="12547" width="8.796875" style="7"/>
    <col min="12548" max="12549" width="12.3984375" style="7" bestFit="1" customWidth="1"/>
    <col min="12550" max="12803" width="8.796875" style="7"/>
    <col min="12804" max="12805" width="12.3984375" style="7" bestFit="1" customWidth="1"/>
    <col min="12806" max="13059" width="8.796875" style="7"/>
    <col min="13060" max="13061" width="12.3984375" style="7" bestFit="1" customWidth="1"/>
    <col min="13062" max="13315" width="8.796875" style="7"/>
    <col min="13316" max="13317" width="12.3984375" style="7" bestFit="1" customWidth="1"/>
    <col min="13318" max="13571" width="8.796875" style="7"/>
    <col min="13572" max="13573" width="12.3984375" style="7" bestFit="1" customWidth="1"/>
    <col min="13574" max="13827" width="8.796875" style="7"/>
    <col min="13828" max="13829" width="12.3984375" style="7" bestFit="1" customWidth="1"/>
    <col min="13830" max="14083" width="8.796875" style="7"/>
    <col min="14084" max="14085" width="12.3984375" style="7" bestFit="1" customWidth="1"/>
    <col min="14086" max="14339" width="8.796875" style="7"/>
    <col min="14340" max="14341" width="12.3984375" style="7" bestFit="1" customWidth="1"/>
    <col min="14342" max="14595" width="8.796875" style="7"/>
    <col min="14596" max="14597" width="12.3984375" style="7" bestFit="1" customWidth="1"/>
    <col min="14598" max="14851" width="8.796875" style="7"/>
    <col min="14852" max="14853" width="12.3984375" style="7" bestFit="1" customWidth="1"/>
    <col min="14854" max="15107" width="8.796875" style="7"/>
    <col min="15108" max="15109" width="12.3984375" style="7" bestFit="1" customWidth="1"/>
    <col min="15110" max="15363" width="8.796875" style="7"/>
    <col min="15364" max="15365" width="12.3984375" style="7" bestFit="1" customWidth="1"/>
    <col min="15366" max="15619" width="8.796875" style="7"/>
    <col min="15620" max="15621" width="12.3984375" style="7" bestFit="1" customWidth="1"/>
    <col min="15622" max="15875" width="8.796875" style="7"/>
    <col min="15876" max="15877" width="12.3984375" style="7" bestFit="1" customWidth="1"/>
    <col min="15878" max="16131" width="8.796875" style="7"/>
    <col min="16132" max="16133" width="12.3984375" style="7" bestFit="1" customWidth="1"/>
    <col min="16134" max="16384" width="8.796875" style="7"/>
  </cols>
  <sheetData>
    <row r="1" spans="1:7" x14ac:dyDescent="0.15">
      <c r="C1" s="7">
        <f>SUM(C2:C80)</f>
        <v>99.997578185228278</v>
      </c>
      <c r="D1" s="7">
        <f>SUM(D2:D80)</f>
        <v>22.596754916974209</v>
      </c>
      <c r="E1" s="7">
        <v>0.35</v>
      </c>
      <c r="F1" s="7">
        <f>G1*E1</f>
        <v>8.7499999999999994E-2</v>
      </c>
      <c r="G1" s="7">
        <v>0.25</v>
      </c>
    </row>
    <row r="2" spans="1:7" x14ac:dyDescent="0.15">
      <c r="A2" s="7">
        <f>LN(B2)</f>
        <v>-6.9077552789821368</v>
      </c>
      <c r="B2" s="7">
        <v>1E-3</v>
      </c>
      <c r="C2" s="7">
        <f>NORMDIST(B2,$E$1,$F$1,0)</f>
        <v>1.6009259986445371E-3</v>
      </c>
      <c r="D2" s="7">
        <f>EXP(-$G$2*(LN(B2)-LN($E$1))^2)</f>
        <v>5.9724929518295821E-120</v>
      </c>
      <c r="E2" s="7">
        <f>EXP(-$G$2*(LN(B2)-LN($E$1))^2)*$C$1/$D$1</f>
        <v>2.6430114992426331E-119</v>
      </c>
      <c r="G2" s="7">
        <f>1/(2*G1^2)</f>
        <v>8</v>
      </c>
    </row>
    <row r="3" spans="1:7" x14ac:dyDescent="0.15">
      <c r="A3" s="7">
        <f t="shared" ref="A3:A66" si="0">LN(B3)</f>
        <v>-4.6051701859880909</v>
      </c>
      <c r="B3" s="7">
        <v>0.01</v>
      </c>
      <c r="C3" s="7">
        <f t="shared" ref="C3:C66" si="1">NORMDIST(B3,$E$1,$F$1,0)</f>
        <v>2.4001841805230397E-3</v>
      </c>
      <c r="D3" s="7">
        <f t="shared" ref="D3:D66" si="2">EXP(-$G$2*(LN(B3)-LN($E$1))^2)</f>
        <v>1.2089417438200744E-44</v>
      </c>
      <c r="E3" s="7">
        <f t="shared" ref="E3:E66" si="3">EXP(-$G$2*(LN(B3)-LN($E$1))^2)*$C$1/$D$1</f>
        <v>5.3499383868709017E-44</v>
      </c>
    </row>
    <row r="4" spans="1:7" x14ac:dyDescent="0.15">
      <c r="A4" s="7">
        <f t="shared" si="0"/>
        <v>-3.912023005428146</v>
      </c>
      <c r="B4" s="7">
        <v>0.02</v>
      </c>
      <c r="C4" s="7">
        <f t="shared" si="1"/>
        <v>3.7176676531788869E-3</v>
      </c>
      <c r="D4" s="7">
        <f t="shared" si="2"/>
        <v>3.4466978731614902E-29</v>
      </c>
      <c r="E4" s="7">
        <f t="shared" si="3"/>
        <v>1.5252696297264508E-28</v>
      </c>
    </row>
    <row r="5" spans="1:7" x14ac:dyDescent="0.15">
      <c r="A5" s="7">
        <f t="shared" si="0"/>
        <v>-3.5065578973199818</v>
      </c>
      <c r="B5" s="7">
        <v>0.03</v>
      </c>
      <c r="C5" s="7">
        <f t="shared" si="1"/>
        <v>5.6836082857783026E-3</v>
      </c>
      <c r="D5" s="7">
        <f t="shared" si="2"/>
        <v>1.0723813037442419E-21</v>
      </c>
      <c r="E5" s="7">
        <f t="shared" si="3"/>
        <v>4.7456165126165427E-21</v>
      </c>
    </row>
    <row r="6" spans="1:7" x14ac:dyDescent="0.15">
      <c r="A6" s="7">
        <f t="shared" si="0"/>
        <v>-3.2188758248682006</v>
      </c>
      <c r="B6" s="7">
        <v>0.04</v>
      </c>
      <c r="C6" s="7">
        <f t="shared" si="1"/>
        <v>8.5764053089415881E-3</v>
      </c>
      <c r="D6" s="7">
        <f t="shared" si="2"/>
        <v>4.5068341296620916E-17</v>
      </c>
      <c r="E6" s="7">
        <f t="shared" si="3"/>
        <v>1.9944124716341658E-16</v>
      </c>
    </row>
    <row r="7" spans="1:7" x14ac:dyDescent="0.15">
      <c r="A7" s="7">
        <f t="shared" si="0"/>
        <v>-2.9957322735539909</v>
      </c>
      <c r="B7" s="7">
        <v>0.05</v>
      </c>
      <c r="C7" s="7">
        <f t="shared" si="1"/>
        <v>1.2773621331221053E-2</v>
      </c>
      <c r="D7" s="7">
        <f t="shared" si="2"/>
        <v>6.984272505684344E-14</v>
      </c>
      <c r="E7" s="7">
        <f t="shared" si="3"/>
        <v>3.0907550155773882E-13</v>
      </c>
    </row>
    <row r="8" spans="1:7" x14ac:dyDescent="0.15">
      <c r="A8" s="7">
        <f t="shared" si="0"/>
        <v>-2.8134107167600364</v>
      </c>
      <c r="B8" s="7">
        <v>0.06</v>
      </c>
      <c r="C8" s="7">
        <f t="shared" si="1"/>
        <v>1.8778044346186445E-2</v>
      </c>
      <c r="D8" s="7">
        <f t="shared" si="2"/>
        <v>1.5627986820921278E-11</v>
      </c>
      <c r="E8" s="7">
        <f t="shared" si="3"/>
        <v>6.915863980225229E-11</v>
      </c>
    </row>
    <row r="9" spans="1:7" x14ac:dyDescent="0.15">
      <c r="A9" s="7">
        <f t="shared" si="0"/>
        <v>-2.6592600369327779</v>
      </c>
      <c r="B9" s="7">
        <v>7.0000000000000007E-2</v>
      </c>
      <c r="C9" s="7">
        <f t="shared" si="1"/>
        <v>2.7246722302455367E-2</v>
      </c>
      <c r="D9" s="7">
        <f t="shared" si="2"/>
        <v>1.0009431295717975E-9</v>
      </c>
      <c r="E9" s="7">
        <f t="shared" si="3"/>
        <v>4.4294806588859345E-9</v>
      </c>
    </row>
    <row r="10" spans="1:7" x14ac:dyDescent="0.15">
      <c r="A10" s="7">
        <f t="shared" si="0"/>
        <v>-2.5257286443082556</v>
      </c>
      <c r="B10" s="7">
        <v>0.08</v>
      </c>
      <c r="C10" s="7">
        <f t="shared" si="1"/>
        <v>3.9021661103897272E-2</v>
      </c>
      <c r="D10" s="7">
        <f t="shared" si="2"/>
        <v>2.7027784574863642E-8</v>
      </c>
      <c r="E10" s="7">
        <f t="shared" si="3"/>
        <v>1.1960624484041347E-7</v>
      </c>
    </row>
    <row r="11" spans="1:7" x14ac:dyDescent="0.15">
      <c r="A11" s="7">
        <f t="shared" si="0"/>
        <v>-2.4079456086518722</v>
      </c>
      <c r="B11" s="7">
        <v>0.09</v>
      </c>
      <c r="C11" s="7">
        <f t="shared" si="1"/>
        <v>5.516007175878896E-2</v>
      </c>
      <c r="D11" s="7">
        <f t="shared" si="2"/>
        <v>3.9043857215273508E-7</v>
      </c>
      <c r="E11" s="7">
        <f t="shared" si="3"/>
        <v>1.7278105546050684E-6</v>
      </c>
    </row>
    <row r="12" spans="1:7" x14ac:dyDescent="0.15">
      <c r="A12" s="7">
        <f t="shared" si="0"/>
        <v>-2.3025850929940455</v>
      </c>
      <c r="B12" s="7">
        <v>0.1</v>
      </c>
      <c r="C12" s="7">
        <f t="shared" si="1"/>
        <v>7.696113685977421E-2</v>
      </c>
      <c r="D12" s="7">
        <f t="shared" si="2"/>
        <v>3.5260917904568884E-6</v>
      </c>
      <c r="E12" s="7">
        <f t="shared" si="3"/>
        <v>1.560403875689416E-5</v>
      </c>
    </row>
    <row r="13" spans="1:7" x14ac:dyDescent="0.15">
      <c r="A13" s="7">
        <f t="shared" si="0"/>
        <v>-2.2072749131897207</v>
      </c>
      <c r="B13" s="7">
        <v>0.11</v>
      </c>
      <c r="C13" s="7">
        <f t="shared" si="1"/>
        <v>0.10598531834445447</v>
      </c>
      <c r="D13" s="7">
        <f t="shared" si="2"/>
        <v>2.2152157450468134E-5</v>
      </c>
      <c r="E13" s="7">
        <f t="shared" si="3"/>
        <v>9.8030097895193398E-5</v>
      </c>
    </row>
    <row r="14" spans="1:7" x14ac:dyDescent="0.15">
      <c r="A14" s="7">
        <f t="shared" si="0"/>
        <v>-2.120263536200091</v>
      </c>
      <c r="B14" s="7">
        <v>0.12</v>
      </c>
      <c r="C14" s="7">
        <f t="shared" si="1"/>
        <v>0.14406136488619525</v>
      </c>
      <c r="D14" s="7">
        <f t="shared" si="2"/>
        <v>1.0445454815275E-4</v>
      </c>
      <c r="E14" s="7">
        <f t="shared" si="3"/>
        <v>4.622434453126317E-4</v>
      </c>
    </row>
    <row r="15" spans="1:7" x14ac:dyDescent="0.15">
      <c r="A15" s="7">
        <f t="shared" si="0"/>
        <v>-2.0402208285265546</v>
      </c>
      <c r="B15" s="7">
        <v>0.13</v>
      </c>
      <c r="C15" s="7">
        <f t="shared" si="1"/>
        <v>0.19327555270136076</v>
      </c>
      <c r="D15" s="7">
        <f t="shared" si="2"/>
        <v>3.9087734473540459E-4</v>
      </c>
      <c r="E15" s="7">
        <f t="shared" si="3"/>
        <v>1.7297522579957651E-3</v>
      </c>
    </row>
    <row r="16" spans="1:7" x14ac:dyDescent="0.15">
      <c r="A16" s="7">
        <f t="shared" si="0"/>
        <v>-1.9661128563728327</v>
      </c>
      <c r="B16" s="7">
        <v>0.14000000000000001</v>
      </c>
      <c r="C16" s="7">
        <f t="shared" si="1"/>
        <v>0.25593748908391889</v>
      </c>
      <c r="D16" s="7">
        <f t="shared" si="2"/>
        <v>1.2105146943951295E-3</v>
      </c>
      <c r="E16" s="7">
        <f t="shared" si="3"/>
        <v>5.3568991760943319E-3</v>
      </c>
    </row>
    <row r="17" spans="1:5" x14ac:dyDescent="0.15">
      <c r="A17" s="7">
        <f t="shared" si="0"/>
        <v>-1.8971199848858813</v>
      </c>
      <c r="B17" s="7">
        <v>0.15</v>
      </c>
      <c r="C17" s="7">
        <f t="shared" si="1"/>
        <v>0.33451721176183741</v>
      </c>
      <c r="D17" s="7">
        <f t="shared" si="2"/>
        <v>3.2041471824595488E-3</v>
      </c>
      <c r="E17" s="7">
        <f t="shared" si="3"/>
        <v>1.4179335022760043E-2</v>
      </c>
    </row>
    <row r="18" spans="1:5" x14ac:dyDescent="0.15">
      <c r="A18" s="7">
        <f t="shared" si="0"/>
        <v>-1.8325814637483102</v>
      </c>
      <c r="B18" s="7">
        <v>0.16</v>
      </c>
      <c r="C18" s="7">
        <f t="shared" si="1"/>
        <v>0.43154949608894094</v>
      </c>
      <c r="D18" s="7">
        <f t="shared" si="2"/>
        <v>7.4339534755486977E-3</v>
      </c>
      <c r="E18" s="7">
        <f t="shared" si="3"/>
        <v>3.2897526508911284E-2</v>
      </c>
    </row>
    <row r="19" spans="1:5" x14ac:dyDescent="0.15">
      <c r="A19" s="7">
        <f t="shared" si="0"/>
        <v>-1.7719568419318752</v>
      </c>
      <c r="B19" s="7">
        <v>0.17</v>
      </c>
      <c r="C19" s="7">
        <f t="shared" si="1"/>
        <v>0.54950334657806799</v>
      </c>
      <c r="D19" s="7">
        <f t="shared" si="2"/>
        <v>1.5424033009483066E-2</v>
      </c>
      <c r="E19" s="7">
        <f t="shared" si="3"/>
        <v>6.8256081568541141E-2</v>
      </c>
    </row>
    <row r="20" spans="1:5" x14ac:dyDescent="0.15">
      <c r="A20" s="7">
        <f t="shared" si="0"/>
        <v>-1.7147984280919266</v>
      </c>
      <c r="B20" s="7">
        <v>0.18</v>
      </c>
      <c r="C20" s="7">
        <f t="shared" si="1"/>
        <v>0.69061761581786218</v>
      </c>
      <c r="D20" s="7">
        <f t="shared" si="2"/>
        <v>2.9084558693591629E-2</v>
      </c>
      <c r="E20" s="7">
        <f t="shared" si="3"/>
        <v>0.12870810178857017</v>
      </c>
    </row>
    <row r="21" spans="1:5" x14ac:dyDescent="0.15">
      <c r="A21" s="7">
        <f t="shared" si="0"/>
        <v>-1.6607312068216509</v>
      </c>
      <c r="B21" s="7">
        <v>0.19</v>
      </c>
      <c r="C21" s="7">
        <f t="shared" si="1"/>
        <v>0.85670745137954396</v>
      </c>
      <c r="D21" s="7">
        <f t="shared" si="2"/>
        <v>5.0505185999318795E-2</v>
      </c>
      <c r="E21" s="7">
        <f t="shared" si="3"/>
        <v>0.22350095419819002</v>
      </c>
    </row>
    <row r="22" spans="1:5" x14ac:dyDescent="0.15">
      <c r="A22" s="7">
        <f t="shared" si="0"/>
        <v>-1.6094379124341003</v>
      </c>
      <c r="B22" s="7">
        <v>0.2</v>
      </c>
      <c r="C22" s="7">
        <f t="shared" si="1"/>
        <v>1.0489505595898068</v>
      </c>
      <c r="D22" s="7">
        <f t="shared" si="2"/>
        <v>8.1646311031252694E-2</v>
      </c>
      <c r="E22" s="7">
        <f t="shared" si="3"/>
        <v>0.36130999344291714</v>
      </c>
    </row>
    <row r="23" spans="1:5" x14ac:dyDescent="0.15">
      <c r="A23" s="7">
        <f t="shared" si="0"/>
        <v>-1.5606477482646683</v>
      </c>
      <c r="B23" s="7">
        <v>0.21</v>
      </c>
      <c r="C23" s="7">
        <f t="shared" si="1"/>
        <v>1.267666682050921</v>
      </c>
      <c r="D23" s="7">
        <f t="shared" si="2"/>
        <v>0.12399146539973518</v>
      </c>
      <c r="E23" s="7">
        <f t="shared" si="3"/>
        <v>0.54870030237382861</v>
      </c>
    </row>
    <row r="24" spans="1:5" x14ac:dyDescent="0.15">
      <c r="A24" s="7">
        <f t="shared" si="0"/>
        <v>-1.5141277326297755</v>
      </c>
      <c r="B24" s="7">
        <v>0.22</v>
      </c>
      <c r="C24" s="7">
        <f t="shared" si="1"/>
        <v>1.5121076661995798</v>
      </c>
      <c r="D24" s="7">
        <f t="shared" si="2"/>
        <v>0.17823763660804398</v>
      </c>
      <c r="E24" s="7">
        <f t="shared" si="3"/>
        <v>0.78875626468270754</v>
      </c>
    </row>
    <row r="25" spans="1:5" x14ac:dyDescent="0.15">
      <c r="A25" s="7">
        <f t="shared" si="0"/>
        <v>-1.4696759700589417</v>
      </c>
      <c r="B25" s="7">
        <v>0.23</v>
      </c>
      <c r="C25" s="7">
        <f t="shared" si="1"/>
        <v>1.7802784580016882</v>
      </c>
      <c r="D25" s="7">
        <f t="shared" si="2"/>
        <v>0.24409006253228496</v>
      </c>
      <c r="E25" s="7">
        <f t="shared" si="3"/>
        <v>1.0801734674731696</v>
      </c>
    </row>
    <row r="26" spans="1:5" x14ac:dyDescent="0.15">
      <c r="A26" s="7">
        <f t="shared" si="0"/>
        <v>-1.4271163556401458</v>
      </c>
      <c r="B26" s="7">
        <v>0.24</v>
      </c>
      <c r="C26" s="7">
        <f t="shared" si="1"/>
        <v>2.0688106372710302</v>
      </c>
      <c r="D26" s="7">
        <f t="shared" si="2"/>
        <v>0.32020063514886032</v>
      </c>
      <c r="E26" s="7">
        <f t="shared" si="3"/>
        <v>1.4169861188433608</v>
      </c>
    </row>
    <row r="27" spans="1:5" x14ac:dyDescent="0.15">
      <c r="A27" s="7">
        <f t="shared" si="0"/>
        <v>-1.3862943611198906</v>
      </c>
      <c r="B27" s="7">
        <v>0.25</v>
      </c>
      <c r="C27" s="7">
        <f t="shared" si="1"/>
        <v>2.3729092356022923</v>
      </c>
      <c r="D27" s="7">
        <f t="shared" si="2"/>
        <v>0.40425535731410339</v>
      </c>
      <c r="E27" s="7">
        <f t="shared" si="3"/>
        <v>1.7889540709869081</v>
      </c>
    </row>
    <row r="28" spans="1:5" x14ac:dyDescent="0.15">
      <c r="A28" s="7">
        <f t="shared" si="0"/>
        <v>-1.3470736479666092</v>
      </c>
      <c r="B28" s="7">
        <v>0.26</v>
      </c>
      <c r="C28" s="7">
        <f t="shared" si="1"/>
        <v>2.6863902033511122</v>
      </c>
      <c r="D28" s="7">
        <f t="shared" si="2"/>
        <v>0.4931865664308942</v>
      </c>
      <c r="E28" s="7">
        <f t="shared" si="3"/>
        <v>2.1825019750748096</v>
      </c>
    </row>
    <row r="29" spans="1:5" x14ac:dyDescent="0.15">
      <c r="A29" s="7">
        <f t="shared" si="0"/>
        <v>-1.3093333199837622</v>
      </c>
      <c r="B29" s="7">
        <v>0.27</v>
      </c>
      <c r="C29" s="7">
        <f t="shared" si="1"/>
        <v>3.0018199920556219</v>
      </c>
      <c r="D29" s="7">
        <f t="shared" si="2"/>
        <v>0.58346635787623569</v>
      </c>
      <c r="E29" s="7">
        <f t="shared" si="3"/>
        <v>2.5820177700096023</v>
      </c>
    </row>
    <row r="30" spans="1:5" x14ac:dyDescent="0.15">
      <c r="A30" s="7">
        <f t="shared" si="0"/>
        <v>-1.2729656758128873</v>
      </c>
      <c r="B30" s="7">
        <v>0.28000000000000003</v>
      </c>
      <c r="C30" s="7">
        <f t="shared" si="1"/>
        <v>3.3107606029883758</v>
      </c>
      <c r="D30" s="7">
        <f t="shared" si="2"/>
        <v>0.67143077666840767</v>
      </c>
      <c r="E30" s="7">
        <f t="shared" si="3"/>
        <v>2.9712873300861617</v>
      </c>
    </row>
    <row r="31" spans="1:5" x14ac:dyDescent="0.15">
      <c r="A31" s="7">
        <f t="shared" si="0"/>
        <v>-1.2378743560016174</v>
      </c>
      <c r="B31" s="7">
        <v>0.28999999999999998</v>
      </c>
      <c r="C31" s="7">
        <f t="shared" si="1"/>
        <v>3.6041137867489454</v>
      </c>
      <c r="D31" s="7">
        <f t="shared" si="2"/>
        <v>0.75358826015954405</v>
      </c>
      <c r="E31" s="7">
        <f t="shared" si="3"/>
        <v>3.3348594186047289</v>
      </c>
    </row>
    <row r="32" spans="1:5" x14ac:dyDescent="0.15">
      <c r="A32" s="7">
        <f t="shared" si="0"/>
        <v>-1.2039728043259361</v>
      </c>
      <c r="B32" s="7">
        <v>0.3</v>
      </c>
      <c r="C32" s="7">
        <f t="shared" si="1"/>
        <v>3.8725478372204298</v>
      </c>
      <c r="D32" s="7">
        <f t="shared" si="2"/>
        <v>0.82687689138220433</v>
      </c>
      <c r="E32" s="7">
        <f t="shared" si="3"/>
        <v>3.6591841129116611</v>
      </c>
    </row>
    <row r="33" spans="1:5" x14ac:dyDescent="0.15">
      <c r="A33" s="7">
        <f t="shared" si="0"/>
        <v>-1.1711829815029451</v>
      </c>
      <c r="B33" s="7">
        <v>0.31</v>
      </c>
      <c r="C33" s="7">
        <f t="shared" si="1"/>
        <v>4.1069807855321327</v>
      </c>
      <c r="D33" s="7">
        <f t="shared" si="2"/>
        <v>0.88884922288852741</v>
      </c>
      <c r="E33" s="7">
        <f t="shared" si="3"/>
        <v>3.9334307066324836</v>
      </c>
    </row>
    <row r="34" spans="1:5" x14ac:dyDescent="0.15">
      <c r="A34" s="7">
        <f t="shared" si="0"/>
        <v>-1.1394342831883648</v>
      </c>
      <c r="B34" s="7">
        <v>0.32</v>
      </c>
      <c r="C34" s="7">
        <f t="shared" si="1"/>
        <v>4.2990860010468932</v>
      </c>
      <c r="D34" s="7">
        <f t="shared" si="2"/>
        <v>0.93777736219991137</v>
      </c>
      <c r="E34" s="7">
        <f t="shared" si="3"/>
        <v>4.1499527450501583</v>
      </c>
    </row>
    <row r="35" spans="1:5" x14ac:dyDescent="0.15">
      <c r="A35" s="7">
        <f t="shared" si="0"/>
        <v>-1.1086626245216111</v>
      </c>
      <c r="B35" s="7">
        <v>0.33</v>
      </c>
      <c r="C35" s="7">
        <f t="shared" si="1"/>
        <v>4.441781361088478</v>
      </c>
      <c r="D35" s="7">
        <f t="shared" si="2"/>
        <v>0.97268242693561968</v>
      </c>
      <c r="E35" s="7">
        <f t="shared" si="3"/>
        <v>4.3044183730925063</v>
      </c>
    </row>
    <row r="36" spans="1:5" x14ac:dyDescent="0.15">
      <c r="A36" s="7">
        <f t="shared" si="0"/>
        <v>-1.0788096613719298</v>
      </c>
      <c r="B36" s="7">
        <v>0.34</v>
      </c>
      <c r="C36" s="7">
        <f t="shared" si="1"/>
        <v>4.5296620776580161</v>
      </c>
      <c r="D36" s="7">
        <f t="shared" si="2"/>
        <v>0.99330032521541456</v>
      </c>
      <c r="E36" s="7">
        <f t="shared" si="3"/>
        <v>4.3956589031077309</v>
      </c>
    </row>
    <row r="37" spans="1:5" x14ac:dyDescent="0.15">
      <c r="A37" s="7">
        <f t="shared" si="0"/>
        <v>-1.0498221244986776</v>
      </c>
      <c r="B37" s="7">
        <v>0.35000000000000003</v>
      </c>
      <c r="C37" s="7">
        <f t="shared" si="1"/>
        <v>4.5593403474449454</v>
      </c>
      <c r="D37" s="7">
        <f t="shared" si="2"/>
        <v>1</v>
      </c>
      <c r="E37" s="7">
        <f t="shared" si="3"/>
        <v>4.4253070209701741</v>
      </c>
    </row>
    <row r="38" spans="1:5" x14ac:dyDescent="0.15">
      <c r="A38" s="7">
        <f t="shared" si="0"/>
        <v>-1.0216512475319814</v>
      </c>
      <c r="B38" s="7">
        <v>0.36</v>
      </c>
      <c r="C38" s="7">
        <f t="shared" si="1"/>
        <v>4.5296620776580161</v>
      </c>
      <c r="D38" s="7">
        <f t="shared" si="2"/>
        <v>0.99367132448967932</v>
      </c>
      <c r="E38" s="7">
        <f t="shared" si="3"/>
        <v>4.3973006888009101</v>
      </c>
    </row>
    <row r="39" spans="1:5" x14ac:dyDescent="0.15">
      <c r="A39" s="7">
        <f t="shared" si="0"/>
        <v>-0.9942522733438669</v>
      </c>
      <c r="B39" s="7">
        <v>0.37</v>
      </c>
      <c r="C39" s="7">
        <f t="shared" si="1"/>
        <v>4.4417813610884771</v>
      </c>
      <c r="D39" s="7">
        <f t="shared" si="2"/>
        <v>0.97559858126539378</v>
      </c>
      <c r="E39" s="7">
        <f t="shared" si="3"/>
        <v>4.3173232513222883</v>
      </c>
    </row>
    <row r="40" spans="1:5" x14ac:dyDescent="0.15">
      <c r="A40" s="7">
        <f t="shared" si="0"/>
        <v>-0.96758402626170559</v>
      </c>
      <c r="B40" s="7">
        <v>0.38</v>
      </c>
      <c r="C40" s="7">
        <f t="shared" si="1"/>
        <v>4.2990860010468923</v>
      </c>
      <c r="D40" s="7">
        <f t="shared" si="2"/>
        <v>0.94733278442973512</v>
      </c>
      <c r="E40" s="7">
        <f t="shared" si="3"/>
        <v>4.1922384221321316</v>
      </c>
    </row>
    <row r="41" spans="1:5" x14ac:dyDescent="0.15">
      <c r="A41" s="7">
        <f t="shared" si="0"/>
        <v>-0.94160853985844495</v>
      </c>
      <c r="B41" s="7">
        <v>0.39</v>
      </c>
      <c r="C41" s="7">
        <f t="shared" si="1"/>
        <v>4.1069807855321327</v>
      </c>
      <c r="D41" s="7">
        <f t="shared" si="2"/>
        <v>0.91057278883381443</v>
      </c>
      <c r="E41" s="7">
        <f t="shared" si="3"/>
        <v>4.0295641555306707</v>
      </c>
    </row>
    <row r="42" spans="1:5" x14ac:dyDescent="0.15">
      <c r="A42" s="7">
        <f t="shared" si="0"/>
        <v>-0.916290731874155</v>
      </c>
      <c r="B42" s="7">
        <v>0.4</v>
      </c>
      <c r="C42" s="7">
        <f t="shared" si="1"/>
        <v>3.8725478372204281</v>
      </c>
      <c r="D42" s="7">
        <f t="shared" si="2"/>
        <v>0.86706176699541548</v>
      </c>
      <c r="E42" s="7">
        <f t="shared" si="3"/>
        <v>3.8370145250996179</v>
      </c>
    </row>
    <row r="43" spans="1:5" x14ac:dyDescent="0.15">
      <c r="A43" s="7">
        <f t="shared" si="0"/>
        <v>-0.89159811928378352</v>
      </c>
      <c r="B43" s="7">
        <v>0.41000000000000003</v>
      </c>
      <c r="C43" s="7">
        <f t="shared" si="1"/>
        <v>3.6041137867489432</v>
      </c>
      <c r="D43" s="7">
        <f t="shared" si="2"/>
        <v>0.81850261557086101</v>
      </c>
      <c r="E43" s="7">
        <f t="shared" si="3"/>
        <v>3.6221253713681829</v>
      </c>
    </row>
    <row r="44" spans="1:5" x14ac:dyDescent="0.15">
      <c r="A44" s="7">
        <f t="shared" si="0"/>
        <v>-0.86750056770472306</v>
      </c>
      <c r="B44" s="7">
        <v>0.42</v>
      </c>
      <c r="C44" s="7">
        <f t="shared" si="1"/>
        <v>3.3107606029883736</v>
      </c>
      <c r="D44" s="7">
        <f t="shared" si="2"/>
        <v>0.76649339287213558</v>
      </c>
      <c r="E44" s="7">
        <f t="shared" si="3"/>
        <v>3.3919685930043117</v>
      </c>
    </row>
    <row r="45" spans="1:5" x14ac:dyDescent="0.15">
      <c r="A45" s="7">
        <f t="shared" si="0"/>
        <v>-0.84397007029452897</v>
      </c>
      <c r="B45" s="7">
        <v>0.43</v>
      </c>
      <c r="C45" s="7">
        <f t="shared" si="1"/>
        <v>3.0018199920556206</v>
      </c>
      <c r="D45" s="7">
        <f t="shared" si="2"/>
        <v>0.71248206024448968</v>
      </c>
      <c r="E45" s="7">
        <f t="shared" si="3"/>
        <v>3.1529518635152347</v>
      </c>
    </row>
    <row r="46" spans="1:5" x14ac:dyDescent="0.15">
      <c r="A46" s="7">
        <f t="shared" si="0"/>
        <v>-0.82098055206983023</v>
      </c>
      <c r="B46" s="7">
        <v>0.44</v>
      </c>
      <c r="C46" s="7">
        <f t="shared" si="1"/>
        <v>2.6863902033511109</v>
      </c>
      <c r="D46" s="7">
        <f t="shared" si="2"/>
        <v>0.6577385795122791</v>
      </c>
      <c r="E46" s="7">
        <f t="shared" si="3"/>
        <v>2.9106951538786379</v>
      </c>
    </row>
    <row r="47" spans="1:5" x14ac:dyDescent="0.15">
      <c r="A47" s="7">
        <f t="shared" si="0"/>
        <v>-0.79850769621777162</v>
      </c>
      <c r="B47" s="7">
        <v>0.45</v>
      </c>
      <c r="C47" s="7">
        <f t="shared" si="1"/>
        <v>2.3729092356022909</v>
      </c>
      <c r="D47" s="7">
        <f t="shared" si="2"/>
        <v>0.60334172484919668</v>
      </c>
      <c r="E47" s="7">
        <f t="shared" si="3"/>
        <v>2.669972371019405</v>
      </c>
    </row>
    <row r="48" spans="1:5" x14ac:dyDescent="0.15">
      <c r="A48" s="7">
        <f t="shared" si="0"/>
        <v>-0.77652878949899629</v>
      </c>
      <c r="B48" s="7">
        <v>0.46</v>
      </c>
      <c r="C48" s="7">
        <f t="shared" si="1"/>
        <v>2.0688106372710289</v>
      </c>
      <c r="D48" s="7">
        <f t="shared" si="2"/>
        <v>0.55017769251052584</v>
      </c>
      <c r="E48" s="7">
        <f t="shared" si="3"/>
        <v>2.4347052054479996</v>
      </c>
    </row>
    <row r="49" spans="1:5" x14ac:dyDescent="0.15">
      <c r="A49" s="7">
        <f t="shared" si="0"/>
        <v>-0.7550225842780327</v>
      </c>
      <c r="B49" s="7">
        <v>0.47000000000000003</v>
      </c>
      <c r="C49" s="7">
        <f t="shared" si="1"/>
        <v>1.7802784580016857</v>
      </c>
      <c r="D49" s="7">
        <f t="shared" si="2"/>
        <v>0.49894762367514728</v>
      </c>
      <c r="E49" s="7">
        <f t="shared" si="3"/>
        <v>2.2079964221460138</v>
      </c>
    </row>
    <row r="50" spans="1:5" x14ac:dyDescent="0.15">
      <c r="A50" s="7">
        <f t="shared" si="0"/>
        <v>-0.73396917508020043</v>
      </c>
      <c r="B50" s="7">
        <v>0.48</v>
      </c>
      <c r="C50" s="7">
        <f t="shared" si="1"/>
        <v>1.5121076661995791</v>
      </c>
      <c r="D50" s="7">
        <f t="shared" si="2"/>
        <v>0.45018139148405628</v>
      </c>
      <c r="E50" s="7">
        <f t="shared" si="3"/>
        <v>1.992190872444517</v>
      </c>
    </row>
    <row r="51" spans="1:5" x14ac:dyDescent="0.15">
      <c r="A51" s="7">
        <f t="shared" si="0"/>
        <v>-0.71334988787746478</v>
      </c>
      <c r="B51" s="7">
        <v>0.49</v>
      </c>
      <c r="C51" s="7">
        <f t="shared" si="1"/>
        <v>1.2676666820509204</v>
      </c>
      <c r="D51" s="7">
        <f t="shared" si="2"/>
        <v>0.40425535731410267</v>
      </c>
      <c r="E51" s="7">
        <f t="shared" si="3"/>
        <v>1.788954070986905</v>
      </c>
    </row>
    <row r="52" spans="1:5" x14ac:dyDescent="0.15">
      <c r="A52" s="7">
        <f t="shared" si="0"/>
        <v>-0.69314718055994529</v>
      </c>
      <c r="B52" s="7">
        <v>0.5</v>
      </c>
      <c r="C52" s="7">
        <f t="shared" si="1"/>
        <v>1.0489505595898057</v>
      </c>
      <c r="D52" s="7">
        <f t="shared" si="2"/>
        <v>0.36141220676379432</v>
      </c>
      <c r="E52" s="7">
        <f t="shared" si="3"/>
        <v>1.5993599760561432</v>
      </c>
    </row>
    <row r="53" spans="1:5" x14ac:dyDescent="0.15">
      <c r="A53" s="7">
        <f t="shared" si="0"/>
        <v>-0.67334455326376563</v>
      </c>
      <c r="B53" s="7">
        <v>0.51</v>
      </c>
      <c r="C53" s="7">
        <f t="shared" si="1"/>
        <v>0.85670745137954318</v>
      </c>
      <c r="D53" s="7">
        <f t="shared" si="2"/>
        <v>0.32178138482045299</v>
      </c>
      <c r="E53" s="7">
        <f t="shared" si="3"/>
        <v>1.4239814214634563</v>
      </c>
    </row>
    <row r="54" spans="1:5" x14ac:dyDescent="0.15">
      <c r="A54" s="7">
        <f t="shared" si="0"/>
        <v>-0.65392646740666394</v>
      </c>
      <c r="B54" s="7">
        <v>0.52</v>
      </c>
      <c r="C54" s="7">
        <f t="shared" si="1"/>
        <v>0.69061761581786119</v>
      </c>
      <c r="D54" s="7">
        <f t="shared" si="2"/>
        <v>0.28539903064193362</v>
      </c>
      <c r="E54" s="7">
        <f t="shared" si="3"/>
        <v>1.2629783340778309</v>
      </c>
    </row>
    <row r="55" spans="1:5" x14ac:dyDescent="0.15">
      <c r="A55" s="7">
        <f t="shared" si="0"/>
        <v>-0.6348782724359695</v>
      </c>
      <c r="B55" s="7">
        <v>0.53</v>
      </c>
      <c r="C55" s="7">
        <f t="shared" si="1"/>
        <v>0.5495033465780671</v>
      </c>
      <c r="D55" s="7">
        <f t="shared" si="2"/>
        <v>0.25222664697676273</v>
      </c>
      <c r="E55" s="7">
        <f t="shared" si="3"/>
        <v>1.1161803517420337</v>
      </c>
    </row>
    <row r="56" spans="1:5" x14ac:dyDescent="0.15">
      <c r="A56" s="7">
        <f t="shared" si="0"/>
        <v>-0.61618613942381695</v>
      </c>
      <c r="B56" s="7">
        <v>0.54</v>
      </c>
      <c r="C56" s="7">
        <f t="shared" si="1"/>
        <v>0.43154949608894011</v>
      </c>
      <c r="D56" s="7">
        <f t="shared" si="2"/>
        <v>0.22216801913629872</v>
      </c>
      <c r="E56" s="7">
        <f t="shared" si="3"/>
        <v>0.98316169491889882</v>
      </c>
    </row>
    <row r="57" spans="1:5" x14ac:dyDescent="0.15">
      <c r="A57" s="7">
        <f t="shared" si="0"/>
        <v>-0.59783700075562041</v>
      </c>
      <c r="B57" s="7">
        <v>0.55000000000000004</v>
      </c>
      <c r="C57" s="7">
        <f t="shared" si="1"/>
        <v>0.33451721176183685</v>
      </c>
      <c r="D57" s="7">
        <f t="shared" si="2"/>
        <v>0.19508412236878606</v>
      </c>
      <c r="E57" s="7">
        <f t="shared" si="3"/>
        <v>0.86330713639839363</v>
      </c>
    </row>
    <row r="58" spans="1:5" x14ac:dyDescent="0.15">
      <c r="A58" s="7">
        <f t="shared" si="0"/>
        <v>-0.57981849525294205</v>
      </c>
      <c r="B58" s="7">
        <v>0.56000000000000005</v>
      </c>
      <c r="C58" s="7">
        <f t="shared" si="1"/>
        <v>0.25593748908391828</v>
      </c>
      <c r="D58" s="7">
        <f t="shared" si="2"/>
        <v>0.17080592781838083</v>
      </c>
      <c r="E58" s="7">
        <f t="shared" si="3"/>
        <v>0.75586867159800553</v>
      </c>
    </row>
    <row r="59" spans="1:5" x14ac:dyDescent="0.15">
      <c r="A59" s="7">
        <f t="shared" si="0"/>
        <v>-0.56211891815354131</v>
      </c>
      <c r="B59" s="7">
        <v>0.56999999999999995</v>
      </c>
      <c r="C59" s="7">
        <f t="shared" si="1"/>
        <v>0.19327555270136076</v>
      </c>
      <c r="D59" s="7">
        <f t="shared" si="2"/>
        <v>0.14914514199317347</v>
      </c>
      <c r="E59" s="7">
        <f t="shared" si="3"/>
        <v>0.66001304400598415</v>
      </c>
    </row>
    <row r="60" spans="1:5" x14ac:dyDescent="0.15">
      <c r="A60" s="7">
        <f t="shared" si="0"/>
        <v>-0.54472717544167215</v>
      </c>
      <c r="B60" s="7">
        <v>0.57999999999999996</v>
      </c>
      <c r="C60" s="7">
        <f t="shared" si="1"/>
        <v>0.14406136488619525</v>
      </c>
      <c r="D60" s="7">
        <f t="shared" si="2"/>
        <v>0.12990300004947308</v>
      </c>
      <c r="E60" s="7">
        <f t="shared" si="3"/>
        <v>0.5748606581640221</v>
      </c>
    </row>
    <row r="61" spans="1:5" x14ac:dyDescent="0.15">
      <c r="A61" s="7">
        <f t="shared" si="0"/>
        <v>-0.52763274208237199</v>
      </c>
      <c r="B61" s="7">
        <v>0.59</v>
      </c>
      <c r="C61" s="7">
        <f t="shared" si="1"/>
        <v>0.10598531834445447</v>
      </c>
      <c r="D61" s="7">
        <f t="shared" si="2"/>
        <v>0.11287728668762458</v>
      </c>
      <c r="E61" s="7">
        <f t="shared" si="3"/>
        <v>0.49951664928680822</v>
      </c>
    </row>
    <row r="62" spans="1:5" x14ac:dyDescent="0.15">
      <c r="A62" s="7">
        <f t="shared" si="0"/>
        <v>-0.51082562376599072</v>
      </c>
      <c r="B62" s="7">
        <v>0.6</v>
      </c>
      <c r="C62" s="7">
        <f t="shared" si="1"/>
        <v>7.696113685977421E-2</v>
      </c>
      <c r="D62" s="7">
        <f t="shared" si="2"/>
        <v>9.7867787098951387E-2</v>
      </c>
      <c r="E62" s="7">
        <f t="shared" si="3"/>
        <v>0.43309500537580381</v>
      </c>
    </row>
    <row r="63" spans="1:5" x14ac:dyDescent="0.15">
      <c r="A63" s="7">
        <f t="shared" si="0"/>
        <v>-0.49429632181478012</v>
      </c>
      <c r="B63" s="7">
        <v>0.61</v>
      </c>
      <c r="C63" s="7">
        <f t="shared" si="1"/>
        <v>5.516007175878896E-2</v>
      </c>
      <c r="D63" s="7">
        <f t="shared" si="2"/>
        <v>8.4680380479506379E-2</v>
      </c>
      <c r="E63" s="7">
        <f t="shared" si="3"/>
        <v>0.37473668227438528</v>
      </c>
    </row>
    <row r="64" spans="1:5" x14ac:dyDescent="0.15">
      <c r="A64" s="7">
        <f t="shared" si="0"/>
        <v>-0.4780358009429998</v>
      </c>
      <c r="B64" s="7">
        <v>0.62</v>
      </c>
      <c r="C64" s="7">
        <f t="shared" si="1"/>
        <v>3.9021661103897161E-2</v>
      </c>
      <c r="D64" s="7">
        <f t="shared" si="2"/>
        <v>7.3129985465906017E-2</v>
      </c>
      <c r="E64" s="7">
        <f t="shared" si="3"/>
        <v>0.32362263812572073</v>
      </c>
    </row>
    <row r="65" spans="1:5" x14ac:dyDescent="0.15">
      <c r="A65" s="7">
        <f t="shared" si="0"/>
        <v>-0.46203545959655867</v>
      </c>
      <c r="B65" s="7">
        <v>0.63</v>
      </c>
      <c r="C65" s="7">
        <f t="shared" si="1"/>
        <v>2.7246722302455294E-2</v>
      </c>
      <c r="D65" s="7">
        <f t="shared" si="2"/>
        <v>6.3042554806928414E-2</v>
      </c>
      <c r="E65" s="7">
        <f t="shared" si="3"/>
        <v>0.27898266040699732</v>
      </c>
    </row>
    <row r="66" spans="1:5" x14ac:dyDescent="0.15">
      <c r="A66" s="7">
        <f t="shared" si="0"/>
        <v>-0.44628710262841947</v>
      </c>
      <c r="B66" s="7">
        <v>0.64</v>
      </c>
      <c r="C66" s="7">
        <f t="shared" si="1"/>
        <v>1.8778044346186393E-2</v>
      </c>
      <c r="D66" s="7">
        <f t="shared" si="2"/>
        <v>5.4256299092850818E-2</v>
      </c>
      <c r="E66" s="7">
        <f t="shared" si="3"/>
        <v>0.24010078130745044</v>
      </c>
    </row>
    <row r="67" spans="1:5" x14ac:dyDescent="0.15">
      <c r="A67" s="7">
        <f t="shared" ref="A67:A80" si="4">LN(B67)</f>
        <v>-0.43078291609245423</v>
      </c>
      <c r="B67" s="7">
        <v>0.65</v>
      </c>
      <c r="C67" s="7">
        <f t="shared" ref="C67:C80" si="5">NORMDIST(B67,$E$1,$F$1,0)</f>
        <v>1.2773621331221043E-2</v>
      </c>
      <c r="D67" s="7">
        <f t="shared" ref="D67:D80" si="6">EXP(-$G$2*(LN(B67)-LN($E$1))^2)</f>
        <v>4.6622299029719684E-2</v>
      </c>
      <c r="E67" s="7">
        <f t="shared" ref="E67:E80" si="7">EXP(-$G$2*(LN(B67)-LN($E$1))^2)*$C$1/$D$1</f>
        <v>0.20631798722998945</v>
      </c>
    </row>
    <row r="68" spans="1:5" x14ac:dyDescent="0.15">
      <c r="A68" s="7">
        <f t="shared" si="4"/>
        <v>-0.41551544396166579</v>
      </c>
      <c r="B68" s="7">
        <v>0.66</v>
      </c>
      <c r="C68" s="7">
        <f t="shared" si="5"/>
        <v>8.5764053089415725E-3</v>
      </c>
      <c r="D68" s="7">
        <f t="shared" si="6"/>
        <v>4.0004644472703632E-2</v>
      </c>
      <c r="E68" s="7">
        <f t="shared" si="7"/>
        <v>0.17703283405647105</v>
      </c>
    </row>
    <row r="69" spans="1:5" x14ac:dyDescent="0.15">
      <c r="A69" s="7">
        <f t="shared" si="4"/>
        <v>-0.40047756659712525</v>
      </c>
      <c r="B69" s="7">
        <v>0.67</v>
      </c>
      <c r="C69" s="7">
        <f t="shared" si="5"/>
        <v>5.6836082857782818E-3</v>
      </c>
      <c r="D69" s="7">
        <f t="shared" si="6"/>
        <v>3.4280217549854247E-2</v>
      </c>
      <c r="E69" s="7">
        <f t="shared" si="7"/>
        <v>0.151700487403755</v>
      </c>
    </row>
    <row r="70" spans="1:5" x14ac:dyDescent="0.15">
      <c r="A70" s="7">
        <f t="shared" si="4"/>
        <v>-0.38566248081198462</v>
      </c>
      <c r="B70" s="7">
        <v>0.68</v>
      </c>
      <c r="C70" s="7">
        <f t="shared" si="5"/>
        <v>3.7176676531788704E-3</v>
      </c>
      <c r="D70" s="7">
        <f t="shared" si="6"/>
        <v>2.9338217586092178E-2</v>
      </c>
      <c r="E70" s="7">
        <f t="shared" si="7"/>
        <v>0.12983062026648434</v>
      </c>
    </row>
    <row r="71" spans="1:5" x14ac:dyDescent="0.15">
      <c r="A71" s="7">
        <f t="shared" si="4"/>
        <v>-0.37106368139083207</v>
      </c>
      <c r="B71" s="7">
        <v>0.69</v>
      </c>
      <c r="C71" s="7">
        <f t="shared" si="5"/>
        <v>2.4001841805230397E-3</v>
      </c>
      <c r="D71" s="7">
        <f t="shared" si="6"/>
        <v>2.5079507696869618E-2</v>
      </c>
      <c r="E71" s="7">
        <f t="shared" si="7"/>
        <v>0.11098452149343266</v>
      </c>
    </row>
    <row r="72" spans="1:5" x14ac:dyDescent="0.15">
      <c r="A72" s="7">
        <f t="shared" si="4"/>
        <v>-0.35667494393873245</v>
      </c>
      <c r="B72" s="7">
        <v>0.7</v>
      </c>
      <c r="C72" s="7">
        <f t="shared" si="5"/>
        <v>1.5294882944558328E-3</v>
      </c>
      <c r="D72" s="7">
        <f t="shared" si="6"/>
        <v>2.1415847120683694E-2</v>
      </c>
      <c r="E72" s="7">
        <f t="shared" si="7"/>
        <v>9.4771698623185449E-2</v>
      </c>
    </row>
    <row r="73" spans="1:5" x14ac:dyDescent="0.15">
      <c r="A73" s="7">
        <f t="shared" si="4"/>
        <v>-0.34249030894677601</v>
      </c>
      <c r="B73" s="7">
        <v>0.71</v>
      </c>
      <c r="C73" s="7">
        <f t="shared" si="5"/>
        <v>9.6200056789253494E-4</v>
      </c>
      <c r="D73" s="7">
        <f t="shared" si="6"/>
        <v>1.8269059671987959E-2</v>
      </c>
      <c r="E73" s="7">
        <f t="shared" si="7"/>
        <v>8.0846198032971384E-2</v>
      </c>
    </row>
    <row r="74" spans="1:5" x14ac:dyDescent="0.15">
      <c r="A74" s="7">
        <f t="shared" si="4"/>
        <v>-0.3285040669720361</v>
      </c>
      <c r="B74" s="7">
        <v>0.72</v>
      </c>
      <c r="C74" s="7">
        <f t="shared" si="5"/>
        <v>5.9721688991947732E-4</v>
      </c>
      <c r="D74" s="7">
        <f t="shared" si="6"/>
        <v>1.5570177066537121E-2</v>
      </c>
      <c r="E74" s="7">
        <f t="shared" si="7"/>
        <v>6.8902813890295511E-2</v>
      </c>
    </row>
    <row r="75" spans="1:5" x14ac:dyDescent="0.15">
      <c r="A75" s="7">
        <f t="shared" si="4"/>
        <v>-0.31471074483970024</v>
      </c>
      <c r="B75" s="7">
        <v>0.73</v>
      </c>
      <c r="C75" s="7">
        <f t="shared" si="5"/>
        <v>3.6594550495334173E-4</v>
      </c>
      <c r="D75" s="7">
        <f t="shared" si="6"/>
        <v>1.3258586164118043E-2</v>
      </c>
      <c r="E75" s="7">
        <f t="shared" si="7"/>
        <v>5.8673314440209588E-2</v>
      </c>
    </row>
    <row r="76" spans="1:5" x14ac:dyDescent="0.15">
      <c r="A76" s="7">
        <f t="shared" si="4"/>
        <v>-0.30110509278392161</v>
      </c>
      <c r="B76" s="7">
        <v>0.74</v>
      </c>
      <c r="C76" s="7">
        <f t="shared" si="5"/>
        <v>2.2132391028497849E-4</v>
      </c>
      <c r="D76" s="7">
        <f t="shared" si="6"/>
        <v>1.1281201206566439E-2</v>
      </c>
      <c r="E76" s="7">
        <f t="shared" si="7"/>
        <v>4.9922778904395664E-2</v>
      </c>
    </row>
    <row r="77" spans="1:5" x14ac:dyDescent="0.15">
      <c r="A77" s="7">
        <f t="shared" si="4"/>
        <v>-0.2876820724517809</v>
      </c>
      <c r="B77" s="7">
        <v>0.75</v>
      </c>
      <c r="C77" s="7">
        <f t="shared" si="5"/>
        <v>1.3211977777683649E-4</v>
      </c>
      <c r="D77" s="7">
        <f t="shared" si="6"/>
        <v>9.5916756978957889E-3</v>
      </c>
      <c r="E77" s="7">
        <f t="shared" si="7"/>
        <v>4.2446109808767229E-2</v>
      </c>
    </row>
    <row r="78" spans="1:5" x14ac:dyDescent="0.15">
      <c r="A78" s="7">
        <f t="shared" si="4"/>
        <v>-0.2744368457017603</v>
      </c>
      <c r="B78" s="7">
        <v>0.76</v>
      </c>
      <c r="C78" s="7">
        <f t="shared" si="5"/>
        <v>7.7845751718780956E-5</v>
      </c>
      <c r="D78" s="7">
        <f t="shared" si="6"/>
        <v>8.149663470054247E-3</v>
      </c>
      <c r="E78" s="7">
        <f t="shared" si="7"/>
        <v>3.6064762972575215E-2</v>
      </c>
    </row>
    <row r="79" spans="1:5" x14ac:dyDescent="0.15">
      <c r="A79" s="7">
        <f t="shared" si="4"/>
        <v>-0.26136476413440751</v>
      </c>
      <c r="B79" s="7">
        <v>0.77</v>
      </c>
      <c r="C79" s="7">
        <f t="shared" si="5"/>
        <v>4.5271989611794984E-5</v>
      </c>
      <c r="D79" s="7">
        <f t="shared" si="6"/>
        <v>6.920134501553675E-3</v>
      </c>
      <c r="E79" s="7">
        <f t="shared" si="7"/>
        <v>3.0623719795783415E-2</v>
      </c>
    </row>
    <row r="80" spans="1:5" x14ac:dyDescent="0.15">
      <c r="A80" s="7">
        <f t="shared" si="4"/>
        <v>-0.24846135929849961</v>
      </c>
      <c r="B80" s="7">
        <v>0.78</v>
      </c>
      <c r="C80" s="7">
        <f t="shared" si="5"/>
        <v>2.5986741601682084E-5</v>
      </c>
      <c r="D80" s="7">
        <f t="shared" si="6"/>
        <v>5.8727480209580405E-3</v>
      </c>
      <c r="E80" s="7">
        <f t="shared" si="7"/>
        <v>2.5988713049534314E-2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" zoomScale="70" zoomScaleNormal="70" zoomScalePageLayoutView="70" workbookViewId="0">
      <selection sqref="A1:A2"/>
    </sheetView>
  </sheetViews>
  <sheetFormatPr baseColWidth="10" defaultColWidth="120" defaultRowHeight="326.25" customHeight="1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A55"/>
  <sheetViews>
    <sheetView showGridLines="0" workbookViewId="0">
      <selection activeCell="U55" sqref="U55"/>
    </sheetView>
  </sheetViews>
  <sheetFormatPr baseColWidth="10" defaultColWidth="8.796875" defaultRowHeight="13" x14ac:dyDescent="0.15"/>
  <cols>
    <col min="1" max="3" width="8.796875" style="7"/>
    <col min="4" max="4" width="12.3984375" style="7" bestFit="1" customWidth="1"/>
    <col min="5" max="5" width="9.3984375" style="7" bestFit="1" customWidth="1"/>
    <col min="6" max="7" width="8.796875" style="7"/>
    <col min="8" max="10" width="9.3984375" style="7" bestFit="1" customWidth="1"/>
    <col min="11" max="11" width="12.3984375" style="7" bestFit="1" customWidth="1"/>
    <col min="12" max="24" width="9.3984375" style="7" bestFit="1" customWidth="1"/>
    <col min="25" max="260" width="8.796875" style="7"/>
    <col min="261" max="261" width="9.3984375" style="7" bestFit="1" customWidth="1"/>
    <col min="262" max="263" width="8.796875" style="7"/>
    <col min="264" max="266" width="9.3984375" style="7" bestFit="1" customWidth="1"/>
    <col min="267" max="267" width="12.3984375" style="7" bestFit="1" customWidth="1"/>
    <col min="268" max="280" width="9.3984375" style="7" bestFit="1" customWidth="1"/>
    <col min="281" max="516" width="8.796875" style="7"/>
    <col min="517" max="517" width="9.3984375" style="7" bestFit="1" customWidth="1"/>
    <col min="518" max="519" width="8.796875" style="7"/>
    <col min="520" max="522" width="9.3984375" style="7" bestFit="1" customWidth="1"/>
    <col min="523" max="523" width="12.3984375" style="7" bestFit="1" customWidth="1"/>
    <col min="524" max="536" width="9.3984375" style="7" bestFit="1" customWidth="1"/>
    <col min="537" max="772" width="8.796875" style="7"/>
    <col min="773" max="773" width="9.3984375" style="7" bestFit="1" customWidth="1"/>
    <col min="774" max="775" width="8.796875" style="7"/>
    <col min="776" max="778" width="9.3984375" style="7" bestFit="1" customWidth="1"/>
    <col min="779" max="779" width="12.3984375" style="7" bestFit="1" customWidth="1"/>
    <col min="780" max="792" width="9.3984375" style="7" bestFit="1" customWidth="1"/>
    <col min="793" max="1028" width="8.796875" style="7"/>
    <col min="1029" max="1029" width="9.3984375" style="7" bestFit="1" customWidth="1"/>
    <col min="1030" max="1031" width="8.796875" style="7"/>
    <col min="1032" max="1034" width="9.3984375" style="7" bestFit="1" customWidth="1"/>
    <col min="1035" max="1035" width="12.3984375" style="7" bestFit="1" customWidth="1"/>
    <col min="1036" max="1048" width="9.3984375" style="7" bestFit="1" customWidth="1"/>
    <col min="1049" max="1284" width="8.796875" style="7"/>
    <col min="1285" max="1285" width="9.3984375" style="7" bestFit="1" customWidth="1"/>
    <col min="1286" max="1287" width="8.796875" style="7"/>
    <col min="1288" max="1290" width="9.3984375" style="7" bestFit="1" customWidth="1"/>
    <col min="1291" max="1291" width="12.3984375" style="7" bestFit="1" customWidth="1"/>
    <col min="1292" max="1304" width="9.3984375" style="7" bestFit="1" customWidth="1"/>
    <col min="1305" max="1540" width="8.796875" style="7"/>
    <col min="1541" max="1541" width="9.3984375" style="7" bestFit="1" customWidth="1"/>
    <col min="1542" max="1543" width="8.796875" style="7"/>
    <col min="1544" max="1546" width="9.3984375" style="7" bestFit="1" customWidth="1"/>
    <col min="1547" max="1547" width="12.3984375" style="7" bestFit="1" customWidth="1"/>
    <col min="1548" max="1560" width="9.3984375" style="7" bestFit="1" customWidth="1"/>
    <col min="1561" max="1796" width="8.796875" style="7"/>
    <col min="1797" max="1797" width="9.3984375" style="7" bestFit="1" customWidth="1"/>
    <col min="1798" max="1799" width="8.796875" style="7"/>
    <col min="1800" max="1802" width="9.3984375" style="7" bestFit="1" customWidth="1"/>
    <col min="1803" max="1803" width="12.3984375" style="7" bestFit="1" customWidth="1"/>
    <col min="1804" max="1816" width="9.3984375" style="7" bestFit="1" customWidth="1"/>
    <col min="1817" max="2052" width="8.796875" style="7"/>
    <col min="2053" max="2053" width="9.3984375" style="7" bestFit="1" customWidth="1"/>
    <col min="2054" max="2055" width="8.796875" style="7"/>
    <col min="2056" max="2058" width="9.3984375" style="7" bestFit="1" customWidth="1"/>
    <col min="2059" max="2059" width="12.3984375" style="7" bestFit="1" customWidth="1"/>
    <col min="2060" max="2072" width="9.3984375" style="7" bestFit="1" customWidth="1"/>
    <col min="2073" max="2308" width="8.796875" style="7"/>
    <col min="2309" max="2309" width="9.3984375" style="7" bestFit="1" customWidth="1"/>
    <col min="2310" max="2311" width="8.796875" style="7"/>
    <col min="2312" max="2314" width="9.3984375" style="7" bestFit="1" customWidth="1"/>
    <col min="2315" max="2315" width="12.3984375" style="7" bestFit="1" customWidth="1"/>
    <col min="2316" max="2328" width="9.3984375" style="7" bestFit="1" customWidth="1"/>
    <col min="2329" max="2564" width="8.796875" style="7"/>
    <col min="2565" max="2565" width="9.3984375" style="7" bestFit="1" customWidth="1"/>
    <col min="2566" max="2567" width="8.796875" style="7"/>
    <col min="2568" max="2570" width="9.3984375" style="7" bestFit="1" customWidth="1"/>
    <col min="2571" max="2571" width="12.3984375" style="7" bestFit="1" customWidth="1"/>
    <col min="2572" max="2584" width="9.3984375" style="7" bestFit="1" customWidth="1"/>
    <col min="2585" max="2820" width="8.796875" style="7"/>
    <col min="2821" max="2821" width="9.3984375" style="7" bestFit="1" customWidth="1"/>
    <col min="2822" max="2823" width="8.796875" style="7"/>
    <col min="2824" max="2826" width="9.3984375" style="7" bestFit="1" customWidth="1"/>
    <col min="2827" max="2827" width="12.3984375" style="7" bestFit="1" customWidth="1"/>
    <col min="2828" max="2840" width="9.3984375" style="7" bestFit="1" customWidth="1"/>
    <col min="2841" max="3076" width="8.796875" style="7"/>
    <col min="3077" max="3077" width="9.3984375" style="7" bestFit="1" customWidth="1"/>
    <col min="3078" max="3079" width="8.796875" style="7"/>
    <col min="3080" max="3082" width="9.3984375" style="7" bestFit="1" customWidth="1"/>
    <col min="3083" max="3083" width="12.3984375" style="7" bestFit="1" customWidth="1"/>
    <col min="3084" max="3096" width="9.3984375" style="7" bestFit="1" customWidth="1"/>
    <col min="3097" max="3332" width="8.796875" style="7"/>
    <col min="3333" max="3333" width="9.3984375" style="7" bestFit="1" customWidth="1"/>
    <col min="3334" max="3335" width="8.796875" style="7"/>
    <col min="3336" max="3338" width="9.3984375" style="7" bestFit="1" customWidth="1"/>
    <col min="3339" max="3339" width="12.3984375" style="7" bestFit="1" customWidth="1"/>
    <col min="3340" max="3352" width="9.3984375" style="7" bestFit="1" customWidth="1"/>
    <col min="3353" max="3588" width="8.796875" style="7"/>
    <col min="3589" max="3589" width="9.3984375" style="7" bestFit="1" customWidth="1"/>
    <col min="3590" max="3591" width="8.796875" style="7"/>
    <col min="3592" max="3594" width="9.3984375" style="7" bestFit="1" customWidth="1"/>
    <col min="3595" max="3595" width="12.3984375" style="7" bestFit="1" customWidth="1"/>
    <col min="3596" max="3608" width="9.3984375" style="7" bestFit="1" customWidth="1"/>
    <col min="3609" max="3844" width="8.796875" style="7"/>
    <col min="3845" max="3845" width="9.3984375" style="7" bestFit="1" customWidth="1"/>
    <col min="3846" max="3847" width="8.796875" style="7"/>
    <col min="3848" max="3850" width="9.3984375" style="7" bestFit="1" customWidth="1"/>
    <col min="3851" max="3851" width="12.3984375" style="7" bestFit="1" customWidth="1"/>
    <col min="3852" max="3864" width="9.3984375" style="7" bestFit="1" customWidth="1"/>
    <col min="3865" max="4100" width="8.796875" style="7"/>
    <col min="4101" max="4101" width="9.3984375" style="7" bestFit="1" customWidth="1"/>
    <col min="4102" max="4103" width="8.796875" style="7"/>
    <col min="4104" max="4106" width="9.3984375" style="7" bestFit="1" customWidth="1"/>
    <col min="4107" max="4107" width="12.3984375" style="7" bestFit="1" customWidth="1"/>
    <col min="4108" max="4120" width="9.3984375" style="7" bestFit="1" customWidth="1"/>
    <col min="4121" max="4356" width="8.796875" style="7"/>
    <col min="4357" max="4357" width="9.3984375" style="7" bestFit="1" customWidth="1"/>
    <col min="4358" max="4359" width="8.796875" style="7"/>
    <col min="4360" max="4362" width="9.3984375" style="7" bestFit="1" customWidth="1"/>
    <col min="4363" max="4363" width="12.3984375" style="7" bestFit="1" customWidth="1"/>
    <col min="4364" max="4376" width="9.3984375" style="7" bestFit="1" customWidth="1"/>
    <col min="4377" max="4612" width="8.796875" style="7"/>
    <col min="4613" max="4613" width="9.3984375" style="7" bestFit="1" customWidth="1"/>
    <col min="4614" max="4615" width="8.796875" style="7"/>
    <col min="4616" max="4618" width="9.3984375" style="7" bestFit="1" customWidth="1"/>
    <col min="4619" max="4619" width="12.3984375" style="7" bestFit="1" customWidth="1"/>
    <col min="4620" max="4632" width="9.3984375" style="7" bestFit="1" customWidth="1"/>
    <col min="4633" max="4868" width="8.796875" style="7"/>
    <col min="4869" max="4869" width="9.3984375" style="7" bestFit="1" customWidth="1"/>
    <col min="4870" max="4871" width="8.796875" style="7"/>
    <col min="4872" max="4874" width="9.3984375" style="7" bestFit="1" customWidth="1"/>
    <col min="4875" max="4875" width="12.3984375" style="7" bestFit="1" customWidth="1"/>
    <col min="4876" max="4888" width="9.3984375" style="7" bestFit="1" customWidth="1"/>
    <col min="4889" max="5124" width="8.796875" style="7"/>
    <col min="5125" max="5125" width="9.3984375" style="7" bestFit="1" customWidth="1"/>
    <col min="5126" max="5127" width="8.796875" style="7"/>
    <col min="5128" max="5130" width="9.3984375" style="7" bestFit="1" customWidth="1"/>
    <col min="5131" max="5131" width="12.3984375" style="7" bestFit="1" customWidth="1"/>
    <col min="5132" max="5144" width="9.3984375" style="7" bestFit="1" customWidth="1"/>
    <col min="5145" max="5380" width="8.796875" style="7"/>
    <col min="5381" max="5381" width="9.3984375" style="7" bestFit="1" customWidth="1"/>
    <col min="5382" max="5383" width="8.796875" style="7"/>
    <col min="5384" max="5386" width="9.3984375" style="7" bestFit="1" customWidth="1"/>
    <col min="5387" max="5387" width="12.3984375" style="7" bestFit="1" customWidth="1"/>
    <col min="5388" max="5400" width="9.3984375" style="7" bestFit="1" customWidth="1"/>
    <col min="5401" max="5636" width="8.796875" style="7"/>
    <col min="5637" max="5637" width="9.3984375" style="7" bestFit="1" customWidth="1"/>
    <col min="5638" max="5639" width="8.796875" style="7"/>
    <col min="5640" max="5642" width="9.3984375" style="7" bestFit="1" customWidth="1"/>
    <col min="5643" max="5643" width="12.3984375" style="7" bestFit="1" customWidth="1"/>
    <col min="5644" max="5656" width="9.3984375" style="7" bestFit="1" customWidth="1"/>
    <col min="5657" max="5892" width="8.796875" style="7"/>
    <col min="5893" max="5893" width="9.3984375" style="7" bestFit="1" customWidth="1"/>
    <col min="5894" max="5895" width="8.796875" style="7"/>
    <col min="5896" max="5898" width="9.3984375" style="7" bestFit="1" customWidth="1"/>
    <col min="5899" max="5899" width="12.3984375" style="7" bestFit="1" customWidth="1"/>
    <col min="5900" max="5912" width="9.3984375" style="7" bestFit="1" customWidth="1"/>
    <col min="5913" max="6148" width="8.796875" style="7"/>
    <col min="6149" max="6149" width="9.3984375" style="7" bestFit="1" customWidth="1"/>
    <col min="6150" max="6151" width="8.796875" style="7"/>
    <col min="6152" max="6154" width="9.3984375" style="7" bestFit="1" customWidth="1"/>
    <col min="6155" max="6155" width="12.3984375" style="7" bestFit="1" customWidth="1"/>
    <col min="6156" max="6168" width="9.3984375" style="7" bestFit="1" customWidth="1"/>
    <col min="6169" max="6404" width="8.796875" style="7"/>
    <col min="6405" max="6405" width="9.3984375" style="7" bestFit="1" customWidth="1"/>
    <col min="6406" max="6407" width="8.796875" style="7"/>
    <col min="6408" max="6410" width="9.3984375" style="7" bestFit="1" customWidth="1"/>
    <col min="6411" max="6411" width="12.3984375" style="7" bestFit="1" customWidth="1"/>
    <col min="6412" max="6424" width="9.3984375" style="7" bestFit="1" customWidth="1"/>
    <col min="6425" max="6660" width="8.796875" style="7"/>
    <col min="6661" max="6661" width="9.3984375" style="7" bestFit="1" customWidth="1"/>
    <col min="6662" max="6663" width="8.796875" style="7"/>
    <col min="6664" max="6666" width="9.3984375" style="7" bestFit="1" customWidth="1"/>
    <col min="6667" max="6667" width="12.3984375" style="7" bestFit="1" customWidth="1"/>
    <col min="6668" max="6680" width="9.3984375" style="7" bestFit="1" customWidth="1"/>
    <col min="6681" max="6916" width="8.796875" style="7"/>
    <col min="6917" max="6917" width="9.3984375" style="7" bestFit="1" customWidth="1"/>
    <col min="6918" max="6919" width="8.796875" style="7"/>
    <col min="6920" max="6922" width="9.3984375" style="7" bestFit="1" customWidth="1"/>
    <col min="6923" max="6923" width="12.3984375" style="7" bestFit="1" customWidth="1"/>
    <col min="6924" max="6936" width="9.3984375" style="7" bestFit="1" customWidth="1"/>
    <col min="6937" max="7172" width="8.796875" style="7"/>
    <col min="7173" max="7173" width="9.3984375" style="7" bestFit="1" customWidth="1"/>
    <col min="7174" max="7175" width="8.796875" style="7"/>
    <col min="7176" max="7178" width="9.3984375" style="7" bestFit="1" customWidth="1"/>
    <col min="7179" max="7179" width="12.3984375" style="7" bestFit="1" customWidth="1"/>
    <col min="7180" max="7192" width="9.3984375" style="7" bestFit="1" customWidth="1"/>
    <col min="7193" max="7428" width="8.796875" style="7"/>
    <col min="7429" max="7429" width="9.3984375" style="7" bestFit="1" customWidth="1"/>
    <col min="7430" max="7431" width="8.796875" style="7"/>
    <col min="7432" max="7434" width="9.3984375" style="7" bestFit="1" customWidth="1"/>
    <col min="7435" max="7435" width="12.3984375" style="7" bestFit="1" customWidth="1"/>
    <col min="7436" max="7448" width="9.3984375" style="7" bestFit="1" customWidth="1"/>
    <col min="7449" max="7684" width="8.796875" style="7"/>
    <col min="7685" max="7685" width="9.3984375" style="7" bestFit="1" customWidth="1"/>
    <col min="7686" max="7687" width="8.796875" style="7"/>
    <col min="7688" max="7690" width="9.3984375" style="7" bestFit="1" customWidth="1"/>
    <col min="7691" max="7691" width="12.3984375" style="7" bestFit="1" customWidth="1"/>
    <col min="7692" max="7704" width="9.3984375" style="7" bestFit="1" customWidth="1"/>
    <col min="7705" max="7940" width="8.796875" style="7"/>
    <col min="7941" max="7941" width="9.3984375" style="7" bestFit="1" customWidth="1"/>
    <col min="7942" max="7943" width="8.796875" style="7"/>
    <col min="7944" max="7946" width="9.3984375" style="7" bestFit="1" customWidth="1"/>
    <col min="7947" max="7947" width="12.3984375" style="7" bestFit="1" customWidth="1"/>
    <col min="7948" max="7960" width="9.3984375" style="7" bestFit="1" customWidth="1"/>
    <col min="7961" max="8196" width="8.796875" style="7"/>
    <col min="8197" max="8197" width="9.3984375" style="7" bestFit="1" customWidth="1"/>
    <col min="8198" max="8199" width="8.796875" style="7"/>
    <col min="8200" max="8202" width="9.3984375" style="7" bestFit="1" customWidth="1"/>
    <col min="8203" max="8203" width="12.3984375" style="7" bestFit="1" customWidth="1"/>
    <col min="8204" max="8216" width="9.3984375" style="7" bestFit="1" customWidth="1"/>
    <col min="8217" max="8452" width="8.796875" style="7"/>
    <col min="8453" max="8453" width="9.3984375" style="7" bestFit="1" customWidth="1"/>
    <col min="8454" max="8455" width="8.796875" style="7"/>
    <col min="8456" max="8458" width="9.3984375" style="7" bestFit="1" customWidth="1"/>
    <col min="8459" max="8459" width="12.3984375" style="7" bestFit="1" customWidth="1"/>
    <col min="8460" max="8472" width="9.3984375" style="7" bestFit="1" customWidth="1"/>
    <col min="8473" max="8708" width="8.796875" style="7"/>
    <col min="8709" max="8709" width="9.3984375" style="7" bestFit="1" customWidth="1"/>
    <col min="8710" max="8711" width="8.796875" style="7"/>
    <col min="8712" max="8714" width="9.3984375" style="7" bestFit="1" customWidth="1"/>
    <col min="8715" max="8715" width="12.3984375" style="7" bestFit="1" customWidth="1"/>
    <col min="8716" max="8728" width="9.3984375" style="7" bestFit="1" customWidth="1"/>
    <col min="8729" max="8964" width="8.796875" style="7"/>
    <col min="8965" max="8965" width="9.3984375" style="7" bestFit="1" customWidth="1"/>
    <col min="8966" max="8967" width="8.796875" style="7"/>
    <col min="8968" max="8970" width="9.3984375" style="7" bestFit="1" customWidth="1"/>
    <col min="8971" max="8971" width="12.3984375" style="7" bestFit="1" customWidth="1"/>
    <col min="8972" max="8984" width="9.3984375" style="7" bestFit="1" customWidth="1"/>
    <col min="8985" max="9220" width="8.796875" style="7"/>
    <col min="9221" max="9221" width="9.3984375" style="7" bestFit="1" customWidth="1"/>
    <col min="9222" max="9223" width="8.796875" style="7"/>
    <col min="9224" max="9226" width="9.3984375" style="7" bestFit="1" customWidth="1"/>
    <col min="9227" max="9227" width="12.3984375" style="7" bestFit="1" customWidth="1"/>
    <col min="9228" max="9240" width="9.3984375" style="7" bestFit="1" customWidth="1"/>
    <col min="9241" max="9476" width="8.796875" style="7"/>
    <col min="9477" max="9477" width="9.3984375" style="7" bestFit="1" customWidth="1"/>
    <col min="9478" max="9479" width="8.796875" style="7"/>
    <col min="9480" max="9482" width="9.3984375" style="7" bestFit="1" customWidth="1"/>
    <col min="9483" max="9483" width="12.3984375" style="7" bestFit="1" customWidth="1"/>
    <col min="9484" max="9496" width="9.3984375" style="7" bestFit="1" customWidth="1"/>
    <col min="9497" max="9732" width="8.796875" style="7"/>
    <col min="9733" max="9733" width="9.3984375" style="7" bestFit="1" customWidth="1"/>
    <col min="9734" max="9735" width="8.796875" style="7"/>
    <col min="9736" max="9738" width="9.3984375" style="7" bestFit="1" customWidth="1"/>
    <col min="9739" max="9739" width="12.3984375" style="7" bestFit="1" customWidth="1"/>
    <col min="9740" max="9752" width="9.3984375" style="7" bestFit="1" customWidth="1"/>
    <col min="9753" max="9988" width="8.796875" style="7"/>
    <col min="9989" max="9989" width="9.3984375" style="7" bestFit="1" customWidth="1"/>
    <col min="9990" max="9991" width="8.796875" style="7"/>
    <col min="9992" max="9994" width="9.3984375" style="7" bestFit="1" customWidth="1"/>
    <col min="9995" max="9995" width="12.3984375" style="7" bestFit="1" customWidth="1"/>
    <col min="9996" max="10008" width="9.3984375" style="7" bestFit="1" customWidth="1"/>
    <col min="10009" max="10244" width="8.796875" style="7"/>
    <col min="10245" max="10245" width="9.3984375" style="7" bestFit="1" customWidth="1"/>
    <col min="10246" max="10247" width="8.796875" style="7"/>
    <col min="10248" max="10250" width="9.3984375" style="7" bestFit="1" customWidth="1"/>
    <col min="10251" max="10251" width="12.3984375" style="7" bestFit="1" customWidth="1"/>
    <col min="10252" max="10264" width="9.3984375" style="7" bestFit="1" customWidth="1"/>
    <col min="10265" max="10500" width="8.796875" style="7"/>
    <col min="10501" max="10501" width="9.3984375" style="7" bestFit="1" customWidth="1"/>
    <col min="10502" max="10503" width="8.796875" style="7"/>
    <col min="10504" max="10506" width="9.3984375" style="7" bestFit="1" customWidth="1"/>
    <col min="10507" max="10507" width="12.3984375" style="7" bestFit="1" customWidth="1"/>
    <col min="10508" max="10520" width="9.3984375" style="7" bestFit="1" customWidth="1"/>
    <col min="10521" max="10756" width="8.796875" style="7"/>
    <col min="10757" max="10757" width="9.3984375" style="7" bestFit="1" customWidth="1"/>
    <col min="10758" max="10759" width="8.796875" style="7"/>
    <col min="10760" max="10762" width="9.3984375" style="7" bestFit="1" customWidth="1"/>
    <col min="10763" max="10763" width="12.3984375" style="7" bestFit="1" customWidth="1"/>
    <col min="10764" max="10776" width="9.3984375" style="7" bestFit="1" customWidth="1"/>
    <col min="10777" max="11012" width="8.796875" style="7"/>
    <col min="11013" max="11013" width="9.3984375" style="7" bestFit="1" customWidth="1"/>
    <col min="11014" max="11015" width="8.796875" style="7"/>
    <col min="11016" max="11018" width="9.3984375" style="7" bestFit="1" customWidth="1"/>
    <col min="11019" max="11019" width="12.3984375" style="7" bestFit="1" customWidth="1"/>
    <col min="11020" max="11032" width="9.3984375" style="7" bestFit="1" customWidth="1"/>
    <col min="11033" max="11268" width="8.796875" style="7"/>
    <col min="11269" max="11269" width="9.3984375" style="7" bestFit="1" customWidth="1"/>
    <col min="11270" max="11271" width="8.796875" style="7"/>
    <col min="11272" max="11274" width="9.3984375" style="7" bestFit="1" customWidth="1"/>
    <col min="11275" max="11275" width="12.3984375" style="7" bestFit="1" customWidth="1"/>
    <col min="11276" max="11288" width="9.3984375" style="7" bestFit="1" customWidth="1"/>
    <col min="11289" max="11524" width="8.796875" style="7"/>
    <col min="11525" max="11525" width="9.3984375" style="7" bestFit="1" customWidth="1"/>
    <col min="11526" max="11527" width="8.796875" style="7"/>
    <col min="11528" max="11530" width="9.3984375" style="7" bestFit="1" customWidth="1"/>
    <col min="11531" max="11531" width="12.3984375" style="7" bestFit="1" customWidth="1"/>
    <col min="11532" max="11544" width="9.3984375" style="7" bestFit="1" customWidth="1"/>
    <col min="11545" max="11780" width="8.796875" style="7"/>
    <col min="11781" max="11781" width="9.3984375" style="7" bestFit="1" customWidth="1"/>
    <col min="11782" max="11783" width="8.796875" style="7"/>
    <col min="11784" max="11786" width="9.3984375" style="7" bestFit="1" customWidth="1"/>
    <col min="11787" max="11787" width="12.3984375" style="7" bestFit="1" customWidth="1"/>
    <col min="11788" max="11800" width="9.3984375" style="7" bestFit="1" customWidth="1"/>
    <col min="11801" max="12036" width="8.796875" style="7"/>
    <col min="12037" max="12037" width="9.3984375" style="7" bestFit="1" customWidth="1"/>
    <col min="12038" max="12039" width="8.796875" style="7"/>
    <col min="12040" max="12042" width="9.3984375" style="7" bestFit="1" customWidth="1"/>
    <col min="12043" max="12043" width="12.3984375" style="7" bestFit="1" customWidth="1"/>
    <col min="12044" max="12056" width="9.3984375" style="7" bestFit="1" customWidth="1"/>
    <col min="12057" max="12292" width="8.796875" style="7"/>
    <col min="12293" max="12293" width="9.3984375" style="7" bestFit="1" customWidth="1"/>
    <col min="12294" max="12295" width="8.796875" style="7"/>
    <col min="12296" max="12298" width="9.3984375" style="7" bestFit="1" customWidth="1"/>
    <col min="12299" max="12299" width="12.3984375" style="7" bestFit="1" customWidth="1"/>
    <col min="12300" max="12312" width="9.3984375" style="7" bestFit="1" customWidth="1"/>
    <col min="12313" max="12548" width="8.796875" style="7"/>
    <col min="12549" max="12549" width="9.3984375" style="7" bestFit="1" customWidth="1"/>
    <col min="12550" max="12551" width="8.796875" style="7"/>
    <col min="12552" max="12554" width="9.3984375" style="7" bestFit="1" customWidth="1"/>
    <col min="12555" max="12555" width="12.3984375" style="7" bestFit="1" customWidth="1"/>
    <col min="12556" max="12568" width="9.3984375" style="7" bestFit="1" customWidth="1"/>
    <col min="12569" max="12804" width="8.796875" style="7"/>
    <col min="12805" max="12805" width="9.3984375" style="7" bestFit="1" customWidth="1"/>
    <col min="12806" max="12807" width="8.796875" style="7"/>
    <col min="12808" max="12810" width="9.3984375" style="7" bestFit="1" customWidth="1"/>
    <col min="12811" max="12811" width="12.3984375" style="7" bestFit="1" customWidth="1"/>
    <col min="12812" max="12824" width="9.3984375" style="7" bestFit="1" customWidth="1"/>
    <col min="12825" max="13060" width="8.796875" style="7"/>
    <col min="13061" max="13061" width="9.3984375" style="7" bestFit="1" customWidth="1"/>
    <col min="13062" max="13063" width="8.796875" style="7"/>
    <col min="13064" max="13066" width="9.3984375" style="7" bestFit="1" customWidth="1"/>
    <col min="13067" max="13067" width="12.3984375" style="7" bestFit="1" customWidth="1"/>
    <col min="13068" max="13080" width="9.3984375" style="7" bestFit="1" customWidth="1"/>
    <col min="13081" max="13316" width="8.796875" style="7"/>
    <col min="13317" max="13317" width="9.3984375" style="7" bestFit="1" customWidth="1"/>
    <col min="13318" max="13319" width="8.796875" style="7"/>
    <col min="13320" max="13322" width="9.3984375" style="7" bestFit="1" customWidth="1"/>
    <col min="13323" max="13323" width="12.3984375" style="7" bestFit="1" customWidth="1"/>
    <col min="13324" max="13336" width="9.3984375" style="7" bestFit="1" customWidth="1"/>
    <col min="13337" max="13572" width="8.796875" style="7"/>
    <col min="13573" max="13573" width="9.3984375" style="7" bestFit="1" customWidth="1"/>
    <col min="13574" max="13575" width="8.796875" style="7"/>
    <col min="13576" max="13578" width="9.3984375" style="7" bestFit="1" customWidth="1"/>
    <col min="13579" max="13579" width="12.3984375" style="7" bestFit="1" customWidth="1"/>
    <col min="13580" max="13592" width="9.3984375" style="7" bestFit="1" customWidth="1"/>
    <col min="13593" max="13828" width="8.796875" style="7"/>
    <col min="13829" max="13829" width="9.3984375" style="7" bestFit="1" customWidth="1"/>
    <col min="13830" max="13831" width="8.796875" style="7"/>
    <col min="13832" max="13834" width="9.3984375" style="7" bestFit="1" customWidth="1"/>
    <col min="13835" max="13835" width="12.3984375" style="7" bestFit="1" customWidth="1"/>
    <col min="13836" max="13848" width="9.3984375" style="7" bestFit="1" customWidth="1"/>
    <col min="13849" max="14084" width="8.796875" style="7"/>
    <col min="14085" max="14085" width="9.3984375" style="7" bestFit="1" customWidth="1"/>
    <col min="14086" max="14087" width="8.796875" style="7"/>
    <col min="14088" max="14090" width="9.3984375" style="7" bestFit="1" customWidth="1"/>
    <col min="14091" max="14091" width="12.3984375" style="7" bestFit="1" customWidth="1"/>
    <col min="14092" max="14104" width="9.3984375" style="7" bestFit="1" customWidth="1"/>
    <col min="14105" max="14340" width="8.796875" style="7"/>
    <col min="14341" max="14341" width="9.3984375" style="7" bestFit="1" customWidth="1"/>
    <col min="14342" max="14343" width="8.796875" style="7"/>
    <col min="14344" max="14346" width="9.3984375" style="7" bestFit="1" customWidth="1"/>
    <col min="14347" max="14347" width="12.3984375" style="7" bestFit="1" customWidth="1"/>
    <col min="14348" max="14360" width="9.3984375" style="7" bestFit="1" customWidth="1"/>
    <col min="14361" max="14596" width="8.796875" style="7"/>
    <col min="14597" max="14597" width="9.3984375" style="7" bestFit="1" customWidth="1"/>
    <col min="14598" max="14599" width="8.796875" style="7"/>
    <col min="14600" max="14602" width="9.3984375" style="7" bestFit="1" customWidth="1"/>
    <col min="14603" max="14603" width="12.3984375" style="7" bestFit="1" customWidth="1"/>
    <col min="14604" max="14616" width="9.3984375" style="7" bestFit="1" customWidth="1"/>
    <col min="14617" max="14852" width="8.796875" style="7"/>
    <col min="14853" max="14853" width="9.3984375" style="7" bestFit="1" customWidth="1"/>
    <col min="14854" max="14855" width="8.796875" style="7"/>
    <col min="14856" max="14858" width="9.3984375" style="7" bestFit="1" customWidth="1"/>
    <col min="14859" max="14859" width="12.3984375" style="7" bestFit="1" customWidth="1"/>
    <col min="14860" max="14872" width="9.3984375" style="7" bestFit="1" customWidth="1"/>
    <col min="14873" max="15108" width="8.796875" style="7"/>
    <col min="15109" max="15109" width="9.3984375" style="7" bestFit="1" customWidth="1"/>
    <col min="15110" max="15111" width="8.796875" style="7"/>
    <col min="15112" max="15114" width="9.3984375" style="7" bestFit="1" customWidth="1"/>
    <col min="15115" max="15115" width="12.3984375" style="7" bestFit="1" customWidth="1"/>
    <col min="15116" max="15128" width="9.3984375" style="7" bestFit="1" customWidth="1"/>
    <col min="15129" max="15364" width="8.796875" style="7"/>
    <col min="15365" max="15365" width="9.3984375" style="7" bestFit="1" customWidth="1"/>
    <col min="15366" max="15367" width="8.796875" style="7"/>
    <col min="15368" max="15370" width="9.3984375" style="7" bestFit="1" customWidth="1"/>
    <col min="15371" max="15371" width="12.3984375" style="7" bestFit="1" customWidth="1"/>
    <col min="15372" max="15384" width="9.3984375" style="7" bestFit="1" customWidth="1"/>
    <col min="15385" max="15620" width="8.796875" style="7"/>
    <col min="15621" max="15621" width="9.3984375" style="7" bestFit="1" customWidth="1"/>
    <col min="15622" max="15623" width="8.796875" style="7"/>
    <col min="15624" max="15626" width="9.3984375" style="7" bestFit="1" customWidth="1"/>
    <col min="15627" max="15627" width="12.3984375" style="7" bestFit="1" customWidth="1"/>
    <col min="15628" max="15640" width="9.3984375" style="7" bestFit="1" customWidth="1"/>
    <col min="15641" max="15876" width="8.796875" style="7"/>
    <col min="15877" max="15877" width="9.3984375" style="7" bestFit="1" customWidth="1"/>
    <col min="15878" max="15879" width="8.796875" style="7"/>
    <col min="15880" max="15882" width="9.3984375" style="7" bestFit="1" customWidth="1"/>
    <col min="15883" max="15883" width="12.3984375" style="7" bestFit="1" customWidth="1"/>
    <col min="15884" max="15896" width="9.3984375" style="7" bestFit="1" customWidth="1"/>
    <col min="15897" max="16132" width="8.796875" style="7"/>
    <col min="16133" max="16133" width="9.3984375" style="7" bestFit="1" customWidth="1"/>
    <col min="16134" max="16135" width="8.796875" style="7"/>
    <col min="16136" max="16138" width="9.3984375" style="7" bestFit="1" customWidth="1"/>
    <col min="16139" max="16139" width="12.3984375" style="7" bestFit="1" customWidth="1"/>
    <col min="16140" max="16152" width="9.3984375" style="7" bestFit="1" customWidth="1"/>
    <col min="16153" max="16384" width="8.796875" style="7"/>
  </cols>
  <sheetData>
    <row r="1" spans="3:53" x14ac:dyDescent="0.15">
      <c r="C1" s="7" t="s">
        <v>83</v>
      </c>
      <c r="D1" s="7" t="s">
        <v>84</v>
      </c>
    </row>
    <row r="2" spans="3:53" x14ac:dyDescent="0.15">
      <c r="C2" s="7">
        <v>0.05</v>
      </c>
      <c r="D2" s="7">
        <v>0.2</v>
      </c>
      <c r="E2" s="7">
        <f>D2^2</f>
        <v>4.0000000000000008E-2</v>
      </c>
    </row>
    <row r="3" spans="3:53" x14ac:dyDescent="0.15">
      <c r="C3" s="7">
        <v>0</v>
      </c>
      <c r="D3" s="7">
        <v>0.02</v>
      </c>
      <c r="E3" s="7">
        <v>0.04</v>
      </c>
      <c r="F3" s="7">
        <v>0.06</v>
      </c>
      <c r="G3" s="7">
        <v>0.08</v>
      </c>
      <c r="H3" s="7">
        <v>0.1</v>
      </c>
      <c r="I3" s="7">
        <v>0.12</v>
      </c>
      <c r="J3" s="7">
        <v>0.14000000000000001</v>
      </c>
      <c r="K3" s="7">
        <v>0.16</v>
      </c>
      <c r="L3" s="7">
        <v>0.18</v>
      </c>
      <c r="M3" s="7">
        <v>0.2</v>
      </c>
      <c r="N3" s="7">
        <v>0.22</v>
      </c>
      <c r="O3" s="7">
        <v>0.24</v>
      </c>
      <c r="P3" s="7">
        <v>0.26</v>
      </c>
      <c r="Q3" s="7">
        <v>0.28000000000000003</v>
      </c>
      <c r="R3" s="7">
        <v>0.3</v>
      </c>
      <c r="S3" s="7">
        <v>0.32</v>
      </c>
      <c r="T3" s="7">
        <v>0.34</v>
      </c>
      <c r="U3" s="7">
        <v>0.36</v>
      </c>
      <c r="V3" s="7">
        <v>0.38</v>
      </c>
      <c r="W3" s="7">
        <v>0.4</v>
      </c>
      <c r="X3" s="7">
        <v>0.42</v>
      </c>
      <c r="Y3" s="7">
        <v>0.44</v>
      </c>
      <c r="Z3" s="7">
        <v>0.46</v>
      </c>
      <c r="AA3" s="7">
        <v>0.48</v>
      </c>
      <c r="AB3" s="7">
        <v>0.5</v>
      </c>
      <c r="AC3" s="7">
        <v>0.52</v>
      </c>
      <c r="AD3" s="7">
        <v>0.54</v>
      </c>
      <c r="AE3" s="7">
        <v>0.56000000000000005</v>
      </c>
      <c r="AF3" s="7">
        <v>0.57999999999999996</v>
      </c>
      <c r="AG3" s="7">
        <v>0.6</v>
      </c>
      <c r="AH3" s="7">
        <v>0.62</v>
      </c>
      <c r="AI3" s="7">
        <v>0.64</v>
      </c>
      <c r="AJ3" s="7">
        <v>0.66</v>
      </c>
      <c r="AK3" s="7">
        <v>0.68</v>
      </c>
      <c r="AL3" s="7">
        <v>0.7</v>
      </c>
      <c r="AM3" s="7">
        <v>0.72</v>
      </c>
      <c r="AN3" s="7">
        <v>0.74</v>
      </c>
      <c r="AO3" s="7">
        <v>0.76</v>
      </c>
      <c r="AP3" s="7">
        <v>0.78</v>
      </c>
      <c r="AQ3" s="7">
        <v>0.8</v>
      </c>
      <c r="AR3" s="7">
        <v>0.82</v>
      </c>
      <c r="AS3" s="7">
        <v>0.84</v>
      </c>
      <c r="AT3" s="7">
        <v>0.86</v>
      </c>
      <c r="AU3" s="7">
        <v>0.88</v>
      </c>
      <c r="AV3" s="7">
        <v>0.9</v>
      </c>
      <c r="AW3" s="7">
        <v>0.92</v>
      </c>
      <c r="AX3" s="7">
        <v>0.94</v>
      </c>
      <c r="AY3" s="7">
        <v>0.96</v>
      </c>
      <c r="AZ3" s="7">
        <v>0.98</v>
      </c>
      <c r="BA3" s="7">
        <v>1</v>
      </c>
    </row>
    <row r="4" spans="3:53" x14ac:dyDescent="0.15">
      <c r="C4" s="7">
        <f>NORMDIST(C3,$C$2,$D$2,FALSE)</f>
        <v>1.9333405840142464</v>
      </c>
      <c r="D4" s="7">
        <f>NORMDIST(D3,$C$2,$D$2,FALSE)</f>
        <v>1.9723966545394445</v>
      </c>
      <c r="E4" s="7">
        <f t="shared" ref="E4:BA4" si="0">NORMDIST(E3,$C$2,$D$2,FALSE)</f>
        <v>1.9922195704738201</v>
      </c>
      <c r="F4" s="7">
        <f t="shared" si="0"/>
        <v>1.9922195704738201</v>
      </c>
      <c r="G4" s="7">
        <f t="shared" si="0"/>
        <v>1.9723966545394445</v>
      </c>
      <c r="H4" s="7">
        <f t="shared" si="0"/>
        <v>1.9333405840142464</v>
      </c>
      <c r="I4" s="7">
        <f t="shared" si="0"/>
        <v>1.8762017345846895</v>
      </c>
      <c r="J4" s="7">
        <f t="shared" si="0"/>
        <v>1.8026348123082399</v>
      </c>
      <c r="K4" s="7">
        <f t="shared" si="0"/>
        <v>1.7147192750969193</v>
      </c>
      <c r="L4" s="7">
        <f t="shared" si="0"/>
        <v>1.6148617983395714</v>
      </c>
      <c r="M4" s="7">
        <f t="shared" si="0"/>
        <v>1.5056871607740219</v>
      </c>
      <c r="N4" s="7">
        <f t="shared" si="0"/>
        <v>1.3899244306549823</v>
      </c>
      <c r="O4" s="7">
        <f t="shared" si="0"/>
        <v>1.2702952823459452</v>
      </c>
      <c r="P4" s="7">
        <f t="shared" si="0"/>
        <v>1.1494107034211651</v>
      </c>
      <c r="Q4" s="7">
        <f t="shared" si="0"/>
        <v>1.0296813435998735</v>
      </c>
      <c r="R4" s="7">
        <f t="shared" si="0"/>
        <v>0.91324542694510946</v>
      </c>
      <c r="S4" s="7">
        <f t="shared" si="0"/>
        <v>0.8019166367095979</v>
      </c>
      <c r="T4" s="7">
        <f t="shared" si="0"/>
        <v>0.69715283222680113</v>
      </c>
      <c r="U4" s="7">
        <f t="shared" si="0"/>
        <v>0.60004500348492817</v>
      </c>
      <c r="V4" s="7">
        <f t="shared" si="0"/>
        <v>0.51132462281989011</v>
      </c>
      <c r="W4" s="7">
        <f t="shared" si="0"/>
        <v>0.43138659413255759</v>
      </c>
      <c r="X4" s="7">
        <f t="shared" si="0"/>
        <v>0.36032437168109011</v>
      </c>
      <c r="Y4" s="7">
        <f t="shared" si="0"/>
        <v>0.29797353034408036</v>
      </c>
      <c r="Z4" s="7">
        <f t="shared" si="0"/>
        <v>0.2439600928959138</v>
      </c>
      <c r="AA4" s="7">
        <f t="shared" si="0"/>
        <v>0.19775020794685108</v>
      </c>
      <c r="AB4" s="7">
        <f t="shared" si="0"/>
        <v>0.15869825917833708</v>
      </c>
      <c r="AC4" s="7">
        <f t="shared" si="0"/>
        <v>0.12609109957597189</v>
      </c>
      <c r="AD4" s="7">
        <f t="shared" si="0"/>
        <v>9.9186771958976558E-2</v>
      </c>
      <c r="AE4" s="7">
        <f t="shared" si="0"/>
        <v>7.7246735671975861E-2</v>
      </c>
      <c r="AF4" s="7">
        <f t="shared" si="0"/>
        <v>5.956121803802597E-2</v>
      </c>
      <c r="AG4" s="7">
        <f t="shared" si="0"/>
        <v>4.5467812507955327E-2</v>
      </c>
      <c r="AH4" s="7">
        <f t="shared" si="0"/>
        <v>3.4363833453069884E-2</v>
      </c>
      <c r="AI4" s="7">
        <f t="shared" si="0"/>
        <v>2.5713204615269714E-2</v>
      </c>
      <c r="AJ4" s="7">
        <f t="shared" si="0"/>
        <v>1.9048810491109049E-2</v>
      </c>
      <c r="AK4" s="7">
        <f t="shared" si="0"/>
        <v>1.3971292074397233E-2</v>
      </c>
      <c r="AL4" s="7">
        <f t="shared" si="0"/>
        <v>1.0145240286498857E-2</v>
      </c>
      <c r="AM4" s="7">
        <f t="shared" si="0"/>
        <v>7.2936540233337361E-3</v>
      </c>
      <c r="AN4" s="7">
        <f t="shared" si="0"/>
        <v>5.1914064783070606E-3</v>
      </c>
      <c r="AO4" s="7">
        <f t="shared" si="0"/>
        <v>3.658322314151554E-3</v>
      </c>
      <c r="AP4" s="7">
        <f t="shared" si="0"/>
        <v>2.5523248717209276E-3</v>
      </c>
      <c r="AQ4" s="7">
        <f t="shared" si="0"/>
        <v>1.7629784118372268E-3</v>
      </c>
      <c r="AR4" s="7">
        <f t="shared" si="0"/>
        <v>1.2056329011299704E-3</v>
      </c>
      <c r="AS4" s="7">
        <f t="shared" si="0"/>
        <v>8.1628204383121284E-4</v>
      </c>
      <c r="AT4" s="7">
        <f t="shared" si="0"/>
        <v>5.4717021719900263E-4</v>
      </c>
      <c r="AU4" s="7">
        <f t="shared" si="0"/>
        <v>3.6312965151126292E-4</v>
      </c>
      <c r="AV4" s="7">
        <f t="shared" si="0"/>
        <v>2.3859318270602473E-4</v>
      </c>
      <c r="AW4" s="7">
        <f t="shared" si="0"/>
        <v>1.5520703528925135E-4</v>
      </c>
      <c r="AX4" s="7">
        <f t="shared" si="0"/>
        <v>9.9958983534614287E-5</v>
      </c>
      <c r="AY4" s="7">
        <f t="shared" si="0"/>
        <v>6.3736661909167546E-5</v>
      </c>
      <c r="AZ4" s="7">
        <f t="shared" si="0"/>
        <v>4.0235912282461613E-5</v>
      </c>
      <c r="BA4" s="7">
        <f t="shared" si="0"/>
        <v>2.5147536442962315E-5</v>
      </c>
    </row>
    <row r="6" spans="3:53" x14ac:dyDescent="0.15">
      <c r="C6" s="7">
        <v>0</v>
      </c>
      <c r="D6" s="7">
        <v>0.02</v>
      </c>
      <c r="E6" s="7">
        <v>0.04</v>
      </c>
      <c r="F6" s="7">
        <v>0.06</v>
      </c>
      <c r="G6" s="7">
        <v>0.08</v>
      </c>
      <c r="H6" s="7">
        <v>0.1</v>
      </c>
      <c r="I6" s="7">
        <v>0.12</v>
      </c>
      <c r="J6" s="7">
        <v>0.14000000000000001</v>
      </c>
      <c r="K6" s="7">
        <v>0.16</v>
      </c>
      <c r="L6" s="7">
        <v>0.18</v>
      </c>
      <c r="M6" s="7">
        <v>0.2</v>
      </c>
      <c r="N6" s="7">
        <v>0.22</v>
      </c>
      <c r="O6" s="7">
        <v>0.24</v>
      </c>
      <c r="P6" s="7">
        <v>0.26</v>
      </c>
      <c r="Q6" s="7">
        <v>0.28000000000000003</v>
      </c>
      <c r="R6" s="7">
        <v>0.3</v>
      </c>
      <c r="S6" s="7">
        <v>0.32</v>
      </c>
      <c r="T6" s="7">
        <v>0.34</v>
      </c>
      <c r="U6" s="7">
        <v>0.36</v>
      </c>
      <c r="V6" s="7">
        <v>0.38</v>
      </c>
      <c r="W6" s="7">
        <v>0.4</v>
      </c>
      <c r="X6" s="7">
        <v>0.42</v>
      </c>
      <c r="Y6" s="7">
        <v>0.44</v>
      </c>
      <c r="Z6" s="7">
        <v>0.46</v>
      </c>
      <c r="AA6" s="7">
        <v>0.48</v>
      </c>
      <c r="AB6" s="7">
        <v>0.5</v>
      </c>
      <c r="AC6" s="7">
        <v>0.52</v>
      </c>
      <c r="AD6" s="7">
        <v>0.54</v>
      </c>
      <c r="AE6" s="7">
        <v>0.56000000000000005</v>
      </c>
      <c r="AF6" s="7">
        <v>0.57999999999999996</v>
      </c>
      <c r="AG6" s="7">
        <v>0.6</v>
      </c>
      <c r="AH6" s="7">
        <v>0.62</v>
      </c>
      <c r="AI6" s="7">
        <v>0.64</v>
      </c>
      <c r="AJ6" s="7">
        <v>0.66</v>
      </c>
      <c r="AK6" s="7">
        <v>0.68</v>
      </c>
      <c r="AL6" s="7">
        <v>0.7</v>
      </c>
      <c r="AM6" s="7">
        <v>0.72</v>
      </c>
      <c r="AN6" s="7">
        <v>0.74</v>
      </c>
      <c r="AO6" s="7">
        <v>0.76</v>
      </c>
      <c r="AP6" s="7">
        <v>0.78</v>
      </c>
      <c r="AQ6" s="7">
        <v>0.8</v>
      </c>
      <c r="AR6" s="7">
        <v>0.82</v>
      </c>
      <c r="AS6" s="7">
        <v>0.84</v>
      </c>
      <c r="AT6" s="7">
        <v>0.86</v>
      </c>
      <c r="AU6" s="7">
        <v>0.88</v>
      </c>
      <c r="AV6" s="7">
        <v>0.9</v>
      </c>
      <c r="AW6" s="7">
        <v>0.92</v>
      </c>
      <c r="AX6" s="7">
        <v>0.94</v>
      </c>
      <c r="AY6" s="7">
        <v>0.96</v>
      </c>
      <c r="AZ6" s="7">
        <v>0.98</v>
      </c>
      <c r="BA6" s="7">
        <v>1</v>
      </c>
    </row>
    <row r="7" spans="3:53" x14ac:dyDescent="0.15">
      <c r="C7" s="7">
        <v>7.9918705534527505E-5</v>
      </c>
      <c r="D7" s="7">
        <v>1.2471235645026809E-4</v>
      </c>
      <c r="E7" s="7">
        <v>1.9267598371043598E-4</v>
      </c>
      <c r="F7" s="7">
        <v>2.9471533878269919E-4</v>
      </c>
      <c r="G7" s="7">
        <v>4.4630828588566456E-4</v>
      </c>
      <c r="H7" s="7">
        <v>6.691511288244267E-4</v>
      </c>
      <c r="I7" s="7">
        <v>9.9327735696386329E-4</v>
      </c>
      <c r="J7" s="7">
        <v>1.4597346289573025E-3</v>
      </c>
      <c r="K7" s="7">
        <v>2.1239013527537625E-3</v>
      </c>
      <c r="L7" s="7">
        <v>3.0595096505688646E-3</v>
      </c>
      <c r="M7" s="7">
        <v>4.3634134752288077E-3</v>
      </c>
      <c r="N7" s="7">
        <v>6.1610958423650919E-3</v>
      </c>
      <c r="O7" s="7">
        <v>8.6128446952684051E-3</v>
      </c>
      <c r="P7" s="7">
        <v>1.192044100732422E-2</v>
      </c>
      <c r="Q7" s="7">
        <v>1.6334095280999605E-2</v>
      </c>
      <c r="R7" s="7">
        <v>2.215924205969003E-2</v>
      </c>
      <c r="S7" s="7">
        <v>2.9762662098879261E-2</v>
      </c>
      <c r="T7" s="7">
        <v>3.9577257914899813E-2</v>
      </c>
      <c r="U7" s="7">
        <v>5.2104674072112986E-2</v>
      </c>
      <c r="V7" s="7">
        <v>6.7914846168428078E-2</v>
      </c>
      <c r="W7" s="7">
        <v>8.7641502467842705E-2</v>
      </c>
      <c r="X7" s="7">
        <v>0.11197265147421448</v>
      </c>
      <c r="Y7" s="7">
        <v>0.14163518870800593</v>
      </c>
      <c r="Z7" s="7">
        <v>0.17737296423115725</v>
      </c>
      <c r="AA7" s="7">
        <v>0.21991797990213591</v>
      </c>
      <c r="AB7" s="7">
        <v>0.26995483256594027</v>
      </c>
      <c r="AC7" s="7">
        <v>0.32807907387338303</v>
      </c>
      <c r="AD7" s="7">
        <v>0.39475079150447084</v>
      </c>
      <c r="AE7" s="7">
        <v>0.47024538688443485</v>
      </c>
      <c r="AF7" s="7">
        <v>0.55460417339727763</v>
      </c>
      <c r="AG7" s="7">
        <v>0.64758797832945858</v>
      </c>
      <c r="AH7" s="7">
        <v>0.74863732817872419</v>
      </c>
      <c r="AI7" s="7">
        <v>0.85684296023903661</v>
      </c>
      <c r="AJ7" s="7">
        <v>0.97093027491606476</v>
      </c>
      <c r="AK7" s="7">
        <v>1.0892608851627528</v>
      </c>
      <c r="AL7" s="7">
        <v>1.2098536225957164</v>
      </c>
      <c r="AM7" s="7">
        <v>1.3304262494937737</v>
      </c>
      <c r="AN7" s="7">
        <v>1.4484577638074134</v>
      </c>
      <c r="AO7" s="7">
        <v>1.561269666833806</v>
      </c>
      <c r="AP7" s="7">
        <v>1.666123014458998</v>
      </c>
      <c r="AQ7" s="7">
        <v>1.7603266338214973</v>
      </c>
      <c r="AR7" s="7">
        <v>1.841350701516616</v>
      </c>
      <c r="AS7" s="7">
        <v>1.90693907730262</v>
      </c>
      <c r="AT7" s="7">
        <v>1.9552134698772792</v>
      </c>
      <c r="AU7" s="7">
        <v>1.9847627373850587</v>
      </c>
      <c r="AV7" s="7">
        <v>1.9947114020071632</v>
      </c>
      <c r="AW7" s="7">
        <v>1.9847627373850587</v>
      </c>
      <c r="AX7" s="7">
        <v>1.9552134698772792</v>
      </c>
      <c r="AY7" s="7">
        <v>1.9069390773026205</v>
      </c>
      <c r="AZ7" s="7">
        <v>1.8413507015166164</v>
      </c>
      <c r="BA7" s="7">
        <v>1.7603266338214973</v>
      </c>
    </row>
    <row r="8" spans="3:53" x14ac:dyDescent="0.15">
      <c r="C8" s="7">
        <v>7.9349129589168566E-2</v>
      </c>
      <c r="D8" s="7">
        <v>8.8686482115578627E-2</v>
      </c>
      <c r="E8" s="7">
        <v>9.8875103973425582E-2</v>
      </c>
      <c r="F8" s="7">
        <v>0.10995898995106795</v>
      </c>
      <c r="G8" s="7">
        <v>0.12198004644795689</v>
      </c>
      <c r="H8" s="7">
        <v>0.13497741628297014</v>
      </c>
      <c r="I8" s="7">
        <v>0.14898676517204015</v>
      </c>
      <c r="J8" s="7">
        <v>0.16403953693669152</v>
      </c>
      <c r="K8" s="7">
        <v>0.18016218584054505</v>
      </c>
      <c r="L8" s="7">
        <v>0.19737539575223542</v>
      </c>
      <c r="M8" s="7">
        <v>0.21569329706627888</v>
      </c>
      <c r="N8" s="7">
        <v>0.23512269344221728</v>
      </c>
      <c r="O8" s="7">
        <v>0.25566231140994505</v>
      </c>
      <c r="P8" s="7">
        <v>0.27730208669863893</v>
      </c>
      <c r="Q8" s="7">
        <v>0.30002250174246398</v>
      </c>
      <c r="R8" s="7">
        <v>0.32379398916472929</v>
      </c>
      <c r="S8" s="7">
        <v>0.34857641611340062</v>
      </c>
      <c r="T8" s="7">
        <v>0.3743186640893621</v>
      </c>
      <c r="U8" s="7">
        <v>0.40095831835479895</v>
      </c>
      <c r="V8" s="7">
        <v>0.42842148011951831</v>
      </c>
      <c r="W8" s="7">
        <v>0.45662271347255473</v>
      </c>
      <c r="X8" s="7">
        <v>0.48546513745803238</v>
      </c>
      <c r="Y8" s="7">
        <v>0.51484067179993687</v>
      </c>
      <c r="Z8" s="7">
        <v>0.54463044258137638</v>
      </c>
      <c r="AA8" s="7">
        <v>0.57470535171058246</v>
      </c>
      <c r="AB8" s="7">
        <v>0.6049268112978583</v>
      </c>
      <c r="AC8" s="7">
        <v>0.63514764117297251</v>
      </c>
      <c r="AD8" s="7">
        <v>0.66521312474688699</v>
      </c>
      <c r="AE8" s="7">
        <v>0.69496221532749114</v>
      </c>
      <c r="AF8" s="7">
        <v>0.72422888190370671</v>
      </c>
      <c r="AG8" s="7">
        <v>0.75284358038701094</v>
      </c>
      <c r="AH8" s="7">
        <v>0.78063483341690298</v>
      </c>
      <c r="AI8" s="7">
        <v>0.80743089916978561</v>
      </c>
      <c r="AJ8" s="7">
        <v>0.83306150722949901</v>
      </c>
      <c r="AK8" s="7">
        <v>0.85735963754845956</v>
      </c>
      <c r="AL8" s="7">
        <v>0.88016331691074845</v>
      </c>
      <c r="AM8" s="7">
        <v>0.90131740615411982</v>
      </c>
      <c r="AN8" s="7">
        <v>0.9206753507583082</v>
      </c>
      <c r="AO8" s="7">
        <v>0.93810086729234454</v>
      </c>
      <c r="AP8" s="7">
        <v>0.95346953865131023</v>
      </c>
      <c r="AQ8" s="7">
        <v>0.96667029200712296</v>
      </c>
      <c r="AR8" s="7">
        <v>0.97760673493863959</v>
      </c>
      <c r="AS8" s="7">
        <v>0.98619832726972212</v>
      </c>
      <c r="AT8" s="7">
        <v>0.99238136869252935</v>
      </c>
      <c r="AU8" s="7">
        <v>0.99610978523690996</v>
      </c>
      <c r="AV8" s="7">
        <v>0.99735570100358162</v>
      </c>
      <c r="AW8" s="7">
        <v>0.99610978523690996</v>
      </c>
      <c r="AX8" s="7">
        <v>0.99238136869252935</v>
      </c>
      <c r="AY8" s="7">
        <v>0.98619832726972212</v>
      </c>
      <c r="AZ8" s="7">
        <v>0.97760673493863959</v>
      </c>
      <c r="BA8" s="7">
        <v>0.96667029200712296</v>
      </c>
    </row>
    <row r="9" spans="3:53" x14ac:dyDescent="0.15">
      <c r="W9" s="8"/>
    </row>
    <row r="10" spans="3:53" x14ac:dyDescent="0.15">
      <c r="V10" s="7">
        <f>C38</f>
        <v>0.6</v>
      </c>
      <c r="W10" s="8">
        <f>F38</f>
        <v>0.13604118725427328</v>
      </c>
    </row>
    <row r="11" spans="3:53" x14ac:dyDescent="0.15">
      <c r="V11" s="7">
        <f>C39</f>
        <v>0.625</v>
      </c>
      <c r="W11" s="8">
        <f>F39</f>
        <v>8.3615956651645451E-2</v>
      </c>
    </row>
    <row r="12" spans="3:53" x14ac:dyDescent="0.15">
      <c r="V12" s="7">
        <f>C40</f>
        <v>0.65</v>
      </c>
      <c r="W12" s="8">
        <f>F40</f>
        <v>4.7468903351110869E-2</v>
      </c>
    </row>
    <row r="13" spans="3:53" x14ac:dyDescent="0.15">
      <c r="V13" s="7">
        <f>C41</f>
        <v>0.67500000000000004</v>
      </c>
      <c r="W13" s="8">
        <f>F41</f>
        <v>2.4642038804939981E-2</v>
      </c>
    </row>
    <row r="14" spans="3:53" x14ac:dyDescent="0.15">
      <c r="D14" s="7">
        <v>0.05</v>
      </c>
      <c r="E14" s="9">
        <f>BETAINV(D14,Alpha,Beta,0.2,1)</f>
        <v>0.48134277576085344</v>
      </c>
      <c r="F14" s="8">
        <f>(E14-$E$21)/$E$21</f>
        <v>-3.7397191410966438E-2</v>
      </c>
      <c r="V14" s="7">
        <f>C42</f>
        <v>0.7</v>
      </c>
      <c r="W14" s="8">
        <f>F42</f>
        <v>1.1553041967847788E-2</v>
      </c>
      <c r="AE14" s="10" t="s">
        <v>85</v>
      </c>
    </row>
    <row r="15" spans="3:53" x14ac:dyDescent="0.15">
      <c r="D15" s="7">
        <v>0.98844259607914242</v>
      </c>
      <c r="E15" s="9">
        <f>BETAINV(D15,Alpha,Beta,0.2,1)</f>
        <v>0.76054335612316382</v>
      </c>
      <c r="F15" s="8">
        <f>(E15-$E$21)/$E$21</f>
        <v>0.52095597467036348</v>
      </c>
      <c r="AD15" s="7" t="s">
        <v>86</v>
      </c>
      <c r="AE15" s="7">
        <v>0.45</v>
      </c>
      <c r="AF15" s="7">
        <v>0.45</v>
      </c>
      <c r="AG15" s="7">
        <v>0.44999987574095945</v>
      </c>
      <c r="AH15" s="11">
        <v>0.44999987574095945</v>
      </c>
      <c r="AI15" s="7">
        <v>0.45</v>
      </c>
      <c r="AJ15" s="7">
        <v>0.45</v>
      </c>
      <c r="AK15" s="7">
        <v>0.57499999999999996</v>
      </c>
      <c r="AL15" s="7">
        <v>0.57499999999999996</v>
      </c>
      <c r="AM15" s="7">
        <v>0.57499999999999996</v>
      </c>
      <c r="AN15" s="7">
        <v>0.7</v>
      </c>
      <c r="AO15" s="7">
        <v>0.7</v>
      </c>
      <c r="AP15" s="7">
        <v>0.7</v>
      </c>
    </row>
    <row r="16" spans="3:53" x14ac:dyDescent="0.15">
      <c r="W16" s="10" t="s">
        <v>87</v>
      </c>
      <c r="Y16" s="10" t="s">
        <v>88</v>
      </c>
      <c r="AD16" s="7" t="s">
        <v>89</v>
      </c>
      <c r="AE16" s="7">
        <v>0.15</v>
      </c>
      <c r="AF16" s="7">
        <v>0.2</v>
      </c>
      <c r="AG16" s="7">
        <v>0.22360745278428273</v>
      </c>
      <c r="AH16" s="11">
        <v>0.25</v>
      </c>
      <c r="AI16" s="7">
        <v>0.3</v>
      </c>
      <c r="AJ16" s="7">
        <v>0.4</v>
      </c>
      <c r="AK16" s="7">
        <v>0.15</v>
      </c>
      <c r="AL16" s="7">
        <v>0.2</v>
      </c>
      <c r="AM16" s="7">
        <v>0.25</v>
      </c>
      <c r="AN16" s="7">
        <v>0.15</v>
      </c>
      <c r="AO16" s="7">
        <v>0.2</v>
      </c>
      <c r="AP16" s="7">
        <v>0.25</v>
      </c>
    </row>
    <row r="17" spans="1:45" ht="18" x14ac:dyDescent="0.2">
      <c r="U17" s="7">
        <f>W20*(W20*(1-W20)/W19-1)</f>
        <v>27.177777777777777</v>
      </c>
      <c r="V17" s="12"/>
      <c r="W17" s="9">
        <f>a</f>
        <v>14.9320987654321</v>
      </c>
      <c r="X17" s="7" t="s">
        <v>90</v>
      </c>
      <c r="Y17" s="13">
        <f>W22</f>
        <v>14.9320987654321</v>
      </c>
      <c r="Z17" s="7">
        <v>14.93209877</v>
      </c>
      <c r="AA17" s="13">
        <v>4</v>
      </c>
      <c r="AB17" s="13">
        <v>2.0746526159084291</v>
      </c>
      <c r="AC17" s="13">
        <v>3.6081853900426148</v>
      </c>
      <c r="AD17" s="7" t="s">
        <v>91</v>
      </c>
      <c r="AE17" s="14">
        <v>9.1182280919894403</v>
      </c>
      <c r="AF17" s="14">
        <v>4.9922828663982735</v>
      </c>
      <c r="AG17" s="14">
        <v>3.9313015359999999</v>
      </c>
      <c r="AH17" s="15">
        <f>xbar*(xbar*(1-xbar)/v-1)</f>
        <v>14.9320987654321</v>
      </c>
      <c r="AI17" s="14">
        <v>2.0451817558299044</v>
      </c>
      <c r="AJ17" s="14">
        <v>1.0136959876543212</v>
      </c>
      <c r="AK17" s="14">
        <v>9.5737830812854448</v>
      </c>
      <c r="AL17" s="14">
        <v>5.1801748582230633</v>
      </c>
      <c r="AM17" s="16">
        <f>xbar*(xbar*(1-xbar)/v-1)</f>
        <v>14.9320987654321</v>
      </c>
      <c r="AN17" s="14">
        <v>7.8784013605442205</v>
      </c>
      <c r="AO17" s="14">
        <v>4.1581632653061238</v>
      </c>
      <c r="AP17" s="14">
        <v>2.4362244897959191</v>
      </c>
    </row>
    <row r="18" spans="1:45" ht="18" x14ac:dyDescent="0.2">
      <c r="U18" s="7">
        <f>(1-W20)*(W20*(1-W20)/W19-1)</f>
        <v>18.11851851851852</v>
      </c>
      <c r="V18" s="12"/>
      <c r="W18" s="9">
        <f>b</f>
        <v>14.932098765432102</v>
      </c>
      <c r="X18" s="7" t="s">
        <v>92</v>
      </c>
      <c r="Y18" s="13">
        <f>W23</f>
        <v>14.932098765432102</v>
      </c>
      <c r="Z18" s="7">
        <v>14.93209877</v>
      </c>
      <c r="AA18" s="13">
        <v>10</v>
      </c>
      <c r="AB18" s="13">
        <v>4.5642338798950108</v>
      </c>
      <c r="AC18" s="13">
        <v>8.9419847847644682</v>
      </c>
      <c r="AD18" s="7" t="s">
        <v>93</v>
      </c>
      <c r="AE18" s="14">
        <v>20.060093561179389</v>
      </c>
      <c r="AF18" s="14">
        <v>10.983017793972746</v>
      </c>
      <c r="AG18" s="14">
        <v>8.6488696320000003</v>
      </c>
      <c r="AH18" s="15">
        <f>(1-xbar)*(xbar*(1-xbar)/v-1)</f>
        <v>14.932098765432102</v>
      </c>
      <c r="AI18" s="14">
        <v>4.4993998628257899</v>
      </c>
      <c r="AJ18" s="14">
        <v>2.2301311728395063</v>
      </c>
      <c r="AK18" s="14">
        <v>10.85028749212351</v>
      </c>
      <c r="AL18" s="14">
        <v>5.8708648393194736</v>
      </c>
      <c r="AM18" s="17">
        <f>(1-xbar)*(xbar*(1-xbar)/v-1)</f>
        <v>14.932098765432102</v>
      </c>
      <c r="AN18" s="14">
        <v>4.7270408163265341</v>
      </c>
      <c r="AO18" s="14">
        <v>2.4948979591836755</v>
      </c>
      <c r="AP18" s="14">
        <v>1.4617346938775522</v>
      </c>
    </row>
    <row r="19" spans="1:45" x14ac:dyDescent="0.15">
      <c r="C19" s="7" t="s">
        <v>91</v>
      </c>
      <c r="D19" s="7" t="s">
        <v>94</v>
      </c>
      <c r="V19" s="18" t="s">
        <v>95</v>
      </c>
      <c r="W19" s="14">
        <f>(W20*W21)^2</f>
        <v>5.1839999999999994E-3</v>
      </c>
      <c r="Y19" s="7">
        <f>0.8^2*a*b/((a+b)^2*(a+b+1))</f>
        <v>5.1839999999999994E-3</v>
      </c>
    </row>
    <row r="20" spans="1:45" ht="18" x14ac:dyDescent="0.2">
      <c r="C20" s="19">
        <f>a</f>
        <v>14.9320987654321</v>
      </c>
      <c r="E20" s="7" t="s">
        <v>96</v>
      </c>
      <c r="G20" s="7">
        <v>1E-3</v>
      </c>
      <c r="V20" s="20" t="s">
        <v>97</v>
      </c>
      <c r="W20" s="7">
        <v>0.6</v>
      </c>
      <c r="Y20" s="7">
        <f>0.2+0.8*a/(a+b)</f>
        <v>0.6</v>
      </c>
      <c r="AK20" s="7" t="s">
        <v>98</v>
      </c>
      <c r="AL20" s="7" t="s">
        <v>99</v>
      </c>
      <c r="AM20" s="7" t="s">
        <v>100</v>
      </c>
      <c r="AN20" s="7" t="s">
        <v>101</v>
      </c>
      <c r="AO20" s="7" t="s">
        <v>102</v>
      </c>
      <c r="AP20" s="7" t="s">
        <v>103</v>
      </c>
      <c r="AQ20" s="7" t="s">
        <v>104</v>
      </c>
      <c r="AR20" s="7" t="s">
        <v>105</v>
      </c>
      <c r="AS20" s="7" t="s">
        <v>106</v>
      </c>
    </row>
    <row r="21" spans="1:45" ht="18" x14ac:dyDescent="0.2">
      <c r="C21" s="19">
        <f>b</f>
        <v>14.932098765432102</v>
      </c>
      <c r="D21" s="7">
        <f>SUM(D22:D55)</f>
        <v>21.498280849963539</v>
      </c>
      <c r="E21" s="7">
        <f>SUMPRODUCT(E22:E55,B22:B55)/SUM(E22:E55)</f>
        <v>0.50004297875091108</v>
      </c>
      <c r="G21" s="7">
        <f>LN(F26/G26)^2+LN(G50/F50)^2</f>
        <v>375.60961245271176</v>
      </c>
      <c r="V21" s="21" t="s">
        <v>89</v>
      </c>
      <c r="W21" s="7">
        <v>0.12</v>
      </c>
      <c r="Y21" s="7">
        <f>SQRT(Y19)/Y20</f>
        <v>0.12</v>
      </c>
      <c r="AB21" s="22">
        <v>0.57499999999999996</v>
      </c>
      <c r="AK21" s="7">
        <v>0.45</v>
      </c>
      <c r="AL21" s="7">
        <v>0.45</v>
      </c>
      <c r="AM21" s="7">
        <v>0.44999987574095945</v>
      </c>
      <c r="AN21" s="7">
        <v>0.57499999999999996</v>
      </c>
      <c r="AO21" s="7">
        <v>0.57499999999999996</v>
      </c>
      <c r="AP21" s="7">
        <v>0.57499999999999996</v>
      </c>
      <c r="AQ21" s="7">
        <v>0.7</v>
      </c>
      <c r="AR21" s="7">
        <v>0.7</v>
      </c>
      <c r="AS21" s="7">
        <v>0.7</v>
      </c>
    </row>
    <row r="22" spans="1:45" ht="18" x14ac:dyDescent="0.2">
      <c r="A22" s="7">
        <f xml:space="preserve"> (C22 - 0.2) /0.8</f>
        <v>0</v>
      </c>
      <c r="B22" s="7">
        <f>C22</f>
        <v>0.2</v>
      </c>
      <c r="C22" s="7">
        <v>0.2</v>
      </c>
      <c r="D22" s="7">
        <f>(BETADIST(C22,Alpha,Beta,0.2,1))/3.78583312929451E-08</f>
        <v>0</v>
      </c>
      <c r="E22" s="7">
        <f>(BETADIST(C22,Alpha,Beta,0.2,1))/3.78583312929451E-08</f>
        <v>0</v>
      </c>
      <c r="F22" s="7">
        <f>1-D22</f>
        <v>1</v>
      </c>
      <c r="V22" s="21" t="s">
        <v>91</v>
      </c>
      <c r="W22" s="16">
        <f>xbar*(xbar*(1-xbar)/v-1)</f>
        <v>14.9320987654321</v>
      </c>
      <c r="Y22" s="7">
        <f>SQRT(Beta/(Alpha*(Alpha+Beta+1)))</f>
        <v>0.18</v>
      </c>
      <c r="AB22" s="22">
        <v>0.15</v>
      </c>
      <c r="AK22" s="7">
        <v>0.15</v>
      </c>
      <c r="AL22" s="7">
        <v>0.2</v>
      </c>
      <c r="AM22" s="7">
        <v>0.25</v>
      </c>
      <c r="AN22" s="7">
        <v>0.15</v>
      </c>
      <c r="AO22" s="7">
        <v>0.2</v>
      </c>
      <c r="AP22" s="7">
        <v>0.25</v>
      </c>
      <c r="AQ22" s="7">
        <v>0.15</v>
      </c>
      <c r="AR22" s="7">
        <v>0.2</v>
      </c>
      <c r="AS22" s="7">
        <v>0.25</v>
      </c>
    </row>
    <row r="23" spans="1:45" ht="18" x14ac:dyDescent="0.2">
      <c r="A23" s="7">
        <f t="shared" ref="A23:A55" si="1" xml:space="preserve"> (C23 - 0.2) /0.8</f>
        <v>3.1249999999999993E-2</v>
      </c>
      <c r="B23" s="7">
        <f t="shared" ref="B23:B54" si="2">AVERAGE(C22:C23)</f>
        <v>0.21250000000000002</v>
      </c>
      <c r="C23" s="7">
        <v>0.22500000000000001</v>
      </c>
      <c r="D23" s="7">
        <f>D22+E23</f>
        <v>4.0279990753035665E-4</v>
      </c>
      <c r="E23" s="7">
        <f t="shared" ref="E23:E55" si="3">(B23^(Alpha-1)*(1-B23)^(Beta-1))/3.78583312929451E-08</f>
        <v>4.0279990753035665E-4</v>
      </c>
      <c r="F23" s="7">
        <f t="shared" ref="F23:F55" si="4">1-D23</f>
        <v>0.99959720009246966</v>
      </c>
      <c r="I23" s="7">
        <f>-LN(E23)</f>
        <v>7.8170706266870313</v>
      </c>
      <c r="J23" s="7">
        <f xml:space="preserve"> -((Alpha-1)*LN(A23) + (Beta-1)*LN(1-A23))</f>
        <v>48.727300893302427</v>
      </c>
      <c r="K23" s="7">
        <f>EXP(-J23+6)</f>
        <v>2.7782351100113103E-19</v>
      </c>
      <c r="V23" s="23" t="s">
        <v>94</v>
      </c>
      <c r="W23" s="17">
        <f>(1-xbar)*(xbar*(1-xbar)/v-1)</f>
        <v>14.932098765432102</v>
      </c>
      <c r="AK23" s="7">
        <v>9.1182280919894403</v>
      </c>
      <c r="AL23" s="7">
        <v>4.9922828663982735</v>
      </c>
      <c r="AM23" s="7">
        <v>3.1465619092627608</v>
      </c>
      <c r="AN23" s="7">
        <v>9.5737830812854448</v>
      </c>
      <c r="AO23" s="7">
        <v>5.1801748582230633</v>
      </c>
      <c r="AP23" s="7">
        <v>3.1465619092627608</v>
      </c>
      <c r="AQ23" s="7">
        <v>7.8784013605442205</v>
      </c>
      <c r="AR23" s="7">
        <v>4.1581632653061238</v>
      </c>
      <c r="AS23" s="7">
        <v>2.4362244897959191</v>
      </c>
    </row>
    <row r="24" spans="1:45" x14ac:dyDescent="0.15">
      <c r="A24" s="7">
        <f t="shared" si="1"/>
        <v>6.2499999999999986E-2</v>
      </c>
      <c r="B24" s="7">
        <f t="shared" si="2"/>
        <v>0.23749999999999999</v>
      </c>
      <c r="C24" s="7">
        <v>0.25</v>
      </c>
      <c r="D24" s="7">
        <f t="shared" ref="D24:D55" si="5">D23+E24</f>
        <v>1.6130531962424443E-3</v>
      </c>
      <c r="E24" s="7">
        <f t="shared" si="3"/>
        <v>1.2102532887120876E-3</v>
      </c>
      <c r="F24" s="7">
        <f t="shared" si="4"/>
        <v>0.9983869468037575</v>
      </c>
      <c r="I24" s="7">
        <f t="shared" ref="I24:I54" si="6">-LN(E24)</f>
        <v>6.7169256117657312</v>
      </c>
      <c r="J24" s="7">
        <f t="shared" ref="J24:J53" si="7" xml:space="preserve"> -((Alpha-1)*LN(A24) + (Beta-1)*LN(1-A24))</f>
        <v>39.527136964831392</v>
      </c>
      <c r="K24" s="7">
        <f t="shared" ref="K24:K53" si="8">EXP(-J24+6)</f>
        <v>2.750105927642305E-15</v>
      </c>
      <c r="AK24" s="7">
        <v>20.060093561179389</v>
      </c>
      <c r="AL24" s="7">
        <v>10.983017793972746</v>
      </c>
      <c r="AM24" s="7">
        <v>3.5661034971644638</v>
      </c>
      <c r="AN24" s="7">
        <v>10.85028749212351</v>
      </c>
      <c r="AO24" s="7">
        <v>5.8708648393194736</v>
      </c>
      <c r="AP24" s="7">
        <v>3.5661034971644638</v>
      </c>
      <c r="AQ24" s="7">
        <v>4.7270408163265341</v>
      </c>
      <c r="AR24" s="7">
        <v>2.4948979591836755</v>
      </c>
      <c r="AS24" s="7">
        <v>1.4617346938775522</v>
      </c>
    </row>
    <row r="25" spans="1:45" x14ac:dyDescent="0.15">
      <c r="A25" s="7">
        <f t="shared" si="1"/>
        <v>9.3750000000000014E-2</v>
      </c>
      <c r="B25" s="7">
        <f t="shared" si="2"/>
        <v>0.26250000000000001</v>
      </c>
      <c r="C25" s="7">
        <v>0.27500000000000002</v>
      </c>
      <c r="D25" s="7">
        <f t="shared" si="5"/>
        <v>4.6802252960600589E-3</v>
      </c>
      <c r="E25" s="7">
        <f t="shared" si="3"/>
        <v>3.0671720998176146E-3</v>
      </c>
      <c r="F25" s="7">
        <f t="shared" si="4"/>
        <v>0.99531977470393995</v>
      </c>
      <c r="I25" s="7">
        <f t="shared" si="6"/>
        <v>5.7869992820178604</v>
      </c>
      <c r="J25" s="7">
        <f t="shared" si="7"/>
        <v>34.350476798978832</v>
      </c>
      <c r="K25" s="7">
        <f t="shared" si="8"/>
        <v>4.870172755839966E-13</v>
      </c>
      <c r="Y25" s="7" t="s">
        <v>107</v>
      </c>
      <c r="Z25" s="24">
        <f>W19</f>
        <v>5.1839999999999994E-3</v>
      </c>
    </row>
    <row r="26" spans="1:45" x14ac:dyDescent="0.15">
      <c r="A26" s="7">
        <f t="shared" si="1"/>
        <v>0.12499999999999997</v>
      </c>
      <c r="B26" s="7">
        <f t="shared" si="2"/>
        <v>0.28749999999999998</v>
      </c>
      <c r="C26" s="7">
        <v>0.3</v>
      </c>
      <c r="D26" s="7">
        <f t="shared" si="5"/>
        <v>1.1417927750821451E-2</v>
      </c>
      <c r="E26" s="7">
        <f t="shared" si="3"/>
        <v>6.7377024547613917E-3</v>
      </c>
      <c r="F26" s="7">
        <f t="shared" si="4"/>
        <v>0.9885820722491786</v>
      </c>
      <c r="G26" s="7">
        <f>G20</f>
        <v>1E-3</v>
      </c>
      <c r="I26" s="7">
        <f t="shared" si="6"/>
        <v>5.0000362942543051</v>
      </c>
      <c r="J26" s="7">
        <f t="shared" si="7"/>
        <v>30.83135748595641</v>
      </c>
      <c r="K26" s="7">
        <f t="shared" si="8"/>
        <v>1.6439116215013277E-11</v>
      </c>
      <c r="U26" s="7">
        <v>0.5</v>
      </c>
      <c r="V26" s="7">
        <v>0</v>
      </c>
      <c r="Y26" s="7" t="s">
        <v>108</v>
      </c>
      <c r="Z26" s="7">
        <f>(W20-lb)/(ub-lb)</f>
        <v>0.49999999999999994</v>
      </c>
    </row>
    <row r="27" spans="1:45" x14ac:dyDescent="0.15">
      <c r="A27" s="7">
        <f t="shared" si="1"/>
        <v>0.15625</v>
      </c>
      <c r="B27" s="7">
        <f>AVERAGE(C26:C27)</f>
        <v>0.3125</v>
      </c>
      <c r="C27" s="7">
        <v>0.32500000000000001</v>
      </c>
      <c r="D27" s="7">
        <f t="shared" si="5"/>
        <v>2.4506924587913606E-2</v>
      </c>
      <c r="E27" s="7">
        <f t="shared" si="3"/>
        <v>1.3088996837092155E-2</v>
      </c>
      <c r="F27" s="7">
        <f t="shared" si="4"/>
        <v>0.97549307541208641</v>
      </c>
      <c r="I27" s="7">
        <f t="shared" si="6"/>
        <v>4.3359833378188402</v>
      </c>
      <c r="J27" s="7">
        <f t="shared" si="7"/>
        <v>28.229177100632292</v>
      </c>
      <c r="K27" s="7">
        <f t="shared" si="8"/>
        <v>2.218150696881961E-10</v>
      </c>
      <c r="U27" s="7">
        <v>0.5</v>
      </c>
      <c r="V27" s="7">
        <v>1</v>
      </c>
      <c r="Y27" s="7" t="s">
        <v>109</v>
      </c>
      <c r="Z27" s="7">
        <f>Z25/(ub-lb)^2</f>
        <v>8.0999999999999978E-3</v>
      </c>
    </row>
    <row r="28" spans="1:45" x14ac:dyDescent="0.15">
      <c r="A28" s="7">
        <f t="shared" si="1"/>
        <v>0.18749999999999994</v>
      </c>
      <c r="B28" s="7">
        <f t="shared" si="2"/>
        <v>0.33750000000000002</v>
      </c>
      <c r="C28" s="7">
        <v>0.35</v>
      </c>
      <c r="D28" s="7">
        <f t="shared" si="5"/>
        <v>4.7333789134084453E-2</v>
      </c>
      <c r="E28" s="7">
        <f t="shared" si="3"/>
        <v>2.2826864546170847E-2</v>
      </c>
      <c r="F28" s="7">
        <f t="shared" si="4"/>
        <v>0.95266621086591552</v>
      </c>
      <c r="I28" s="7">
        <f t="shared" si="6"/>
        <v>3.7798171670676437</v>
      </c>
      <c r="J28" s="7">
        <f t="shared" si="7"/>
        <v>26.214857141208405</v>
      </c>
      <c r="K28" s="7">
        <f t="shared" si="8"/>
        <v>1.662643317318142E-9</v>
      </c>
      <c r="U28" s="7">
        <v>0.5</v>
      </c>
      <c r="V28" s="7">
        <v>0</v>
      </c>
      <c r="Y28" s="7" t="s">
        <v>110</v>
      </c>
      <c r="Z28" s="7">
        <v>0.2</v>
      </c>
    </row>
    <row r="29" spans="1:45" x14ac:dyDescent="0.15">
      <c r="A29" s="7">
        <f t="shared" si="1"/>
        <v>0.21874999999999997</v>
      </c>
      <c r="B29" s="7">
        <f t="shared" si="2"/>
        <v>0.36249999999999999</v>
      </c>
      <c r="C29" s="7">
        <v>0.375</v>
      </c>
      <c r="D29" s="7">
        <f t="shared" si="5"/>
        <v>8.3480842434619007E-2</v>
      </c>
      <c r="E29" s="7">
        <f t="shared" si="3"/>
        <v>3.6147053300534554E-2</v>
      </c>
      <c r="F29" s="7">
        <f t="shared" si="4"/>
        <v>0.91651915756538105</v>
      </c>
      <c r="I29" s="7">
        <f t="shared" si="6"/>
        <v>3.3201598468246472</v>
      </c>
      <c r="J29" s="7">
        <f t="shared" si="7"/>
        <v>24.613641494398735</v>
      </c>
      <c r="K29" s="7">
        <f t="shared" si="8"/>
        <v>8.2451433532364655E-9</v>
      </c>
      <c r="U29" s="7">
        <v>0.5</v>
      </c>
      <c r="V29" s="7">
        <v>0.14000000000000001</v>
      </c>
      <c r="Y29" s="7" t="s">
        <v>111</v>
      </c>
      <c r="Z29" s="7">
        <v>1</v>
      </c>
    </row>
    <row r="30" spans="1:45" x14ac:dyDescent="0.15">
      <c r="A30" s="7">
        <f t="shared" si="1"/>
        <v>0.25</v>
      </c>
      <c r="B30" s="7">
        <f t="shared" si="2"/>
        <v>0.38750000000000001</v>
      </c>
      <c r="C30" s="7">
        <v>0.4</v>
      </c>
      <c r="D30" s="7">
        <f t="shared" si="5"/>
        <v>0.13590607303724694</v>
      </c>
      <c r="E30" s="7">
        <f t="shared" si="3"/>
        <v>5.2425230602627944E-2</v>
      </c>
      <c r="F30" s="7">
        <f t="shared" si="4"/>
        <v>0.864093926962753</v>
      </c>
      <c r="I30" s="7">
        <f t="shared" si="6"/>
        <v>2.9483673034889408</v>
      </c>
      <c r="J30" s="7">
        <f t="shared" si="7"/>
        <v>23.322005003526314</v>
      </c>
      <c r="K30" s="7">
        <f t="shared" si="8"/>
        <v>3.0001903613131408E-8</v>
      </c>
    </row>
    <row r="31" spans="1:45" x14ac:dyDescent="0.15">
      <c r="A31" s="7">
        <f t="shared" si="1"/>
        <v>0.28124999999999994</v>
      </c>
      <c r="B31" s="7">
        <f t="shared" si="2"/>
        <v>0.41249999999999998</v>
      </c>
      <c r="C31" s="7">
        <v>0.42499999999999999</v>
      </c>
      <c r="D31" s="7">
        <f t="shared" si="5"/>
        <v>0.20600024430280209</v>
      </c>
      <c r="E31" s="7">
        <f t="shared" si="3"/>
        <v>7.0094171265555144E-2</v>
      </c>
      <c r="F31" s="7">
        <f t="shared" si="4"/>
        <v>0.79399975569719794</v>
      </c>
      <c r="I31" s="7">
        <f t="shared" si="6"/>
        <v>2.6579156372495039</v>
      </c>
      <c r="J31" s="7">
        <f t="shared" si="7"/>
        <v>22.273984869370548</v>
      </c>
      <c r="K31" s="7">
        <f t="shared" si="8"/>
        <v>8.5565397582670559E-8</v>
      </c>
    </row>
    <row r="32" spans="1:45" x14ac:dyDescent="0.15">
      <c r="A32" s="7">
        <f t="shared" si="1"/>
        <v>0.3125</v>
      </c>
      <c r="B32" s="7">
        <f t="shared" si="2"/>
        <v>0.4375</v>
      </c>
      <c r="C32" s="7">
        <v>0.45</v>
      </c>
      <c r="D32" s="7">
        <f t="shared" si="5"/>
        <v>0.29281463723307855</v>
      </c>
      <c r="E32" s="7">
        <f t="shared" si="3"/>
        <v>8.6814392930276471E-2</v>
      </c>
      <c r="F32" s="7">
        <f t="shared" si="4"/>
        <v>0.70718536276692145</v>
      </c>
      <c r="I32" s="7">
        <f t="shared" si="6"/>
        <v>2.443982853892896</v>
      </c>
      <c r="J32" s="7">
        <f t="shared" si="7"/>
        <v>21.42539810568325</v>
      </c>
      <c r="K32" s="7">
        <f t="shared" si="8"/>
        <v>1.9991009315718402E-7</v>
      </c>
    </row>
    <row r="33" spans="1:25" x14ac:dyDescent="0.15">
      <c r="A33" s="7">
        <f t="shared" si="1"/>
        <v>0.34374999999999994</v>
      </c>
      <c r="B33" s="7">
        <f t="shared" si="2"/>
        <v>0.46250000000000002</v>
      </c>
      <c r="C33" s="7">
        <v>0.47499999999999998</v>
      </c>
      <c r="D33" s="7">
        <f t="shared" si="5"/>
        <v>0.39275671481678354</v>
      </c>
      <c r="E33" s="7">
        <f t="shared" si="3"/>
        <v>9.9942077583704964E-2</v>
      </c>
      <c r="F33" s="7">
        <f t="shared" si="4"/>
        <v>0.60724328518321646</v>
      </c>
      <c r="I33" s="7">
        <f t="shared" si="6"/>
        <v>2.3031644849721165</v>
      </c>
      <c r="J33" s="7">
        <f t="shared" si="7"/>
        <v>20.745648719693072</v>
      </c>
      <c r="K33" s="7">
        <f t="shared" si="8"/>
        <v>3.9449920191445048E-7</v>
      </c>
    </row>
    <row r="34" spans="1:25" x14ac:dyDescent="0.15">
      <c r="A34" s="7">
        <f t="shared" si="1"/>
        <v>0.37499999999999994</v>
      </c>
      <c r="B34" s="7">
        <f t="shared" si="2"/>
        <v>0.48749999999999999</v>
      </c>
      <c r="C34" s="7">
        <v>0.5</v>
      </c>
      <c r="D34" s="7">
        <f t="shared" si="5"/>
        <v>0.49993244289148714</v>
      </c>
      <c r="E34" s="7">
        <f t="shared" si="3"/>
        <v>0.1071757280747036</v>
      </c>
      <c r="F34" s="7">
        <f t="shared" si="4"/>
        <v>0.50006755710851292</v>
      </c>
      <c r="I34" s="7">
        <f t="shared" si="6"/>
        <v>2.2332854731952683</v>
      </c>
      <c r="J34" s="7">
        <f t="shared" si="7"/>
        <v>20.21314700774748</v>
      </c>
      <c r="K34" s="7">
        <f t="shared" si="8"/>
        <v>6.7190625492952665E-7</v>
      </c>
    </row>
    <row r="35" spans="1:25" x14ac:dyDescent="0.15">
      <c r="A35" s="7">
        <f t="shared" si="1"/>
        <v>0.40625</v>
      </c>
      <c r="B35" s="7">
        <f t="shared" si="2"/>
        <v>0.51249999999999996</v>
      </c>
      <c r="C35" s="7">
        <v>0.52500000000000002</v>
      </c>
      <c r="D35" s="7">
        <f t="shared" si="5"/>
        <v>0.60710817096619074</v>
      </c>
      <c r="E35" s="7">
        <f t="shared" si="3"/>
        <v>0.1071757280747036</v>
      </c>
      <c r="F35" s="7">
        <f t="shared" si="4"/>
        <v>0.39289182903380926</v>
      </c>
      <c r="I35" s="7">
        <f t="shared" si="6"/>
        <v>2.2332854731952683</v>
      </c>
      <c r="J35" s="7">
        <f t="shared" si="7"/>
        <v>19.812607342398898</v>
      </c>
      <c r="K35" s="7">
        <f t="shared" si="8"/>
        <v>1.0029074339770169E-6</v>
      </c>
    </row>
    <row r="36" spans="1:25" x14ac:dyDescent="0.15">
      <c r="A36" s="7">
        <f t="shared" si="1"/>
        <v>0.4375</v>
      </c>
      <c r="B36" s="7">
        <f t="shared" si="2"/>
        <v>0.53750000000000009</v>
      </c>
      <c r="C36" s="7">
        <v>0.55000000000000004</v>
      </c>
      <c r="D36" s="7">
        <f t="shared" si="5"/>
        <v>0.70705024854989551</v>
      </c>
      <c r="E36" s="7">
        <f t="shared" si="3"/>
        <v>9.9942077583704769E-2</v>
      </c>
      <c r="F36" s="7">
        <f t="shared" si="4"/>
        <v>0.29294975145010449</v>
      </c>
      <c r="I36" s="7">
        <f t="shared" si="6"/>
        <v>2.3031644849721182</v>
      </c>
      <c r="J36" s="7">
        <f t="shared" si="7"/>
        <v>19.533397621757302</v>
      </c>
      <c r="K36" s="7">
        <f t="shared" si="8"/>
        <v>1.3259284568619094E-6</v>
      </c>
    </row>
    <row r="37" spans="1:25" x14ac:dyDescent="0.15">
      <c r="A37" s="7">
        <f t="shared" si="1"/>
        <v>0.46874999999999989</v>
      </c>
      <c r="B37" s="7">
        <f t="shared" si="2"/>
        <v>0.5625</v>
      </c>
      <c r="C37" s="7">
        <v>0.57499999999999996</v>
      </c>
      <c r="D37" s="7">
        <f t="shared" si="5"/>
        <v>0.79386464148017177</v>
      </c>
      <c r="E37" s="7">
        <f t="shared" si="3"/>
        <v>8.6814392930276305E-2</v>
      </c>
      <c r="F37" s="7">
        <f t="shared" si="4"/>
        <v>0.20613535851982823</v>
      </c>
      <c r="I37" s="7">
        <f t="shared" si="6"/>
        <v>2.4439828538928978</v>
      </c>
      <c r="J37" s="7">
        <f t="shared" si="7"/>
        <v>19.368518788983941</v>
      </c>
      <c r="K37" s="7">
        <f t="shared" si="8"/>
        <v>1.563601429199336E-6</v>
      </c>
    </row>
    <row r="38" spans="1:25" x14ac:dyDescent="0.15">
      <c r="A38" s="7">
        <f t="shared" si="1"/>
        <v>0.49999999999999994</v>
      </c>
      <c r="B38" s="7">
        <f t="shared" si="2"/>
        <v>0.58749999999999991</v>
      </c>
      <c r="C38" s="7">
        <v>0.6</v>
      </c>
      <c r="D38" s="7">
        <f t="shared" si="5"/>
        <v>0.86395881274572672</v>
      </c>
      <c r="E38" s="7">
        <f t="shared" si="3"/>
        <v>7.0094171265554964E-2</v>
      </c>
      <c r="F38" s="7">
        <f t="shared" si="4"/>
        <v>0.13604118725427328</v>
      </c>
      <c r="I38" s="7">
        <f t="shared" si="6"/>
        <v>2.6579156372495065</v>
      </c>
      <c r="J38" s="7">
        <f t="shared" si="7"/>
        <v>19.313989957083912</v>
      </c>
      <c r="K38" s="7">
        <f t="shared" si="8"/>
        <v>1.6512302247912871E-6</v>
      </c>
    </row>
    <row r="39" spans="1:25" x14ac:dyDescent="0.15">
      <c r="A39" s="7">
        <f t="shared" si="1"/>
        <v>0.53125</v>
      </c>
      <c r="B39" s="7">
        <f t="shared" si="2"/>
        <v>0.61250000000000004</v>
      </c>
      <c r="C39" s="7">
        <v>0.625</v>
      </c>
      <c r="D39" s="7">
        <f t="shared" si="5"/>
        <v>0.91638404334835455</v>
      </c>
      <c r="E39" s="7">
        <f t="shared" si="3"/>
        <v>5.2425230602627812E-2</v>
      </c>
      <c r="F39" s="7">
        <f t="shared" si="4"/>
        <v>8.3615956651645451E-2</v>
      </c>
      <c r="I39" s="7">
        <f t="shared" si="6"/>
        <v>2.9483673034889435</v>
      </c>
      <c r="J39" s="7">
        <f t="shared" si="7"/>
        <v>19.368518788983941</v>
      </c>
      <c r="K39" s="7">
        <f t="shared" si="8"/>
        <v>1.563601429199336E-6</v>
      </c>
    </row>
    <row r="40" spans="1:25" x14ac:dyDescent="0.15">
      <c r="A40" s="7">
        <f t="shared" si="1"/>
        <v>0.5625</v>
      </c>
      <c r="B40" s="7">
        <f t="shared" si="2"/>
        <v>0.63749999999999996</v>
      </c>
      <c r="C40" s="7">
        <v>0.65</v>
      </c>
      <c r="D40" s="7">
        <f t="shared" si="5"/>
        <v>0.95253109664888913</v>
      </c>
      <c r="E40" s="7">
        <f t="shared" si="3"/>
        <v>3.6147053300534526E-2</v>
      </c>
      <c r="F40" s="7">
        <f t="shared" si="4"/>
        <v>4.7468903351110869E-2</v>
      </c>
      <c r="I40" s="7">
        <f t="shared" si="6"/>
        <v>3.320159846824648</v>
      </c>
      <c r="J40" s="7">
        <f t="shared" si="7"/>
        <v>19.533397621757306</v>
      </c>
      <c r="K40" s="7">
        <f t="shared" si="8"/>
        <v>1.3259284568619045E-6</v>
      </c>
      <c r="U40" s="7" t="s">
        <v>112</v>
      </c>
      <c r="W40" s="7" t="s">
        <v>113</v>
      </c>
      <c r="Y40" s="7" t="s">
        <v>114</v>
      </c>
    </row>
    <row r="41" spans="1:25" x14ac:dyDescent="0.15">
      <c r="A41" s="7">
        <f t="shared" si="1"/>
        <v>0.59375</v>
      </c>
      <c r="B41" s="7">
        <f t="shared" si="2"/>
        <v>0.66250000000000009</v>
      </c>
      <c r="C41" s="7">
        <v>0.67500000000000004</v>
      </c>
      <c r="D41" s="7">
        <f t="shared" si="5"/>
        <v>0.97535796119506002</v>
      </c>
      <c r="E41" s="7">
        <f t="shared" si="3"/>
        <v>2.2826864546170847E-2</v>
      </c>
      <c r="F41" s="7">
        <f t="shared" si="4"/>
        <v>2.4642038804939981E-2</v>
      </c>
      <c r="I41" s="7">
        <f t="shared" si="6"/>
        <v>3.7798171670676437</v>
      </c>
      <c r="J41" s="7">
        <f t="shared" si="7"/>
        <v>19.812607342398898</v>
      </c>
      <c r="K41" s="7">
        <f t="shared" si="8"/>
        <v>1.0029074339770169E-6</v>
      </c>
    </row>
    <row r="42" spans="1:25" x14ac:dyDescent="0.15">
      <c r="A42" s="7">
        <f t="shared" si="1"/>
        <v>0.62499999999999989</v>
      </c>
      <c r="B42" s="7">
        <f t="shared" si="2"/>
        <v>0.6875</v>
      </c>
      <c r="C42" s="7">
        <v>0.7</v>
      </c>
      <c r="D42" s="7">
        <f t="shared" si="5"/>
        <v>0.98844695803215221</v>
      </c>
      <c r="E42" s="7">
        <f t="shared" si="3"/>
        <v>1.3088996837092165E-2</v>
      </c>
      <c r="F42" s="7">
        <f t="shared" si="4"/>
        <v>1.1553041967847788E-2</v>
      </c>
      <c r="I42" s="7">
        <f t="shared" si="6"/>
        <v>4.3359833378188393</v>
      </c>
      <c r="J42" s="7">
        <f t="shared" si="7"/>
        <v>20.21314700774748</v>
      </c>
      <c r="K42" s="7">
        <f t="shared" si="8"/>
        <v>6.7190625492952665E-7</v>
      </c>
    </row>
    <row r="43" spans="1:25" x14ac:dyDescent="0.15">
      <c r="A43" s="7">
        <f t="shared" si="1"/>
        <v>0.65624999999999989</v>
      </c>
      <c r="B43" s="7">
        <f t="shared" si="2"/>
        <v>0.71249999999999991</v>
      </c>
      <c r="C43" s="7">
        <v>0.72499999999999998</v>
      </c>
      <c r="D43" s="7">
        <f t="shared" si="5"/>
        <v>0.99518466048691356</v>
      </c>
      <c r="E43" s="7">
        <f t="shared" si="3"/>
        <v>6.7377024547614047E-3</v>
      </c>
      <c r="F43" s="7">
        <f t="shared" si="4"/>
        <v>4.8153395130864363E-3</v>
      </c>
      <c r="I43" s="7">
        <f t="shared" si="6"/>
        <v>5.0000362942543033</v>
      </c>
      <c r="J43" s="7">
        <f t="shared" si="7"/>
        <v>20.745648719693072</v>
      </c>
      <c r="K43" s="7">
        <f t="shared" si="8"/>
        <v>3.9449920191445048E-7</v>
      </c>
    </row>
    <row r="44" spans="1:25" x14ac:dyDescent="0.15">
      <c r="A44" s="7">
        <f t="shared" si="1"/>
        <v>0.6875</v>
      </c>
      <c r="B44" s="7">
        <f t="shared" si="2"/>
        <v>0.73750000000000004</v>
      </c>
      <c r="C44" s="7">
        <v>0.75</v>
      </c>
      <c r="D44" s="7">
        <f t="shared" si="5"/>
        <v>0.99825183258673111</v>
      </c>
      <c r="E44" s="7">
        <f t="shared" si="3"/>
        <v>3.0671720998176034E-3</v>
      </c>
      <c r="F44" s="7">
        <f t="shared" si="4"/>
        <v>1.7481674132688862E-3</v>
      </c>
      <c r="I44" s="7">
        <f t="shared" si="6"/>
        <v>5.786999282017864</v>
      </c>
      <c r="J44" s="7">
        <f t="shared" si="7"/>
        <v>21.425398105683247</v>
      </c>
      <c r="K44" s="7">
        <f t="shared" si="8"/>
        <v>1.9991009315718474E-7</v>
      </c>
    </row>
    <row r="45" spans="1:25" x14ac:dyDescent="0.15">
      <c r="A45" s="7">
        <f t="shared" si="1"/>
        <v>0.71874999999999989</v>
      </c>
      <c r="B45" s="7">
        <f t="shared" si="2"/>
        <v>0.76249999999999996</v>
      </c>
      <c r="C45" s="7">
        <v>0.77500000000000002</v>
      </c>
      <c r="D45" s="7">
        <f t="shared" si="5"/>
        <v>0.99946208587544316</v>
      </c>
      <c r="E45" s="7">
        <f t="shared" si="3"/>
        <v>1.210253288712088E-3</v>
      </c>
      <c r="F45" s="7">
        <f t="shared" si="4"/>
        <v>5.3791412455683751E-4</v>
      </c>
      <c r="I45" s="7">
        <f t="shared" si="6"/>
        <v>6.7169256117657303</v>
      </c>
      <c r="J45" s="7">
        <f t="shared" si="7"/>
        <v>22.27398486937054</v>
      </c>
      <c r="K45" s="7">
        <f t="shared" si="8"/>
        <v>8.5565397582671168E-8</v>
      </c>
    </row>
    <row r="46" spans="1:25" x14ac:dyDescent="0.15">
      <c r="A46" s="7">
        <f t="shared" si="1"/>
        <v>0.75000000000000011</v>
      </c>
      <c r="B46" s="7">
        <f t="shared" si="2"/>
        <v>0.78750000000000009</v>
      </c>
      <c r="C46" s="7">
        <v>0.8</v>
      </c>
      <c r="D46" s="7">
        <f t="shared" si="5"/>
        <v>0.9998648857829735</v>
      </c>
      <c r="E46" s="7">
        <f t="shared" si="3"/>
        <v>4.0279990753035487E-4</v>
      </c>
      <c r="F46" s="7">
        <f t="shared" si="4"/>
        <v>1.3511421702649962E-4</v>
      </c>
      <c r="I46" s="7">
        <f t="shared" si="6"/>
        <v>7.8170706266870358</v>
      </c>
      <c r="J46" s="7">
        <f t="shared" si="7"/>
        <v>23.322005003526321</v>
      </c>
      <c r="K46" s="7">
        <f t="shared" si="8"/>
        <v>3.0001903613131196E-8</v>
      </c>
    </row>
    <row r="47" spans="1:25" x14ac:dyDescent="0.15">
      <c r="A47" s="7">
        <f t="shared" si="1"/>
        <v>0.78125</v>
      </c>
      <c r="B47" s="7">
        <f t="shared" si="2"/>
        <v>0.8125</v>
      </c>
      <c r="C47" s="7">
        <v>0.82499999999999996</v>
      </c>
      <c r="D47" s="7">
        <f t="shared" si="5"/>
        <v>0.99997374638514669</v>
      </c>
      <c r="E47" s="7">
        <f t="shared" si="3"/>
        <v>1.0886060217319007E-4</v>
      </c>
      <c r="F47" s="7">
        <f t="shared" si="4"/>
        <v>2.6253614853311014E-5</v>
      </c>
      <c r="I47" s="7">
        <f t="shared" si="6"/>
        <v>9.1254423733439953</v>
      </c>
      <c r="J47" s="7">
        <f t="shared" si="7"/>
        <v>24.613641494398735</v>
      </c>
      <c r="K47" s="7">
        <f t="shared" si="8"/>
        <v>8.2451433532364655E-9</v>
      </c>
    </row>
    <row r="48" spans="1:25" x14ac:dyDescent="0.15">
      <c r="A48" s="7">
        <f t="shared" si="1"/>
        <v>0.81249999999999989</v>
      </c>
      <c r="B48" s="7">
        <f t="shared" si="2"/>
        <v>0.83749999999999991</v>
      </c>
      <c r="C48" s="7">
        <v>0.85</v>
      </c>
      <c r="D48" s="7">
        <f t="shared" si="5"/>
        <v>0.99999636086086841</v>
      </c>
      <c r="E48" s="7">
        <f t="shared" si="3"/>
        <v>2.2614475721668839E-5</v>
      </c>
      <c r="F48" s="7">
        <f t="shared" si="4"/>
        <v>3.6391391315948596E-6</v>
      </c>
      <c r="I48" s="7">
        <f t="shared" si="6"/>
        <v>10.696920338072644</v>
      </c>
      <c r="J48" s="7">
        <f t="shared" si="7"/>
        <v>26.214857141208395</v>
      </c>
      <c r="K48" s="7">
        <f t="shared" si="8"/>
        <v>1.6626433173181598E-9</v>
      </c>
    </row>
    <row r="49" spans="1:11" x14ac:dyDescent="0.15">
      <c r="A49" s="7">
        <f t="shared" si="1"/>
        <v>0.84375</v>
      </c>
      <c r="B49" s="7">
        <f t="shared" si="2"/>
        <v>0.86250000000000004</v>
      </c>
      <c r="C49" s="7">
        <v>0.875</v>
      </c>
      <c r="D49" s="7">
        <f t="shared" si="5"/>
        <v>0.99999968421105656</v>
      </c>
      <c r="E49" s="7">
        <f t="shared" si="3"/>
        <v>3.3233501881896583E-6</v>
      </c>
      <c r="F49" s="7">
        <f t="shared" si="4"/>
        <v>3.1578894343908814E-7</v>
      </c>
      <c r="I49" s="7">
        <f t="shared" si="6"/>
        <v>12.614537190999584</v>
      </c>
      <c r="J49" s="7">
        <f t="shared" si="7"/>
        <v>28.229177100632295</v>
      </c>
      <c r="K49" s="7">
        <f t="shared" si="8"/>
        <v>2.218150696881953E-10</v>
      </c>
    </row>
    <row r="50" spans="1:11" x14ac:dyDescent="0.15">
      <c r="A50" s="7">
        <f t="shared" si="1"/>
        <v>0.87499999999999989</v>
      </c>
      <c r="B50" s="7">
        <f t="shared" si="2"/>
        <v>0.88749999999999996</v>
      </c>
      <c r="C50" s="7">
        <v>0.9</v>
      </c>
      <c r="D50" s="7">
        <f t="shared" si="5"/>
        <v>0.99999998639978305</v>
      </c>
      <c r="E50" s="7">
        <f t="shared" si="3"/>
        <v>3.021887265043895E-7</v>
      </c>
      <c r="F50" s="7">
        <f t="shared" si="4"/>
        <v>1.3600216952625033E-8</v>
      </c>
      <c r="G50" s="7">
        <f>1-G26</f>
        <v>0.999</v>
      </c>
      <c r="I50" s="7">
        <f t="shared" si="6"/>
        <v>15.012214092554142</v>
      </c>
      <c r="J50" s="7">
        <f t="shared" si="7"/>
        <v>30.831357485956396</v>
      </c>
      <c r="K50" s="7">
        <f t="shared" si="8"/>
        <v>1.6439116215013513E-11</v>
      </c>
    </row>
    <row r="51" spans="1:11" x14ac:dyDescent="0.15">
      <c r="A51" s="7">
        <f t="shared" si="1"/>
        <v>0.90625000000000011</v>
      </c>
      <c r="B51" s="7">
        <f t="shared" si="2"/>
        <v>0.91250000000000009</v>
      </c>
      <c r="C51" s="7">
        <v>0.92500000000000004</v>
      </c>
      <c r="D51" s="7">
        <f t="shared" si="5"/>
        <v>0.99999999981972676</v>
      </c>
      <c r="E51" s="7">
        <f t="shared" si="3"/>
        <v>1.3419943738934611E-8</v>
      </c>
      <c r="F51" s="7">
        <f t="shared" si="4"/>
        <v>1.8027324077962703E-10</v>
      </c>
      <c r="I51" s="7">
        <f t="shared" si="6"/>
        <v>18.126523897741425</v>
      </c>
      <c r="J51" s="7">
        <f t="shared" si="7"/>
        <v>34.350476798978846</v>
      </c>
      <c r="K51" s="7">
        <f t="shared" si="8"/>
        <v>4.8701727558398963E-13</v>
      </c>
    </row>
    <row r="52" spans="1:11" x14ac:dyDescent="0.15">
      <c r="A52" s="7">
        <f t="shared" si="1"/>
        <v>0.9375</v>
      </c>
      <c r="B52" s="7">
        <f t="shared" si="2"/>
        <v>0.9375</v>
      </c>
      <c r="C52" s="7">
        <v>0.95</v>
      </c>
      <c r="D52" s="7">
        <f t="shared" si="5"/>
        <v>0.99999999999978839</v>
      </c>
      <c r="E52" s="7">
        <f t="shared" si="3"/>
        <v>1.8006158278499532E-10</v>
      </c>
      <c r="F52" s="7">
        <f t="shared" si="4"/>
        <v>2.1160850849355484E-13</v>
      </c>
      <c r="I52" s="7">
        <f t="shared" si="6"/>
        <v>22.437722196966984</v>
      </c>
      <c r="J52" s="7">
        <f t="shared" si="7"/>
        <v>39.527136964831392</v>
      </c>
      <c r="K52" s="7">
        <f t="shared" si="8"/>
        <v>2.750105927642305E-15</v>
      </c>
    </row>
    <row r="53" spans="1:11" x14ac:dyDescent="0.15">
      <c r="A53" s="7">
        <f t="shared" si="1"/>
        <v>0.96874999999999989</v>
      </c>
      <c r="B53" s="7">
        <f t="shared" si="2"/>
        <v>0.96249999999999991</v>
      </c>
      <c r="C53" s="7">
        <v>0.97499999999999998</v>
      </c>
      <c r="D53" s="7">
        <f t="shared" si="5"/>
        <v>0.99999999999999922</v>
      </c>
      <c r="E53" s="7">
        <f t="shared" si="3"/>
        <v>2.1078454424123508E-13</v>
      </c>
      <c r="F53" s="7">
        <f t="shared" si="4"/>
        <v>0</v>
      </c>
      <c r="I53" s="7">
        <f t="shared" si="6"/>
        <v>29.187939900470219</v>
      </c>
      <c r="J53" s="7">
        <f t="shared" si="7"/>
        <v>48.727300893302377</v>
      </c>
      <c r="K53" s="7">
        <f t="shared" si="8"/>
        <v>2.7782351100114484E-19</v>
      </c>
    </row>
    <row r="54" spans="1:11" x14ac:dyDescent="0.15">
      <c r="A54" s="7">
        <f t="shared" si="1"/>
        <v>1</v>
      </c>
      <c r="B54" s="7">
        <f t="shared" si="2"/>
        <v>0.98750000000000004</v>
      </c>
      <c r="C54" s="7">
        <v>1</v>
      </c>
      <c r="D54" s="7">
        <f t="shared" si="5"/>
        <v>0.99999999999999922</v>
      </c>
      <c r="E54" s="7">
        <f t="shared" si="3"/>
        <v>6.7872097686315144E-20</v>
      </c>
      <c r="F54" s="7">
        <f t="shared" si="4"/>
        <v>0</v>
      </c>
      <c r="I54" s="7">
        <f t="shared" si="6"/>
        <v>44.136661935221049</v>
      </c>
    </row>
    <row r="55" spans="1:11" x14ac:dyDescent="0.15">
      <c r="A55" s="7">
        <f t="shared" si="1"/>
        <v>1</v>
      </c>
      <c r="B55" s="7">
        <v>1</v>
      </c>
      <c r="C55" s="7">
        <v>1</v>
      </c>
      <c r="D55" s="7">
        <f t="shared" si="5"/>
        <v>0.99999999999999922</v>
      </c>
      <c r="E55" s="7">
        <f t="shared" si="3"/>
        <v>0</v>
      </c>
      <c r="F55" s="7">
        <f t="shared" si="4"/>
        <v>0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Q123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M2" sqref="M2"/>
    </sheetView>
  </sheetViews>
  <sheetFormatPr baseColWidth="10" defaultColWidth="8.796875" defaultRowHeight="15" x14ac:dyDescent="0.2"/>
  <cols>
    <col min="1" max="1" width="73" customWidth="1"/>
    <col min="2" max="17" width="7.796875" customWidth="1"/>
  </cols>
  <sheetData>
    <row r="1" spans="1:95" ht="18" x14ac:dyDescent="0.2">
      <c r="A1" s="1"/>
      <c r="B1" s="1" t="s">
        <v>143</v>
      </c>
      <c r="C1" s="1" t="s">
        <v>144</v>
      </c>
      <c r="D1" s="1">
        <v>16.100000000000001</v>
      </c>
      <c r="E1" s="1" t="s">
        <v>318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95" ht="18" x14ac:dyDescent="0.2">
      <c r="A2" s="1" t="s">
        <v>82</v>
      </c>
      <c r="B2">
        <v>1</v>
      </c>
      <c r="C2">
        <v>1</v>
      </c>
      <c r="D2">
        <v>1</v>
      </c>
      <c r="E2">
        <v>1</v>
      </c>
      <c r="R2" s="25"/>
      <c r="S2" s="25"/>
      <c r="T2" s="25"/>
      <c r="U2" s="25"/>
      <c r="V2" s="25"/>
      <c r="W2" s="25"/>
      <c r="X2" s="25"/>
      <c r="Y2" s="25"/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95" ht="18" x14ac:dyDescent="0.2">
      <c r="A3" s="1" t="s">
        <v>1</v>
      </c>
      <c r="B3">
        <v>1</v>
      </c>
      <c r="C3">
        <v>1</v>
      </c>
      <c r="D3">
        <v>1</v>
      </c>
      <c r="E3">
        <v>1</v>
      </c>
      <c r="R3" s="25"/>
      <c r="S3" s="25"/>
      <c r="T3" s="25"/>
      <c r="U3" s="25"/>
      <c r="V3" s="25"/>
      <c r="W3" s="25"/>
      <c r="X3" s="25"/>
      <c r="Y3" s="25"/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5" ht="18" x14ac:dyDescent="0.2">
      <c r="A4" s="1" t="s">
        <v>2</v>
      </c>
      <c r="B4">
        <v>0</v>
      </c>
      <c r="C4">
        <v>0</v>
      </c>
      <c r="D4">
        <v>0</v>
      </c>
      <c r="E4">
        <v>0</v>
      </c>
      <c r="R4" s="25"/>
      <c r="S4" s="25"/>
      <c r="T4" s="25"/>
      <c r="U4" s="25"/>
      <c r="V4" s="25"/>
      <c r="W4" s="25"/>
      <c r="X4" s="25"/>
      <c r="Y4" s="25"/>
      <c r="Z4">
        <v>0</v>
      </c>
      <c r="AA4">
        <v>0</v>
      </c>
      <c r="AB4">
        <v>0</v>
      </c>
      <c r="AC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ht="18" x14ac:dyDescent="0.2">
      <c r="A5" s="1" t="s">
        <v>3</v>
      </c>
      <c r="B5">
        <v>0</v>
      </c>
      <c r="C5">
        <v>0</v>
      </c>
      <c r="D5">
        <v>0</v>
      </c>
      <c r="E5">
        <v>0</v>
      </c>
      <c r="R5" s="25"/>
      <c r="S5" s="25"/>
      <c r="T5" s="25"/>
      <c r="U5" s="25"/>
      <c r="V5" s="25"/>
      <c r="W5" s="25"/>
      <c r="X5" s="25"/>
      <c r="Y5" s="25"/>
      <c r="Z5">
        <v>0</v>
      </c>
      <c r="AA5">
        <v>0</v>
      </c>
      <c r="AB5">
        <v>0</v>
      </c>
      <c r="AC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ht="18" x14ac:dyDescent="0.2">
      <c r="A6" s="1" t="s">
        <v>4</v>
      </c>
      <c r="B6">
        <v>1</v>
      </c>
      <c r="C6">
        <v>1</v>
      </c>
      <c r="D6">
        <v>1</v>
      </c>
      <c r="E6">
        <v>1</v>
      </c>
      <c r="R6" s="25"/>
      <c r="S6" s="25"/>
      <c r="T6" s="25"/>
      <c r="U6" s="25"/>
      <c r="V6" s="25"/>
      <c r="W6" s="25"/>
      <c r="X6" s="25"/>
      <c r="Y6" s="25"/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</row>
    <row r="7" spans="1:95" ht="18" x14ac:dyDescent="0.2">
      <c r="A7" s="1" t="s">
        <v>5</v>
      </c>
      <c r="B7">
        <v>1</v>
      </c>
      <c r="C7">
        <v>1</v>
      </c>
      <c r="D7">
        <v>1</v>
      </c>
      <c r="E7">
        <v>1</v>
      </c>
      <c r="R7" s="25"/>
      <c r="S7" s="25"/>
      <c r="T7" s="25"/>
      <c r="U7" s="25"/>
      <c r="V7" s="25"/>
      <c r="W7" s="25"/>
      <c r="X7" s="25"/>
      <c r="Y7" s="25"/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</row>
    <row r="8" spans="1:95" ht="18" x14ac:dyDescent="0.2">
      <c r="A8" s="1" t="s">
        <v>6</v>
      </c>
      <c r="B8">
        <v>0</v>
      </c>
      <c r="C8">
        <v>0</v>
      </c>
      <c r="D8">
        <v>0</v>
      </c>
      <c r="E8">
        <v>0</v>
      </c>
      <c r="R8" s="25"/>
      <c r="S8" s="25"/>
      <c r="T8" s="25"/>
      <c r="U8" s="25"/>
      <c r="V8" s="25"/>
      <c r="W8" s="25"/>
      <c r="X8" s="25"/>
      <c r="Y8" s="25"/>
      <c r="Z8">
        <v>0</v>
      </c>
      <c r="AA8">
        <v>0</v>
      </c>
      <c r="AB8">
        <v>0</v>
      </c>
      <c r="AC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ht="18" x14ac:dyDescent="0.2">
      <c r="A9" s="1" t="s">
        <v>7</v>
      </c>
      <c r="B9">
        <v>0</v>
      </c>
      <c r="C9">
        <v>0</v>
      </c>
      <c r="D9">
        <v>0</v>
      </c>
      <c r="E9">
        <v>0</v>
      </c>
      <c r="R9" s="25"/>
      <c r="S9" s="25"/>
      <c r="T9" s="25"/>
      <c r="U9" s="25"/>
      <c r="V9" s="25"/>
      <c r="W9" s="25"/>
      <c r="X9" s="25"/>
      <c r="Y9" s="25"/>
      <c r="Z9">
        <v>0</v>
      </c>
      <c r="AA9">
        <v>0</v>
      </c>
      <c r="AB9">
        <v>0</v>
      </c>
      <c r="AC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ht="18" x14ac:dyDescent="0.2">
      <c r="A10" s="1" t="s">
        <v>8</v>
      </c>
      <c r="B10">
        <v>0.3</v>
      </c>
      <c r="C10">
        <v>0.3</v>
      </c>
      <c r="D10">
        <v>0.3</v>
      </c>
      <c r="E10">
        <v>0.3</v>
      </c>
      <c r="R10" s="25"/>
      <c r="S10" s="25"/>
      <c r="T10" s="25"/>
      <c r="U10" s="25"/>
      <c r="V10" s="25"/>
      <c r="W10" s="25"/>
      <c r="X10" s="25"/>
      <c r="Y10" s="25"/>
      <c r="Z10">
        <v>0.3</v>
      </c>
      <c r="AA10">
        <v>0.3</v>
      </c>
      <c r="AB10">
        <v>0.3</v>
      </c>
      <c r="AC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</v>
      </c>
      <c r="AN10">
        <v>0.3</v>
      </c>
      <c r="AO10">
        <v>0.3</v>
      </c>
      <c r="AP10">
        <v>0.3</v>
      </c>
      <c r="AQ10">
        <v>0.3</v>
      </c>
      <c r="AR10">
        <v>0.3</v>
      </c>
      <c r="AS10">
        <v>0.3</v>
      </c>
      <c r="AT10">
        <v>0.3</v>
      </c>
      <c r="AU10">
        <v>0.3</v>
      </c>
      <c r="AV10">
        <v>0.3</v>
      </c>
      <c r="AW10">
        <v>0.3</v>
      </c>
      <c r="AX10">
        <v>0.3</v>
      </c>
      <c r="AY10">
        <v>0.3</v>
      </c>
      <c r="AZ10">
        <v>0.3</v>
      </c>
      <c r="BB10">
        <v>0.3</v>
      </c>
      <c r="BC10">
        <v>0.3</v>
      </c>
      <c r="BD10">
        <v>0.3</v>
      </c>
      <c r="BE10">
        <v>0.3</v>
      </c>
      <c r="BF10">
        <v>0.3</v>
      </c>
      <c r="BG10">
        <v>0.3</v>
      </c>
      <c r="BH10">
        <v>0.3</v>
      </c>
      <c r="BI10">
        <v>0.3</v>
      </c>
      <c r="BJ10">
        <v>0.3</v>
      </c>
      <c r="BK10">
        <v>0.3</v>
      </c>
      <c r="BL10">
        <v>0.3</v>
      </c>
      <c r="BM10">
        <v>0.3</v>
      </c>
      <c r="BN10">
        <v>0.3</v>
      </c>
      <c r="BO10">
        <v>0.3</v>
      </c>
      <c r="BP10">
        <v>0.3</v>
      </c>
      <c r="BQ10">
        <v>0.3</v>
      </c>
      <c r="BR10">
        <v>0.3</v>
      </c>
      <c r="BS10">
        <v>0.3</v>
      </c>
      <c r="BT10">
        <v>0.3</v>
      </c>
      <c r="BU10">
        <v>0.3</v>
      </c>
      <c r="BV10">
        <v>0.3</v>
      </c>
      <c r="BW10">
        <v>0.3</v>
      </c>
      <c r="BX10">
        <v>0.3</v>
      </c>
      <c r="BY10">
        <v>0.3</v>
      </c>
      <c r="BZ10">
        <v>0.3</v>
      </c>
      <c r="CA10">
        <v>0.3</v>
      </c>
      <c r="CB10">
        <v>0.3</v>
      </c>
      <c r="CC10">
        <v>0.3</v>
      </c>
      <c r="CD10">
        <v>0.3</v>
      </c>
      <c r="CE10">
        <v>0.3</v>
      </c>
      <c r="CF10">
        <v>0.3</v>
      </c>
      <c r="CG10">
        <v>0.3</v>
      </c>
      <c r="CH10">
        <v>0.3</v>
      </c>
      <c r="CI10">
        <v>0.3</v>
      </c>
      <c r="CJ10">
        <v>0.3</v>
      </c>
      <c r="CK10">
        <v>0.3</v>
      </c>
      <c r="CL10">
        <v>0.3</v>
      </c>
      <c r="CM10">
        <v>0.3</v>
      </c>
      <c r="CN10">
        <v>0.3</v>
      </c>
      <c r="CO10">
        <v>0.3</v>
      </c>
      <c r="CP10">
        <v>0.3</v>
      </c>
      <c r="CQ10">
        <v>0.3</v>
      </c>
    </row>
    <row r="11" spans="1:95" ht="18" x14ac:dyDescent="0.2">
      <c r="A11" s="1" t="s">
        <v>9</v>
      </c>
      <c r="B11">
        <v>0.1</v>
      </c>
      <c r="C11">
        <v>0.1</v>
      </c>
      <c r="D11">
        <v>0.1</v>
      </c>
      <c r="E11">
        <v>0.1</v>
      </c>
      <c r="R11" s="25"/>
      <c r="S11" s="25"/>
      <c r="T11" s="25"/>
      <c r="U11" s="25"/>
      <c r="V11" s="25"/>
      <c r="W11" s="25"/>
      <c r="X11" s="25"/>
      <c r="Y11" s="25"/>
      <c r="Z11">
        <v>0.1</v>
      </c>
      <c r="AA11">
        <v>0.1</v>
      </c>
      <c r="AB11">
        <v>0.1</v>
      </c>
      <c r="AC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</row>
    <row r="12" spans="1:95" ht="18" x14ac:dyDescent="0.2">
      <c r="A12" s="1" t="s">
        <v>127</v>
      </c>
      <c r="B12">
        <v>0.9</v>
      </c>
      <c r="C12">
        <v>0.9</v>
      </c>
      <c r="D12">
        <v>0.9</v>
      </c>
      <c r="E12">
        <v>0.9</v>
      </c>
      <c r="R12" s="25"/>
      <c r="S12" s="25"/>
      <c r="T12" s="25"/>
      <c r="U12" s="25"/>
      <c r="V12" s="25"/>
      <c r="W12" s="25"/>
      <c r="X12" s="25"/>
      <c r="Y12" s="25"/>
    </row>
    <row r="13" spans="1:95" ht="18" x14ac:dyDescent="0.2">
      <c r="A13" s="1" t="s">
        <v>128</v>
      </c>
      <c r="B13">
        <v>0.45</v>
      </c>
      <c r="C13">
        <v>0.45</v>
      </c>
      <c r="D13">
        <v>0.45</v>
      </c>
      <c r="E13">
        <v>0.45</v>
      </c>
      <c r="R13" s="25"/>
      <c r="S13" s="25"/>
      <c r="T13" s="25"/>
      <c r="U13" s="25"/>
      <c r="V13" s="25"/>
      <c r="W13" s="25"/>
      <c r="X13" s="25"/>
      <c r="Y13" s="25"/>
    </row>
    <row r="14" spans="1:95" ht="18" x14ac:dyDescent="0.2">
      <c r="A14" s="1" t="s">
        <v>129</v>
      </c>
      <c r="B14">
        <v>0.3</v>
      </c>
      <c r="C14">
        <v>0.3</v>
      </c>
      <c r="D14">
        <v>0.3</v>
      </c>
      <c r="E14">
        <v>0.3</v>
      </c>
      <c r="R14" s="25"/>
      <c r="S14" s="25"/>
      <c r="T14" s="25"/>
      <c r="U14" s="25"/>
      <c r="V14" s="25"/>
      <c r="W14" s="25"/>
      <c r="X14" s="25"/>
      <c r="Y14" s="25"/>
    </row>
    <row r="15" spans="1:95" ht="18" x14ac:dyDescent="0.2">
      <c r="A15" s="1" t="s">
        <v>130</v>
      </c>
      <c r="B15">
        <v>0.3</v>
      </c>
      <c r="C15">
        <v>0.3</v>
      </c>
      <c r="D15">
        <v>0.3</v>
      </c>
      <c r="E15">
        <v>0.3</v>
      </c>
      <c r="R15" s="25"/>
      <c r="S15" s="25"/>
      <c r="T15" s="25"/>
      <c r="U15" s="25"/>
      <c r="V15" s="25"/>
      <c r="W15" s="25"/>
      <c r="X15" s="25"/>
      <c r="Y15" s="25"/>
    </row>
    <row r="16" spans="1:95" ht="18" x14ac:dyDescent="0.2">
      <c r="A16" s="1" t="s">
        <v>131</v>
      </c>
      <c r="B16">
        <v>0.3</v>
      </c>
      <c r="C16">
        <v>0.3</v>
      </c>
      <c r="D16">
        <v>0.3</v>
      </c>
      <c r="E16">
        <v>0.3</v>
      </c>
      <c r="R16" s="25"/>
      <c r="S16" s="25"/>
      <c r="T16" s="25"/>
      <c r="U16" s="25"/>
      <c r="V16" s="25"/>
      <c r="W16" s="25"/>
      <c r="X16" s="25"/>
      <c r="Y16" s="25"/>
    </row>
    <row r="17" spans="1:95" ht="18" x14ac:dyDescent="0.2">
      <c r="A17" s="1" t="s">
        <v>132</v>
      </c>
      <c r="B17">
        <v>0.3</v>
      </c>
      <c r="C17">
        <v>0.3</v>
      </c>
      <c r="D17">
        <v>0.3</v>
      </c>
      <c r="E17">
        <v>0.3</v>
      </c>
      <c r="R17" s="25"/>
      <c r="S17" s="25"/>
      <c r="T17" s="25"/>
      <c r="U17" s="25"/>
      <c r="V17" s="25"/>
      <c r="W17" s="25"/>
      <c r="X17" s="25"/>
      <c r="Y17" s="25"/>
    </row>
    <row r="18" spans="1:95" ht="18" x14ac:dyDescent="0.2">
      <c r="A18" s="1" t="s">
        <v>133</v>
      </c>
      <c r="B18">
        <v>0.3</v>
      </c>
      <c r="C18">
        <v>0.3</v>
      </c>
      <c r="D18">
        <v>0.3</v>
      </c>
      <c r="E18">
        <v>0.3</v>
      </c>
      <c r="R18" s="25"/>
      <c r="S18" s="25"/>
      <c r="T18" s="25"/>
      <c r="U18" s="25"/>
      <c r="V18" s="25"/>
      <c r="W18" s="25"/>
      <c r="X18" s="25"/>
      <c r="Y18" s="25"/>
    </row>
    <row r="19" spans="1:95" ht="18" x14ac:dyDescent="0.2">
      <c r="A19" s="1" t="s">
        <v>134</v>
      </c>
      <c r="B19">
        <v>0.3</v>
      </c>
      <c r="C19">
        <v>0.3</v>
      </c>
      <c r="D19">
        <v>0.3</v>
      </c>
      <c r="E19">
        <v>0.3</v>
      </c>
      <c r="R19" s="25"/>
      <c r="S19" s="25"/>
      <c r="T19" s="25"/>
      <c r="U19" s="25"/>
      <c r="V19" s="25"/>
      <c r="W19" s="25"/>
      <c r="X19" s="25"/>
      <c r="Y19" s="25"/>
    </row>
    <row r="20" spans="1:95" ht="18" x14ac:dyDescent="0.2">
      <c r="A20" s="1" t="s">
        <v>135</v>
      </c>
      <c r="B20">
        <v>0.3</v>
      </c>
      <c r="C20">
        <v>0.3</v>
      </c>
      <c r="D20">
        <v>0.3</v>
      </c>
      <c r="E20">
        <v>0.3</v>
      </c>
      <c r="R20" s="25"/>
      <c r="S20" s="25"/>
      <c r="T20" s="25"/>
      <c r="U20" s="25"/>
      <c r="V20" s="25"/>
      <c r="W20" s="25"/>
      <c r="X20" s="25"/>
      <c r="Y20" s="25"/>
    </row>
    <row r="21" spans="1:95" ht="18" x14ac:dyDescent="0.2">
      <c r="A21" s="1" t="s">
        <v>136</v>
      </c>
      <c r="B21">
        <v>0.3</v>
      </c>
      <c r="C21">
        <v>0.3</v>
      </c>
      <c r="D21">
        <v>0.3</v>
      </c>
      <c r="E21">
        <v>0.3</v>
      </c>
      <c r="R21" s="25"/>
      <c r="S21" s="25"/>
      <c r="T21" s="25"/>
      <c r="U21" s="25"/>
      <c r="V21" s="25"/>
      <c r="W21" s="25"/>
      <c r="X21" s="25"/>
      <c r="Y21" s="25"/>
    </row>
    <row r="22" spans="1:95" ht="18" x14ac:dyDescent="0.2">
      <c r="A22" s="1" t="s">
        <v>137</v>
      </c>
      <c r="B22">
        <v>0.3</v>
      </c>
      <c r="C22">
        <v>0.3</v>
      </c>
      <c r="D22">
        <v>0.3</v>
      </c>
      <c r="E22">
        <v>0.3</v>
      </c>
      <c r="R22" s="25"/>
      <c r="S22" s="25"/>
      <c r="T22" s="25"/>
      <c r="U22" s="25"/>
      <c r="V22" s="25"/>
      <c r="W22" s="25"/>
      <c r="X22" s="25"/>
      <c r="Y22" s="25"/>
    </row>
    <row r="23" spans="1:95" ht="18" x14ac:dyDescent="0.2">
      <c r="A23" s="1" t="s">
        <v>138</v>
      </c>
      <c r="B23">
        <v>0.3</v>
      </c>
      <c r="C23">
        <v>0.3</v>
      </c>
      <c r="D23">
        <v>0.3</v>
      </c>
      <c r="E23">
        <v>0.3</v>
      </c>
      <c r="R23" s="25"/>
      <c r="S23" s="25"/>
      <c r="T23" s="25"/>
      <c r="U23" s="25"/>
      <c r="V23" s="25"/>
      <c r="W23" s="25"/>
      <c r="X23" s="25"/>
      <c r="Y23" s="25"/>
    </row>
    <row r="24" spans="1:95" ht="18" x14ac:dyDescent="0.2">
      <c r="A24" s="1" t="s">
        <v>139</v>
      </c>
      <c r="B24">
        <v>0.3</v>
      </c>
      <c r="C24">
        <v>0.3</v>
      </c>
      <c r="D24">
        <v>0.3</v>
      </c>
      <c r="E24">
        <v>0.3</v>
      </c>
      <c r="R24" s="25"/>
      <c r="S24" s="25"/>
      <c r="T24" s="25"/>
      <c r="U24" s="25"/>
      <c r="V24" s="25"/>
      <c r="W24" s="25"/>
      <c r="X24" s="25"/>
      <c r="Y24" s="25"/>
    </row>
    <row r="25" spans="1:95" ht="18" x14ac:dyDescent="0.2">
      <c r="A25" s="1" t="s">
        <v>140</v>
      </c>
      <c r="B25">
        <v>0.3</v>
      </c>
      <c r="C25">
        <v>0.3</v>
      </c>
      <c r="D25">
        <v>0.3</v>
      </c>
      <c r="E25">
        <v>0.3</v>
      </c>
      <c r="R25" s="25"/>
      <c r="S25" s="25"/>
      <c r="T25" s="25"/>
      <c r="U25" s="25"/>
      <c r="V25" s="25"/>
      <c r="W25" s="25"/>
      <c r="X25" s="25"/>
      <c r="Y25" s="25"/>
    </row>
    <row r="26" spans="1:95" ht="18" x14ac:dyDescent="0.2">
      <c r="A26" s="1" t="s">
        <v>141</v>
      </c>
      <c r="B26">
        <v>0.3</v>
      </c>
      <c r="C26">
        <v>0.3</v>
      </c>
      <c r="D26">
        <v>0.3</v>
      </c>
      <c r="E26">
        <v>0.3</v>
      </c>
      <c r="R26" s="25"/>
      <c r="S26" s="25"/>
      <c r="T26" s="25"/>
      <c r="U26" s="25"/>
      <c r="V26" s="25"/>
      <c r="W26" s="25"/>
      <c r="X26" s="25"/>
      <c r="Y26" s="25"/>
    </row>
    <row r="27" spans="1:95" ht="18" x14ac:dyDescent="0.2">
      <c r="A27" s="1" t="s">
        <v>10</v>
      </c>
      <c r="B27">
        <v>0</v>
      </c>
      <c r="C27">
        <v>0</v>
      </c>
      <c r="D27">
        <v>0</v>
      </c>
      <c r="E27">
        <v>0</v>
      </c>
      <c r="R27" s="25"/>
      <c r="S27" s="25"/>
      <c r="T27" s="25"/>
      <c r="U27" s="25"/>
      <c r="V27" s="25"/>
      <c r="W27" s="25"/>
      <c r="X27" s="25"/>
      <c r="Y27" s="25"/>
      <c r="Z27">
        <v>0</v>
      </c>
      <c r="AA27">
        <v>0</v>
      </c>
      <c r="AB27">
        <v>0</v>
      </c>
      <c r="AC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ht="18" x14ac:dyDescent="0.2">
      <c r="A28" s="1" t="s">
        <v>11</v>
      </c>
      <c r="B28">
        <v>2</v>
      </c>
      <c r="C28">
        <v>2</v>
      </c>
      <c r="D28">
        <v>2</v>
      </c>
      <c r="E28">
        <v>2</v>
      </c>
      <c r="R28" s="25"/>
      <c r="S28" s="25"/>
      <c r="T28" s="25"/>
      <c r="U28" s="25"/>
      <c r="V28" s="25"/>
      <c r="W28" s="25"/>
      <c r="X28" s="25"/>
      <c r="Y28" s="25"/>
      <c r="Z28">
        <v>2</v>
      </c>
      <c r="AA28">
        <v>2</v>
      </c>
      <c r="AB28">
        <v>2</v>
      </c>
      <c r="AC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</row>
    <row r="29" spans="1:95" ht="18" x14ac:dyDescent="0.2">
      <c r="A29" s="1" t="s">
        <v>12</v>
      </c>
      <c r="B29">
        <v>0</v>
      </c>
      <c r="C29">
        <v>0</v>
      </c>
      <c r="D29">
        <v>0</v>
      </c>
      <c r="E29">
        <v>0</v>
      </c>
      <c r="R29" s="25"/>
      <c r="S29" s="25"/>
      <c r="T29" s="25"/>
      <c r="U29" s="25"/>
      <c r="V29" s="25"/>
      <c r="W29" s="25"/>
      <c r="X29" s="25"/>
      <c r="Y29" s="25"/>
      <c r="Z29">
        <v>0</v>
      </c>
      <c r="AA29">
        <v>0</v>
      </c>
      <c r="AB29">
        <v>0</v>
      </c>
      <c r="AC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ht="18" x14ac:dyDescent="0.2">
      <c r="A30" s="1" t="s">
        <v>13</v>
      </c>
      <c r="B30">
        <v>2</v>
      </c>
      <c r="C30">
        <v>2</v>
      </c>
      <c r="D30">
        <v>2</v>
      </c>
      <c r="E30">
        <v>2</v>
      </c>
      <c r="R30" s="25"/>
      <c r="S30" s="25"/>
      <c r="T30" s="25"/>
      <c r="U30" s="25"/>
      <c r="V30" s="25"/>
      <c r="W30" s="25"/>
      <c r="X30" s="25"/>
      <c r="Y30" s="25"/>
      <c r="Z30">
        <v>2</v>
      </c>
      <c r="AA30">
        <v>2</v>
      </c>
      <c r="AB30">
        <v>2</v>
      </c>
      <c r="AC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</row>
    <row r="31" spans="1:95" ht="18" x14ac:dyDescent="0.2">
      <c r="A31" s="1" t="s">
        <v>14</v>
      </c>
      <c r="B31">
        <v>0.9</v>
      </c>
      <c r="C31">
        <v>0.9</v>
      </c>
      <c r="D31">
        <v>0.9</v>
      </c>
      <c r="E31">
        <v>0.9</v>
      </c>
      <c r="R31" s="25"/>
      <c r="S31" s="25"/>
      <c r="T31" s="25"/>
      <c r="U31" s="25"/>
      <c r="V31" s="25"/>
      <c r="W31" s="25"/>
      <c r="X31" s="25"/>
      <c r="Y31" s="25"/>
      <c r="Z31">
        <v>0.9</v>
      </c>
      <c r="AA31" s="6">
        <v>10</v>
      </c>
      <c r="AB31">
        <v>0.9</v>
      </c>
      <c r="AC31" s="6">
        <v>0.6743035173325056</v>
      </c>
      <c r="AF31" s="6">
        <v>0.6743035173325056</v>
      </c>
      <c r="AG31" s="6">
        <v>0.6743035173325056</v>
      </c>
      <c r="AH31" s="6">
        <v>0.6743035173325056</v>
      </c>
      <c r="AI31" s="6">
        <v>0.6743035173325056</v>
      </c>
      <c r="AJ31" s="6">
        <v>0.6743035173325056</v>
      </c>
      <c r="AK31" s="6">
        <v>0.6743035173325056</v>
      </c>
      <c r="AL31" s="6">
        <v>0.6743035173325056</v>
      </c>
      <c r="AM31" s="6">
        <v>0.6743035173325056</v>
      </c>
      <c r="AN31" s="6">
        <v>0.6743035173325056</v>
      </c>
      <c r="AO31" s="6">
        <v>0.6743035173325056</v>
      </c>
      <c r="AP31" s="6">
        <v>0.6743035173325056</v>
      </c>
      <c r="AQ31" s="6">
        <v>0.6743035173325056</v>
      </c>
      <c r="AR31" s="6">
        <v>0.6743035173325056</v>
      </c>
      <c r="AS31" s="6">
        <v>0.6743035173325056</v>
      </c>
      <c r="AT31" s="6">
        <v>0.6743035173325056</v>
      </c>
      <c r="AU31" s="6">
        <v>0.6743035173325056</v>
      </c>
      <c r="AV31" s="6">
        <v>0.6743035173325056</v>
      </c>
      <c r="AW31" s="6">
        <v>0.6743035173325056</v>
      </c>
      <c r="AX31" s="6">
        <v>0.6743035173325056</v>
      </c>
      <c r="AY31" s="6">
        <v>0.6743035173325056</v>
      </c>
      <c r="AZ31" s="6">
        <v>0.6743035173325056</v>
      </c>
      <c r="BB31">
        <v>0.9</v>
      </c>
      <c r="BC31">
        <v>0.9</v>
      </c>
      <c r="BD31">
        <v>0.9</v>
      </c>
      <c r="BE31">
        <v>0.9</v>
      </c>
      <c r="BF31">
        <v>0.9</v>
      </c>
      <c r="BG31">
        <v>0.9</v>
      </c>
      <c r="BH31">
        <v>0.9</v>
      </c>
      <c r="BI31">
        <v>0.9</v>
      </c>
      <c r="BJ31">
        <v>0.9</v>
      </c>
      <c r="BK31">
        <v>0.9</v>
      </c>
      <c r="BL31">
        <v>0.9</v>
      </c>
      <c r="BM31">
        <v>0.9</v>
      </c>
      <c r="BN31">
        <v>0.9</v>
      </c>
      <c r="BO31">
        <v>0.9</v>
      </c>
      <c r="BP31">
        <v>0.9</v>
      </c>
      <c r="BQ31">
        <v>0.9</v>
      </c>
      <c r="BR31">
        <v>0.9</v>
      </c>
      <c r="BS31">
        <v>0.9</v>
      </c>
      <c r="BT31">
        <v>0.9</v>
      </c>
      <c r="BU31">
        <v>0.9</v>
      </c>
      <c r="BV31">
        <v>0.9</v>
      </c>
      <c r="BW31">
        <v>0.9</v>
      </c>
      <c r="BX31">
        <v>0.9</v>
      </c>
      <c r="BY31">
        <v>0.9</v>
      </c>
      <c r="BZ31">
        <v>0.9</v>
      </c>
      <c r="CA31">
        <v>0.9</v>
      </c>
      <c r="CB31">
        <v>0.9</v>
      </c>
      <c r="CC31">
        <v>0.9</v>
      </c>
      <c r="CD31">
        <v>0.9</v>
      </c>
      <c r="CE31">
        <v>0.9</v>
      </c>
      <c r="CF31">
        <v>0.9</v>
      </c>
      <c r="CG31">
        <v>0.9</v>
      </c>
      <c r="CH31">
        <v>0.9</v>
      </c>
      <c r="CI31">
        <v>0.9</v>
      </c>
      <c r="CJ31">
        <v>0.9</v>
      </c>
      <c r="CK31">
        <v>0.9</v>
      </c>
      <c r="CL31">
        <v>0.9</v>
      </c>
      <c r="CM31">
        <v>0.9</v>
      </c>
      <c r="CN31">
        <v>0.9</v>
      </c>
      <c r="CO31">
        <v>0.9</v>
      </c>
      <c r="CP31">
        <v>0.9</v>
      </c>
      <c r="CQ31">
        <v>0.9</v>
      </c>
    </row>
    <row r="32" spans="1:95" ht="18" x14ac:dyDescent="0.2">
      <c r="A32" s="1" t="s">
        <v>15</v>
      </c>
      <c r="B32">
        <v>0.2</v>
      </c>
      <c r="C32">
        <v>0.2</v>
      </c>
      <c r="D32">
        <v>0.2</v>
      </c>
      <c r="E32">
        <v>0.2</v>
      </c>
      <c r="R32" s="25"/>
      <c r="S32" s="25"/>
      <c r="T32" s="25"/>
      <c r="U32" s="25"/>
      <c r="V32" s="25"/>
      <c r="W32" s="25"/>
      <c r="X32" s="25"/>
      <c r="Y32" s="25"/>
      <c r="Z32">
        <v>0.2</v>
      </c>
      <c r="AA32">
        <v>0.2</v>
      </c>
      <c r="AB32" s="6">
        <v>10</v>
      </c>
      <c r="AC32">
        <v>0.2</v>
      </c>
      <c r="AD32" s="6"/>
      <c r="AE32" s="6"/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  <c r="AL32">
        <v>0.2</v>
      </c>
      <c r="AM32">
        <v>0.2</v>
      </c>
      <c r="AN32">
        <v>0.2</v>
      </c>
      <c r="AO32">
        <v>0.2</v>
      </c>
      <c r="AP32">
        <v>0.2</v>
      </c>
      <c r="AQ32">
        <v>0.2</v>
      </c>
      <c r="AR32">
        <v>0.2</v>
      </c>
      <c r="AS32">
        <v>0.2</v>
      </c>
      <c r="AT32">
        <v>0.2</v>
      </c>
      <c r="AU32">
        <v>0.2</v>
      </c>
      <c r="AV32">
        <v>0.2</v>
      </c>
      <c r="AW32">
        <v>0.2</v>
      </c>
      <c r="AX32">
        <v>0.2</v>
      </c>
      <c r="AY32">
        <v>0.2</v>
      </c>
      <c r="AZ32">
        <v>0.2</v>
      </c>
      <c r="BB32">
        <v>0.2</v>
      </c>
      <c r="BC32">
        <v>0.2</v>
      </c>
      <c r="BD32">
        <v>0.2</v>
      </c>
      <c r="BE32">
        <v>0.2</v>
      </c>
      <c r="BF32">
        <v>0.2</v>
      </c>
      <c r="BG32">
        <v>0.2</v>
      </c>
      <c r="BH32">
        <v>0.2</v>
      </c>
      <c r="BI32">
        <v>0.2</v>
      </c>
      <c r="BJ32">
        <v>0.2</v>
      </c>
      <c r="BK32">
        <v>0.2</v>
      </c>
      <c r="BL32">
        <v>0.2</v>
      </c>
      <c r="BM32">
        <v>0.2</v>
      </c>
      <c r="BN32">
        <v>0.2</v>
      </c>
      <c r="BO32">
        <v>0.2</v>
      </c>
      <c r="BP32">
        <v>0.2</v>
      </c>
      <c r="BQ32">
        <v>0.2</v>
      </c>
      <c r="BR32">
        <v>0.2</v>
      </c>
      <c r="BS32">
        <v>0.2</v>
      </c>
      <c r="BT32">
        <v>0.2</v>
      </c>
      <c r="BU32">
        <v>0.2</v>
      </c>
      <c r="BV32">
        <v>0.2</v>
      </c>
      <c r="BW32">
        <v>0.2</v>
      </c>
      <c r="BX32">
        <v>0.2</v>
      </c>
      <c r="BY32">
        <v>0.2</v>
      </c>
      <c r="BZ32">
        <v>0.2</v>
      </c>
      <c r="CA32">
        <v>0.2</v>
      </c>
      <c r="CB32">
        <v>0.2</v>
      </c>
      <c r="CC32">
        <v>0.2</v>
      </c>
      <c r="CD32">
        <v>0.2</v>
      </c>
      <c r="CE32">
        <v>0.2</v>
      </c>
      <c r="CF32">
        <v>0.2</v>
      </c>
      <c r="CG32">
        <v>0.2</v>
      </c>
      <c r="CH32">
        <v>0.2</v>
      </c>
      <c r="CI32">
        <v>0.2</v>
      </c>
      <c r="CJ32">
        <v>0.2</v>
      </c>
      <c r="CK32">
        <v>0.2</v>
      </c>
      <c r="CL32">
        <v>0.2</v>
      </c>
      <c r="CM32">
        <v>0.2</v>
      </c>
      <c r="CN32">
        <v>0.2</v>
      </c>
      <c r="CO32">
        <v>0.2</v>
      </c>
      <c r="CP32">
        <v>0.2</v>
      </c>
      <c r="CQ32">
        <v>0.2</v>
      </c>
    </row>
    <row r="33" spans="1:95" x14ac:dyDescent="0.2">
      <c r="A33" s="2" t="s">
        <v>16</v>
      </c>
      <c r="B33">
        <v>-6</v>
      </c>
      <c r="C33">
        <v>-6</v>
      </c>
      <c r="D33">
        <v>-6</v>
      </c>
      <c r="E33">
        <v>-6</v>
      </c>
      <c r="R33" s="25"/>
      <c r="S33" s="25"/>
      <c r="T33" s="25"/>
      <c r="U33" s="25"/>
      <c r="V33" s="25"/>
      <c r="W33" s="25"/>
      <c r="X33" s="25"/>
      <c r="Y33" s="25"/>
      <c r="Z33">
        <v>-6</v>
      </c>
      <c r="AA33">
        <v>-6</v>
      </c>
      <c r="AB33" s="6">
        <v>4</v>
      </c>
      <c r="AC33">
        <v>-6</v>
      </c>
      <c r="AD33" s="6"/>
      <c r="AE33" s="6"/>
      <c r="AF33">
        <v>-6</v>
      </c>
      <c r="AG33">
        <v>-6</v>
      </c>
      <c r="AH33">
        <v>-6</v>
      </c>
      <c r="AI33">
        <v>-6</v>
      </c>
      <c r="AJ33">
        <v>-6</v>
      </c>
      <c r="AK33">
        <v>-6</v>
      </c>
      <c r="AL33">
        <v>-6</v>
      </c>
      <c r="AM33">
        <v>-6</v>
      </c>
      <c r="AN33">
        <v>-6</v>
      </c>
      <c r="AO33">
        <v>-6</v>
      </c>
      <c r="AP33">
        <v>-6</v>
      </c>
      <c r="AQ33">
        <v>-6</v>
      </c>
      <c r="AR33">
        <v>-6</v>
      </c>
      <c r="AS33">
        <v>-6</v>
      </c>
      <c r="AT33">
        <v>-6</v>
      </c>
      <c r="AU33">
        <v>-6</v>
      </c>
      <c r="AV33">
        <v>-6</v>
      </c>
      <c r="AW33">
        <v>-6</v>
      </c>
      <c r="AX33">
        <v>-6</v>
      </c>
      <c r="AY33">
        <v>-6</v>
      </c>
      <c r="AZ33">
        <v>-6</v>
      </c>
      <c r="BB33">
        <v>-6</v>
      </c>
      <c r="BC33">
        <v>-6</v>
      </c>
      <c r="BD33">
        <v>-6</v>
      </c>
      <c r="BE33">
        <v>-6</v>
      </c>
      <c r="BF33">
        <v>-6</v>
      </c>
      <c r="BG33">
        <v>-6</v>
      </c>
      <c r="BH33">
        <v>-6</v>
      </c>
      <c r="BI33">
        <v>-6</v>
      </c>
      <c r="BJ33">
        <v>-6</v>
      </c>
      <c r="BK33">
        <v>-6</v>
      </c>
      <c r="BL33">
        <v>-6</v>
      </c>
      <c r="BM33">
        <v>-6</v>
      </c>
      <c r="BN33">
        <v>-6</v>
      </c>
      <c r="BO33">
        <v>-6</v>
      </c>
      <c r="BP33">
        <v>-6</v>
      </c>
      <c r="BQ33">
        <v>-6</v>
      </c>
      <c r="BR33">
        <v>-6</v>
      </c>
      <c r="BS33">
        <v>-6</v>
      </c>
      <c r="BT33">
        <v>-6</v>
      </c>
      <c r="BU33">
        <v>-6</v>
      </c>
      <c r="BV33">
        <v>-6</v>
      </c>
      <c r="BW33">
        <v>-6</v>
      </c>
      <c r="BX33">
        <v>-6</v>
      </c>
      <c r="BY33">
        <v>-6</v>
      </c>
      <c r="BZ33">
        <v>-6</v>
      </c>
      <c r="CA33">
        <v>-6</v>
      </c>
      <c r="CB33">
        <v>-6</v>
      </c>
      <c r="CC33">
        <v>-6</v>
      </c>
      <c r="CD33">
        <v>-6</v>
      </c>
      <c r="CE33">
        <v>-6</v>
      </c>
      <c r="CF33">
        <v>-6</v>
      </c>
      <c r="CG33">
        <v>-6</v>
      </c>
      <c r="CH33">
        <v>-6</v>
      </c>
      <c r="CI33">
        <v>-6</v>
      </c>
      <c r="CJ33">
        <v>-6</v>
      </c>
      <c r="CK33">
        <v>-6</v>
      </c>
      <c r="CL33">
        <v>-6</v>
      </c>
      <c r="CM33">
        <v>-6</v>
      </c>
      <c r="CN33">
        <v>-6</v>
      </c>
      <c r="CO33">
        <v>-6</v>
      </c>
      <c r="CP33">
        <v>-6</v>
      </c>
      <c r="CQ33">
        <v>-6</v>
      </c>
    </row>
    <row r="34" spans="1:95" ht="18" x14ac:dyDescent="0.2">
      <c r="A34" s="1" t="s">
        <v>17</v>
      </c>
      <c r="B34">
        <v>0.6</v>
      </c>
      <c r="C34">
        <v>0.6</v>
      </c>
      <c r="D34">
        <v>0.6</v>
      </c>
      <c r="E34">
        <v>0.6</v>
      </c>
      <c r="R34" s="25"/>
      <c r="S34" s="25"/>
      <c r="T34" s="25"/>
      <c r="U34" s="25"/>
      <c r="V34" s="25"/>
      <c r="W34" s="25"/>
      <c r="X34" s="25"/>
      <c r="Y34" s="25"/>
      <c r="Z34">
        <v>0.6</v>
      </c>
      <c r="AA34">
        <v>0.6</v>
      </c>
      <c r="AB34">
        <v>0.6</v>
      </c>
      <c r="AC34">
        <v>0.6</v>
      </c>
      <c r="AF34">
        <v>0.6</v>
      </c>
      <c r="AG34">
        <v>0.6</v>
      </c>
      <c r="AH34">
        <v>0.6</v>
      </c>
      <c r="AI34">
        <v>0.6</v>
      </c>
      <c r="AJ34">
        <v>0.6</v>
      </c>
      <c r="AK34">
        <v>0.6</v>
      </c>
      <c r="AL34">
        <v>0.6</v>
      </c>
      <c r="AM34">
        <v>0.6</v>
      </c>
      <c r="AN34">
        <v>0.6</v>
      </c>
      <c r="AO34">
        <v>0.6</v>
      </c>
      <c r="AP34">
        <v>0.6</v>
      </c>
      <c r="AQ34">
        <v>0.6</v>
      </c>
      <c r="AR34">
        <v>0.6</v>
      </c>
      <c r="AS34">
        <v>0.6</v>
      </c>
      <c r="AT34">
        <v>0.6</v>
      </c>
      <c r="AU34">
        <v>0.6</v>
      </c>
      <c r="AV34">
        <v>0.6</v>
      </c>
      <c r="AW34">
        <v>0.6</v>
      </c>
      <c r="AX34">
        <v>0.6</v>
      </c>
      <c r="AY34">
        <v>0.6</v>
      </c>
      <c r="AZ34">
        <v>0.6</v>
      </c>
      <c r="BB34">
        <v>0.6</v>
      </c>
      <c r="BC34">
        <v>0.6</v>
      </c>
      <c r="BD34">
        <v>0.6</v>
      </c>
      <c r="BE34">
        <v>0.6</v>
      </c>
      <c r="BF34">
        <v>0.6</v>
      </c>
      <c r="BG34">
        <v>0.6</v>
      </c>
      <c r="BH34">
        <v>0.6</v>
      </c>
      <c r="BI34">
        <v>0.6</v>
      </c>
      <c r="BJ34">
        <v>0.6</v>
      </c>
      <c r="BK34">
        <v>0.6</v>
      </c>
      <c r="BL34">
        <v>0.6</v>
      </c>
      <c r="BM34">
        <v>0.6</v>
      </c>
      <c r="BN34">
        <v>0.6</v>
      </c>
      <c r="BO34">
        <v>0.6</v>
      </c>
      <c r="BP34">
        <v>0.6</v>
      </c>
      <c r="BQ34">
        <v>0.6</v>
      </c>
      <c r="BR34">
        <v>0.6</v>
      </c>
      <c r="BS34">
        <v>0.6</v>
      </c>
      <c r="BT34">
        <v>0.6</v>
      </c>
      <c r="BU34">
        <v>0.6</v>
      </c>
      <c r="BV34">
        <v>0.6</v>
      </c>
      <c r="BW34">
        <v>0.6</v>
      </c>
      <c r="BX34">
        <v>0.6</v>
      </c>
      <c r="BY34">
        <v>0.6</v>
      </c>
      <c r="BZ34">
        <v>0.6</v>
      </c>
      <c r="CA34">
        <v>0.6</v>
      </c>
      <c r="CB34">
        <v>0.6</v>
      </c>
      <c r="CC34">
        <v>0.6</v>
      </c>
      <c r="CD34">
        <v>0.6</v>
      </c>
      <c r="CE34">
        <v>0.6</v>
      </c>
      <c r="CF34">
        <v>0.6</v>
      </c>
      <c r="CG34">
        <v>0.6</v>
      </c>
      <c r="CH34">
        <v>0.6</v>
      </c>
      <c r="CI34">
        <v>0.6</v>
      </c>
      <c r="CJ34">
        <v>0.6</v>
      </c>
      <c r="CK34">
        <v>0.6</v>
      </c>
      <c r="CL34">
        <v>0.6</v>
      </c>
      <c r="CM34">
        <v>0.6</v>
      </c>
      <c r="CN34">
        <v>0.6</v>
      </c>
      <c r="CO34">
        <v>0.6</v>
      </c>
      <c r="CP34">
        <v>0.6</v>
      </c>
      <c r="CQ34">
        <v>0.6</v>
      </c>
    </row>
    <row r="35" spans="1:95" ht="18" x14ac:dyDescent="0.2">
      <c r="A35" s="1" t="s">
        <v>18</v>
      </c>
      <c r="B35">
        <v>0.12</v>
      </c>
      <c r="C35">
        <v>0.12</v>
      </c>
      <c r="D35">
        <v>0.12</v>
      </c>
      <c r="E35">
        <v>0.12</v>
      </c>
      <c r="R35" s="25"/>
      <c r="S35" s="25"/>
      <c r="T35" s="25"/>
      <c r="U35" s="25"/>
      <c r="V35" s="25"/>
      <c r="W35" s="25"/>
      <c r="X35" s="25"/>
      <c r="Y35" s="25"/>
      <c r="Z35">
        <v>0.12</v>
      </c>
      <c r="AA35">
        <v>0.12</v>
      </c>
      <c r="AB35">
        <v>0.12</v>
      </c>
      <c r="AC35">
        <v>0.12</v>
      </c>
      <c r="AF35">
        <v>0.12</v>
      </c>
      <c r="AG35">
        <v>0.12</v>
      </c>
      <c r="AH35">
        <v>0.12</v>
      </c>
      <c r="AI35">
        <v>0.12</v>
      </c>
      <c r="AJ35">
        <v>0.12</v>
      </c>
      <c r="AK35">
        <v>0.12</v>
      </c>
      <c r="AL35">
        <v>0.12</v>
      </c>
      <c r="AM35">
        <v>0.12</v>
      </c>
      <c r="AN35">
        <v>0.12</v>
      </c>
      <c r="AO35">
        <v>0.12</v>
      </c>
      <c r="AP35">
        <v>0.12</v>
      </c>
      <c r="AQ35">
        <v>0.12</v>
      </c>
      <c r="AR35">
        <v>0.12</v>
      </c>
      <c r="AS35">
        <v>0.12</v>
      </c>
      <c r="AT35">
        <v>0.12</v>
      </c>
      <c r="AU35">
        <v>0.12</v>
      </c>
      <c r="AV35">
        <v>0.12</v>
      </c>
      <c r="AW35">
        <v>0.12</v>
      </c>
      <c r="AX35">
        <v>0.12</v>
      </c>
      <c r="AY35">
        <v>0.12</v>
      </c>
      <c r="AZ35">
        <v>0.12</v>
      </c>
      <c r="BB35">
        <v>0.12</v>
      </c>
      <c r="BC35">
        <v>0.12</v>
      </c>
      <c r="BD35">
        <v>0.12</v>
      </c>
      <c r="BE35">
        <v>0.12</v>
      </c>
      <c r="BF35">
        <v>0.12</v>
      </c>
      <c r="BG35">
        <v>0.12</v>
      </c>
      <c r="BH35">
        <v>0.12</v>
      </c>
      <c r="BI35">
        <v>0.12</v>
      </c>
      <c r="BJ35">
        <v>0.12</v>
      </c>
      <c r="BK35">
        <v>0.12</v>
      </c>
      <c r="BL35">
        <v>0.12</v>
      </c>
      <c r="BM35">
        <v>0.12</v>
      </c>
      <c r="BN35">
        <v>0.12</v>
      </c>
      <c r="BO35">
        <v>0.12</v>
      </c>
      <c r="BP35">
        <v>0.12</v>
      </c>
      <c r="BQ35">
        <v>0.12</v>
      </c>
      <c r="BR35">
        <v>0.12</v>
      </c>
      <c r="BS35">
        <v>0.12</v>
      </c>
      <c r="BT35">
        <v>0.12</v>
      </c>
      <c r="BU35">
        <v>0.12</v>
      </c>
      <c r="BV35">
        <v>0.12</v>
      </c>
      <c r="BW35">
        <v>0.12</v>
      </c>
      <c r="BX35">
        <v>0.12</v>
      </c>
      <c r="BY35">
        <v>0.12</v>
      </c>
      <c r="BZ35">
        <v>0.12</v>
      </c>
      <c r="CA35">
        <v>0.12</v>
      </c>
      <c r="CB35">
        <v>0.12</v>
      </c>
      <c r="CC35">
        <v>0.12</v>
      </c>
      <c r="CD35">
        <v>0.12</v>
      </c>
      <c r="CE35">
        <v>0.12</v>
      </c>
      <c r="CF35">
        <v>0.12</v>
      </c>
      <c r="CG35">
        <v>0.12</v>
      </c>
      <c r="CH35">
        <v>0.12</v>
      </c>
      <c r="CI35">
        <v>0.12</v>
      </c>
      <c r="CJ35">
        <v>0.12</v>
      </c>
      <c r="CK35">
        <v>0.12</v>
      </c>
      <c r="CL35">
        <v>0.12</v>
      </c>
      <c r="CM35">
        <v>0.12</v>
      </c>
      <c r="CN35">
        <v>0.12</v>
      </c>
      <c r="CO35">
        <v>0.12</v>
      </c>
      <c r="CP35">
        <v>0.12</v>
      </c>
      <c r="CQ35">
        <v>0.12</v>
      </c>
    </row>
    <row r="36" spans="1:95" ht="18" x14ac:dyDescent="0.2">
      <c r="A36" s="1" t="s">
        <v>19</v>
      </c>
      <c r="B36">
        <v>5</v>
      </c>
      <c r="C36">
        <v>5</v>
      </c>
      <c r="D36">
        <v>5</v>
      </c>
      <c r="E36">
        <v>5</v>
      </c>
      <c r="R36" s="25"/>
      <c r="S36" s="25"/>
      <c r="T36" s="25"/>
      <c r="U36" s="25"/>
      <c r="V36" s="25"/>
      <c r="W36" s="25"/>
      <c r="X36" s="25"/>
      <c r="Y36" s="25"/>
      <c r="Z36">
        <v>5</v>
      </c>
      <c r="AA36">
        <v>5</v>
      </c>
      <c r="AB36">
        <v>5</v>
      </c>
      <c r="AC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</row>
    <row r="37" spans="1:95" x14ac:dyDescent="0.2">
      <c r="A37" s="2" t="s">
        <v>20</v>
      </c>
      <c r="B37">
        <v>0</v>
      </c>
      <c r="C37">
        <v>0</v>
      </c>
      <c r="D37">
        <v>0</v>
      </c>
      <c r="E37">
        <v>0</v>
      </c>
      <c r="R37" s="25"/>
      <c r="S37" s="25"/>
      <c r="T37" s="25"/>
      <c r="U37" s="25"/>
      <c r="V37" s="25"/>
      <c r="W37" s="25"/>
      <c r="X37" s="25"/>
      <c r="Y37" s="25"/>
      <c r="Z37">
        <v>0</v>
      </c>
      <c r="AA37">
        <v>0</v>
      </c>
      <c r="AB37">
        <v>0</v>
      </c>
      <c r="AC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2">
      <c r="A38" s="2" t="s">
        <v>21</v>
      </c>
      <c r="B38">
        <v>0.16</v>
      </c>
      <c r="C38">
        <v>0.16</v>
      </c>
      <c r="D38">
        <v>0.16</v>
      </c>
      <c r="E38">
        <v>0.16</v>
      </c>
      <c r="R38" s="25"/>
      <c r="S38" s="25"/>
      <c r="T38" s="25"/>
      <c r="U38" s="25"/>
      <c r="V38" s="25"/>
      <c r="W38" s="25"/>
      <c r="X38" s="25"/>
      <c r="Y38" s="25"/>
      <c r="Z38">
        <v>0.16</v>
      </c>
      <c r="AA38">
        <v>0.16</v>
      </c>
      <c r="AB38">
        <v>0.16</v>
      </c>
      <c r="AC38">
        <v>0.16</v>
      </c>
      <c r="AF38">
        <v>0.16</v>
      </c>
      <c r="AG38">
        <v>0.16</v>
      </c>
      <c r="AH38">
        <v>0.16</v>
      </c>
      <c r="AI38">
        <v>0.16</v>
      </c>
      <c r="AJ38">
        <v>0.16</v>
      </c>
      <c r="AK38">
        <v>0.16</v>
      </c>
      <c r="AL38">
        <v>0.16</v>
      </c>
      <c r="AM38">
        <v>0.16</v>
      </c>
      <c r="AN38">
        <v>0.16</v>
      </c>
      <c r="AO38">
        <v>0.16</v>
      </c>
      <c r="AP38">
        <v>0.16</v>
      </c>
      <c r="AQ38">
        <v>0.16</v>
      </c>
      <c r="AR38">
        <v>0.16</v>
      </c>
      <c r="AS38">
        <v>0.16</v>
      </c>
      <c r="AT38">
        <v>0.16</v>
      </c>
      <c r="AU38">
        <v>0.16</v>
      </c>
      <c r="AV38">
        <v>0.16</v>
      </c>
      <c r="AW38">
        <v>0.16</v>
      </c>
      <c r="AX38">
        <v>0.16</v>
      </c>
      <c r="AY38">
        <v>0.16</v>
      </c>
      <c r="AZ38">
        <v>0.16</v>
      </c>
      <c r="BB38">
        <v>0.16</v>
      </c>
      <c r="BC38">
        <v>0.16</v>
      </c>
      <c r="BD38">
        <v>0.16</v>
      </c>
      <c r="BE38">
        <v>0.16</v>
      </c>
      <c r="BF38">
        <v>0.16</v>
      </c>
      <c r="BG38">
        <v>0.16</v>
      </c>
      <c r="BH38">
        <v>0.16</v>
      </c>
      <c r="BI38">
        <v>0.16</v>
      </c>
      <c r="BJ38">
        <v>0.16</v>
      </c>
      <c r="BK38">
        <v>0.16</v>
      </c>
      <c r="BL38">
        <v>0.16</v>
      </c>
      <c r="BM38">
        <v>0.16</v>
      </c>
      <c r="BN38">
        <v>0.16</v>
      </c>
      <c r="BO38">
        <v>0.16</v>
      </c>
      <c r="BP38">
        <v>0.16</v>
      </c>
      <c r="BQ38">
        <v>0.16</v>
      </c>
      <c r="BR38">
        <v>0.16</v>
      </c>
      <c r="BS38">
        <v>0.16</v>
      </c>
      <c r="BT38">
        <v>0.16</v>
      </c>
      <c r="BU38">
        <v>0.16</v>
      </c>
      <c r="BV38">
        <v>0.16</v>
      </c>
      <c r="BW38">
        <v>0.16</v>
      </c>
      <c r="BX38">
        <v>0.16</v>
      </c>
      <c r="BY38">
        <v>0.16</v>
      </c>
      <c r="BZ38">
        <v>0.16</v>
      </c>
      <c r="CA38">
        <v>0.16</v>
      </c>
      <c r="CB38">
        <v>0.16</v>
      </c>
      <c r="CC38">
        <v>0.16</v>
      </c>
      <c r="CD38">
        <v>0.16</v>
      </c>
      <c r="CE38">
        <v>0.16</v>
      </c>
      <c r="CF38">
        <v>0.16</v>
      </c>
      <c r="CG38">
        <v>0.16</v>
      </c>
      <c r="CH38">
        <v>0.16</v>
      </c>
      <c r="CI38">
        <v>0.16</v>
      </c>
      <c r="CJ38">
        <v>0.16</v>
      </c>
      <c r="CK38">
        <v>0.16</v>
      </c>
      <c r="CL38">
        <v>0.16</v>
      </c>
      <c r="CM38">
        <v>0.16</v>
      </c>
      <c r="CN38">
        <v>0.16</v>
      </c>
      <c r="CO38">
        <v>0.16</v>
      </c>
      <c r="CP38">
        <v>0.16</v>
      </c>
      <c r="CQ38">
        <v>0.16</v>
      </c>
    </row>
    <row r="39" spans="1:95" ht="18" x14ac:dyDescent="0.2">
      <c r="A39" s="1" t="s">
        <v>22</v>
      </c>
      <c r="B39">
        <v>1</v>
      </c>
      <c r="C39">
        <v>1</v>
      </c>
      <c r="D39">
        <v>1</v>
      </c>
      <c r="E39">
        <v>1</v>
      </c>
      <c r="R39" s="25"/>
      <c r="S39" s="25"/>
      <c r="T39" s="25"/>
      <c r="U39" s="25"/>
      <c r="V39" s="25"/>
      <c r="W39" s="25"/>
      <c r="X39" s="25"/>
      <c r="Y39" s="25"/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</row>
    <row r="40" spans="1:95" ht="18" x14ac:dyDescent="0.2">
      <c r="A40" s="1" t="s">
        <v>23</v>
      </c>
      <c r="B40">
        <v>6</v>
      </c>
      <c r="C40">
        <v>6</v>
      </c>
      <c r="D40">
        <v>6</v>
      </c>
      <c r="E40">
        <v>6</v>
      </c>
      <c r="R40" s="25"/>
      <c r="S40" s="25"/>
      <c r="T40" s="25"/>
      <c r="U40" s="25"/>
      <c r="V40" s="25"/>
      <c r="W40" s="25"/>
      <c r="X40" s="25"/>
      <c r="Y40" s="25"/>
      <c r="Z40">
        <v>6</v>
      </c>
      <c r="AA40">
        <v>6</v>
      </c>
      <c r="AB40">
        <v>6</v>
      </c>
      <c r="AC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6</v>
      </c>
      <c r="AX40">
        <v>6</v>
      </c>
      <c r="AY40">
        <v>6</v>
      </c>
      <c r="AZ40">
        <v>6</v>
      </c>
      <c r="BB40">
        <v>6</v>
      </c>
      <c r="BC40">
        <v>6</v>
      </c>
      <c r="BD40">
        <v>6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6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</row>
    <row r="41" spans="1:95" s="28" customFormat="1" ht="18" x14ac:dyDescent="0.2">
      <c r="A41" s="27" t="s">
        <v>118</v>
      </c>
      <c r="B41" s="28">
        <v>0</v>
      </c>
      <c r="C41" s="28">
        <v>0</v>
      </c>
      <c r="D41" s="28">
        <v>1</v>
      </c>
      <c r="E41" s="28">
        <v>1</v>
      </c>
      <c r="R41" s="29"/>
      <c r="S41" s="29"/>
      <c r="T41" s="29"/>
      <c r="U41" s="29"/>
      <c r="V41" s="29"/>
      <c r="W41" s="29"/>
      <c r="X41" s="29"/>
      <c r="Y41" s="29"/>
      <c r="Z41" s="28">
        <v>0.2</v>
      </c>
      <c r="AA41" s="28">
        <v>0.2</v>
      </c>
      <c r="AB41" s="28">
        <v>0.2</v>
      </c>
      <c r="AC41" s="28">
        <v>0.2</v>
      </c>
      <c r="AF41" s="28">
        <v>0.2</v>
      </c>
      <c r="AG41" s="28">
        <v>0.2</v>
      </c>
      <c r="AH41" s="28">
        <v>0.2</v>
      </c>
      <c r="AI41" s="28">
        <v>0.2</v>
      </c>
      <c r="AJ41" s="28">
        <v>0.2</v>
      </c>
      <c r="AK41" s="28">
        <v>0.2</v>
      </c>
      <c r="AL41" s="28">
        <v>0.2</v>
      </c>
      <c r="AM41" s="28">
        <v>0.2</v>
      </c>
      <c r="AN41" s="28">
        <v>0.2</v>
      </c>
      <c r="AO41" s="28">
        <v>0.2</v>
      </c>
      <c r="AP41" s="28">
        <v>0.2</v>
      </c>
      <c r="AQ41" s="28">
        <v>0.2</v>
      </c>
      <c r="AR41" s="28">
        <v>0.2</v>
      </c>
      <c r="AS41" s="28">
        <v>0.2</v>
      </c>
      <c r="AT41" s="28">
        <v>0.2</v>
      </c>
      <c r="AU41" s="28">
        <v>0.2</v>
      </c>
      <c r="AV41" s="28">
        <v>0.2</v>
      </c>
      <c r="AW41" s="28">
        <v>0.2</v>
      </c>
      <c r="AX41" s="28">
        <v>0.2</v>
      </c>
      <c r="AY41" s="28">
        <v>0.2</v>
      </c>
      <c r="AZ41" s="28">
        <v>0.2</v>
      </c>
      <c r="BB41" s="28">
        <v>0.2</v>
      </c>
      <c r="BC41" s="28">
        <v>0.2</v>
      </c>
      <c r="BD41" s="28">
        <v>0.2</v>
      </c>
      <c r="BE41" s="28">
        <v>0.2</v>
      </c>
      <c r="BF41" s="28">
        <v>0.2</v>
      </c>
      <c r="BG41" s="28">
        <v>0.2</v>
      </c>
      <c r="BH41" s="28">
        <v>0.2</v>
      </c>
      <c r="BI41" s="28">
        <v>0.2</v>
      </c>
      <c r="BJ41" s="28">
        <v>0.2</v>
      </c>
      <c r="BK41" s="28">
        <v>0.2</v>
      </c>
      <c r="BL41" s="28">
        <v>0.2</v>
      </c>
      <c r="BM41" s="28">
        <v>0.2</v>
      </c>
      <c r="BN41" s="28">
        <v>0.2</v>
      </c>
      <c r="BO41" s="28">
        <v>0.2</v>
      </c>
      <c r="BP41" s="28">
        <v>0.2</v>
      </c>
      <c r="BQ41" s="28">
        <v>0.2</v>
      </c>
      <c r="BR41" s="28">
        <v>0.2</v>
      </c>
      <c r="BS41" s="28">
        <v>0.2</v>
      </c>
      <c r="BT41" s="28">
        <v>0.2</v>
      </c>
      <c r="BU41" s="28">
        <v>0.2</v>
      </c>
      <c r="BV41" s="28">
        <v>0.2</v>
      </c>
      <c r="BW41" s="28">
        <v>0.2</v>
      </c>
      <c r="BX41" s="28">
        <v>0.2</v>
      </c>
      <c r="BY41" s="28">
        <v>0.2</v>
      </c>
      <c r="BZ41" s="28">
        <v>0.2</v>
      </c>
      <c r="CA41" s="28">
        <v>0.2</v>
      </c>
      <c r="CB41" s="28">
        <v>0.2</v>
      </c>
      <c r="CC41" s="28">
        <v>0.2</v>
      </c>
      <c r="CD41" s="28">
        <v>0.2</v>
      </c>
      <c r="CE41" s="28">
        <v>0.2</v>
      </c>
      <c r="CF41" s="28">
        <v>0.2</v>
      </c>
      <c r="CG41" s="28">
        <v>0.2</v>
      </c>
      <c r="CH41" s="28">
        <v>0.2</v>
      </c>
      <c r="CI41" s="28">
        <v>0.2</v>
      </c>
      <c r="CJ41" s="28">
        <v>0.2</v>
      </c>
      <c r="CK41" s="28">
        <v>0.2</v>
      </c>
      <c r="CL41" s="28">
        <v>0.2</v>
      </c>
      <c r="CM41" s="28">
        <v>0.2</v>
      </c>
      <c r="CN41" s="28">
        <v>0.2</v>
      </c>
      <c r="CO41" s="28">
        <v>0.2</v>
      </c>
      <c r="CP41" s="28">
        <v>0.2</v>
      </c>
      <c r="CQ41" s="28">
        <v>0.2</v>
      </c>
    </row>
    <row r="42" spans="1:95" s="28" customFormat="1" ht="26" x14ac:dyDescent="0.3">
      <c r="A42" s="27" t="s">
        <v>117</v>
      </c>
      <c r="B42" s="28">
        <v>0</v>
      </c>
      <c r="C42" s="30">
        <v>1</v>
      </c>
      <c r="D42" s="28">
        <v>1</v>
      </c>
      <c r="E42" s="28">
        <v>1</v>
      </c>
      <c r="R42" s="29"/>
      <c r="S42" s="29"/>
      <c r="T42" s="29"/>
      <c r="U42" s="29"/>
      <c r="V42" s="29"/>
      <c r="W42" s="29"/>
      <c r="X42" s="29"/>
      <c r="Y42" s="29"/>
      <c r="Z42" s="28">
        <v>0.25</v>
      </c>
      <c r="AA42" s="28">
        <v>0.25</v>
      </c>
      <c r="AB42" s="28">
        <v>0.25</v>
      </c>
      <c r="AC42" s="28">
        <v>0.25</v>
      </c>
      <c r="AF42" s="28">
        <v>0.25</v>
      </c>
      <c r="AG42" s="28">
        <v>0.25</v>
      </c>
      <c r="AH42" s="28">
        <v>0.25</v>
      </c>
      <c r="AI42" s="28">
        <v>0.25</v>
      </c>
      <c r="AJ42" s="28">
        <v>0.25</v>
      </c>
      <c r="AK42" s="28">
        <v>0.25</v>
      </c>
      <c r="AL42" s="28">
        <v>0.25</v>
      </c>
      <c r="AM42" s="28">
        <v>0.25</v>
      </c>
      <c r="AN42" s="28">
        <v>0.25</v>
      </c>
      <c r="AO42" s="28">
        <v>0.25</v>
      </c>
      <c r="AP42" s="28">
        <v>0.25</v>
      </c>
      <c r="AQ42" s="28">
        <v>0.25</v>
      </c>
      <c r="AR42" s="28">
        <v>0.25</v>
      </c>
      <c r="AS42" s="28">
        <v>0.25</v>
      </c>
      <c r="AT42" s="28">
        <v>0.25</v>
      </c>
      <c r="AU42" s="28">
        <v>0.25</v>
      </c>
      <c r="AV42" s="28">
        <v>0.25</v>
      </c>
      <c r="AW42" s="28">
        <v>0.25</v>
      </c>
      <c r="AX42" s="28">
        <v>0.25</v>
      </c>
      <c r="AY42" s="28">
        <v>0.25</v>
      </c>
      <c r="AZ42" s="28">
        <v>0.25</v>
      </c>
      <c r="BB42" s="28">
        <v>0.25</v>
      </c>
      <c r="BC42" s="28">
        <v>0.25</v>
      </c>
      <c r="BD42" s="28">
        <v>0.25</v>
      </c>
      <c r="BE42" s="28">
        <v>0.25</v>
      </c>
      <c r="BF42" s="28">
        <v>0.25</v>
      </c>
      <c r="BG42" s="28">
        <v>0.25</v>
      </c>
      <c r="BH42" s="28">
        <v>0.25</v>
      </c>
      <c r="BI42" s="28">
        <v>0.25</v>
      </c>
      <c r="BJ42" s="28">
        <v>0.25</v>
      </c>
      <c r="BK42" s="28">
        <v>0.25</v>
      </c>
      <c r="BL42" s="28">
        <v>0.25</v>
      </c>
      <c r="BM42" s="28">
        <v>0.25</v>
      </c>
      <c r="BN42" s="28">
        <v>0.25</v>
      </c>
      <c r="BO42" s="28">
        <v>0.25</v>
      </c>
      <c r="BP42" s="28">
        <v>0.25</v>
      </c>
      <c r="BQ42" s="28">
        <v>0.25</v>
      </c>
      <c r="BR42" s="28">
        <v>0.25</v>
      </c>
      <c r="BS42" s="28">
        <v>0.25</v>
      </c>
      <c r="BT42" s="28">
        <v>0.25</v>
      </c>
      <c r="BU42" s="28">
        <v>0.25</v>
      </c>
      <c r="BV42" s="28">
        <v>0.25</v>
      </c>
      <c r="BW42" s="28">
        <v>0.25</v>
      </c>
      <c r="BX42" s="28">
        <v>0.25</v>
      </c>
      <c r="BY42" s="28">
        <v>0.25</v>
      </c>
      <c r="BZ42" s="28">
        <v>0.25</v>
      </c>
      <c r="CA42" s="28">
        <v>0.25</v>
      </c>
      <c r="CB42" s="28">
        <v>0.25</v>
      </c>
      <c r="CC42" s="28">
        <v>0.25</v>
      </c>
      <c r="CD42" s="28">
        <v>0.25</v>
      </c>
      <c r="CE42" s="28">
        <v>0.25</v>
      </c>
      <c r="CF42" s="28">
        <v>0.25</v>
      </c>
      <c r="CG42" s="28">
        <v>0.25</v>
      </c>
      <c r="CH42" s="28">
        <v>0.25</v>
      </c>
      <c r="CI42" s="28">
        <v>0.25</v>
      </c>
      <c r="CJ42" s="28">
        <v>0.25</v>
      </c>
      <c r="CK42" s="28">
        <v>0.25</v>
      </c>
      <c r="CL42" s="28">
        <v>0.25</v>
      </c>
      <c r="CM42" s="28">
        <v>0.25</v>
      </c>
      <c r="CN42" s="28">
        <v>0.25</v>
      </c>
      <c r="CO42" s="28">
        <v>0.25</v>
      </c>
      <c r="CP42" s="28">
        <v>0.25</v>
      </c>
      <c r="CQ42" s="28">
        <v>0.25</v>
      </c>
    </row>
    <row r="43" spans="1:95" ht="18" x14ac:dyDescent="0.2">
      <c r="A43" s="1" t="s">
        <v>24</v>
      </c>
      <c r="B43">
        <v>14.93209877</v>
      </c>
      <c r="C43">
        <v>14.93209877</v>
      </c>
      <c r="D43">
        <v>14.93209877</v>
      </c>
      <c r="E43">
        <v>14.93209877</v>
      </c>
      <c r="R43" s="25"/>
      <c r="S43" s="25"/>
      <c r="T43" s="25"/>
      <c r="U43" s="25"/>
      <c r="V43" s="25"/>
      <c r="W43" s="25"/>
      <c r="X43" s="25"/>
      <c r="Y43" s="25"/>
      <c r="Z43">
        <v>14.93209877</v>
      </c>
      <c r="AA43">
        <v>14.93209877</v>
      </c>
      <c r="AB43">
        <v>14.93209877</v>
      </c>
      <c r="AC43">
        <v>14.93209877</v>
      </c>
      <c r="AE43">
        <v>9.1182270233196174</v>
      </c>
      <c r="AF43">
        <v>14.93209877</v>
      </c>
      <c r="AG43">
        <v>14.93209877</v>
      </c>
      <c r="AH43">
        <v>14.93209877</v>
      </c>
      <c r="AI43">
        <v>14.93209877</v>
      </c>
      <c r="AJ43">
        <v>14.93209877</v>
      </c>
      <c r="AK43">
        <v>14.93209877</v>
      </c>
      <c r="AL43">
        <v>14.93209877</v>
      </c>
      <c r="AM43">
        <v>14.93209877</v>
      </c>
      <c r="AN43">
        <v>14.93209877</v>
      </c>
      <c r="AO43">
        <v>14.93209877</v>
      </c>
      <c r="AP43">
        <v>14.93209877</v>
      </c>
      <c r="AQ43">
        <v>14.93209877</v>
      </c>
      <c r="AR43">
        <v>14.93209877</v>
      </c>
      <c r="AS43">
        <v>14.93209877</v>
      </c>
      <c r="AT43">
        <v>14.93209877</v>
      </c>
      <c r="AU43">
        <v>14.93209877</v>
      </c>
      <c r="AV43">
        <v>14.93209877</v>
      </c>
      <c r="AW43">
        <v>14.93209877</v>
      </c>
      <c r="AX43">
        <v>14.93209877</v>
      </c>
      <c r="AY43">
        <v>14.93209877</v>
      </c>
      <c r="AZ43">
        <v>14.93209877</v>
      </c>
      <c r="BB43">
        <v>14.93209877</v>
      </c>
      <c r="BC43">
        <v>14.93209877</v>
      </c>
      <c r="BD43">
        <v>14.93209877</v>
      </c>
      <c r="BE43">
        <v>14.93209877</v>
      </c>
      <c r="BF43">
        <v>14.93209877</v>
      </c>
      <c r="BG43">
        <v>14.93209877</v>
      </c>
      <c r="BH43">
        <v>14.93209877</v>
      </c>
      <c r="BI43">
        <v>14.93209877</v>
      </c>
      <c r="BJ43">
        <v>14.93209877</v>
      </c>
      <c r="BK43">
        <v>14.93209877</v>
      </c>
      <c r="BL43">
        <v>14.93209877</v>
      </c>
      <c r="BM43">
        <v>14.93209877</v>
      </c>
      <c r="BN43">
        <v>14.93209877</v>
      </c>
      <c r="BO43">
        <v>14.93209877</v>
      </c>
      <c r="BP43">
        <v>14.93209877</v>
      </c>
      <c r="BQ43">
        <v>14.93209877</v>
      </c>
      <c r="BR43">
        <v>14.93209877</v>
      </c>
      <c r="BS43">
        <v>14.93209877</v>
      </c>
      <c r="BT43">
        <v>14.93209877</v>
      </c>
      <c r="BU43">
        <v>14.93209877</v>
      </c>
      <c r="BV43">
        <v>14.93209877</v>
      </c>
      <c r="BW43">
        <v>14.93209877</v>
      </c>
      <c r="BX43">
        <v>14.93209877</v>
      </c>
      <c r="BY43">
        <v>14.93209877</v>
      </c>
      <c r="BZ43">
        <v>14.93209877</v>
      </c>
      <c r="CA43">
        <v>14.93209877</v>
      </c>
      <c r="CB43">
        <v>14.93209877</v>
      </c>
      <c r="CC43">
        <v>14.93209877</v>
      </c>
      <c r="CD43">
        <v>14.93209877</v>
      </c>
      <c r="CE43">
        <v>14.93209877</v>
      </c>
      <c r="CF43">
        <v>14.93209877</v>
      </c>
      <c r="CG43">
        <v>14.93209877</v>
      </c>
      <c r="CH43">
        <v>14.93209877</v>
      </c>
      <c r="CI43">
        <v>14.93209877</v>
      </c>
      <c r="CJ43">
        <v>14.93209877</v>
      </c>
      <c r="CK43">
        <v>14.93209877</v>
      </c>
      <c r="CL43">
        <v>14.93209877</v>
      </c>
      <c r="CM43">
        <v>14.93209877</v>
      </c>
      <c r="CN43">
        <v>14.93209877</v>
      </c>
      <c r="CO43">
        <v>14.93209877</v>
      </c>
      <c r="CP43">
        <v>14.93209877</v>
      </c>
      <c r="CQ43">
        <v>14.93209877</v>
      </c>
    </row>
    <row r="44" spans="1:95" ht="18" x14ac:dyDescent="0.2">
      <c r="A44" s="1" t="s">
        <v>25</v>
      </c>
      <c r="B44">
        <v>14.93209877</v>
      </c>
      <c r="C44">
        <v>14.93209877</v>
      </c>
      <c r="D44">
        <v>14.93209877</v>
      </c>
      <c r="E44">
        <v>14.93209877</v>
      </c>
      <c r="R44" s="25"/>
      <c r="S44" s="25"/>
      <c r="T44" s="25"/>
      <c r="U44" s="25"/>
      <c r="V44" s="25"/>
      <c r="W44" s="25"/>
      <c r="X44" s="25"/>
      <c r="Y44" s="25"/>
      <c r="Z44">
        <v>14.93209877</v>
      </c>
      <c r="AA44">
        <v>14.93209877</v>
      </c>
      <c r="AB44">
        <v>14.93209877</v>
      </c>
      <c r="AC44">
        <v>14.93209877</v>
      </c>
      <c r="AE44">
        <v>20.060099451303159</v>
      </c>
      <c r="AF44">
        <v>14.93209877</v>
      </c>
      <c r="AG44">
        <v>14.93209877</v>
      </c>
      <c r="AH44">
        <v>14.93209877</v>
      </c>
      <c r="AI44">
        <v>14.93209877</v>
      </c>
      <c r="AJ44">
        <v>14.93209877</v>
      </c>
      <c r="AK44">
        <v>14.93209877</v>
      </c>
      <c r="AL44">
        <v>14.93209877</v>
      </c>
      <c r="AM44">
        <v>14.93209877</v>
      </c>
      <c r="AN44">
        <v>14.93209877</v>
      </c>
      <c r="AO44">
        <v>14.93209877</v>
      </c>
      <c r="AP44">
        <v>14.93209877</v>
      </c>
      <c r="AQ44">
        <v>14.93209877</v>
      </c>
      <c r="AR44">
        <v>14.93209877</v>
      </c>
      <c r="AS44">
        <v>14.93209877</v>
      </c>
      <c r="AT44">
        <v>14.93209877</v>
      </c>
      <c r="AU44">
        <v>14.93209877</v>
      </c>
      <c r="AV44">
        <v>14.93209877</v>
      </c>
      <c r="AW44">
        <v>14.93209877</v>
      </c>
      <c r="AX44">
        <v>14.93209877</v>
      </c>
      <c r="AY44">
        <v>14.93209877</v>
      </c>
      <c r="AZ44">
        <v>14.93209877</v>
      </c>
      <c r="BB44">
        <v>14.93209877</v>
      </c>
      <c r="BC44">
        <v>14.93209877</v>
      </c>
      <c r="BD44">
        <v>14.93209877</v>
      </c>
      <c r="BE44">
        <v>14.93209877</v>
      </c>
      <c r="BF44">
        <v>14.93209877</v>
      </c>
      <c r="BG44">
        <v>14.93209877</v>
      </c>
      <c r="BH44">
        <v>14.93209877</v>
      </c>
      <c r="BI44">
        <v>14.93209877</v>
      </c>
      <c r="BJ44">
        <v>14.93209877</v>
      </c>
      <c r="BK44">
        <v>14.93209877</v>
      </c>
      <c r="BL44">
        <v>14.93209877</v>
      </c>
      <c r="BM44">
        <v>14.93209877</v>
      </c>
      <c r="BN44">
        <v>14.93209877</v>
      </c>
      <c r="BO44">
        <v>14.93209877</v>
      </c>
      <c r="BP44">
        <v>14.93209877</v>
      </c>
      <c r="BQ44">
        <v>14.93209877</v>
      </c>
      <c r="BR44">
        <v>14.93209877</v>
      </c>
      <c r="BS44">
        <v>14.93209877</v>
      </c>
      <c r="BT44">
        <v>14.93209877</v>
      </c>
      <c r="BU44">
        <v>14.93209877</v>
      </c>
      <c r="BV44">
        <v>14.93209877</v>
      </c>
      <c r="BW44">
        <v>14.93209877</v>
      </c>
      <c r="BX44">
        <v>14.93209877</v>
      </c>
      <c r="BY44">
        <v>14.93209877</v>
      </c>
      <c r="BZ44">
        <v>14.93209877</v>
      </c>
      <c r="CA44">
        <v>14.93209877</v>
      </c>
      <c r="CB44">
        <v>14.93209877</v>
      </c>
      <c r="CC44">
        <v>14.93209877</v>
      </c>
      <c r="CD44">
        <v>14.93209877</v>
      </c>
      <c r="CE44">
        <v>14.93209877</v>
      </c>
      <c r="CF44">
        <v>14.93209877</v>
      </c>
      <c r="CG44">
        <v>14.93209877</v>
      </c>
      <c r="CH44">
        <v>14.93209877</v>
      </c>
      <c r="CI44">
        <v>14.93209877</v>
      </c>
      <c r="CJ44">
        <v>14.93209877</v>
      </c>
      <c r="CK44">
        <v>14.93209877</v>
      </c>
      <c r="CL44">
        <v>14.93209877</v>
      </c>
      <c r="CM44">
        <v>14.93209877</v>
      </c>
      <c r="CN44">
        <v>14.93209877</v>
      </c>
      <c r="CO44">
        <v>14.93209877</v>
      </c>
      <c r="CP44">
        <v>14.93209877</v>
      </c>
      <c r="CQ44">
        <v>14.93209877</v>
      </c>
    </row>
    <row r="45" spans="1:95" ht="18" x14ac:dyDescent="0.2">
      <c r="A45" s="1" t="s">
        <v>75</v>
      </c>
      <c r="B45">
        <v>5</v>
      </c>
      <c r="C45">
        <v>5</v>
      </c>
      <c r="D45">
        <v>5</v>
      </c>
      <c r="E45">
        <v>5</v>
      </c>
      <c r="R45" s="25"/>
      <c r="S45" s="25"/>
      <c r="T45" s="25"/>
      <c r="U45" s="25"/>
      <c r="V45" s="25"/>
      <c r="W45" s="25"/>
      <c r="X45" s="25"/>
      <c r="Y45" s="25"/>
      <c r="Z45">
        <v>5</v>
      </c>
      <c r="AA45">
        <v>5</v>
      </c>
      <c r="AB45">
        <v>5</v>
      </c>
      <c r="AC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</row>
    <row r="46" spans="1:95" ht="18" x14ac:dyDescent="0.2">
      <c r="A46" s="1" t="s">
        <v>26</v>
      </c>
      <c r="B46">
        <v>1110</v>
      </c>
      <c r="C46">
        <v>1110</v>
      </c>
      <c r="D46">
        <v>1110</v>
      </c>
      <c r="E46">
        <v>1110</v>
      </c>
      <c r="R46" s="25"/>
      <c r="S46" s="25"/>
      <c r="T46" s="25"/>
      <c r="U46" s="25"/>
      <c r="V46" s="25"/>
      <c r="W46" s="25"/>
      <c r="X46" s="25"/>
      <c r="Y46" s="25"/>
      <c r="Z46">
        <v>1110</v>
      </c>
      <c r="AA46">
        <v>1110</v>
      </c>
      <c r="AB46">
        <v>1110</v>
      </c>
      <c r="AC46">
        <v>1110</v>
      </c>
      <c r="AF46">
        <v>1110</v>
      </c>
      <c r="AG46">
        <v>1110</v>
      </c>
      <c r="AH46">
        <v>1110</v>
      </c>
      <c r="AI46">
        <v>1110</v>
      </c>
      <c r="AJ46">
        <v>1110</v>
      </c>
      <c r="AK46">
        <v>1110</v>
      </c>
      <c r="AL46">
        <v>1110</v>
      </c>
      <c r="AM46">
        <v>1110</v>
      </c>
      <c r="AN46">
        <v>1110</v>
      </c>
      <c r="AO46">
        <v>1110</v>
      </c>
      <c r="AP46">
        <v>1110</v>
      </c>
      <c r="AQ46">
        <v>1110</v>
      </c>
      <c r="AR46">
        <v>1110</v>
      </c>
      <c r="AS46">
        <v>1110</v>
      </c>
      <c r="AT46">
        <v>1110</v>
      </c>
      <c r="AU46">
        <v>1110</v>
      </c>
      <c r="AV46">
        <v>1110</v>
      </c>
      <c r="AW46">
        <v>1110</v>
      </c>
      <c r="AX46">
        <v>1110</v>
      </c>
      <c r="AY46">
        <v>1110</v>
      </c>
      <c r="AZ46">
        <v>1110</v>
      </c>
      <c r="BB46">
        <v>1110</v>
      </c>
      <c r="BC46">
        <v>1110</v>
      </c>
      <c r="BD46">
        <v>1110</v>
      </c>
      <c r="BE46">
        <v>1110</v>
      </c>
      <c r="BF46">
        <v>1110</v>
      </c>
      <c r="BG46">
        <v>1110</v>
      </c>
      <c r="BH46">
        <v>1110</v>
      </c>
      <c r="BI46">
        <v>1110</v>
      </c>
      <c r="BJ46">
        <v>1110</v>
      </c>
      <c r="BK46">
        <v>1110</v>
      </c>
      <c r="BL46">
        <v>1110</v>
      </c>
      <c r="BM46">
        <v>1110</v>
      </c>
      <c r="BN46">
        <v>1110</v>
      </c>
      <c r="BO46">
        <v>1110</v>
      </c>
      <c r="BP46">
        <v>1110</v>
      </c>
      <c r="BQ46">
        <v>1110</v>
      </c>
      <c r="BR46">
        <v>1110</v>
      </c>
      <c r="BS46">
        <v>1110</v>
      </c>
      <c r="BT46">
        <v>1110</v>
      </c>
      <c r="BU46">
        <v>1110</v>
      </c>
      <c r="BV46">
        <v>1110</v>
      </c>
      <c r="BW46">
        <v>1110</v>
      </c>
      <c r="BX46">
        <v>1110</v>
      </c>
      <c r="BY46">
        <v>1110</v>
      </c>
      <c r="BZ46">
        <v>1110</v>
      </c>
      <c r="CA46">
        <v>1110</v>
      </c>
      <c r="CB46">
        <v>1110</v>
      </c>
      <c r="CC46">
        <v>1110</v>
      </c>
      <c r="CD46">
        <v>1110</v>
      </c>
      <c r="CE46">
        <v>1110</v>
      </c>
      <c r="CF46">
        <v>1110</v>
      </c>
      <c r="CG46">
        <v>1110</v>
      </c>
      <c r="CH46">
        <v>1110</v>
      </c>
      <c r="CI46">
        <v>1110</v>
      </c>
      <c r="CJ46">
        <v>1110</v>
      </c>
      <c r="CK46">
        <v>1110</v>
      </c>
      <c r="CL46">
        <v>1110</v>
      </c>
      <c r="CM46">
        <v>1110</v>
      </c>
      <c r="CN46">
        <v>1110</v>
      </c>
      <c r="CO46">
        <v>1110</v>
      </c>
      <c r="CP46">
        <v>1110</v>
      </c>
      <c r="CQ46">
        <v>1110</v>
      </c>
    </row>
    <row r="47" spans="1:95" ht="18" x14ac:dyDescent="0.2">
      <c r="A47" s="1" t="s">
        <v>76</v>
      </c>
      <c r="B47">
        <v>0</v>
      </c>
      <c r="C47">
        <v>0</v>
      </c>
      <c r="D47">
        <v>0</v>
      </c>
      <c r="E47">
        <v>0</v>
      </c>
      <c r="R47" s="25"/>
      <c r="S47" s="25"/>
      <c r="T47" s="25"/>
      <c r="U47" s="25"/>
      <c r="V47" s="25"/>
      <c r="W47" s="25"/>
      <c r="X47" s="25"/>
      <c r="Y47" s="25"/>
      <c r="Z47">
        <v>0</v>
      </c>
      <c r="AA47">
        <v>0</v>
      </c>
      <c r="AB47">
        <v>0</v>
      </c>
      <c r="AC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 ht="18" x14ac:dyDescent="0.2">
      <c r="A48" s="1" t="s">
        <v>27</v>
      </c>
      <c r="B48">
        <v>900</v>
      </c>
      <c r="C48">
        <v>900</v>
      </c>
      <c r="D48">
        <v>900</v>
      </c>
      <c r="E48">
        <v>900</v>
      </c>
      <c r="R48" s="25"/>
      <c r="S48" s="25"/>
      <c r="T48" s="25"/>
      <c r="U48" s="25"/>
      <c r="V48" s="25"/>
      <c r="W48" s="25"/>
      <c r="X48" s="25"/>
      <c r="Y48" s="25"/>
      <c r="Z48">
        <v>900</v>
      </c>
      <c r="AA48">
        <v>900</v>
      </c>
      <c r="AB48">
        <v>900</v>
      </c>
      <c r="AC48">
        <v>900</v>
      </c>
      <c r="AF48">
        <v>900</v>
      </c>
      <c r="AG48">
        <v>900</v>
      </c>
      <c r="AH48">
        <v>900</v>
      </c>
      <c r="AI48">
        <v>900</v>
      </c>
      <c r="AJ48">
        <v>900</v>
      </c>
      <c r="AK48">
        <v>900</v>
      </c>
      <c r="AL48">
        <v>900</v>
      </c>
      <c r="AM48">
        <v>900</v>
      </c>
      <c r="AN48">
        <v>900</v>
      </c>
      <c r="AO48">
        <v>900</v>
      </c>
      <c r="AP48">
        <v>900</v>
      </c>
      <c r="AQ48">
        <v>900</v>
      </c>
      <c r="AR48">
        <v>900</v>
      </c>
      <c r="AS48">
        <v>900</v>
      </c>
      <c r="AT48">
        <v>900</v>
      </c>
      <c r="AU48">
        <v>900</v>
      </c>
      <c r="AV48">
        <v>900</v>
      </c>
      <c r="AW48">
        <v>900</v>
      </c>
      <c r="AX48">
        <v>900</v>
      </c>
      <c r="AY48">
        <v>900</v>
      </c>
      <c r="AZ48">
        <v>900</v>
      </c>
      <c r="BB48">
        <v>900</v>
      </c>
      <c r="BC48">
        <v>900</v>
      </c>
      <c r="BD48">
        <v>900</v>
      </c>
      <c r="BE48">
        <v>900</v>
      </c>
      <c r="BF48">
        <v>900</v>
      </c>
      <c r="BG48">
        <v>900</v>
      </c>
      <c r="BH48">
        <v>900</v>
      </c>
      <c r="BI48">
        <v>900</v>
      </c>
      <c r="BJ48">
        <v>900</v>
      </c>
      <c r="BK48">
        <v>900</v>
      </c>
      <c r="BL48">
        <v>900</v>
      </c>
      <c r="BM48">
        <v>900</v>
      </c>
      <c r="BN48">
        <v>900</v>
      </c>
      <c r="BO48">
        <v>900</v>
      </c>
      <c r="BP48">
        <v>900</v>
      </c>
      <c r="BQ48">
        <v>900</v>
      </c>
      <c r="BR48">
        <v>900</v>
      </c>
      <c r="BS48">
        <v>900</v>
      </c>
      <c r="BT48">
        <v>900</v>
      </c>
      <c r="BU48">
        <v>900</v>
      </c>
      <c r="BV48">
        <v>900</v>
      </c>
      <c r="BW48">
        <v>900</v>
      </c>
      <c r="BX48">
        <v>900</v>
      </c>
      <c r="BY48">
        <v>900</v>
      </c>
      <c r="BZ48">
        <v>900</v>
      </c>
      <c r="CA48">
        <v>900</v>
      </c>
      <c r="CB48">
        <v>900</v>
      </c>
      <c r="CC48">
        <v>900</v>
      </c>
      <c r="CD48">
        <v>900</v>
      </c>
      <c r="CE48">
        <v>900</v>
      </c>
      <c r="CF48">
        <v>900</v>
      </c>
      <c r="CG48">
        <v>900</v>
      </c>
      <c r="CH48">
        <v>900</v>
      </c>
      <c r="CI48">
        <v>900</v>
      </c>
      <c r="CJ48">
        <v>900</v>
      </c>
      <c r="CK48">
        <v>900</v>
      </c>
      <c r="CL48">
        <v>900</v>
      </c>
      <c r="CM48">
        <v>900</v>
      </c>
      <c r="CN48">
        <v>900</v>
      </c>
      <c r="CO48">
        <v>900</v>
      </c>
      <c r="CP48">
        <v>900</v>
      </c>
      <c r="CQ48">
        <v>900</v>
      </c>
    </row>
    <row r="49" spans="1:95" ht="18" x14ac:dyDescent="0.2">
      <c r="A49" s="1" t="s">
        <v>27</v>
      </c>
      <c r="B49">
        <v>1000</v>
      </c>
      <c r="C49">
        <v>1000</v>
      </c>
      <c r="D49">
        <v>1000</v>
      </c>
      <c r="E49">
        <v>1000</v>
      </c>
      <c r="R49" s="25"/>
      <c r="S49" s="25"/>
      <c r="T49" s="25"/>
      <c r="U49" s="25"/>
      <c r="V49" s="25"/>
      <c r="W49" s="25"/>
      <c r="X49" s="25"/>
      <c r="Y49" s="25"/>
      <c r="Z49">
        <v>1000</v>
      </c>
      <c r="AA49">
        <v>1000</v>
      </c>
      <c r="AB49">
        <v>1000</v>
      </c>
      <c r="AC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  <c r="AP49">
        <v>1000</v>
      </c>
      <c r="AQ49">
        <v>1000</v>
      </c>
      <c r="AR49">
        <v>1000</v>
      </c>
      <c r="AS49">
        <v>1000</v>
      </c>
      <c r="AT49">
        <v>1000</v>
      </c>
      <c r="AU49">
        <v>1000</v>
      </c>
      <c r="AV49">
        <v>1000</v>
      </c>
      <c r="AW49">
        <v>1000</v>
      </c>
      <c r="AX49">
        <v>1000</v>
      </c>
      <c r="AY49">
        <v>1000</v>
      </c>
      <c r="AZ49">
        <v>1000</v>
      </c>
      <c r="BB49">
        <v>1000</v>
      </c>
      <c r="BC49">
        <v>1000</v>
      </c>
      <c r="BD49">
        <v>1000</v>
      </c>
      <c r="BE49">
        <v>1000</v>
      </c>
      <c r="BF49">
        <v>1000</v>
      </c>
      <c r="BG49">
        <v>1000</v>
      </c>
      <c r="BH49">
        <v>1000</v>
      </c>
      <c r="BI49">
        <v>1000</v>
      </c>
      <c r="BJ49">
        <v>1000</v>
      </c>
      <c r="BK49">
        <v>1000</v>
      </c>
      <c r="BL49">
        <v>1000</v>
      </c>
      <c r="BM49">
        <v>1000</v>
      </c>
      <c r="BN49">
        <v>1000</v>
      </c>
      <c r="BO49">
        <v>1000</v>
      </c>
      <c r="BP49">
        <v>1000</v>
      </c>
      <c r="BQ49">
        <v>1000</v>
      </c>
      <c r="BR49">
        <v>1000</v>
      </c>
      <c r="BS49">
        <v>1000</v>
      </c>
      <c r="BT49">
        <v>1000</v>
      </c>
      <c r="BU49">
        <v>1000</v>
      </c>
      <c r="BV49">
        <v>1000</v>
      </c>
      <c r="BW49">
        <v>1000</v>
      </c>
      <c r="BX49">
        <v>1000</v>
      </c>
      <c r="BY49">
        <v>1000</v>
      </c>
      <c r="BZ49">
        <v>1000</v>
      </c>
      <c r="CA49">
        <v>1000</v>
      </c>
      <c r="CB49">
        <v>1000</v>
      </c>
      <c r="CC49">
        <v>1000</v>
      </c>
      <c r="CD49">
        <v>1000</v>
      </c>
      <c r="CE49">
        <v>1000</v>
      </c>
      <c r="CF49">
        <v>1000</v>
      </c>
      <c r="CG49">
        <v>1000</v>
      </c>
      <c r="CH49">
        <v>1000</v>
      </c>
      <c r="CI49">
        <v>1000</v>
      </c>
      <c r="CJ49">
        <v>1000</v>
      </c>
      <c r="CK49">
        <v>1000</v>
      </c>
      <c r="CL49">
        <v>1000</v>
      </c>
      <c r="CM49">
        <v>1000</v>
      </c>
      <c r="CN49">
        <v>1000</v>
      </c>
      <c r="CO49">
        <v>1000</v>
      </c>
      <c r="CP49">
        <v>1000</v>
      </c>
      <c r="CQ49">
        <v>1000</v>
      </c>
    </row>
    <row r="50" spans="1:95" ht="18" x14ac:dyDescent="0.2">
      <c r="A50" s="1" t="s">
        <v>28</v>
      </c>
      <c r="B50">
        <v>6</v>
      </c>
      <c r="C50">
        <v>6</v>
      </c>
      <c r="D50">
        <v>6</v>
      </c>
      <c r="E50">
        <v>6</v>
      </c>
      <c r="R50" s="25"/>
      <c r="S50" s="25"/>
      <c r="T50" s="25"/>
      <c r="U50" s="25"/>
      <c r="V50" s="25"/>
      <c r="W50" s="25"/>
      <c r="X50" s="25"/>
      <c r="Y50" s="25"/>
      <c r="Z50">
        <v>6</v>
      </c>
      <c r="AA50">
        <v>6</v>
      </c>
      <c r="AB50">
        <v>6</v>
      </c>
      <c r="AC50">
        <v>6</v>
      </c>
      <c r="AF50">
        <v>6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6</v>
      </c>
      <c r="AR50">
        <v>6</v>
      </c>
      <c r="AS50">
        <v>6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6</v>
      </c>
      <c r="BB50">
        <v>6</v>
      </c>
      <c r="BC50">
        <v>6</v>
      </c>
      <c r="BD50">
        <v>6</v>
      </c>
      <c r="BE50">
        <v>6</v>
      </c>
      <c r="BF50">
        <v>6</v>
      </c>
      <c r="BG50">
        <v>6</v>
      </c>
      <c r="BH50">
        <v>6</v>
      </c>
      <c r="BI50">
        <v>6</v>
      </c>
      <c r="BJ50">
        <v>6</v>
      </c>
      <c r="BK50">
        <v>6</v>
      </c>
      <c r="BL50">
        <v>6</v>
      </c>
      <c r="BM50">
        <v>6</v>
      </c>
      <c r="BN50">
        <v>6</v>
      </c>
      <c r="BO50">
        <v>6</v>
      </c>
      <c r="BP50">
        <v>6</v>
      </c>
      <c r="BQ50">
        <v>6</v>
      </c>
      <c r="BR50">
        <v>6</v>
      </c>
      <c r="BS50">
        <v>6</v>
      </c>
      <c r="BT50">
        <v>6</v>
      </c>
      <c r="BU50">
        <v>6</v>
      </c>
      <c r="BV50">
        <v>6</v>
      </c>
      <c r="BW50">
        <v>6</v>
      </c>
      <c r="BX50">
        <v>6</v>
      </c>
      <c r="BY50">
        <v>6</v>
      </c>
      <c r="BZ50">
        <v>6</v>
      </c>
      <c r="CA50">
        <v>6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6</v>
      </c>
      <c r="CI50">
        <v>6</v>
      </c>
      <c r="CJ50">
        <v>6</v>
      </c>
      <c r="CK50">
        <v>6</v>
      </c>
      <c r="CL50">
        <v>6</v>
      </c>
      <c r="CM50">
        <v>6</v>
      </c>
      <c r="CN50">
        <v>6</v>
      </c>
      <c r="CO50">
        <v>6</v>
      </c>
      <c r="CP50">
        <v>6</v>
      </c>
      <c r="CQ50">
        <v>6</v>
      </c>
    </row>
    <row r="51" spans="1:95" ht="18" x14ac:dyDescent="0.2">
      <c r="A51" s="1" t="s">
        <v>29</v>
      </c>
      <c r="B51">
        <v>1350</v>
      </c>
      <c r="C51">
        <v>1350</v>
      </c>
      <c r="D51">
        <v>1350</v>
      </c>
      <c r="E51">
        <v>1350</v>
      </c>
      <c r="R51" s="25"/>
      <c r="S51" s="25"/>
      <c r="T51" s="25"/>
      <c r="U51" s="25"/>
      <c r="V51" s="25"/>
      <c r="W51" s="25"/>
      <c r="X51" s="25"/>
      <c r="Y51" s="25"/>
      <c r="Z51">
        <v>5</v>
      </c>
      <c r="AA51">
        <v>5</v>
      </c>
      <c r="AB51">
        <v>5</v>
      </c>
      <c r="AC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</row>
    <row r="52" spans="1:95" ht="18" x14ac:dyDescent="0.2">
      <c r="A52" s="3" t="s">
        <v>30</v>
      </c>
      <c r="B52">
        <v>1350</v>
      </c>
      <c r="C52">
        <v>1350</v>
      </c>
      <c r="D52">
        <v>1350</v>
      </c>
      <c r="E52">
        <v>1350</v>
      </c>
      <c r="R52" s="25"/>
      <c r="S52" s="25"/>
      <c r="T52" s="25"/>
      <c r="U52" s="25"/>
      <c r="V52" s="25"/>
      <c r="W52" s="25"/>
      <c r="X52" s="25"/>
      <c r="Y52" s="25"/>
      <c r="Z52">
        <v>555</v>
      </c>
      <c r="AA52">
        <v>555</v>
      </c>
      <c r="AB52">
        <v>555</v>
      </c>
      <c r="AC52">
        <v>555</v>
      </c>
      <c r="AF52">
        <v>555</v>
      </c>
      <c r="AG52">
        <v>555</v>
      </c>
      <c r="AH52">
        <v>555</v>
      </c>
      <c r="AI52">
        <v>555</v>
      </c>
      <c r="AJ52">
        <v>555</v>
      </c>
      <c r="AK52">
        <v>555</v>
      </c>
      <c r="AL52">
        <v>555</v>
      </c>
      <c r="AM52">
        <v>555</v>
      </c>
      <c r="AN52">
        <v>555</v>
      </c>
      <c r="AO52">
        <v>555</v>
      </c>
      <c r="AP52">
        <v>555</v>
      </c>
      <c r="AQ52">
        <v>555</v>
      </c>
      <c r="AR52">
        <v>555</v>
      </c>
      <c r="AS52">
        <v>555</v>
      </c>
      <c r="AT52">
        <v>555</v>
      </c>
      <c r="AU52">
        <v>555</v>
      </c>
      <c r="AV52">
        <v>555</v>
      </c>
      <c r="AW52">
        <v>555</v>
      </c>
      <c r="AX52">
        <v>555</v>
      </c>
      <c r="AY52">
        <v>555</v>
      </c>
      <c r="AZ52">
        <v>555</v>
      </c>
      <c r="BB52">
        <v>555</v>
      </c>
      <c r="BC52">
        <v>555</v>
      </c>
      <c r="BD52">
        <v>555</v>
      </c>
      <c r="BE52">
        <v>555</v>
      </c>
      <c r="BF52">
        <v>555</v>
      </c>
      <c r="BG52">
        <v>555</v>
      </c>
      <c r="BH52">
        <v>555</v>
      </c>
      <c r="BI52">
        <v>555</v>
      </c>
      <c r="BJ52">
        <v>555</v>
      </c>
      <c r="BK52">
        <v>555</v>
      </c>
      <c r="BL52">
        <v>555</v>
      </c>
      <c r="BM52">
        <v>555</v>
      </c>
      <c r="BN52">
        <v>555</v>
      </c>
      <c r="BO52">
        <v>555</v>
      </c>
      <c r="BP52">
        <v>555</v>
      </c>
      <c r="BQ52">
        <v>555</v>
      </c>
      <c r="BR52">
        <v>555</v>
      </c>
      <c r="BS52">
        <v>555</v>
      </c>
      <c r="BT52">
        <v>555</v>
      </c>
      <c r="BU52">
        <v>555</v>
      </c>
      <c r="BV52">
        <v>555</v>
      </c>
      <c r="BW52">
        <v>555</v>
      </c>
      <c r="BX52">
        <v>555</v>
      </c>
      <c r="BY52">
        <v>555</v>
      </c>
      <c r="BZ52">
        <v>555</v>
      </c>
      <c r="CA52">
        <v>555</v>
      </c>
      <c r="CB52">
        <v>555</v>
      </c>
      <c r="CC52">
        <v>555</v>
      </c>
      <c r="CD52">
        <v>555</v>
      </c>
      <c r="CE52">
        <v>555</v>
      </c>
      <c r="CF52">
        <v>555</v>
      </c>
      <c r="CG52">
        <v>555</v>
      </c>
      <c r="CH52">
        <v>555</v>
      </c>
      <c r="CI52">
        <v>555</v>
      </c>
      <c r="CJ52">
        <v>555</v>
      </c>
      <c r="CK52">
        <v>555</v>
      </c>
      <c r="CL52">
        <v>555</v>
      </c>
      <c r="CM52">
        <v>555</v>
      </c>
      <c r="CN52">
        <v>555</v>
      </c>
      <c r="CO52">
        <v>555</v>
      </c>
      <c r="CP52">
        <v>555</v>
      </c>
      <c r="CQ52">
        <v>555</v>
      </c>
    </row>
    <row r="53" spans="1:95" ht="18" x14ac:dyDescent="0.2">
      <c r="A53" s="3" t="s">
        <v>31</v>
      </c>
      <c r="B53">
        <v>0</v>
      </c>
      <c r="C53">
        <v>0</v>
      </c>
      <c r="D53">
        <v>0</v>
      </c>
      <c r="E53">
        <v>0</v>
      </c>
      <c r="R53" s="25"/>
      <c r="S53" s="25"/>
      <c r="T53" s="25"/>
      <c r="U53" s="25"/>
      <c r="V53" s="25"/>
      <c r="W53" s="25"/>
      <c r="X53" s="25"/>
      <c r="Y53" s="25"/>
      <c r="Z53">
        <v>0</v>
      </c>
      <c r="AA53">
        <v>0</v>
      </c>
      <c r="AB53">
        <v>0</v>
      </c>
      <c r="AC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ht="18" x14ac:dyDescent="0.2">
      <c r="A54" s="1" t="s">
        <v>32</v>
      </c>
      <c r="B54">
        <v>-1</v>
      </c>
      <c r="C54">
        <v>-1</v>
      </c>
      <c r="D54">
        <v>-1</v>
      </c>
      <c r="E54">
        <v>-1</v>
      </c>
      <c r="R54" s="25"/>
      <c r="S54" s="25"/>
      <c r="T54" s="25"/>
      <c r="U54" s="25"/>
      <c r="V54" s="25"/>
      <c r="W54" s="25"/>
      <c r="X54" s="25"/>
      <c r="Y54" s="25"/>
      <c r="Z54">
        <v>-1</v>
      </c>
      <c r="AA54">
        <v>-1</v>
      </c>
      <c r="AB54">
        <v>-1</v>
      </c>
      <c r="AC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</row>
    <row r="55" spans="1:95" ht="18" x14ac:dyDescent="0.2">
      <c r="A55" s="1" t="s">
        <v>33</v>
      </c>
      <c r="B55">
        <v>2</v>
      </c>
      <c r="C55">
        <v>2</v>
      </c>
      <c r="D55">
        <v>2</v>
      </c>
      <c r="E55">
        <v>2</v>
      </c>
      <c r="R55" s="25"/>
      <c r="S55" s="25"/>
      <c r="T55" s="25"/>
      <c r="U55" s="25"/>
      <c r="V55" s="25"/>
      <c r="W55" s="25"/>
      <c r="X55" s="25"/>
      <c r="Y55" s="25"/>
      <c r="Z55">
        <v>2</v>
      </c>
      <c r="AA55">
        <v>2</v>
      </c>
      <c r="AB55">
        <v>2</v>
      </c>
      <c r="AC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ht="18" x14ac:dyDescent="0.2">
      <c r="A56" s="1" t="s">
        <v>34</v>
      </c>
      <c r="B56">
        <v>4</v>
      </c>
      <c r="C56">
        <v>4</v>
      </c>
      <c r="D56">
        <v>4</v>
      </c>
      <c r="E56">
        <v>4</v>
      </c>
      <c r="R56" s="25"/>
      <c r="S56" s="25"/>
      <c r="T56" s="25"/>
      <c r="U56" s="25"/>
      <c r="V56" s="25"/>
      <c r="W56" s="25"/>
      <c r="X56" s="25"/>
      <c r="Y56" s="25"/>
      <c r="Z56">
        <v>4</v>
      </c>
      <c r="AA56">
        <v>4</v>
      </c>
      <c r="AB56">
        <v>4</v>
      </c>
      <c r="AC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4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4</v>
      </c>
      <c r="CQ56">
        <v>4</v>
      </c>
    </row>
    <row r="57" spans="1:95" ht="18" x14ac:dyDescent="0.2">
      <c r="A57" s="1" t="s">
        <v>35</v>
      </c>
      <c r="B57">
        <v>5</v>
      </c>
      <c r="C57">
        <v>5</v>
      </c>
      <c r="D57">
        <v>5</v>
      </c>
      <c r="E57">
        <v>5</v>
      </c>
      <c r="R57" s="25"/>
      <c r="S57" s="25"/>
      <c r="T57" s="25"/>
      <c r="U57" s="25"/>
      <c r="V57" s="25"/>
      <c r="W57" s="25"/>
      <c r="X57" s="25"/>
      <c r="Y57" s="25"/>
      <c r="Z57">
        <v>5</v>
      </c>
      <c r="AA57">
        <v>5</v>
      </c>
      <c r="AB57">
        <v>5</v>
      </c>
      <c r="AC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5</v>
      </c>
    </row>
    <row r="58" spans="1:95" ht="18" x14ac:dyDescent="0.2">
      <c r="A58" s="1" t="s">
        <v>36</v>
      </c>
      <c r="B58">
        <v>3</v>
      </c>
      <c r="C58">
        <v>3</v>
      </c>
      <c r="D58">
        <v>3</v>
      </c>
      <c r="E58">
        <v>3</v>
      </c>
      <c r="R58" s="25"/>
      <c r="S58" s="25"/>
      <c r="T58" s="25"/>
      <c r="U58" s="25"/>
      <c r="V58" s="25"/>
      <c r="W58" s="25"/>
      <c r="X58" s="25"/>
      <c r="Y58" s="25"/>
      <c r="Z58">
        <v>3</v>
      </c>
      <c r="AA58">
        <v>3</v>
      </c>
      <c r="AB58">
        <v>3</v>
      </c>
      <c r="AC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</row>
    <row r="59" spans="1:95" ht="18" x14ac:dyDescent="0.2">
      <c r="A59" s="1" t="s">
        <v>37</v>
      </c>
      <c r="B59">
        <v>3</v>
      </c>
      <c r="C59">
        <v>3</v>
      </c>
      <c r="D59">
        <v>3</v>
      </c>
      <c r="E59">
        <v>3</v>
      </c>
      <c r="R59" s="25"/>
      <c r="S59" s="25"/>
      <c r="T59" s="25"/>
      <c r="U59" s="25"/>
      <c r="V59" s="25"/>
      <c r="W59" s="25"/>
      <c r="X59" s="25"/>
      <c r="Y59" s="25"/>
      <c r="Z59">
        <v>3</v>
      </c>
      <c r="AA59">
        <v>3</v>
      </c>
      <c r="AB59">
        <v>3</v>
      </c>
      <c r="AC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</row>
    <row r="60" spans="1:95" ht="18" x14ac:dyDescent="0.2">
      <c r="A60" s="1" t="s">
        <v>38</v>
      </c>
      <c r="B60">
        <v>5</v>
      </c>
      <c r="C60">
        <v>5</v>
      </c>
      <c r="D60">
        <v>5</v>
      </c>
      <c r="E60">
        <v>5</v>
      </c>
      <c r="R60" s="25"/>
      <c r="S60" s="25"/>
      <c r="T60" s="25"/>
      <c r="U60" s="25"/>
      <c r="V60" s="25"/>
      <c r="W60" s="25"/>
      <c r="X60" s="25"/>
      <c r="Y60" s="25"/>
      <c r="Z60">
        <v>5</v>
      </c>
      <c r="AA60">
        <v>5</v>
      </c>
      <c r="AB60">
        <v>5</v>
      </c>
      <c r="AC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</row>
    <row r="61" spans="1:95" ht="18" x14ac:dyDescent="0.2">
      <c r="A61" s="1" t="s">
        <v>39</v>
      </c>
      <c r="B61">
        <v>-6</v>
      </c>
      <c r="C61">
        <v>-6</v>
      </c>
      <c r="D61">
        <v>-6</v>
      </c>
      <c r="E61">
        <v>-6</v>
      </c>
      <c r="R61" s="25"/>
      <c r="S61" s="25"/>
      <c r="T61" s="25"/>
      <c r="U61" s="25"/>
      <c r="V61" s="25"/>
      <c r="W61" s="25"/>
      <c r="X61" s="25"/>
      <c r="Y61" s="25"/>
      <c r="Z61">
        <v>-6</v>
      </c>
      <c r="AA61">
        <v>-6</v>
      </c>
      <c r="AB61">
        <v>-6</v>
      </c>
      <c r="AC61">
        <v>-6</v>
      </c>
      <c r="AF61">
        <v>-6</v>
      </c>
      <c r="AG61">
        <v>-6</v>
      </c>
      <c r="AH61">
        <v>-6</v>
      </c>
      <c r="AI61">
        <v>-6</v>
      </c>
      <c r="AJ61">
        <v>-6</v>
      </c>
      <c r="AK61">
        <v>-6</v>
      </c>
      <c r="AL61">
        <v>-6</v>
      </c>
      <c r="AM61">
        <v>-6</v>
      </c>
      <c r="AN61">
        <v>-6</v>
      </c>
      <c r="AO61">
        <v>-6</v>
      </c>
      <c r="AP61">
        <v>-6</v>
      </c>
      <c r="AQ61">
        <v>-6</v>
      </c>
      <c r="AR61">
        <v>-6</v>
      </c>
      <c r="AS61">
        <v>-6</v>
      </c>
      <c r="AT61">
        <v>-6</v>
      </c>
      <c r="AU61">
        <v>-6</v>
      </c>
      <c r="AV61">
        <v>-6</v>
      </c>
      <c r="AW61">
        <v>-6</v>
      </c>
      <c r="AX61">
        <v>-6</v>
      </c>
      <c r="AY61">
        <v>-6</v>
      </c>
      <c r="AZ61">
        <v>-6</v>
      </c>
      <c r="BB61">
        <v>-6</v>
      </c>
      <c r="BC61">
        <v>-6</v>
      </c>
      <c r="BD61">
        <v>-6</v>
      </c>
      <c r="BE61">
        <v>-6</v>
      </c>
      <c r="BF61">
        <v>-6</v>
      </c>
      <c r="BG61">
        <v>-6</v>
      </c>
      <c r="BH61">
        <v>-6</v>
      </c>
      <c r="BI61">
        <v>-6</v>
      </c>
      <c r="BJ61">
        <v>-6</v>
      </c>
      <c r="BK61">
        <v>-6</v>
      </c>
      <c r="BL61">
        <v>-6</v>
      </c>
      <c r="BM61">
        <v>-6</v>
      </c>
      <c r="BN61">
        <v>-6</v>
      </c>
      <c r="BO61">
        <v>-6</v>
      </c>
      <c r="BP61">
        <v>-6</v>
      </c>
      <c r="BQ61">
        <v>-6</v>
      </c>
      <c r="BR61">
        <v>-6</v>
      </c>
      <c r="BS61">
        <v>-6</v>
      </c>
      <c r="BT61">
        <v>-6</v>
      </c>
      <c r="BU61">
        <v>-6</v>
      </c>
      <c r="BV61">
        <v>-6</v>
      </c>
      <c r="BW61">
        <v>-6</v>
      </c>
      <c r="BX61">
        <v>-6</v>
      </c>
      <c r="BY61">
        <v>-6</v>
      </c>
      <c r="BZ61">
        <v>-6</v>
      </c>
      <c r="CA61">
        <v>-6</v>
      </c>
      <c r="CB61">
        <v>-6</v>
      </c>
      <c r="CC61">
        <v>-6</v>
      </c>
      <c r="CD61">
        <v>-6</v>
      </c>
      <c r="CE61">
        <v>-6</v>
      </c>
      <c r="CF61">
        <v>-6</v>
      </c>
      <c r="CG61">
        <v>-6</v>
      </c>
      <c r="CH61">
        <v>-6</v>
      </c>
      <c r="CI61">
        <v>-6</v>
      </c>
      <c r="CJ61">
        <v>-6</v>
      </c>
      <c r="CK61">
        <v>-6</v>
      </c>
      <c r="CL61">
        <v>-6</v>
      </c>
      <c r="CM61">
        <v>-6</v>
      </c>
      <c r="CN61">
        <v>-6</v>
      </c>
      <c r="CO61">
        <v>-6</v>
      </c>
      <c r="CP61">
        <v>-6</v>
      </c>
      <c r="CQ61">
        <v>-6</v>
      </c>
    </row>
    <row r="62" spans="1:95" ht="18" x14ac:dyDescent="0.2">
      <c r="A62" s="1" t="s">
        <v>40</v>
      </c>
      <c r="B62">
        <v>3</v>
      </c>
      <c r="C62">
        <v>3</v>
      </c>
      <c r="D62">
        <v>3</v>
      </c>
      <c r="E62">
        <v>3</v>
      </c>
      <c r="R62" s="25"/>
      <c r="S62" s="25"/>
      <c r="T62" s="25"/>
      <c r="U62" s="25"/>
      <c r="V62" s="25"/>
      <c r="W62" s="25"/>
      <c r="X62" s="25"/>
      <c r="Y62" s="25"/>
      <c r="Z62">
        <v>3</v>
      </c>
      <c r="AA62">
        <v>3</v>
      </c>
      <c r="AB62">
        <v>3</v>
      </c>
      <c r="AC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</row>
    <row r="63" spans="1:95" ht="18" x14ac:dyDescent="0.2">
      <c r="A63" s="1" t="s">
        <v>41</v>
      </c>
      <c r="B63">
        <v>4</v>
      </c>
      <c r="C63">
        <v>4</v>
      </c>
      <c r="D63">
        <v>4</v>
      </c>
      <c r="E63">
        <v>4</v>
      </c>
      <c r="R63" s="25"/>
      <c r="S63" s="25"/>
      <c r="T63" s="25"/>
      <c r="U63" s="25"/>
      <c r="V63" s="25"/>
      <c r="W63" s="25"/>
      <c r="X63" s="25"/>
      <c r="Y63" s="25"/>
      <c r="Z63">
        <v>4</v>
      </c>
      <c r="AA63">
        <v>4</v>
      </c>
      <c r="AB63">
        <v>4</v>
      </c>
      <c r="AC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ht="18" x14ac:dyDescent="0.2">
      <c r="A64" s="1" t="s">
        <v>42</v>
      </c>
      <c r="B64">
        <v>4</v>
      </c>
      <c r="C64">
        <v>4</v>
      </c>
      <c r="D64">
        <v>4</v>
      </c>
      <c r="E64">
        <v>4</v>
      </c>
      <c r="R64" s="25"/>
      <c r="S64" s="25"/>
      <c r="T64" s="25"/>
      <c r="U64" s="25"/>
      <c r="V64" s="25"/>
      <c r="W64" s="25"/>
      <c r="X64" s="25"/>
      <c r="Y64" s="25"/>
      <c r="Z64">
        <v>4</v>
      </c>
      <c r="AA64">
        <v>4</v>
      </c>
      <c r="AB64">
        <v>4</v>
      </c>
      <c r="AC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</row>
    <row r="65" spans="1:95" ht="18" x14ac:dyDescent="0.2">
      <c r="A65" s="1" t="s">
        <v>43</v>
      </c>
      <c r="B65">
        <v>-6</v>
      </c>
      <c r="C65">
        <v>-6</v>
      </c>
      <c r="D65">
        <v>-6</v>
      </c>
      <c r="E65">
        <v>-6</v>
      </c>
      <c r="R65" s="25"/>
      <c r="S65" s="25"/>
      <c r="T65" s="25"/>
      <c r="U65" s="25"/>
      <c r="V65" s="25"/>
      <c r="W65" s="25"/>
      <c r="X65" s="25"/>
      <c r="Y65" s="25"/>
      <c r="Z65">
        <v>-6</v>
      </c>
      <c r="AA65">
        <v>-6</v>
      </c>
      <c r="AB65">
        <v>-6</v>
      </c>
      <c r="AC65">
        <v>-6</v>
      </c>
      <c r="AF65">
        <v>-6</v>
      </c>
      <c r="AG65">
        <v>-6</v>
      </c>
      <c r="AH65">
        <v>-6</v>
      </c>
      <c r="AI65">
        <v>-6</v>
      </c>
      <c r="AJ65">
        <v>-6</v>
      </c>
      <c r="AK65">
        <v>-6</v>
      </c>
      <c r="AL65">
        <v>-6</v>
      </c>
      <c r="AM65">
        <v>-6</v>
      </c>
      <c r="AN65">
        <v>-6</v>
      </c>
      <c r="AO65">
        <v>-6</v>
      </c>
      <c r="AP65">
        <v>-6</v>
      </c>
      <c r="AQ65">
        <v>-6</v>
      </c>
      <c r="AR65">
        <v>-6</v>
      </c>
      <c r="AS65">
        <v>-6</v>
      </c>
      <c r="AT65">
        <v>-6</v>
      </c>
      <c r="AU65">
        <v>-6</v>
      </c>
      <c r="AV65">
        <v>-6</v>
      </c>
      <c r="AW65">
        <v>-6</v>
      </c>
      <c r="AX65">
        <v>-6</v>
      </c>
      <c r="AY65">
        <v>-6</v>
      </c>
      <c r="AZ65">
        <v>-6</v>
      </c>
      <c r="BB65">
        <v>-6</v>
      </c>
      <c r="BC65">
        <v>-6</v>
      </c>
      <c r="BD65">
        <v>-6</v>
      </c>
      <c r="BE65">
        <v>-6</v>
      </c>
      <c r="BF65">
        <v>-6</v>
      </c>
      <c r="BG65">
        <v>-6</v>
      </c>
      <c r="BH65">
        <v>-6</v>
      </c>
      <c r="BI65">
        <v>-6</v>
      </c>
      <c r="BJ65">
        <v>-6</v>
      </c>
      <c r="BK65">
        <v>-6</v>
      </c>
      <c r="BL65">
        <v>-6</v>
      </c>
      <c r="BM65">
        <v>-6</v>
      </c>
      <c r="BN65">
        <v>-6</v>
      </c>
      <c r="BO65">
        <v>-6</v>
      </c>
      <c r="BP65">
        <v>-6</v>
      </c>
      <c r="BQ65">
        <v>-6</v>
      </c>
      <c r="BR65">
        <v>-6</v>
      </c>
      <c r="BS65">
        <v>-6</v>
      </c>
      <c r="BT65">
        <v>-6</v>
      </c>
      <c r="BU65">
        <v>-6</v>
      </c>
      <c r="BV65">
        <v>-6</v>
      </c>
      <c r="BW65">
        <v>-6</v>
      </c>
      <c r="BX65">
        <v>-6</v>
      </c>
      <c r="BY65">
        <v>-6</v>
      </c>
      <c r="BZ65">
        <v>-6</v>
      </c>
      <c r="CA65">
        <v>-6</v>
      </c>
      <c r="CB65">
        <v>-6</v>
      </c>
      <c r="CC65">
        <v>-6</v>
      </c>
      <c r="CD65">
        <v>-6</v>
      </c>
      <c r="CE65">
        <v>-6</v>
      </c>
      <c r="CF65">
        <v>-6</v>
      </c>
      <c r="CG65">
        <v>-6</v>
      </c>
      <c r="CH65">
        <v>-6</v>
      </c>
      <c r="CI65">
        <v>-6</v>
      </c>
      <c r="CJ65">
        <v>-6</v>
      </c>
      <c r="CK65">
        <v>-6</v>
      </c>
      <c r="CL65">
        <v>-6</v>
      </c>
      <c r="CM65">
        <v>-6</v>
      </c>
      <c r="CN65">
        <v>-6</v>
      </c>
      <c r="CO65">
        <v>-6</v>
      </c>
      <c r="CP65">
        <v>-6</v>
      </c>
      <c r="CQ65">
        <v>-6</v>
      </c>
    </row>
    <row r="66" spans="1:95" ht="18" x14ac:dyDescent="0.2">
      <c r="A66" s="1" t="s">
        <v>44</v>
      </c>
      <c r="B66">
        <v>3</v>
      </c>
      <c r="C66">
        <v>3</v>
      </c>
      <c r="D66">
        <v>3</v>
      </c>
      <c r="E66">
        <v>3</v>
      </c>
      <c r="R66" s="25"/>
      <c r="S66" s="25"/>
      <c r="T66" s="25"/>
      <c r="U66" s="25"/>
      <c r="V66" s="25"/>
      <c r="W66" s="25"/>
      <c r="X66" s="25"/>
      <c r="Y66" s="25"/>
      <c r="Z66">
        <v>3</v>
      </c>
      <c r="AA66">
        <v>3</v>
      </c>
      <c r="AB66">
        <v>3</v>
      </c>
      <c r="AC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</row>
    <row r="67" spans="1:95" ht="18" x14ac:dyDescent="0.2">
      <c r="A67" s="1" t="s">
        <v>45</v>
      </c>
      <c r="B67">
        <v>-3</v>
      </c>
      <c r="C67">
        <v>-3</v>
      </c>
      <c r="D67">
        <v>-3</v>
      </c>
      <c r="E67">
        <v>-3</v>
      </c>
      <c r="R67" s="25"/>
      <c r="S67" s="25"/>
      <c r="T67" s="25"/>
      <c r="U67" s="25"/>
      <c r="V67" s="25"/>
      <c r="W67" s="25"/>
      <c r="X67" s="25"/>
      <c r="Y67" s="25"/>
      <c r="Z67">
        <v>-3</v>
      </c>
      <c r="AA67">
        <v>-3</v>
      </c>
      <c r="AB67">
        <v>-3</v>
      </c>
      <c r="AC67">
        <v>-3</v>
      </c>
      <c r="AF67">
        <v>-3</v>
      </c>
      <c r="AG67">
        <v>-3</v>
      </c>
      <c r="AH67">
        <v>-3</v>
      </c>
      <c r="AI67">
        <v>-3</v>
      </c>
      <c r="AJ67">
        <v>-3</v>
      </c>
      <c r="AK67">
        <v>-3</v>
      </c>
      <c r="AL67">
        <v>-3</v>
      </c>
      <c r="AM67">
        <v>-3</v>
      </c>
      <c r="AN67">
        <v>-3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-3</v>
      </c>
      <c r="AY67">
        <v>-3</v>
      </c>
      <c r="AZ67">
        <v>-3</v>
      </c>
      <c r="BB67">
        <v>-3</v>
      </c>
      <c r="BC67">
        <v>-3</v>
      </c>
      <c r="BD67">
        <v>-3</v>
      </c>
      <c r="BE67">
        <v>-3</v>
      </c>
      <c r="BF67">
        <v>-3</v>
      </c>
      <c r="BG67">
        <v>-3</v>
      </c>
      <c r="BH67">
        <v>-3</v>
      </c>
      <c r="BI67">
        <v>-3</v>
      </c>
      <c r="BJ67">
        <v>-3</v>
      </c>
      <c r="BK67">
        <v>-3</v>
      </c>
      <c r="BL67">
        <v>-3</v>
      </c>
      <c r="BM67">
        <v>-3</v>
      </c>
      <c r="BN67">
        <v>-3</v>
      </c>
      <c r="BO67">
        <v>-3</v>
      </c>
      <c r="BP67">
        <v>-3</v>
      </c>
      <c r="BQ67">
        <v>-3</v>
      </c>
      <c r="BR67">
        <v>-3</v>
      </c>
      <c r="BS67">
        <v>-3</v>
      </c>
      <c r="BT67">
        <v>-3</v>
      </c>
      <c r="BU67">
        <v>-3</v>
      </c>
      <c r="BV67">
        <v>-3</v>
      </c>
      <c r="BW67">
        <v>-3</v>
      </c>
      <c r="BX67">
        <v>-3</v>
      </c>
      <c r="BY67">
        <v>-3</v>
      </c>
      <c r="BZ67">
        <v>-3</v>
      </c>
      <c r="CA67">
        <v>-3</v>
      </c>
      <c r="CB67">
        <v>-3</v>
      </c>
      <c r="CC67">
        <v>-3</v>
      </c>
      <c r="CD67">
        <v>-3</v>
      </c>
      <c r="CE67">
        <v>-3</v>
      </c>
      <c r="CF67">
        <v>-3</v>
      </c>
      <c r="CG67">
        <v>-3</v>
      </c>
      <c r="CH67">
        <v>-3</v>
      </c>
      <c r="CI67">
        <v>-3</v>
      </c>
      <c r="CJ67">
        <v>-3</v>
      </c>
      <c r="CK67">
        <v>-3</v>
      </c>
      <c r="CL67">
        <v>-3</v>
      </c>
      <c r="CM67">
        <v>-3</v>
      </c>
      <c r="CN67">
        <v>-3</v>
      </c>
      <c r="CO67">
        <v>-3</v>
      </c>
      <c r="CP67">
        <v>-3</v>
      </c>
      <c r="CQ67">
        <v>-3</v>
      </c>
    </row>
    <row r="68" spans="1:95" ht="18" x14ac:dyDescent="0.2">
      <c r="A68" s="1" t="s">
        <v>46</v>
      </c>
      <c r="B68">
        <v>5</v>
      </c>
      <c r="C68">
        <v>5</v>
      </c>
      <c r="D68">
        <v>5</v>
      </c>
      <c r="E68">
        <v>5</v>
      </c>
      <c r="R68" s="25"/>
      <c r="S68" s="25"/>
      <c r="T68" s="25"/>
      <c r="U68" s="25"/>
      <c r="V68" s="25"/>
      <c r="W68" s="25"/>
      <c r="X68" s="25"/>
      <c r="Y68" s="25"/>
      <c r="Z68">
        <v>5</v>
      </c>
      <c r="AA68">
        <v>5</v>
      </c>
      <c r="AB68">
        <v>5</v>
      </c>
      <c r="AC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</row>
    <row r="69" spans="1:95" ht="18" x14ac:dyDescent="0.2">
      <c r="A69" s="1" t="s">
        <v>47</v>
      </c>
      <c r="B69">
        <v>6</v>
      </c>
      <c r="C69">
        <v>6</v>
      </c>
      <c r="D69">
        <v>6</v>
      </c>
      <c r="E69">
        <v>6</v>
      </c>
      <c r="R69" s="26"/>
      <c r="S69" s="26"/>
      <c r="T69" s="26"/>
      <c r="U69" s="26"/>
      <c r="V69" s="26"/>
      <c r="W69" s="26"/>
      <c r="X69" s="26"/>
      <c r="Y69" s="25"/>
      <c r="Z69">
        <v>-6</v>
      </c>
      <c r="AA69">
        <v>-6</v>
      </c>
      <c r="AB69">
        <v>-6</v>
      </c>
      <c r="AC69">
        <v>-6</v>
      </c>
      <c r="AF69">
        <v>-6</v>
      </c>
      <c r="AG69">
        <v>-6</v>
      </c>
      <c r="AH69">
        <v>-6</v>
      </c>
      <c r="AI69">
        <v>-6</v>
      </c>
      <c r="AJ69">
        <v>-6</v>
      </c>
      <c r="AK69">
        <v>-6</v>
      </c>
      <c r="AL69">
        <v>-6</v>
      </c>
      <c r="AM69">
        <v>-6</v>
      </c>
      <c r="AN69">
        <v>-6</v>
      </c>
      <c r="AO69">
        <v>-6</v>
      </c>
      <c r="AP69">
        <v>-6</v>
      </c>
      <c r="AQ69">
        <v>-6</v>
      </c>
      <c r="AR69">
        <v>-6</v>
      </c>
      <c r="AS69">
        <v>-6</v>
      </c>
      <c r="AT69">
        <v>-6</v>
      </c>
      <c r="AU69">
        <v>-6</v>
      </c>
      <c r="AV69">
        <v>-6</v>
      </c>
      <c r="AW69">
        <v>-6</v>
      </c>
      <c r="AX69">
        <v>-6</v>
      </c>
      <c r="AY69">
        <v>-6</v>
      </c>
      <c r="AZ69">
        <v>-6</v>
      </c>
      <c r="BB69">
        <v>-6</v>
      </c>
      <c r="BC69">
        <v>-6</v>
      </c>
      <c r="BD69">
        <v>-6</v>
      </c>
      <c r="BE69">
        <v>-6</v>
      </c>
      <c r="BF69">
        <v>-6</v>
      </c>
      <c r="BG69">
        <v>-6</v>
      </c>
      <c r="BH69">
        <v>-6</v>
      </c>
      <c r="BI69">
        <v>-6</v>
      </c>
      <c r="BJ69">
        <v>-6</v>
      </c>
      <c r="BK69">
        <v>-6</v>
      </c>
      <c r="BL69">
        <v>-6</v>
      </c>
      <c r="BM69">
        <v>-6</v>
      </c>
      <c r="BN69">
        <v>-6</v>
      </c>
      <c r="BO69">
        <v>-6</v>
      </c>
      <c r="BP69">
        <v>-6</v>
      </c>
      <c r="BQ69">
        <v>-6</v>
      </c>
      <c r="BR69">
        <v>-6</v>
      </c>
      <c r="BS69">
        <v>-6</v>
      </c>
      <c r="BT69">
        <v>-6</v>
      </c>
      <c r="BU69">
        <v>-6</v>
      </c>
      <c r="BV69">
        <v>-6</v>
      </c>
      <c r="BW69">
        <v>-6</v>
      </c>
      <c r="BX69">
        <v>-6</v>
      </c>
      <c r="BY69">
        <v>-6</v>
      </c>
      <c r="BZ69">
        <v>-6</v>
      </c>
      <c r="CA69">
        <v>-6</v>
      </c>
      <c r="CB69">
        <v>-6</v>
      </c>
      <c r="CC69">
        <v>-6</v>
      </c>
      <c r="CD69">
        <v>-6</v>
      </c>
      <c r="CE69">
        <v>-6</v>
      </c>
      <c r="CF69">
        <v>-6</v>
      </c>
      <c r="CG69">
        <v>-6</v>
      </c>
      <c r="CH69">
        <v>-6</v>
      </c>
      <c r="CI69">
        <v>-6</v>
      </c>
      <c r="CJ69">
        <v>-6</v>
      </c>
      <c r="CK69">
        <v>-6</v>
      </c>
      <c r="CL69">
        <v>-6</v>
      </c>
      <c r="CM69">
        <v>-6</v>
      </c>
      <c r="CN69">
        <v>-6</v>
      </c>
      <c r="CO69">
        <v>-6</v>
      </c>
      <c r="CP69">
        <v>-6</v>
      </c>
      <c r="CQ69">
        <v>-6</v>
      </c>
    </row>
    <row r="70" spans="1:95" ht="18" x14ac:dyDescent="0.2">
      <c r="A70" s="1" t="s">
        <v>48</v>
      </c>
      <c r="B70">
        <v>6</v>
      </c>
      <c r="C70">
        <v>6</v>
      </c>
      <c r="D70">
        <v>6</v>
      </c>
      <c r="E70">
        <v>6</v>
      </c>
      <c r="R70" s="25"/>
      <c r="S70" s="25"/>
      <c r="T70" s="25"/>
      <c r="U70" s="25"/>
      <c r="V70" s="25"/>
      <c r="W70" s="25"/>
      <c r="X70" s="25"/>
      <c r="Y70" s="25"/>
      <c r="Z70">
        <v>6</v>
      </c>
      <c r="AA70">
        <v>6</v>
      </c>
      <c r="AB70">
        <v>6</v>
      </c>
      <c r="AC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</row>
    <row r="71" spans="1:95" ht="18" x14ac:dyDescent="0.2">
      <c r="A71" s="1" t="s">
        <v>49</v>
      </c>
      <c r="B71">
        <v>8</v>
      </c>
      <c r="C71">
        <v>8</v>
      </c>
      <c r="D71">
        <v>8</v>
      </c>
      <c r="E71">
        <v>8</v>
      </c>
      <c r="R71" s="25"/>
      <c r="S71" s="25"/>
      <c r="T71" s="25"/>
      <c r="U71" s="25"/>
      <c r="V71" s="25"/>
      <c r="W71" s="25"/>
      <c r="X71" s="25"/>
      <c r="Y71" s="25"/>
      <c r="Z71">
        <v>8</v>
      </c>
      <c r="AA71">
        <v>8</v>
      </c>
      <c r="AB71">
        <v>8</v>
      </c>
      <c r="AC71">
        <v>8</v>
      </c>
      <c r="AF71">
        <v>8</v>
      </c>
      <c r="AG71">
        <v>8</v>
      </c>
      <c r="AH71">
        <v>8</v>
      </c>
      <c r="AI71">
        <v>8</v>
      </c>
      <c r="AJ71">
        <v>8</v>
      </c>
      <c r="AK71">
        <v>8</v>
      </c>
      <c r="AL71">
        <v>8</v>
      </c>
      <c r="AM71">
        <v>8</v>
      </c>
      <c r="AN71">
        <v>8</v>
      </c>
      <c r="AO71">
        <v>8</v>
      </c>
      <c r="AP71">
        <v>8</v>
      </c>
      <c r="AQ71">
        <v>8</v>
      </c>
      <c r="AR71">
        <v>8</v>
      </c>
      <c r="AS71">
        <v>8</v>
      </c>
      <c r="AT71">
        <v>8</v>
      </c>
      <c r="AU71">
        <v>8</v>
      </c>
      <c r="AV71">
        <v>8</v>
      </c>
      <c r="AW71">
        <v>8</v>
      </c>
      <c r="AX71">
        <v>8</v>
      </c>
      <c r="AY71">
        <v>8</v>
      </c>
      <c r="AZ71">
        <v>8</v>
      </c>
      <c r="BB71">
        <v>8</v>
      </c>
      <c r="BC71">
        <v>8</v>
      </c>
      <c r="BD71">
        <v>8</v>
      </c>
      <c r="BE71">
        <v>8</v>
      </c>
      <c r="BF71">
        <v>8</v>
      </c>
      <c r="BG71">
        <v>8</v>
      </c>
      <c r="BH71">
        <v>8</v>
      </c>
      <c r="BI71">
        <v>8</v>
      </c>
      <c r="BJ71">
        <v>8</v>
      </c>
      <c r="BK71">
        <v>8</v>
      </c>
      <c r="BL71">
        <v>8</v>
      </c>
      <c r="BM71">
        <v>8</v>
      </c>
      <c r="BN71">
        <v>8</v>
      </c>
      <c r="BO71">
        <v>8</v>
      </c>
      <c r="BP71">
        <v>8</v>
      </c>
      <c r="BQ71">
        <v>8</v>
      </c>
      <c r="BR71">
        <v>8</v>
      </c>
      <c r="BS71">
        <v>8</v>
      </c>
      <c r="BT71">
        <v>8</v>
      </c>
      <c r="BU71">
        <v>8</v>
      </c>
      <c r="BV71">
        <v>8</v>
      </c>
      <c r="BW71">
        <v>8</v>
      </c>
      <c r="BX71">
        <v>8</v>
      </c>
      <c r="BY71">
        <v>8</v>
      </c>
      <c r="BZ71">
        <v>8</v>
      </c>
      <c r="CA71">
        <v>8</v>
      </c>
      <c r="CB71">
        <v>8</v>
      </c>
      <c r="CC71">
        <v>8</v>
      </c>
      <c r="CD71">
        <v>8</v>
      </c>
      <c r="CE71">
        <v>8</v>
      </c>
      <c r="CF71">
        <v>8</v>
      </c>
      <c r="CG71">
        <v>8</v>
      </c>
      <c r="CH71">
        <v>8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8</v>
      </c>
      <c r="CP71">
        <v>8</v>
      </c>
      <c r="CQ71">
        <v>8</v>
      </c>
    </row>
    <row r="72" spans="1:95" ht="18" x14ac:dyDescent="0.2">
      <c r="A72" s="1" t="s">
        <v>50</v>
      </c>
      <c r="B72">
        <v>8</v>
      </c>
      <c r="C72">
        <v>8</v>
      </c>
      <c r="D72">
        <v>8</v>
      </c>
      <c r="E72">
        <v>8</v>
      </c>
      <c r="O72">
        <v>1964</v>
      </c>
      <c r="P72">
        <v>1</v>
      </c>
      <c r="R72" s="25"/>
      <c r="S72" s="25"/>
      <c r="T72" s="25"/>
      <c r="U72" s="25"/>
      <c r="V72" s="25"/>
      <c r="W72" s="25"/>
      <c r="X72" s="25"/>
      <c r="Y72" s="25"/>
      <c r="Z72">
        <v>8</v>
      </c>
      <c r="AA72">
        <v>8</v>
      </c>
      <c r="AB72">
        <v>8</v>
      </c>
      <c r="AC72">
        <v>8</v>
      </c>
      <c r="AF72">
        <v>8</v>
      </c>
      <c r="AG72">
        <v>8</v>
      </c>
      <c r="AH72">
        <v>8</v>
      </c>
      <c r="AI72">
        <v>8</v>
      </c>
      <c r="AJ72">
        <v>8</v>
      </c>
      <c r="AK72">
        <v>8</v>
      </c>
      <c r="AL72">
        <v>8</v>
      </c>
      <c r="AM72">
        <v>8</v>
      </c>
      <c r="AN72">
        <v>8</v>
      </c>
      <c r="AO72">
        <v>8</v>
      </c>
      <c r="AP72">
        <v>8</v>
      </c>
      <c r="AQ72">
        <v>8</v>
      </c>
      <c r="AR72">
        <v>8</v>
      </c>
      <c r="AS72">
        <v>8</v>
      </c>
      <c r="AT72">
        <v>8</v>
      </c>
      <c r="AU72">
        <v>8</v>
      </c>
      <c r="AV72">
        <v>8</v>
      </c>
      <c r="AW72">
        <v>8</v>
      </c>
      <c r="AX72">
        <v>8</v>
      </c>
      <c r="AY72">
        <v>8</v>
      </c>
      <c r="AZ72">
        <v>8</v>
      </c>
      <c r="BB72">
        <v>8</v>
      </c>
      <c r="BC72">
        <v>8</v>
      </c>
      <c r="BD72">
        <v>8</v>
      </c>
      <c r="BE72">
        <v>8</v>
      </c>
      <c r="BF72">
        <v>8</v>
      </c>
      <c r="BG72">
        <v>8</v>
      </c>
      <c r="BH72">
        <v>8</v>
      </c>
      <c r="BI72">
        <v>8</v>
      </c>
      <c r="BJ72">
        <v>8</v>
      </c>
      <c r="BK72">
        <v>8</v>
      </c>
      <c r="BL72">
        <v>8</v>
      </c>
      <c r="BM72">
        <v>8</v>
      </c>
      <c r="BN72">
        <v>8</v>
      </c>
      <c r="BO72">
        <v>8</v>
      </c>
      <c r="BP72">
        <v>8</v>
      </c>
      <c r="BQ72">
        <v>8</v>
      </c>
      <c r="BR72">
        <v>8</v>
      </c>
      <c r="BS72">
        <v>8</v>
      </c>
      <c r="BT72">
        <v>8</v>
      </c>
      <c r="BU72">
        <v>8</v>
      </c>
      <c r="BV72">
        <v>8</v>
      </c>
      <c r="BW72">
        <v>8</v>
      </c>
      <c r="BX72">
        <v>8</v>
      </c>
      <c r="BY72">
        <v>8</v>
      </c>
      <c r="BZ72">
        <v>8</v>
      </c>
      <c r="CA72">
        <v>8</v>
      </c>
      <c r="CB72">
        <v>8</v>
      </c>
      <c r="CC72">
        <v>8</v>
      </c>
      <c r="CD72">
        <v>8</v>
      </c>
      <c r="CE72">
        <v>8</v>
      </c>
      <c r="CF72">
        <v>8</v>
      </c>
      <c r="CG72">
        <v>8</v>
      </c>
      <c r="CH72">
        <v>8</v>
      </c>
      <c r="CI72">
        <v>8</v>
      </c>
      <c r="CJ72">
        <v>8</v>
      </c>
      <c r="CK72">
        <v>8</v>
      </c>
      <c r="CL72">
        <v>8</v>
      </c>
      <c r="CM72">
        <v>8</v>
      </c>
      <c r="CN72">
        <v>8</v>
      </c>
      <c r="CO72">
        <v>8</v>
      </c>
      <c r="CP72">
        <v>8</v>
      </c>
      <c r="CQ72">
        <v>8</v>
      </c>
    </row>
    <row r="73" spans="1:95" ht="18" x14ac:dyDescent="0.2">
      <c r="A73" s="4" t="s">
        <v>51</v>
      </c>
      <c r="B73">
        <v>200</v>
      </c>
      <c r="C73">
        <v>200</v>
      </c>
      <c r="D73">
        <v>200</v>
      </c>
      <c r="E73">
        <v>200</v>
      </c>
      <c r="O73">
        <v>1965</v>
      </c>
      <c r="P73">
        <f>P72+1</f>
        <v>2</v>
      </c>
      <c r="R73" s="25"/>
      <c r="S73" s="25"/>
      <c r="T73" s="25"/>
      <c r="U73" s="25"/>
      <c r="V73" s="25"/>
      <c r="W73" s="25"/>
      <c r="X73" s="25"/>
      <c r="Y73" s="25"/>
      <c r="Z73">
        <v>200</v>
      </c>
      <c r="AA73">
        <v>200</v>
      </c>
      <c r="AB73">
        <v>200</v>
      </c>
      <c r="AC73">
        <v>200</v>
      </c>
      <c r="AF73">
        <v>200</v>
      </c>
      <c r="AG73">
        <v>200</v>
      </c>
      <c r="AH73">
        <v>200</v>
      </c>
      <c r="AI73">
        <v>200</v>
      </c>
      <c r="AJ73">
        <v>200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200</v>
      </c>
      <c r="AQ73">
        <v>200</v>
      </c>
      <c r="AR73">
        <v>200</v>
      </c>
      <c r="AS73">
        <v>200</v>
      </c>
      <c r="AT73">
        <v>200</v>
      </c>
      <c r="AU73">
        <v>200</v>
      </c>
      <c r="AV73">
        <v>200</v>
      </c>
      <c r="AW73">
        <v>200</v>
      </c>
      <c r="AX73">
        <v>200</v>
      </c>
      <c r="AY73">
        <v>200</v>
      </c>
      <c r="AZ73">
        <v>200</v>
      </c>
      <c r="BB73">
        <v>200</v>
      </c>
      <c r="BC73">
        <v>200</v>
      </c>
      <c r="BD73">
        <v>200</v>
      </c>
      <c r="BE73">
        <v>200</v>
      </c>
      <c r="BF73">
        <v>200</v>
      </c>
      <c r="BG73">
        <v>200</v>
      </c>
      <c r="BH73">
        <v>200</v>
      </c>
      <c r="BI73">
        <v>200</v>
      </c>
      <c r="BJ73">
        <v>200</v>
      </c>
      <c r="BK73">
        <v>200</v>
      </c>
      <c r="BL73">
        <v>200</v>
      </c>
      <c r="BM73">
        <v>200</v>
      </c>
      <c r="BN73">
        <v>200</v>
      </c>
      <c r="BO73">
        <v>200</v>
      </c>
      <c r="BP73">
        <v>200</v>
      </c>
      <c r="BQ73">
        <v>200</v>
      </c>
      <c r="BR73">
        <v>200</v>
      </c>
      <c r="BS73">
        <v>200</v>
      </c>
      <c r="BT73">
        <v>200</v>
      </c>
      <c r="BU73">
        <v>200</v>
      </c>
      <c r="BV73">
        <v>200</v>
      </c>
      <c r="BW73">
        <v>200</v>
      </c>
      <c r="BX73">
        <v>200</v>
      </c>
      <c r="BY73">
        <v>200</v>
      </c>
      <c r="BZ73">
        <v>200</v>
      </c>
      <c r="CA73">
        <v>200</v>
      </c>
      <c r="CB73">
        <v>200</v>
      </c>
      <c r="CC73">
        <v>200</v>
      </c>
      <c r="CD73">
        <v>200</v>
      </c>
      <c r="CE73">
        <v>200</v>
      </c>
      <c r="CF73">
        <v>200</v>
      </c>
      <c r="CG73">
        <v>200</v>
      </c>
      <c r="CH73">
        <v>200</v>
      </c>
      <c r="CI73">
        <v>200</v>
      </c>
      <c r="CJ73">
        <v>200</v>
      </c>
      <c r="CK73">
        <v>200</v>
      </c>
      <c r="CL73">
        <v>200</v>
      </c>
      <c r="CM73">
        <v>200</v>
      </c>
      <c r="CN73">
        <v>200</v>
      </c>
      <c r="CO73">
        <v>200</v>
      </c>
      <c r="CP73">
        <v>200</v>
      </c>
      <c r="CQ73">
        <v>200</v>
      </c>
    </row>
    <row r="74" spans="1:95" ht="18" x14ac:dyDescent="0.2">
      <c r="A74" s="4" t="s">
        <v>52</v>
      </c>
      <c r="B74">
        <v>1</v>
      </c>
      <c r="C74">
        <v>1</v>
      </c>
      <c r="D74">
        <v>1</v>
      </c>
      <c r="E74">
        <v>1</v>
      </c>
      <c r="O74">
        <v>1966</v>
      </c>
      <c r="P74">
        <f t="shared" ref="P74:P123" si="0">P73+1</f>
        <v>3</v>
      </c>
      <c r="R74" s="25"/>
      <c r="S74" s="25"/>
      <c r="T74" s="25"/>
      <c r="U74" s="25"/>
      <c r="V74" s="25"/>
      <c r="W74" s="25"/>
      <c r="X74" s="25"/>
      <c r="Y74" s="25"/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</row>
    <row r="75" spans="1:95" ht="18" x14ac:dyDescent="0.2">
      <c r="A75" s="4" t="s">
        <v>53</v>
      </c>
      <c r="B75">
        <v>1</v>
      </c>
      <c r="C75">
        <v>1</v>
      </c>
      <c r="D75">
        <v>1</v>
      </c>
      <c r="E75">
        <v>1</v>
      </c>
      <c r="O75">
        <v>1967</v>
      </c>
      <c r="P75">
        <f t="shared" si="0"/>
        <v>4</v>
      </c>
      <c r="R75" s="25"/>
      <c r="S75" s="25"/>
      <c r="T75" s="25"/>
      <c r="U75" s="25"/>
      <c r="V75" s="25"/>
      <c r="W75" s="25"/>
      <c r="X75" s="25"/>
      <c r="Y75" s="25"/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</row>
    <row r="76" spans="1:95" ht="18" x14ac:dyDescent="0.2">
      <c r="A76" s="4" t="s">
        <v>54</v>
      </c>
      <c r="B76">
        <v>1</v>
      </c>
      <c r="C76">
        <v>1</v>
      </c>
      <c r="D76">
        <v>1</v>
      </c>
      <c r="E76">
        <v>1</v>
      </c>
      <c r="O76">
        <v>1968</v>
      </c>
      <c r="P76">
        <f t="shared" si="0"/>
        <v>5</v>
      </c>
      <c r="R76" s="25"/>
      <c r="S76" s="25"/>
      <c r="T76" s="25"/>
      <c r="U76" s="25"/>
      <c r="V76" s="25"/>
      <c r="W76" s="25"/>
      <c r="X76" s="25"/>
      <c r="Y76" s="25"/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</row>
    <row r="77" spans="1:95" ht="18" x14ac:dyDescent="0.2">
      <c r="A77" s="4" t="s">
        <v>116</v>
      </c>
      <c r="B77">
        <v>1</v>
      </c>
      <c r="C77">
        <v>1</v>
      </c>
      <c r="D77">
        <v>1</v>
      </c>
      <c r="E77">
        <v>1</v>
      </c>
      <c r="O77">
        <v>1969</v>
      </c>
      <c r="P77">
        <f t="shared" si="0"/>
        <v>6</v>
      </c>
      <c r="R77" s="25"/>
      <c r="S77" s="25"/>
      <c r="T77" s="25"/>
      <c r="U77" s="25"/>
      <c r="V77" s="25"/>
      <c r="W77" s="25"/>
      <c r="X77" s="25"/>
      <c r="Y77" s="25"/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</row>
    <row r="78" spans="1:95" ht="18" x14ac:dyDescent="0.2">
      <c r="A78" s="4" t="s">
        <v>78</v>
      </c>
      <c r="B78">
        <v>1</v>
      </c>
      <c r="C78">
        <v>1</v>
      </c>
      <c r="D78">
        <v>1</v>
      </c>
      <c r="E78">
        <v>1</v>
      </c>
      <c r="O78">
        <v>1970</v>
      </c>
      <c r="P78">
        <f t="shared" si="0"/>
        <v>7</v>
      </c>
      <c r="R78" s="25"/>
      <c r="S78" s="25"/>
      <c r="T78" s="25"/>
      <c r="U78" s="25"/>
      <c r="V78" s="25"/>
      <c r="W78" s="25"/>
      <c r="X78" s="25"/>
      <c r="Y78" s="25"/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 s="4"/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</row>
    <row r="79" spans="1:95" ht="18" x14ac:dyDescent="0.2">
      <c r="A79" s="4" t="s">
        <v>55</v>
      </c>
      <c r="B79">
        <v>1</v>
      </c>
      <c r="C79">
        <v>1</v>
      </c>
      <c r="D79">
        <v>1</v>
      </c>
      <c r="E79">
        <v>1</v>
      </c>
      <c r="O79">
        <v>1971</v>
      </c>
      <c r="P79">
        <f t="shared" si="0"/>
        <v>8</v>
      </c>
      <c r="R79" s="25"/>
      <c r="S79" s="25"/>
      <c r="T79" s="25"/>
      <c r="U79" s="25"/>
      <c r="V79" s="25"/>
      <c r="W79" s="25"/>
      <c r="X79" s="25"/>
      <c r="Y79" s="25"/>
      <c r="Z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</row>
    <row r="80" spans="1:95" ht="18" x14ac:dyDescent="0.2">
      <c r="A80" s="4" t="s">
        <v>56</v>
      </c>
      <c r="B80">
        <v>1</v>
      </c>
      <c r="C80">
        <v>1</v>
      </c>
      <c r="D80">
        <v>1</v>
      </c>
      <c r="E80">
        <v>1</v>
      </c>
      <c r="O80">
        <v>1972</v>
      </c>
      <c r="P80">
        <f t="shared" si="0"/>
        <v>9</v>
      </c>
      <c r="R80" s="25"/>
      <c r="S80" s="25"/>
      <c r="T80" s="25"/>
      <c r="U80" s="25"/>
      <c r="V80" s="25"/>
      <c r="W80" s="25"/>
      <c r="X80" s="25"/>
      <c r="Y80" s="25"/>
      <c r="Z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ht="18" x14ac:dyDescent="0.2">
      <c r="A81" s="4" t="s">
        <v>57</v>
      </c>
      <c r="B81">
        <v>1</v>
      </c>
      <c r="C81">
        <v>1</v>
      </c>
      <c r="D81">
        <v>1</v>
      </c>
      <c r="E81">
        <v>1</v>
      </c>
      <c r="O81">
        <v>1973</v>
      </c>
      <c r="P81">
        <f t="shared" si="0"/>
        <v>10</v>
      </c>
      <c r="R81" s="25"/>
      <c r="S81" s="25"/>
      <c r="T81" s="25"/>
      <c r="U81" s="25"/>
      <c r="V81" s="25"/>
      <c r="W81" s="25"/>
      <c r="X81" s="25"/>
      <c r="Y81" s="25"/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</row>
    <row r="82" spans="1:95" ht="18" x14ac:dyDescent="0.2">
      <c r="A82" s="4" t="s">
        <v>58</v>
      </c>
      <c r="B82">
        <v>1</v>
      </c>
      <c r="C82">
        <v>1</v>
      </c>
      <c r="D82">
        <v>1</v>
      </c>
      <c r="E82">
        <v>1</v>
      </c>
      <c r="O82">
        <v>1974</v>
      </c>
      <c r="P82">
        <f t="shared" si="0"/>
        <v>11</v>
      </c>
      <c r="R82" s="25"/>
      <c r="S82" s="25"/>
      <c r="T82" s="25"/>
      <c r="U82" s="25"/>
      <c r="V82" s="25"/>
      <c r="W82" s="25"/>
      <c r="X82" s="25"/>
      <c r="Y82" s="25"/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 s="6"/>
      <c r="BB82" s="6">
        <v>1</v>
      </c>
      <c r="BC82" s="6">
        <v>1</v>
      </c>
      <c r="BD82" s="6">
        <v>1</v>
      </c>
      <c r="BE82" s="6">
        <v>1</v>
      </c>
      <c r="BF82" s="6">
        <v>1</v>
      </c>
      <c r="BG82" s="6">
        <v>1</v>
      </c>
      <c r="BH82" s="6">
        <v>1</v>
      </c>
      <c r="BI82" s="6">
        <v>1</v>
      </c>
      <c r="BJ82" s="6">
        <v>1</v>
      </c>
      <c r="BK82" s="6">
        <v>1</v>
      </c>
      <c r="BL82" s="6">
        <v>1</v>
      </c>
      <c r="BM82" s="6">
        <v>1</v>
      </c>
      <c r="BN82" s="6">
        <v>1</v>
      </c>
      <c r="BO82" s="6">
        <v>1</v>
      </c>
      <c r="BP82" s="6">
        <v>1</v>
      </c>
      <c r="BQ82" s="6">
        <v>1</v>
      </c>
      <c r="BR82" s="6">
        <v>1</v>
      </c>
      <c r="BS82" s="6">
        <v>1</v>
      </c>
      <c r="BT82" s="6">
        <v>1</v>
      </c>
      <c r="BU82" s="6">
        <v>1</v>
      </c>
      <c r="BV82" s="6">
        <v>1</v>
      </c>
      <c r="BW82" s="6">
        <v>1</v>
      </c>
      <c r="BX82" s="6">
        <v>1</v>
      </c>
      <c r="BY82" s="6">
        <v>1</v>
      </c>
      <c r="BZ82" s="6">
        <v>1</v>
      </c>
      <c r="CA82" s="6">
        <v>1</v>
      </c>
      <c r="CB82" s="6">
        <v>1</v>
      </c>
      <c r="CC82" s="6">
        <v>1</v>
      </c>
      <c r="CD82" s="6">
        <v>1</v>
      </c>
      <c r="CE82" s="6">
        <v>1</v>
      </c>
      <c r="CF82" s="6">
        <v>1</v>
      </c>
      <c r="CG82" s="6">
        <v>1</v>
      </c>
      <c r="CH82" s="6">
        <v>1</v>
      </c>
      <c r="CI82" s="6">
        <v>1</v>
      </c>
      <c r="CJ82" s="6">
        <v>1</v>
      </c>
      <c r="CK82" s="6">
        <v>1</v>
      </c>
      <c r="CL82" s="6">
        <v>1</v>
      </c>
      <c r="CM82" s="6">
        <v>1</v>
      </c>
      <c r="CN82" s="6">
        <v>1</v>
      </c>
      <c r="CO82" s="6">
        <v>1</v>
      </c>
      <c r="CP82" s="6">
        <v>1</v>
      </c>
      <c r="CQ82" s="6">
        <v>1</v>
      </c>
    </row>
    <row r="83" spans="1:95" ht="18" x14ac:dyDescent="0.2">
      <c r="A83" s="4" t="s">
        <v>59</v>
      </c>
      <c r="B83">
        <v>0.1</v>
      </c>
      <c r="C83">
        <v>0.1</v>
      </c>
      <c r="D83">
        <v>1</v>
      </c>
      <c r="E83">
        <v>1</v>
      </c>
      <c r="O83">
        <v>1975</v>
      </c>
      <c r="P83">
        <f t="shared" si="0"/>
        <v>12</v>
      </c>
      <c r="R83" s="25"/>
      <c r="S83" s="25"/>
      <c r="T83" s="25"/>
      <c r="U83" s="25"/>
      <c r="V83" s="25"/>
      <c r="W83" s="25"/>
      <c r="X83" s="25"/>
      <c r="Y83" s="25"/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 s="6"/>
      <c r="BB83" s="6">
        <v>1</v>
      </c>
      <c r="BC83" s="6">
        <v>1</v>
      </c>
      <c r="BD83" s="6">
        <v>1</v>
      </c>
      <c r="BE83" s="6">
        <v>1</v>
      </c>
      <c r="BF83" s="6">
        <v>1</v>
      </c>
      <c r="BG83" s="6">
        <v>1</v>
      </c>
      <c r="BH83" s="6">
        <v>1</v>
      </c>
      <c r="BI83" s="6">
        <v>1</v>
      </c>
      <c r="BJ83" s="6">
        <v>1</v>
      </c>
      <c r="BK83" s="6">
        <v>1</v>
      </c>
      <c r="BL83" s="6">
        <v>1</v>
      </c>
      <c r="BM83" s="6">
        <v>1</v>
      </c>
      <c r="BN83" s="6">
        <v>1</v>
      </c>
      <c r="BO83" s="6">
        <v>1</v>
      </c>
      <c r="BP83" s="6">
        <v>1</v>
      </c>
      <c r="BQ83" s="6">
        <v>1</v>
      </c>
      <c r="BR83" s="6">
        <v>1</v>
      </c>
      <c r="BS83" s="6">
        <v>1</v>
      </c>
      <c r="BT83" s="6">
        <v>1</v>
      </c>
      <c r="BU83" s="6">
        <v>1</v>
      </c>
      <c r="BV83" s="6">
        <v>1</v>
      </c>
      <c r="BW83" s="6">
        <v>1</v>
      </c>
      <c r="BX83" s="6">
        <v>1</v>
      </c>
      <c r="BY83" s="6">
        <v>1</v>
      </c>
      <c r="BZ83" s="6">
        <v>1</v>
      </c>
      <c r="CA83" s="6">
        <v>1</v>
      </c>
      <c r="CB83" s="6">
        <v>1</v>
      </c>
      <c r="CC83" s="6">
        <v>1</v>
      </c>
      <c r="CD83" s="6">
        <v>1</v>
      </c>
      <c r="CE83" s="6">
        <v>1</v>
      </c>
      <c r="CF83" s="6">
        <v>1</v>
      </c>
      <c r="CG83" s="6">
        <v>1</v>
      </c>
      <c r="CH83" s="6">
        <v>1</v>
      </c>
      <c r="CI83" s="6">
        <v>1</v>
      </c>
      <c r="CJ83" s="6">
        <v>1</v>
      </c>
      <c r="CK83" s="6">
        <v>1</v>
      </c>
      <c r="CL83" s="6">
        <v>1</v>
      </c>
      <c r="CM83" s="6">
        <v>1</v>
      </c>
      <c r="CN83" s="6">
        <v>1</v>
      </c>
      <c r="CO83" s="6">
        <v>1</v>
      </c>
      <c r="CP83" s="6">
        <v>1</v>
      </c>
      <c r="CQ83" s="6">
        <v>1</v>
      </c>
    </row>
    <row r="84" spans="1:95" ht="18" x14ac:dyDescent="0.2">
      <c r="A84" s="4" t="s">
        <v>60</v>
      </c>
      <c r="B84">
        <v>1</v>
      </c>
      <c r="C84">
        <v>1</v>
      </c>
      <c r="D84">
        <v>1</v>
      </c>
      <c r="E84">
        <v>1</v>
      </c>
      <c r="O84">
        <v>1976</v>
      </c>
      <c r="P84">
        <f t="shared" si="0"/>
        <v>13</v>
      </c>
      <c r="R84" s="25"/>
      <c r="S84" s="25"/>
      <c r="T84" s="25"/>
      <c r="U84" s="25"/>
      <c r="V84" s="25"/>
      <c r="W84" s="25"/>
      <c r="X84" s="25"/>
      <c r="Y84" s="25"/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</row>
    <row r="85" spans="1:95" ht="18" x14ac:dyDescent="0.2">
      <c r="A85" s="4" t="s">
        <v>61</v>
      </c>
      <c r="B85">
        <v>12.5</v>
      </c>
      <c r="C85">
        <v>12.5</v>
      </c>
      <c r="D85">
        <v>12.5</v>
      </c>
      <c r="E85">
        <v>12.5</v>
      </c>
      <c r="O85">
        <v>1977</v>
      </c>
      <c r="P85">
        <f t="shared" si="0"/>
        <v>14</v>
      </c>
      <c r="R85" s="25"/>
      <c r="S85" s="25"/>
      <c r="T85" s="25"/>
      <c r="U85" s="25"/>
      <c r="V85" s="25"/>
      <c r="W85" s="25"/>
      <c r="X85" s="25"/>
      <c r="Y85" s="25"/>
      <c r="Z85">
        <v>12.5</v>
      </c>
      <c r="AA85">
        <v>12.5</v>
      </c>
      <c r="AB85">
        <v>12.5</v>
      </c>
      <c r="AC85">
        <v>12.5</v>
      </c>
      <c r="AF85">
        <v>12.5</v>
      </c>
      <c r="AG85">
        <v>12.5</v>
      </c>
      <c r="AH85">
        <v>12.5</v>
      </c>
      <c r="AI85">
        <v>12.5</v>
      </c>
      <c r="AJ85">
        <v>12.5</v>
      </c>
      <c r="AK85">
        <v>12.5</v>
      </c>
      <c r="AL85">
        <v>12.5</v>
      </c>
      <c r="AM85">
        <v>12.5</v>
      </c>
      <c r="AN85">
        <v>12.5</v>
      </c>
      <c r="AO85">
        <v>12.5</v>
      </c>
      <c r="AP85">
        <v>12.5</v>
      </c>
      <c r="AQ85">
        <v>12.5</v>
      </c>
      <c r="AR85">
        <v>12.5</v>
      </c>
      <c r="AS85">
        <v>12.5</v>
      </c>
      <c r="AT85">
        <v>12.5</v>
      </c>
      <c r="AU85">
        <v>12.5</v>
      </c>
      <c r="AV85">
        <v>12.5</v>
      </c>
      <c r="AW85">
        <v>12.5</v>
      </c>
      <c r="AX85">
        <v>12.5</v>
      </c>
      <c r="AY85">
        <v>12.5</v>
      </c>
      <c r="AZ85">
        <v>12.5</v>
      </c>
      <c r="BB85">
        <v>12.5</v>
      </c>
      <c r="BC85">
        <v>12.5</v>
      </c>
      <c r="BD85">
        <v>12.5</v>
      </c>
      <c r="BE85">
        <v>12.5</v>
      </c>
      <c r="BF85">
        <v>12.5</v>
      </c>
      <c r="BG85">
        <v>12.5</v>
      </c>
      <c r="BH85">
        <v>12.5</v>
      </c>
      <c r="BI85">
        <v>12.5</v>
      </c>
      <c r="BJ85">
        <v>12.5</v>
      </c>
      <c r="BK85">
        <v>12.5</v>
      </c>
      <c r="BL85">
        <v>12.5</v>
      </c>
      <c r="BM85">
        <v>12.5</v>
      </c>
      <c r="BN85">
        <v>12.5</v>
      </c>
      <c r="BO85">
        <v>12.5</v>
      </c>
      <c r="BP85">
        <v>12.5</v>
      </c>
      <c r="BQ85">
        <v>12.5</v>
      </c>
      <c r="BR85">
        <v>12.5</v>
      </c>
      <c r="BS85">
        <v>12.5</v>
      </c>
      <c r="BT85">
        <v>12.5</v>
      </c>
      <c r="BU85">
        <v>12.5</v>
      </c>
      <c r="BV85">
        <v>12.5</v>
      </c>
      <c r="BW85">
        <v>12.5</v>
      </c>
      <c r="BX85">
        <v>12.5</v>
      </c>
      <c r="BY85">
        <v>12.5</v>
      </c>
      <c r="BZ85">
        <v>12.5</v>
      </c>
      <c r="CA85">
        <v>12.5</v>
      </c>
      <c r="CB85">
        <v>12.5</v>
      </c>
      <c r="CC85">
        <v>12.5</v>
      </c>
      <c r="CD85">
        <v>12.5</v>
      </c>
      <c r="CE85">
        <v>12.5</v>
      </c>
      <c r="CF85">
        <v>12.5</v>
      </c>
      <c r="CG85">
        <v>12.5</v>
      </c>
      <c r="CH85">
        <v>12.5</v>
      </c>
      <c r="CI85">
        <v>12.5</v>
      </c>
      <c r="CJ85">
        <v>12.5</v>
      </c>
      <c r="CK85">
        <v>12.5</v>
      </c>
      <c r="CL85">
        <v>12.5</v>
      </c>
      <c r="CM85">
        <v>12.5</v>
      </c>
      <c r="CN85">
        <v>12.5</v>
      </c>
      <c r="CO85">
        <v>12.5</v>
      </c>
      <c r="CP85">
        <v>12.5</v>
      </c>
      <c r="CQ85">
        <v>12.5</v>
      </c>
    </row>
    <row r="86" spans="1:95" ht="18" x14ac:dyDescent="0.2">
      <c r="A86" s="4" t="s">
        <v>62</v>
      </c>
      <c r="B86">
        <v>1</v>
      </c>
      <c r="C86">
        <v>1</v>
      </c>
      <c r="D86">
        <v>1</v>
      </c>
      <c r="E86">
        <v>1</v>
      </c>
      <c r="O86">
        <v>1978</v>
      </c>
      <c r="P86">
        <f t="shared" si="0"/>
        <v>15</v>
      </c>
      <c r="R86" s="25"/>
      <c r="S86" s="25"/>
      <c r="T86" s="25"/>
      <c r="U86" s="25"/>
      <c r="V86" s="25"/>
      <c r="W86" s="25"/>
      <c r="X86" s="25"/>
      <c r="Y86" s="25"/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</row>
    <row r="87" spans="1:95" ht="18" x14ac:dyDescent="0.2">
      <c r="A87" s="4" t="s">
        <v>63</v>
      </c>
      <c r="B87">
        <v>1</v>
      </c>
      <c r="C87">
        <v>1</v>
      </c>
      <c r="D87">
        <v>1</v>
      </c>
      <c r="E87">
        <v>1</v>
      </c>
      <c r="O87">
        <v>1979</v>
      </c>
      <c r="P87">
        <f t="shared" si="0"/>
        <v>16</v>
      </c>
      <c r="R87" s="25"/>
      <c r="S87" s="25"/>
      <c r="T87" s="25"/>
      <c r="U87" s="25"/>
      <c r="V87" s="25"/>
      <c r="W87" s="25"/>
      <c r="X87" s="25"/>
      <c r="Y87" s="25"/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</row>
    <row r="88" spans="1:95" ht="18" x14ac:dyDescent="0.2">
      <c r="A88" s="4" t="s">
        <v>64</v>
      </c>
      <c r="B88">
        <v>1</v>
      </c>
      <c r="C88">
        <v>1</v>
      </c>
      <c r="D88">
        <v>1</v>
      </c>
      <c r="E88">
        <v>1</v>
      </c>
      <c r="O88">
        <v>1980</v>
      </c>
      <c r="P88">
        <f t="shared" si="0"/>
        <v>17</v>
      </c>
      <c r="R88" s="25"/>
      <c r="S88" s="25"/>
      <c r="T88" s="25"/>
      <c r="U88" s="25"/>
      <c r="V88" s="25"/>
      <c r="W88" s="25"/>
      <c r="X88" s="25"/>
      <c r="Y88" s="25"/>
      <c r="Z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</row>
    <row r="89" spans="1:95" ht="18" x14ac:dyDescent="0.2">
      <c r="A89" s="4" t="s">
        <v>65</v>
      </c>
      <c r="B89">
        <v>1</v>
      </c>
      <c r="C89">
        <v>1</v>
      </c>
      <c r="D89">
        <v>1</v>
      </c>
      <c r="E89">
        <v>1</v>
      </c>
      <c r="O89">
        <v>1981</v>
      </c>
      <c r="P89">
        <f t="shared" si="0"/>
        <v>18</v>
      </c>
      <c r="R89" s="25"/>
      <c r="S89" s="25"/>
      <c r="T89" s="25"/>
      <c r="U89" s="25"/>
      <c r="V89" s="25"/>
      <c r="W89" s="25"/>
      <c r="X89" s="25"/>
      <c r="Y89" s="25"/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</row>
    <row r="90" spans="1:95" ht="18" x14ac:dyDescent="0.2">
      <c r="A90" s="4" t="s">
        <v>66</v>
      </c>
      <c r="B90">
        <v>1</v>
      </c>
      <c r="C90">
        <v>1</v>
      </c>
      <c r="D90">
        <v>1</v>
      </c>
      <c r="E90">
        <v>1</v>
      </c>
      <c r="O90">
        <v>1982</v>
      </c>
      <c r="P90">
        <f t="shared" si="0"/>
        <v>19</v>
      </c>
      <c r="R90" s="25"/>
      <c r="S90" s="25"/>
      <c r="T90" s="25"/>
      <c r="U90" s="25"/>
      <c r="V90" s="25"/>
      <c r="W90" s="25"/>
      <c r="X90" s="25"/>
      <c r="Y90" s="25"/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</row>
    <row r="91" spans="1:95" ht="18" x14ac:dyDescent="0.2">
      <c r="A91" s="4" t="s">
        <v>67</v>
      </c>
      <c r="B91">
        <v>1</v>
      </c>
      <c r="C91">
        <v>1</v>
      </c>
      <c r="D91">
        <v>1</v>
      </c>
      <c r="E91">
        <v>1</v>
      </c>
      <c r="O91">
        <v>1983</v>
      </c>
      <c r="P91">
        <f t="shared" si="0"/>
        <v>20</v>
      </c>
      <c r="R91" s="25"/>
      <c r="S91" s="25"/>
      <c r="T91" s="25"/>
      <c r="U91" s="25"/>
      <c r="V91" s="25"/>
      <c r="W91" s="25"/>
      <c r="X91" s="25"/>
      <c r="Y91" s="25"/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</row>
    <row r="92" spans="1:95" ht="18" x14ac:dyDescent="0.2">
      <c r="A92" s="4" t="s">
        <v>68</v>
      </c>
      <c r="B92">
        <v>3.125</v>
      </c>
      <c r="C92">
        <v>3.125</v>
      </c>
      <c r="D92">
        <v>3.125</v>
      </c>
      <c r="E92">
        <v>3.125</v>
      </c>
      <c r="O92">
        <v>1984</v>
      </c>
      <c r="P92">
        <f t="shared" si="0"/>
        <v>21</v>
      </c>
      <c r="R92" s="25"/>
      <c r="S92" s="25"/>
      <c r="T92" s="25"/>
      <c r="U92" s="25"/>
      <c r="V92" s="25"/>
      <c r="W92" s="25"/>
      <c r="X92" s="25"/>
      <c r="Y92" s="25"/>
      <c r="Z92">
        <v>3.125</v>
      </c>
      <c r="AA92">
        <v>3.125</v>
      </c>
      <c r="AB92">
        <v>3.125</v>
      </c>
      <c r="AC92">
        <v>3.125</v>
      </c>
      <c r="AF92">
        <v>3.125</v>
      </c>
      <c r="AG92">
        <v>3.125</v>
      </c>
      <c r="AH92">
        <v>3.125</v>
      </c>
      <c r="AI92">
        <v>3.125</v>
      </c>
      <c r="AJ92">
        <v>3.125</v>
      </c>
      <c r="AK92">
        <v>3.125</v>
      </c>
      <c r="AL92">
        <v>3.125</v>
      </c>
      <c r="AM92">
        <v>3.125</v>
      </c>
      <c r="AN92">
        <v>3.125</v>
      </c>
      <c r="AO92">
        <v>3.125</v>
      </c>
      <c r="AP92">
        <v>3.125</v>
      </c>
      <c r="AQ92">
        <v>3.125</v>
      </c>
      <c r="AR92">
        <v>3.125</v>
      </c>
      <c r="AS92">
        <v>3.125</v>
      </c>
      <c r="AT92">
        <v>3.125</v>
      </c>
      <c r="AU92">
        <v>3.125</v>
      </c>
      <c r="AV92">
        <v>3.125</v>
      </c>
      <c r="AW92">
        <v>3.125</v>
      </c>
      <c r="AX92">
        <v>3.125</v>
      </c>
      <c r="AY92">
        <v>3.125</v>
      </c>
      <c r="AZ92">
        <v>3.125</v>
      </c>
      <c r="BB92">
        <v>3.125</v>
      </c>
      <c r="BC92">
        <v>3.125</v>
      </c>
      <c r="BD92">
        <v>3.125</v>
      </c>
      <c r="BE92">
        <v>3.125</v>
      </c>
      <c r="BF92">
        <v>3.125</v>
      </c>
      <c r="BG92">
        <v>3.125</v>
      </c>
      <c r="BH92">
        <v>3.125</v>
      </c>
      <c r="BI92">
        <v>3.125</v>
      </c>
      <c r="BJ92">
        <v>3.125</v>
      </c>
      <c r="BK92">
        <v>3.125</v>
      </c>
      <c r="BL92">
        <v>3.125</v>
      </c>
      <c r="BM92">
        <v>3.125</v>
      </c>
      <c r="BN92">
        <v>3.125</v>
      </c>
      <c r="BO92">
        <v>3.125</v>
      </c>
      <c r="BP92">
        <v>3.125</v>
      </c>
      <c r="BQ92">
        <v>3.125</v>
      </c>
      <c r="BR92">
        <v>3.125</v>
      </c>
      <c r="BS92">
        <v>3.125</v>
      </c>
      <c r="BT92">
        <v>3.125</v>
      </c>
      <c r="BU92">
        <v>3.125</v>
      </c>
      <c r="BV92">
        <v>3.125</v>
      </c>
      <c r="BW92">
        <v>3.125</v>
      </c>
      <c r="BX92">
        <v>3.125</v>
      </c>
      <c r="BY92">
        <v>3.125</v>
      </c>
      <c r="BZ92">
        <v>3.125</v>
      </c>
      <c r="CA92">
        <v>3.125</v>
      </c>
      <c r="CB92">
        <v>3.125</v>
      </c>
      <c r="CC92">
        <v>3.125</v>
      </c>
      <c r="CD92">
        <v>3.125</v>
      </c>
      <c r="CE92">
        <v>3.125</v>
      </c>
      <c r="CF92">
        <v>3.125</v>
      </c>
      <c r="CG92">
        <v>3.125</v>
      </c>
      <c r="CH92">
        <v>3.125</v>
      </c>
      <c r="CI92">
        <v>3.125</v>
      </c>
      <c r="CJ92">
        <v>3.125</v>
      </c>
      <c r="CK92">
        <v>3.125</v>
      </c>
      <c r="CL92">
        <v>3.125</v>
      </c>
      <c r="CM92">
        <v>3.125</v>
      </c>
      <c r="CN92">
        <v>3.125</v>
      </c>
      <c r="CO92">
        <v>3.125</v>
      </c>
      <c r="CP92">
        <v>3.125</v>
      </c>
      <c r="CQ92">
        <v>3.125</v>
      </c>
    </row>
    <row r="93" spans="1:95" ht="18" x14ac:dyDescent="0.2">
      <c r="A93" s="4" t="s">
        <v>115</v>
      </c>
      <c r="B93">
        <v>5</v>
      </c>
      <c r="C93">
        <v>5</v>
      </c>
      <c r="D93">
        <v>5</v>
      </c>
      <c r="E93">
        <v>5</v>
      </c>
      <c r="O93">
        <v>1985</v>
      </c>
      <c r="P93">
        <f t="shared" si="0"/>
        <v>22</v>
      </c>
      <c r="R93" s="25"/>
      <c r="S93" s="25"/>
      <c r="T93" s="25"/>
      <c r="U93" s="25"/>
      <c r="V93" s="25"/>
      <c r="W93" s="25"/>
      <c r="X93" s="25"/>
      <c r="Y93" s="25"/>
      <c r="Z93">
        <v>5</v>
      </c>
      <c r="AA93">
        <v>5</v>
      </c>
      <c r="AB93">
        <v>5</v>
      </c>
      <c r="AC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5</v>
      </c>
      <c r="BX93">
        <v>5</v>
      </c>
      <c r="BY93">
        <v>5</v>
      </c>
      <c r="BZ93">
        <v>5</v>
      </c>
      <c r="CA93">
        <v>5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5</v>
      </c>
      <c r="CI93">
        <v>5</v>
      </c>
      <c r="CJ93">
        <v>5</v>
      </c>
      <c r="CK93">
        <v>5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5</v>
      </c>
    </row>
    <row r="94" spans="1:95" ht="18" x14ac:dyDescent="0.2">
      <c r="A94" s="4" t="s">
        <v>69</v>
      </c>
      <c r="B94">
        <v>0.1</v>
      </c>
      <c r="C94">
        <v>0.1</v>
      </c>
      <c r="D94">
        <v>0.1</v>
      </c>
      <c r="E94">
        <v>0.1</v>
      </c>
      <c r="O94">
        <v>1986</v>
      </c>
      <c r="P94">
        <f t="shared" si="0"/>
        <v>23</v>
      </c>
      <c r="R94" s="25"/>
      <c r="S94" s="25"/>
      <c r="T94" s="25"/>
      <c r="U94" s="25"/>
      <c r="V94" s="25"/>
      <c r="W94" s="25"/>
      <c r="X94" s="25"/>
      <c r="Y94" s="25"/>
      <c r="Z94">
        <v>0.1</v>
      </c>
      <c r="AA94">
        <v>0.1</v>
      </c>
      <c r="AB94">
        <v>0.1</v>
      </c>
      <c r="AC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</row>
    <row r="95" spans="1:95" ht="18" x14ac:dyDescent="0.2">
      <c r="A95" s="4" t="s">
        <v>70</v>
      </c>
      <c r="B95">
        <v>5</v>
      </c>
      <c r="C95">
        <v>5</v>
      </c>
      <c r="D95">
        <v>5</v>
      </c>
      <c r="E95">
        <v>5</v>
      </c>
      <c r="O95">
        <v>1987</v>
      </c>
      <c r="P95">
        <f t="shared" si="0"/>
        <v>24</v>
      </c>
      <c r="R95" s="25"/>
      <c r="S95" s="25"/>
      <c r="T95" s="25"/>
      <c r="U95" s="25"/>
      <c r="V95" s="25"/>
      <c r="W95" s="25"/>
      <c r="X95" s="25"/>
      <c r="Y95" s="25"/>
      <c r="Z95">
        <v>5</v>
      </c>
      <c r="AA95">
        <v>5</v>
      </c>
      <c r="AB95">
        <v>5</v>
      </c>
      <c r="AC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5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5</v>
      </c>
      <c r="CQ95">
        <v>5</v>
      </c>
    </row>
    <row r="96" spans="1:95" ht="18" x14ac:dyDescent="0.2">
      <c r="A96" s="4" t="s">
        <v>71</v>
      </c>
      <c r="B96">
        <v>1</v>
      </c>
      <c r="C96">
        <v>1</v>
      </c>
      <c r="D96">
        <v>1</v>
      </c>
      <c r="E96">
        <v>1</v>
      </c>
      <c r="O96">
        <v>1988</v>
      </c>
      <c r="P96">
        <f t="shared" si="0"/>
        <v>25</v>
      </c>
      <c r="R96" s="25"/>
      <c r="S96" s="25"/>
      <c r="T96" s="25"/>
      <c r="U96" s="25"/>
      <c r="V96" s="25"/>
      <c r="W96" s="25"/>
      <c r="X96" s="25"/>
      <c r="Y96" s="25"/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</row>
    <row r="97" spans="1:95" ht="18" x14ac:dyDescent="0.2">
      <c r="A97" s="4" t="s">
        <v>72</v>
      </c>
      <c r="B97">
        <v>0</v>
      </c>
      <c r="C97">
        <v>0</v>
      </c>
      <c r="D97">
        <v>0</v>
      </c>
      <c r="E97">
        <v>0</v>
      </c>
      <c r="O97">
        <v>1989</v>
      </c>
      <c r="P97">
        <f t="shared" si="0"/>
        <v>26</v>
      </c>
      <c r="R97" s="25"/>
      <c r="S97" s="25"/>
      <c r="T97" s="25"/>
      <c r="U97" s="25"/>
      <c r="V97" s="25"/>
      <c r="W97" s="25"/>
      <c r="X97" s="25"/>
      <c r="Y97" s="25"/>
      <c r="Z97">
        <v>0</v>
      </c>
      <c r="AA97">
        <v>0</v>
      </c>
      <c r="AB97">
        <v>0</v>
      </c>
      <c r="AC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 ht="18" x14ac:dyDescent="0.2">
      <c r="A98" s="4" t="s">
        <v>142</v>
      </c>
      <c r="B98">
        <v>-1</v>
      </c>
      <c r="C98">
        <v>-1</v>
      </c>
      <c r="D98">
        <v>-1</v>
      </c>
      <c r="E98">
        <v>-1</v>
      </c>
      <c r="O98">
        <v>1990</v>
      </c>
      <c r="P98">
        <f t="shared" si="0"/>
        <v>27</v>
      </c>
      <c r="R98" s="25"/>
      <c r="S98" s="25"/>
      <c r="T98" s="25"/>
      <c r="U98" s="25"/>
      <c r="V98" s="25"/>
      <c r="W98" s="25"/>
      <c r="X98" s="25"/>
      <c r="Y98" s="25"/>
      <c r="Z98">
        <v>-1</v>
      </c>
      <c r="AA98">
        <v>-1</v>
      </c>
      <c r="AB98">
        <v>-1</v>
      </c>
      <c r="AC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</row>
    <row r="99" spans="1:95" ht="18" x14ac:dyDescent="0.2">
      <c r="A99" s="4" t="s">
        <v>73</v>
      </c>
      <c r="B99">
        <v>-3</v>
      </c>
      <c r="C99">
        <v>-3</v>
      </c>
      <c r="D99">
        <v>-3</v>
      </c>
      <c r="E99">
        <v>-3</v>
      </c>
      <c r="O99">
        <v>1991</v>
      </c>
      <c r="P99">
        <f t="shared" si="0"/>
        <v>28</v>
      </c>
      <c r="R99" s="25"/>
      <c r="S99" s="25"/>
      <c r="T99" s="25"/>
      <c r="U99" s="25"/>
      <c r="V99" s="25"/>
      <c r="W99" s="25"/>
      <c r="X99" s="25"/>
      <c r="Y99" s="25"/>
      <c r="Z99">
        <v>-3</v>
      </c>
      <c r="AA99">
        <v>-3</v>
      </c>
      <c r="AB99">
        <v>-3</v>
      </c>
      <c r="AC99">
        <v>-3</v>
      </c>
      <c r="AF99">
        <v>-3</v>
      </c>
      <c r="AG99">
        <v>-3</v>
      </c>
      <c r="AH99">
        <v>-3</v>
      </c>
      <c r="AI99">
        <v>-3</v>
      </c>
      <c r="AJ99">
        <v>-3</v>
      </c>
      <c r="AK99">
        <v>-3</v>
      </c>
      <c r="AL99">
        <v>-3</v>
      </c>
      <c r="AM99">
        <v>-3</v>
      </c>
      <c r="AN99">
        <v>-3</v>
      </c>
      <c r="AO99">
        <v>-3</v>
      </c>
      <c r="AP99">
        <v>-3</v>
      </c>
      <c r="AQ99">
        <v>-3</v>
      </c>
      <c r="AR99">
        <v>-3</v>
      </c>
      <c r="AS99">
        <v>-3</v>
      </c>
      <c r="AT99">
        <v>-3</v>
      </c>
      <c r="AU99">
        <v>-3</v>
      </c>
      <c r="AV99">
        <v>-3</v>
      </c>
      <c r="AW99">
        <v>-3</v>
      </c>
      <c r="AX99">
        <v>-3</v>
      </c>
      <c r="AY99">
        <v>-3</v>
      </c>
      <c r="AZ99">
        <v>-3</v>
      </c>
      <c r="BB99">
        <v>-3</v>
      </c>
      <c r="BC99">
        <v>-3</v>
      </c>
      <c r="BD99">
        <v>-3</v>
      </c>
      <c r="BE99">
        <v>-3</v>
      </c>
      <c r="BF99">
        <v>-3</v>
      </c>
      <c r="BG99">
        <v>-3</v>
      </c>
      <c r="BH99">
        <v>-3</v>
      </c>
      <c r="BI99">
        <v>-3</v>
      </c>
      <c r="BJ99">
        <v>-3</v>
      </c>
      <c r="BK99">
        <v>-3</v>
      </c>
      <c r="BL99">
        <v>-3</v>
      </c>
      <c r="BM99">
        <v>-3</v>
      </c>
      <c r="BN99">
        <v>-3</v>
      </c>
      <c r="BO99">
        <v>-3</v>
      </c>
      <c r="BP99">
        <v>-3</v>
      </c>
      <c r="BQ99">
        <v>-3</v>
      </c>
      <c r="BR99">
        <v>-3</v>
      </c>
      <c r="BS99">
        <v>-3</v>
      </c>
      <c r="BT99">
        <v>-3</v>
      </c>
      <c r="BU99">
        <v>-3</v>
      </c>
      <c r="BV99">
        <v>-3</v>
      </c>
      <c r="BW99">
        <v>-3</v>
      </c>
      <c r="BX99">
        <v>-3</v>
      </c>
      <c r="BY99">
        <v>-3</v>
      </c>
      <c r="BZ99">
        <v>-3</v>
      </c>
      <c r="CA99">
        <v>-3</v>
      </c>
      <c r="CB99">
        <v>-3</v>
      </c>
      <c r="CC99">
        <v>-3</v>
      </c>
      <c r="CD99">
        <v>-3</v>
      </c>
      <c r="CE99">
        <v>-3</v>
      </c>
      <c r="CF99">
        <v>-3</v>
      </c>
      <c r="CG99">
        <v>-3</v>
      </c>
      <c r="CH99">
        <v>-3</v>
      </c>
      <c r="CI99">
        <v>-3</v>
      </c>
      <c r="CJ99">
        <v>-3</v>
      </c>
      <c r="CK99">
        <v>-3</v>
      </c>
      <c r="CL99">
        <v>-3</v>
      </c>
      <c r="CM99">
        <v>-3</v>
      </c>
      <c r="CN99">
        <v>-3</v>
      </c>
      <c r="CO99">
        <v>-3</v>
      </c>
      <c r="CP99">
        <v>-3</v>
      </c>
      <c r="CQ99">
        <v>-3</v>
      </c>
    </row>
    <row r="100" spans="1:95" ht="18" x14ac:dyDescent="0.2">
      <c r="A100" s="4" t="s">
        <v>74</v>
      </c>
      <c r="B100">
        <v>0</v>
      </c>
      <c r="C100">
        <v>0</v>
      </c>
      <c r="D100">
        <v>0</v>
      </c>
      <c r="E100">
        <v>0</v>
      </c>
      <c r="O100">
        <v>1992</v>
      </c>
      <c r="P100">
        <f t="shared" si="0"/>
        <v>29</v>
      </c>
      <c r="R100" s="25"/>
      <c r="S100" s="25"/>
      <c r="T100" s="25"/>
      <c r="U100" s="25"/>
      <c r="V100" s="25"/>
      <c r="W100" s="25"/>
      <c r="X100" s="25"/>
      <c r="Y100" s="25"/>
      <c r="Z100">
        <v>0</v>
      </c>
      <c r="AA100">
        <v>0</v>
      </c>
      <c r="AB100">
        <v>0</v>
      </c>
      <c r="AC100">
        <v>0</v>
      </c>
      <c r="AF100">
        <v>0</v>
      </c>
      <c r="AG100">
        <v>1</v>
      </c>
      <c r="AH100">
        <v>2</v>
      </c>
      <c r="AI100">
        <v>3</v>
      </c>
      <c r="AJ100">
        <v>4</v>
      </c>
      <c r="AK100">
        <v>5</v>
      </c>
      <c r="AL100">
        <v>6</v>
      </c>
      <c r="AM100">
        <v>7</v>
      </c>
      <c r="AN100">
        <v>8</v>
      </c>
      <c r="AO100">
        <v>9</v>
      </c>
      <c r="AP100">
        <v>10</v>
      </c>
      <c r="AQ100">
        <v>11</v>
      </c>
      <c r="AR100">
        <v>12</v>
      </c>
      <c r="AS100">
        <v>13</v>
      </c>
      <c r="AT100">
        <v>14</v>
      </c>
      <c r="AU100">
        <v>15</v>
      </c>
      <c r="AV100">
        <v>16</v>
      </c>
      <c r="AW100">
        <v>17</v>
      </c>
      <c r="AX100">
        <v>18</v>
      </c>
      <c r="AY100">
        <v>19</v>
      </c>
      <c r="AZ100">
        <v>20</v>
      </c>
      <c r="BB100">
        <v>0</v>
      </c>
      <c r="BC100">
        <v>1</v>
      </c>
      <c r="BD100">
        <v>2</v>
      </c>
      <c r="BE100">
        <v>3</v>
      </c>
      <c r="BF100">
        <v>4</v>
      </c>
      <c r="BG100">
        <v>5</v>
      </c>
      <c r="BH100">
        <f>BG100+1</f>
        <v>6</v>
      </c>
      <c r="BI100">
        <v>7</v>
      </c>
      <c r="BJ100">
        <v>8</v>
      </c>
      <c r="BK100">
        <v>9</v>
      </c>
      <c r="BL100">
        <v>10</v>
      </c>
      <c r="BM100">
        <v>11</v>
      </c>
      <c r="BN100">
        <v>12</v>
      </c>
      <c r="BO100">
        <v>13</v>
      </c>
      <c r="BP100">
        <v>14</v>
      </c>
      <c r="BQ100">
        <v>15</v>
      </c>
      <c r="BR100">
        <v>16</v>
      </c>
      <c r="BS100">
        <v>17</v>
      </c>
      <c r="BT100">
        <v>18</v>
      </c>
      <c r="BU100">
        <v>19</v>
      </c>
      <c r="BV100">
        <v>20</v>
      </c>
      <c r="BW100">
        <v>0</v>
      </c>
      <c r="BX100">
        <v>1</v>
      </c>
      <c r="BY100">
        <v>2</v>
      </c>
      <c r="BZ100">
        <v>3</v>
      </c>
      <c r="CA100">
        <v>4</v>
      </c>
      <c r="CB100">
        <v>5</v>
      </c>
      <c r="CC100">
        <f>CB100+1</f>
        <v>6</v>
      </c>
      <c r="CD100">
        <v>7</v>
      </c>
      <c r="CE100">
        <v>8</v>
      </c>
      <c r="CF100">
        <v>9</v>
      </c>
      <c r="CG100">
        <v>10</v>
      </c>
      <c r="CH100">
        <v>11</v>
      </c>
      <c r="CI100">
        <v>12</v>
      </c>
      <c r="CJ100">
        <v>13</v>
      </c>
      <c r="CK100">
        <v>14</v>
      </c>
      <c r="CL100">
        <v>15</v>
      </c>
      <c r="CM100">
        <v>16</v>
      </c>
      <c r="CN100">
        <v>17</v>
      </c>
      <c r="CO100">
        <v>18</v>
      </c>
      <c r="CP100">
        <v>19</v>
      </c>
      <c r="CQ100">
        <v>20</v>
      </c>
    </row>
    <row r="101" spans="1:95" ht="18" x14ac:dyDescent="0.2">
      <c r="A101" s="5" t="s">
        <v>77</v>
      </c>
      <c r="B101">
        <v>2</v>
      </c>
      <c r="C101">
        <v>2</v>
      </c>
      <c r="D101">
        <v>2</v>
      </c>
      <c r="E101">
        <v>2</v>
      </c>
      <c r="O101">
        <v>1993</v>
      </c>
      <c r="P101">
        <f t="shared" si="0"/>
        <v>30</v>
      </c>
      <c r="R101" s="25"/>
      <c r="S101" s="25"/>
      <c r="T101" s="25"/>
      <c r="U101" s="25"/>
      <c r="V101" s="25"/>
      <c r="W101" s="25"/>
      <c r="X101" s="25"/>
      <c r="Y101" s="25"/>
      <c r="Z101">
        <v>2</v>
      </c>
      <c r="AA101">
        <v>2</v>
      </c>
      <c r="AB101">
        <v>2</v>
      </c>
      <c r="AC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4</v>
      </c>
      <c r="BX101">
        <v>4</v>
      </c>
      <c r="BY101">
        <v>4</v>
      </c>
      <c r="BZ101">
        <v>4</v>
      </c>
      <c r="CA101">
        <v>4</v>
      </c>
      <c r="CB101">
        <v>4</v>
      </c>
      <c r="CC101">
        <v>4</v>
      </c>
      <c r="CD101">
        <v>4</v>
      </c>
      <c r="CE101">
        <v>4</v>
      </c>
      <c r="CF101">
        <v>4</v>
      </c>
      <c r="CG101">
        <v>4</v>
      </c>
      <c r="CH101">
        <v>4</v>
      </c>
      <c r="CI101">
        <v>4</v>
      </c>
      <c r="CJ101">
        <v>4</v>
      </c>
      <c r="CK101">
        <v>4</v>
      </c>
      <c r="CL101">
        <v>4</v>
      </c>
      <c r="CM101">
        <v>4</v>
      </c>
      <c r="CN101">
        <v>4</v>
      </c>
      <c r="CO101">
        <v>4</v>
      </c>
      <c r="CP101">
        <v>4</v>
      </c>
      <c r="CQ101">
        <v>4</v>
      </c>
    </row>
    <row r="102" spans="1:95" ht="18" x14ac:dyDescent="0.2">
      <c r="A102" s="4" t="s">
        <v>317</v>
      </c>
      <c r="B102">
        <v>0</v>
      </c>
      <c r="C102">
        <v>0</v>
      </c>
      <c r="D102">
        <v>1</v>
      </c>
      <c r="E102">
        <v>0.01</v>
      </c>
      <c r="O102">
        <v>1994</v>
      </c>
      <c r="P102">
        <f t="shared" si="0"/>
        <v>31</v>
      </c>
      <c r="R102" s="25"/>
      <c r="S102" s="25"/>
      <c r="T102" s="25"/>
      <c r="U102" s="25"/>
      <c r="V102" s="25"/>
      <c r="W102" s="25"/>
      <c r="X102" s="25"/>
      <c r="Y102" s="25"/>
      <c r="Z102">
        <v>-1</v>
      </c>
      <c r="AA102">
        <v>-1</v>
      </c>
      <c r="AB102">
        <v>-1</v>
      </c>
      <c r="AC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</row>
    <row r="103" spans="1:95" x14ac:dyDescent="0.2">
      <c r="O103">
        <v>1995</v>
      </c>
      <c r="P103">
        <f t="shared" si="0"/>
        <v>32</v>
      </c>
    </row>
    <row r="104" spans="1:95" x14ac:dyDescent="0.2">
      <c r="O104">
        <v>1996</v>
      </c>
      <c r="P104">
        <f t="shared" si="0"/>
        <v>33</v>
      </c>
    </row>
    <row r="105" spans="1:95" x14ac:dyDescent="0.2">
      <c r="E105">
        <v>3.4500000000000003E-2</v>
      </c>
      <c r="O105">
        <v>1997</v>
      </c>
      <c r="P105">
        <f t="shared" si="0"/>
        <v>34</v>
      </c>
    </row>
    <row r="106" spans="1:95" x14ac:dyDescent="0.2">
      <c r="E106">
        <f>1/(2*E105*E105)</f>
        <v>420.07981516488127</v>
      </c>
      <c r="O106">
        <v>1998</v>
      </c>
      <c r="P106">
        <f t="shared" si="0"/>
        <v>35</v>
      </c>
    </row>
    <row r="107" spans="1:95" x14ac:dyDescent="0.2">
      <c r="O107">
        <v>1999</v>
      </c>
      <c r="P107">
        <f t="shared" si="0"/>
        <v>36</v>
      </c>
    </row>
    <row r="108" spans="1:95" x14ac:dyDescent="0.2">
      <c r="O108">
        <v>2000</v>
      </c>
      <c r="P108">
        <f t="shared" si="0"/>
        <v>37</v>
      </c>
    </row>
    <row r="109" spans="1:95" x14ac:dyDescent="0.2">
      <c r="O109">
        <v>2001</v>
      </c>
      <c r="P109">
        <f t="shared" si="0"/>
        <v>38</v>
      </c>
    </row>
    <row r="110" spans="1:95" x14ac:dyDescent="0.2">
      <c r="O110">
        <v>2002</v>
      </c>
      <c r="P110">
        <f t="shared" si="0"/>
        <v>39</v>
      </c>
    </row>
    <row r="111" spans="1:95" x14ac:dyDescent="0.2">
      <c r="O111">
        <v>2003</v>
      </c>
      <c r="P111">
        <f t="shared" si="0"/>
        <v>40</v>
      </c>
    </row>
    <row r="112" spans="1:95" x14ac:dyDescent="0.2">
      <c r="O112">
        <v>2004</v>
      </c>
      <c r="P112">
        <f t="shared" si="0"/>
        <v>41</v>
      </c>
    </row>
    <row r="113" spans="15:16" x14ac:dyDescent="0.2">
      <c r="O113">
        <v>2005</v>
      </c>
      <c r="P113">
        <f t="shared" si="0"/>
        <v>42</v>
      </c>
    </row>
    <row r="114" spans="15:16" x14ac:dyDescent="0.2">
      <c r="O114">
        <v>2006</v>
      </c>
      <c r="P114">
        <f t="shared" si="0"/>
        <v>43</v>
      </c>
    </row>
    <row r="115" spans="15:16" x14ac:dyDescent="0.2">
      <c r="O115">
        <v>2007</v>
      </c>
      <c r="P115">
        <f t="shared" si="0"/>
        <v>44</v>
      </c>
    </row>
    <row r="116" spans="15:16" x14ac:dyDescent="0.2">
      <c r="O116">
        <v>2008</v>
      </c>
      <c r="P116">
        <f t="shared" si="0"/>
        <v>45</v>
      </c>
    </row>
    <row r="117" spans="15:16" x14ac:dyDescent="0.2">
      <c r="O117">
        <v>2009</v>
      </c>
      <c r="P117">
        <f t="shared" si="0"/>
        <v>46</v>
      </c>
    </row>
    <row r="118" spans="15:16" x14ac:dyDescent="0.2">
      <c r="O118">
        <v>2010</v>
      </c>
      <c r="P118">
        <f t="shared" si="0"/>
        <v>47</v>
      </c>
    </row>
    <row r="119" spans="15:16" x14ac:dyDescent="0.2">
      <c r="O119">
        <v>2011</v>
      </c>
      <c r="P119">
        <f t="shared" si="0"/>
        <v>48</v>
      </c>
    </row>
    <row r="120" spans="15:16" x14ac:dyDescent="0.2">
      <c r="O120">
        <v>2012</v>
      </c>
      <c r="P120">
        <f t="shared" si="0"/>
        <v>49</v>
      </c>
    </row>
    <row r="121" spans="15:16" x14ac:dyDescent="0.2">
      <c r="O121">
        <v>2013</v>
      </c>
      <c r="P121">
        <f t="shared" si="0"/>
        <v>50</v>
      </c>
    </row>
    <row r="122" spans="15:16" x14ac:dyDescent="0.2">
      <c r="O122">
        <v>2014</v>
      </c>
      <c r="P122">
        <f t="shared" si="0"/>
        <v>51</v>
      </c>
    </row>
    <row r="123" spans="15:16" x14ac:dyDescent="0.2">
      <c r="O123">
        <v>2015</v>
      </c>
      <c r="P123">
        <f t="shared" si="0"/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5" x14ac:dyDescent="0.2"/>
  <cols>
    <col min="1" max="1" width="18.59765625" customWidth="1"/>
  </cols>
  <sheetData>
    <row r="1" spans="1:1" x14ac:dyDescent="0.2">
      <c r="A1" t="s">
        <v>119</v>
      </c>
    </row>
    <row r="2" spans="1:1" x14ac:dyDescent="0.2">
      <c r="A2" t="s">
        <v>120</v>
      </c>
    </row>
    <row r="3" spans="1:1" x14ac:dyDescent="0.2">
      <c r="A3" t="s">
        <v>0</v>
      </c>
    </row>
    <row r="4" spans="1:1" x14ac:dyDescent="0.2">
      <c r="A4" t="s">
        <v>121</v>
      </c>
    </row>
    <row r="5" spans="1:1" x14ac:dyDescent="0.2">
      <c r="A5" t="s">
        <v>122</v>
      </c>
    </row>
    <row r="6" spans="1:1" x14ac:dyDescent="0.2">
      <c r="A6" t="s">
        <v>123</v>
      </c>
    </row>
    <row r="7" spans="1:1" x14ac:dyDescent="0.2">
      <c r="A7" t="s">
        <v>124</v>
      </c>
    </row>
    <row r="8" spans="1:1" x14ac:dyDescent="0.2">
      <c r="A8" t="s">
        <v>125</v>
      </c>
    </row>
    <row r="9" spans="1:1" x14ac:dyDescent="0.2">
      <c r="A9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X64"/>
  <sheetViews>
    <sheetView workbookViewId="0"/>
  </sheetViews>
  <sheetFormatPr baseColWidth="10" defaultColWidth="8.796875" defaultRowHeight="15" x14ac:dyDescent="0.2"/>
  <cols>
    <col min="9" max="9" width="13.19921875" customWidth="1"/>
  </cols>
  <sheetData>
    <row r="1" spans="1:24" x14ac:dyDescent="0.2">
      <c r="D1" t="s">
        <v>79</v>
      </c>
      <c r="E1" t="s">
        <v>80</v>
      </c>
    </row>
    <row r="2" spans="1:24" x14ac:dyDescent="0.2">
      <c r="A2">
        <v>1</v>
      </c>
      <c r="B2">
        <v>0</v>
      </c>
      <c r="C2">
        <v>0</v>
      </c>
      <c r="D2">
        <f>2011-B2</f>
        <v>2011</v>
      </c>
      <c r="E2">
        <f>D2-C2-1</f>
        <v>2010</v>
      </c>
    </row>
    <row r="3" spans="1:24" x14ac:dyDescent="0.2">
      <c r="A3">
        <v>2</v>
      </c>
      <c r="B3">
        <v>1</v>
      </c>
      <c r="C3">
        <v>0</v>
      </c>
      <c r="D3">
        <f t="shared" ref="D3:D64" si="0">2011-B3</f>
        <v>2010</v>
      </c>
      <c r="E3">
        <f t="shared" ref="E3:E64" si="1">D3-C3-1</f>
        <v>2009</v>
      </c>
    </row>
    <row r="4" spans="1:24" x14ac:dyDescent="0.2">
      <c r="A4">
        <v>3</v>
      </c>
      <c r="B4">
        <v>2</v>
      </c>
      <c r="C4">
        <v>0</v>
      </c>
      <c r="D4">
        <f t="shared" si="0"/>
        <v>2009</v>
      </c>
      <c r="E4">
        <f t="shared" si="1"/>
        <v>2008</v>
      </c>
      <c r="I4" t="s">
        <v>81</v>
      </c>
      <c r="J4">
        <v>1</v>
      </c>
      <c r="K4">
        <v>2</v>
      </c>
      <c r="L4">
        <v>3</v>
      </c>
      <c r="M4">
        <v>4</v>
      </c>
      <c r="N4">
        <v>5</v>
      </c>
      <c r="O4">
        <v>6</v>
      </c>
      <c r="P4">
        <v>7</v>
      </c>
      <c r="Q4">
        <v>8</v>
      </c>
      <c r="R4">
        <v>9</v>
      </c>
      <c r="S4">
        <v>10</v>
      </c>
      <c r="T4">
        <v>11</v>
      </c>
      <c r="U4">
        <v>12</v>
      </c>
      <c r="V4">
        <v>13</v>
      </c>
      <c r="W4">
        <v>14</v>
      </c>
      <c r="X4">
        <v>15</v>
      </c>
    </row>
    <row r="5" spans="1:24" x14ac:dyDescent="0.2">
      <c r="A5">
        <v>4</v>
      </c>
      <c r="B5">
        <v>3</v>
      </c>
      <c r="C5">
        <v>0</v>
      </c>
      <c r="D5">
        <f t="shared" si="0"/>
        <v>2008</v>
      </c>
      <c r="E5">
        <f t="shared" si="1"/>
        <v>2007</v>
      </c>
      <c r="I5">
        <v>1</v>
      </c>
    </row>
    <row r="6" spans="1:24" x14ac:dyDescent="0.2">
      <c r="A6">
        <v>5</v>
      </c>
      <c r="B6">
        <v>4</v>
      </c>
      <c r="C6">
        <v>0</v>
      </c>
      <c r="D6">
        <f t="shared" si="0"/>
        <v>2007</v>
      </c>
      <c r="E6">
        <f t="shared" si="1"/>
        <v>2006</v>
      </c>
      <c r="I6">
        <v>2</v>
      </c>
    </row>
    <row r="7" spans="1:24" x14ac:dyDescent="0.2">
      <c r="A7">
        <v>6</v>
      </c>
      <c r="B7">
        <v>5</v>
      </c>
      <c r="C7">
        <v>0</v>
      </c>
      <c r="D7">
        <f t="shared" si="0"/>
        <v>2006</v>
      </c>
      <c r="E7">
        <f t="shared" si="1"/>
        <v>2005</v>
      </c>
      <c r="I7">
        <v>3</v>
      </c>
    </row>
    <row r="8" spans="1:24" x14ac:dyDescent="0.2">
      <c r="A8">
        <v>7</v>
      </c>
      <c r="B8">
        <v>6</v>
      </c>
      <c r="C8">
        <v>0</v>
      </c>
      <c r="D8">
        <f t="shared" si="0"/>
        <v>2005</v>
      </c>
      <c r="E8">
        <f t="shared" si="1"/>
        <v>2004</v>
      </c>
      <c r="I8">
        <v>4</v>
      </c>
    </row>
    <row r="9" spans="1:24" x14ac:dyDescent="0.2">
      <c r="A9">
        <v>8</v>
      </c>
      <c r="B9">
        <v>7</v>
      </c>
      <c r="C9">
        <v>0</v>
      </c>
      <c r="D9">
        <f t="shared" si="0"/>
        <v>2004</v>
      </c>
      <c r="E9">
        <f t="shared" si="1"/>
        <v>2003</v>
      </c>
      <c r="I9">
        <v>5</v>
      </c>
    </row>
    <row r="10" spans="1:24" x14ac:dyDescent="0.2">
      <c r="A10">
        <v>9</v>
      </c>
      <c r="B10">
        <v>8</v>
      </c>
      <c r="C10">
        <v>0</v>
      </c>
      <c r="D10">
        <f t="shared" si="0"/>
        <v>2003</v>
      </c>
      <c r="E10">
        <f t="shared" si="1"/>
        <v>2002</v>
      </c>
      <c r="I10">
        <v>6</v>
      </c>
    </row>
    <row r="11" spans="1:24" x14ac:dyDescent="0.2">
      <c r="A11">
        <v>10</v>
      </c>
      <c r="B11">
        <v>9</v>
      </c>
      <c r="C11">
        <v>0</v>
      </c>
      <c r="D11">
        <f t="shared" si="0"/>
        <v>2002</v>
      </c>
      <c r="E11">
        <f t="shared" si="1"/>
        <v>2001</v>
      </c>
      <c r="I11">
        <v>7</v>
      </c>
    </row>
    <row r="12" spans="1:24" x14ac:dyDescent="0.2">
      <c r="A12">
        <v>11</v>
      </c>
      <c r="B12">
        <v>10</v>
      </c>
      <c r="C12">
        <v>0</v>
      </c>
      <c r="D12">
        <f t="shared" si="0"/>
        <v>2001</v>
      </c>
      <c r="E12">
        <f t="shared" si="1"/>
        <v>2000</v>
      </c>
      <c r="I12">
        <v>8</v>
      </c>
    </row>
    <row r="13" spans="1:24" x14ac:dyDescent="0.2">
      <c r="A13">
        <v>12</v>
      </c>
      <c r="B13">
        <v>11</v>
      </c>
      <c r="C13">
        <v>0</v>
      </c>
      <c r="D13">
        <f t="shared" si="0"/>
        <v>2000</v>
      </c>
      <c r="E13">
        <f t="shared" si="1"/>
        <v>1999</v>
      </c>
      <c r="I13">
        <v>9</v>
      </c>
    </row>
    <row r="14" spans="1:24" x14ac:dyDescent="0.2">
      <c r="A14">
        <v>13</v>
      </c>
      <c r="B14">
        <v>12</v>
      </c>
      <c r="C14">
        <v>0</v>
      </c>
      <c r="D14">
        <f t="shared" si="0"/>
        <v>1999</v>
      </c>
      <c r="E14">
        <f t="shared" si="1"/>
        <v>1998</v>
      </c>
      <c r="I14">
        <v>10</v>
      </c>
    </row>
    <row r="15" spans="1:24" x14ac:dyDescent="0.2">
      <c r="A15">
        <v>14</v>
      </c>
      <c r="B15">
        <v>13</v>
      </c>
      <c r="C15">
        <v>0</v>
      </c>
      <c r="D15">
        <f t="shared" si="0"/>
        <v>1998</v>
      </c>
      <c r="E15">
        <f t="shared" si="1"/>
        <v>1997</v>
      </c>
      <c r="I15">
        <v>11</v>
      </c>
    </row>
    <row r="16" spans="1:24" x14ac:dyDescent="0.2">
      <c r="A16">
        <v>15</v>
      </c>
      <c r="B16">
        <v>14</v>
      </c>
      <c r="C16">
        <v>0</v>
      </c>
      <c r="D16">
        <f t="shared" si="0"/>
        <v>1997</v>
      </c>
      <c r="E16">
        <f t="shared" si="1"/>
        <v>1996</v>
      </c>
      <c r="I16">
        <v>12</v>
      </c>
    </row>
    <row r="17" spans="1:9" x14ac:dyDescent="0.2">
      <c r="A17">
        <v>16</v>
      </c>
      <c r="B17">
        <v>15</v>
      </c>
      <c r="C17">
        <v>0</v>
      </c>
      <c r="D17">
        <f t="shared" si="0"/>
        <v>1996</v>
      </c>
      <c r="E17">
        <f t="shared" si="1"/>
        <v>1995</v>
      </c>
      <c r="I17">
        <v>13</v>
      </c>
    </row>
    <row r="18" spans="1:9" x14ac:dyDescent="0.2">
      <c r="A18">
        <v>17</v>
      </c>
      <c r="B18">
        <v>16</v>
      </c>
      <c r="C18">
        <v>0</v>
      </c>
      <c r="D18">
        <f t="shared" si="0"/>
        <v>1995</v>
      </c>
      <c r="E18">
        <f t="shared" si="1"/>
        <v>1994</v>
      </c>
      <c r="I18">
        <v>14</v>
      </c>
    </row>
    <row r="19" spans="1:9" x14ac:dyDescent="0.2">
      <c r="A19">
        <v>18</v>
      </c>
      <c r="B19">
        <v>17</v>
      </c>
      <c r="C19">
        <v>0</v>
      </c>
      <c r="D19">
        <f t="shared" si="0"/>
        <v>1994</v>
      </c>
      <c r="E19">
        <f t="shared" si="1"/>
        <v>1993</v>
      </c>
      <c r="I19">
        <v>15</v>
      </c>
    </row>
    <row r="20" spans="1:9" x14ac:dyDescent="0.2">
      <c r="A20">
        <v>19</v>
      </c>
      <c r="B20">
        <v>18</v>
      </c>
      <c r="C20">
        <v>0</v>
      </c>
      <c r="D20">
        <f t="shared" si="0"/>
        <v>1993</v>
      </c>
      <c r="E20">
        <f t="shared" si="1"/>
        <v>1992</v>
      </c>
    </row>
    <row r="21" spans="1:9" x14ac:dyDescent="0.2">
      <c r="A21">
        <v>20</v>
      </c>
      <c r="B21">
        <v>19</v>
      </c>
      <c r="C21">
        <v>0</v>
      </c>
      <c r="D21">
        <f t="shared" si="0"/>
        <v>1992</v>
      </c>
      <c r="E21">
        <f t="shared" si="1"/>
        <v>1991</v>
      </c>
    </row>
    <row r="22" spans="1:9" x14ac:dyDescent="0.2">
      <c r="A22">
        <v>21</v>
      </c>
      <c r="B22">
        <v>20</v>
      </c>
      <c r="C22">
        <v>0</v>
      </c>
      <c r="D22">
        <f t="shared" si="0"/>
        <v>1991</v>
      </c>
      <c r="E22">
        <f t="shared" si="1"/>
        <v>1990</v>
      </c>
    </row>
    <row r="23" spans="1:9" x14ac:dyDescent="0.2">
      <c r="A23">
        <v>22</v>
      </c>
      <c r="B23">
        <v>0</v>
      </c>
      <c r="C23">
        <v>2</v>
      </c>
      <c r="D23">
        <f t="shared" si="0"/>
        <v>2011</v>
      </c>
      <c r="E23">
        <f t="shared" si="1"/>
        <v>2008</v>
      </c>
    </row>
    <row r="24" spans="1:9" x14ac:dyDescent="0.2">
      <c r="A24">
        <v>23</v>
      </c>
      <c r="B24">
        <v>1</v>
      </c>
      <c r="C24">
        <v>2</v>
      </c>
      <c r="D24">
        <f t="shared" si="0"/>
        <v>2010</v>
      </c>
      <c r="E24">
        <f t="shared" si="1"/>
        <v>2007</v>
      </c>
    </row>
    <row r="25" spans="1:9" x14ac:dyDescent="0.2">
      <c r="A25">
        <v>24</v>
      </c>
      <c r="B25">
        <v>2</v>
      </c>
      <c r="C25">
        <v>2</v>
      </c>
      <c r="D25">
        <f t="shared" si="0"/>
        <v>2009</v>
      </c>
      <c r="E25">
        <f t="shared" si="1"/>
        <v>2006</v>
      </c>
    </row>
    <row r="26" spans="1:9" x14ac:dyDescent="0.2">
      <c r="A26">
        <v>25</v>
      </c>
      <c r="B26">
        <v>3</v>
      </c>
      <c r="C26">
        <v>2</v>
      </c>
      <c r="D26">
        <f t="shared" si="0"/>
        <v>2008</v>
      </c>
      <c r="E26">
        <f t="shared" si="1"/>
        <v>2005</v>
      </c>
    </row>
    <row r="27" spans="1:9" x14ac:dyDescent="0.2">
      <c r="A27">
        <v>26</v>
      </c>
      <c r="B27">
        <v>4</v>
      </c>
      <c r="C27">
        <v>2</v>
      </c>
      <c r="D27">
        <f t="shared" si="0"/>
        <v>2007</v>
      </c>
      <c r="E27">
        <f t="shared" si="1"/>
        <v>2004</v>
      </c>
    </row>
    <row r="28" spans="1:9" x14ac:dyDescent="0.2">
      <c r="A28">
        <v>27</v>
      </c>
      <c r="B28">
        <v>5</v>
      </c>
      <c r="C28">
        <v>2</v>
      </c>
      <c r="D28">
        <f t="shared" si="0"/>
        <v>2006</v>
      </c>
      <c r="E28">
        <f t="shared" si="1"/>
        <v>2003</v>
      </c>
    </row>
    <row r="29" spans="1:9" x14ac:dyDescent="0.2">
      <c r="A29">
        <v>28</v>
      </c>
      <c r="B29">
        <v>6</v>
      </c>
      <c r="C29">
        <v>2</v>
      </c>
      <c r="D29">
        <f t="shared" si="0"/>
        <v>2005</v>
      </c>
      <c r="E29">
        <f t="shared" si="1"/>
        <v>2002</v>
      </c>
    </row>
    <row r="30" spans="1:9" x14ac:dyDescent="0.2">
      <c r="A30">
        <v>29</v>
      </c>
      <c r="B30">
        <v>7</v>
      </c>
      <c r="C30">
        <v>2</v>
      </c>
      <c r="D30">
        <f t="shared" si="0"/>
        <v>2004</v>
      </c>
      <c r="E30">
        <f t="shared" si="1"/>
        <v>2001</v>
      </c>
    </row>
    <row r="31" spans="1:9" x14ac:dyDescent="0.2">
      <c r="A31">
        <v>30</v>
      </c>
      <c r="B31">
        <v>8</v>
      </c>
      <c r="C31">
        <v>2</v>
      </c>
      <c r="D31">
        <f t="shared" si="0"/>
        <v>2003</v>
      </c>
      <c r="E31">
        <f t="shared" si="1"/>
        <v>2000</v>
      </c>
    </row>
    <row r="32" spans="1:9" x14ac:dyDescent="0.2">
      <c r="A32">
        <v>31</v>
      </c>
      <c r="B32">
        <v>9</v>
      </c>
      <c r="C32">
        <v>2</v>
      </c>
      <c r="D32">
        <f t="shared" si="0"/>
        <v>2002</v>
      </c>
      <c r="E32">
        <f t="shared" si="1"/>
        <v>1999</v>
      </c>
    </row>
    <row r="33" spans="1:5" x14ac:dyDescent="0.2">
      <c r="A33">
        <v>32</v>
      </c>
      <c r="B33">
        <v>10</v>
      </c>
      <c r="C33">
        <v>2</v>
      </c>
      <c r="D33">
        <f t="shared" si="0"/>
        <v>2001</v>
      </c>
      <c r="E33">
        <f t="shared" si="1"/>
        <v>1998</v>
      </c>
    </row>
    <row r="34" spans="1:5" x14ac:dyDescent="0.2">
      <c r="A34">
        <v>33</v>
      </c>
      <c r="B34">
        <v>11</v>
      </c>
      <c r="C34">
        <v>2</v>
      </c>
      <c r="D34">
        <f t="shared" si="0"/>
        <v>2000</v>
      </c>
      <c r="E34">
        <f t="shared" si="1"/>
        <v>1997</v>
      </c>
    </row>
    <row r="35" spans="1:5" x14ac:dyDescent="0.2">
      <c r="A35">
        <v>34</v>
      </c>
      <c r="B35">
        <v>12</v>
      </c>
      <c r="C35">
        <v>2</v>
      </c>
      <c r="D35">
        <f t="shared" si="0"/>
        <v>1999</v>
      </c>
      <c r="E35">
        <f t="shared" si="1"/>
        <v>1996</v>
      </c>
    </row>
    <row r="36" spans="1:5" x14ac:dyDescent="0.2">
      <c r="A36">
        <v>35</v>
      </c>
      <c r="B36">
        <v>13</v>
      </c>
      <c r="C36">
        <v>2</v>
      </c>
      <c r="D36">
        <f t="shared" si="0"/>
        <v>1998</v>
      </c>
      <c r="E36">
        <f t="shared" si="1"/>
        <v>1995</v>
      </c>
    </row>
    <row r="37" spans="1:5" x14ac:dyDescent="0.2">
      <c r="A37">
        <v>36</v>
      </c>
      <c r="B37">
        <v>14</v>
      </c>
      <c r="C37">
        <v>2</v>
      </c>
      <c r="D37">
        <f t="shared" si="0"/>
        <v>1997</v>
      </c>
      <c r="E37">
        <f t="shared" si="1"/>
        <v>1994</v>
      </c>
    </row>
    <row r="38" spans="1:5" x14ac:dyDescent="0.2">
      <c r="A38">
        <v>37</v>
      </c>
      <c r="B38">
        <v>15</v>
      </c>
      <c r="C38">
        <v>2</v>
      </c>
      <c r="D38">
        <f t="shared" si="0"/>
        <v>1996</v>
      </c>
      <c r="E38">
        <f t="shared" si="1"/>
        <v>1993</v>
      </c>
    </row>
    <row r="39" spans="1:5" x14ac:dyDescent="0.2">
      <c r="A39">
        <v>38</v>
      </c>
      <c r="B39">
        <v>16</v>
      </c>
      <c r="C39">
        <v>2</v>
      </c>
      <c r="D39">
        <f t="shared" si="0"/>
        <v>1995</v>
      </c>
      <c r="E39">
        <f t="shared" si="1"/>
        <v>1992</v>
      </c>
    </row>
    <row r="40" spans="1:5" x14ac:dyDescent="0.2">
      <c r="A40">
        <v>39</v>
      </c>
      <c r="B40">
        <v>17</v>
      </c>
      <c r="C40">
        <v>2</v>
      </c>
      <c r="D40">
        <f t="shared" si="0"/>
        <v>1994</v>
      </c>
      <c r="E40">
        <f t="shared" si="1"/>
        <v>1991</v>
      </c>
    </row>
    <row r="41" spans="1:5" x14ac:dyDescent="0.2">
      <c r="A41">
        <v>40</v>
      </c>
      <c r="B41">
        <v>18</v>
      </c>
      <c r="C41">
        <v>2</v>
      </c>
      <c r="D41">
        <f t="shared" si="0"/>
        <v>1993</v>
      </c>
      <c r="E41">
        <f t="shared" si="1"/>
        <v>1990</v>
      </c>
    </row>
    <row r="42" spans="1:5" x14ac:dyDescent="0.2">
      <c r="A42">
        <v>41</v>
      </c>
      <c r="B42">
        <v>19</v>
      </c>
      <c r="C42">
        <v>2</v>
      </c>
      <c r="D42">
        <f t="shared" si="0"/>
        <v>1992</v>
      </c>
      <c r="E42">
        <f t="shared" si="1"/>
        <v>1989</v>
      </c>
    </row>
    <row r="43" spans="1:5" x14ac:dyDescent="0.2">
      <c r="A43">
        <v>42</v>
      </c>
      <c r="B43">
        <v>20</v>
      </c>
      <c r="C43">
        <v>2</v>
      </c>
      <c r="D43">
        <f t="shared" si="0"/>
        <v>1991</v>
      </c>
      <c r="E43">
        <f t="shared" si="1"/>
        <v>1988</v>
      </c>
    </row>
    <row r="44" spans="1:5" x14ac:dyDescent="0.2">
      <c r="A44">
        <v>43</v>
      </c>
      <c r="B44">
        <v>0</v>
      </c>
      <c r="C44">
        <v>4</v>
      </c>
      <c r="D44">
        <f t="shared" si="0"/>
        <v>2011</v>
      </c>
      <c r="E44">
        <f t="shared" si="1"/>
        <v>2006</v>
      </c>
    </row>
    <row r="45" spans="1:5" x14ac:dyDescent="0.2">
      <c r="A45">
        <v>44</v>
      </c>
      <c r="B45">
        <v>1</v>
      </c>
      <c r="C45">
        <v>4</v>
      </c>
      <c r="D45">
        <f t="shared" si="0"/>
        <v>2010</v>
      </c>
      <c r="E45">
        <f t="shared" si="1"/>
        <v>2005</v>
      </c>
    </row>
    <row r="46" spans="1:5" x14ac:dyDescent="0.2">
      <c r="A46">
        <v>45</v>
      </c>
      <c r="B46">
        <v>2</v>
      </c>
      <c r="C46">
        <v>4</v>
      </c>
      <c r="D46">
        <f t="shared" si="0"/>
        <v>2009</v>
      </c>
      <c r="E46">
        <f t="shared" si="1"/>
        <v>2004</v>
      </c>
    </row>
    <row r="47" spans="1:5" x14ac:dyDescent="0.2">
      <c r="A47">
        <v>46</v>
      </c>
      <c r="B47">
        <v>3</v>
      </c>
      <c r="C47">
        <v>4</v>
      </c>
      <c r="D47">
        <f t="shared" si="0"/>
        <v>2008</v>
      </c>
      <c r="E47">
        <f t="shared" si="1"/>
        <v>2003</v>
      </c>
    </row>
    <row r="48" spans="1:5" x14ac:dyDescent="0.2">
      <c r="A48">
        <v>47</v>
      </c>
      <c r="B48">
        <v>4</v>
      </c>
      <c r="C48">
        <v>4</v>
      </c>
      <c r="D48">
        <f t="shared" si="0"/>
        <v>2007</v>
      </c>
      <c r="E48">
        <f t="shared" si="1"/>
        <v>2002</v>
      </c>
    </row>
    <row r="49" spans="1:5" x14ac:dyDescent="0.2">
      <c r="A49">
        <v>48</v>
      </c>
      <c r="B49">
        <v>5</v>
      </c>
      <c r="C49">
        <v>4</v>
      </c>
      <c r="D49">
        <f t="shared" si="0"/>
        <v>2006</v>
      </c>
      <c r="E49">
        <f t="shared" si="1"/>
        <v>2001</v>
      </c>
    </row>
    <row r="50" spans="1:5" x14ac:dyDescent="0.2">
      <c r="A50">
        <v>49</v>
      </c>
      <c r="B50">
        <v>6</v>
      </c>
      <c r="C50">
        <v>4</v>
      </c>
      <c r="D50">
        <f t="shared" si="0"/>
        <v>2005</v>
      </c>
      <c r="E50">
        <f t="shared" si="1"/>
        <v>2000</v>
      </c>
    </row>
    <row r="51" spans="1:5" x14ac:dyDescent="0.2">
      <c r="A51">
        <v>50</v>
      </c>
      <c r="B51">
        <v>7</v>
      </c>
      <c r="C51">
        <v>4</v>
      </c>
      <c r="D51">
        <f t="shared" si="0"/>
        <v>2004</v>
      </c>
      <c r="E51">
        <f t="shared" si="1"/>
        <v>1999</v>
      </c>
    </row>
    <row r="52" spans="1:5" x14ac:dyDescent="0.2">
      <c r="A52">
        <v>51</v>
      </c>
      <c r="B52">
        <v>8</v>
      </c>
      <c r="C52">
        <v>4</v>
      </c>
      <c r="D52">
        <f t="shared" si="0"/>
        <v>2003</v>
      </c>
      <c r="E52">
        <f t="shared" si="1"/>
        <v>1998</v>
      </c>
    </row>
    <row r="53" spans="1:5" x14ac:dyDescent="0.2">
      <c r="A53">
        <v>52</v>
      </c>
      <c r="B53">
        <v>9</v>
      </c>
      <c r="C53">
        <v>4</v>
      </c>
      <c r="D53">
        <f t="shared" si="0"/>
        <v>2002</v>
      </c>
      <c r="E53">
        <f t="shared" si="1"/>
        <v>1997</v>
      </c>
    </row>
    <row r="54" spans="1:5" x14ac:dyDescent="0.2">
      <c r="A54">
        <v>53</v>
      </c>
      <c r="B54">
        <v>10</v>
      </c>
      <c r="C54">
        <v>4</v>
      </c>
      <c r="D54">
        <f t="shared" si="0"/>
        <v>2001</v>
      </c>
      <c r="E54">
        <f t="shared" si="1"/>
        <v>1996</v>
      </c>
    </row>
    <row r="55" spans="1:5" x14ac:dyDescent="0.2">
      <c r="A55">
        <v>54</v>
      </c>
      <c r="B55">
        <v>11</v>
      </c>
      <c r="C55">
        <v>4</v>
      </c>
      <c r="D55">
        <f t="shared" si="0"/>
        <v>2000</v>
      </c>
      <c r="E55">
        <f t="shared" si="1"/>
        <v>1995</v>
      </c>
    </row>
    <row r="56" spans="1:5" x14ac:dyDescent="0.2">
      <c r="A56">
        <v>55</v>
      </c>
      <c r="B56">
        <v>12</v>
      </c>
      <c r="C56">
        <v>4</v>
      </c>
      <c r="D56">
        <f t="shared" si="0"/>
        <v>1999</v>
      </c>
      <c r="E56">
        <f t="shared" si="1"/>
        <v>1994</v>
      </c>
    </row>
    <row r="57" spans="1:5" x14ac:dyDescent="0.2">
      <c r="A57">
        <v>56</v>
      </c>
      <c r="B57">
        <v>13</v>
      </c>
      <c r="C57">
        <v>4</v>
      </c>
      <c r="D57">
        <f t="shared" si="0"/>
        <v>1998</v>
      </c>
      <c r="E57">
        <f t="shared" si="1"/>
        <v>1993</v>
      </c>
    </row>
    <row r="58" spans="1:5" x14ac:dyDescent="0.2">
      <c r="A58">
        <v>57</v>
      </c>
      <c r="B58">
        <v>14</v>
      </c>
      <c r="C58">
        <v>4</v>
      </c>
      <c r="D58">
        <f t="shared" si="0"/>
        <v>1997</v>
      </c>
      <c r="E58">
        <f t="shared" si="1"/>
        <v>1992</v>
      </c>
    </row>
    <row r="59" spans="1:5" x14ac:dyDescent="0.2">
      <c r="A59">
        <v>58</v>
      </c>
      <c r="B59">
        <v>15</v>
      </c>
      <c r="C59">
        <v>4</v>
      </c>
      <c r="D59">
        <f t="shared" si="0"/>
        <v>1996</v>
      </c>
      <c r="E59">
        <f t="shared" si="1"/>
        <v>1991</v>
      </c>
    </row>
    <row r="60" spans="1:5" x14ac:dyDescent="0.2">
      <c r="A60">
        <v>59</v>
      </c>
      <c r="B60">
        <v>16</v>
      </c>
      <c r="C60">
        <v>4</v>
      </c>
      <c r="D60">
        <f t="shared" si="0"/>
        <v>1995</v>
      </c>
      <c r="E60">
        <f t="shared" si="1"/>
        <v>1990</v>
      </c>
    </row>
    <row r="61" spans="1:5" x14ac:dyDescent="0.2">
      <c r="A61">
        <v>60</v>
      </c>
      <c r="B61">
        <v>17</v>
      </c>
      <c r="C61">
        <v>4</v>
      </c>
      <c r="D61">
        <f t="shared" si="0"/>
        <v>1994</v>
      </c>
      <c r="E61">
        <f t="shared" si="1"/>
        <v>1989</v>
      </c>
    </row>
    <row r="62" spans="1:5" x14ac:dyDescent="0.2">
      <c r="A62">
        <v>61</v>
      </c>
      <c r="B62">
        <v>18</v>
      </c>
      <c r="C62">
        <v>4</v>
      </c>
      <c r="D62">
        <f t="shared" si="0"/>
        <v>1993</v>
      </c>
      <c r="E62">
        <f t="shared" si="1"/>
        <v>1988</v>
      </c>
    </row>
    <row r="63" spans="1:5" x14ac:dyDescent="0.2">
      <c r="A63">
        <v>62</v>
      </c>
      <c r="B63">
        <v>19</v>
      </c>
      <c r="C63">
        <v>4</v>
      </c>
      <c r="D63">
        <f t="shared" si="0"/>
        <v>1992</v>
      </c>
      <c r="E63">
        <f t="shared" si="1"/>
        <v>1987</v>
      </c>
    </row>
    <row r="64" spans="1:5" x14ac:dyDescent="0.2">
      <c r="A64">
        <v>63</v>
      </c>
      <c r="B64">
        <v>20</v>
      </c>
      <c r="C64">
        <v>4</v>
      </c>
      <c r="D64">
        <f t="shared" si="0"/>
        <v>1991</v>
      </c>
      <c r="E64">
        <f t="shared" si="1"/>
        <v>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C79"/>
  <sheetViews>
    <sheetView workbookViewId="0">
      <selection activeCell="AO67" sqref="AO67"/>
    </sheetView>
  </sheetViews>
  <sheetFormatPr baseColWidth="10" defaultColWidth="8.796875" defaultRowHeight="15" x14ac:dyDescent="0.2"/>
  <sheetData>
    <row r="1" spans="1:3" x14ac:dyDescent="0.2">
      <c r="A1">
        <v>0.21</v>
      </c>
      <c r="B1">
        <v>25.027200000000001</v>
      </c>
      <c r="C1">
        <f>EXP(-B1)</f>
        <v>1.3515282955706847E-11</v>
      </c>
    </row>
    <row r="2" spans="1:3" x14ac:dyDescent="0.2">
      <c r="A2">
        <v>0.22</v>
      </c>
      <c r="B2">
        <v>24.5566</v>
      </c>
      <c r="C2">
        <f t="shared" ref="C2:C65" si="0">EXP(-B2)</f>
        <v>2.1637352766535787E-11</v>
      </c>
    </row>
    <row r="3" spans="1:3" x14ac:dyDescent="0.2">
      <c r="A3">
        <v>0.23</v>
      </c>
      <c r="B3">
        <v>24.117000000000001</v>
      </c>
      <c r="C3">
        <f t="shared" si="0"/>
        <v>3.3583037927903853E-11</v>
      </c>
    </row>
    <row r="4" spans="1:3" x14ac:dyDescent="0.2">
      <c r="A4">
        <v>0.24</v>
      </c>
      <c r="B4">
        <v>23.706199999999999</v>
      </c>
      <c r="C4">
        <f t="shared" si="0"/>
        <v>5.0644017840392494E-11</v>
      </c>
    </row>
    <row r="5" spans="1:3" x14ac:dyDescent="0.2">
      <c r="A5">
        <v>0.25</v>
      </c>
      <c r="B5">
        <v>23.321999999999999</v>
      </c>
      <c r="C5">
        <f t="shared" si="0"/>
        <v>7.4367655984776557E-11</v>
      </c>
    </row>
    <row r="6" spans="1:3" x14ac:dyDescent="0.2">
      <c r="A6">
        <v>0.26</v>
      </c>
      <c r="B6">
        <v>22.962599999999998</v>
      </c>
      <c r="C6">
        <f t="shared" si="0"/>
        <v>1.0652941198856174E-10</v>
      </c>
    </row>
    <row r="7" spans="1:3" x14ac:dyDescent="0.2">
      <c r="A7">
        <v>0.27</v>
      </c>
      <c r="B7">
        <v>22.626300000000001</v>
      </c>
      <c r="C7">
        <f t="shared" si="0"/>
        <v>1.4911549142365643E-10</v>
      </c>
    </row>
    <row r="8" spans="1:3" x14ac:dyDescent="0.2">
      <c r="A8">
        <v>0.28000000000000003</v>
      </c>
      <c r="B8">
        <v>22.311800000000002</v>
      </c>
      <c r="C8">
        <f t="shared" si="0"/>
        <v>2.0422475262253264E-10</v>
      </c>
    </row>
    <row r="9" spans="1:3" x14ac:dyDescent="0.2">
      <c r="A9">
        <v>0.28999999999999998</v>
      </c>
      <c r="B9">
        <v>22.017800000000001</v>
      </c>
      <c r="C9">
        <f t="shared" si="0"/>
        <v>2.7402548579928351E-10</v>
      </c>
    </row>
    <row r="10" spans="1:3" x14ac:dyDescent="0.2">
      <c r="A10">
        <v>0.3</v>
      </c>
      <c r="B10">
        <v>21.743099999999998</v>
      </c>
      <c r="C10">
        <f t="shared" si="0"/>
        <v>3.6065474509564434E-10</v>
      </c>
    </row>
    <row r="11" spans="1:3" x14ac:dyDescent="0.2">
      <c r="A11">
        <v>0.31</v>
      </c>
      <c r="B11">
        <v>21.486699999999999</v>
      </c>
      <c r="C11">
        <f t="shared" si="0"/>
        <v>4.6606313879713543E-10</v>
      </c>
    </row>
    <row r="12" spans="1:3" x14ac:dyDescent="0.2">
      <c r="A12">
        <v>0.32</v>
      </c>
      <c r="B12">
        <v>21.247800000000002</v>
      </c>
      <c r="C12">
        <f t="shared" si="0"/>
        <v>5.9183099690630979E-10</v>
      </c>
    </row>
    <row r="13" spans="1:3" x14ac:dyDescent="0.2">
      <c r="A13">
        <v>0.33</v>
      </c>
      <c r="B13">
        <v>21.025500000000001</v>
      </c>
      <c r="C13">
        <f t="shared" si="0"/>
        <v>7.3916495949885658E-10</v>
      </c>
    </row>
    <row r="14" spans="1:3" x14ac:dyDescent="0.2">
      <c r="A14">
        <v>0.34</v>
      </c>
      <c r="B14">
        <v>20.819099999999999</v>
      </c>
      <c r="C14">
        <f t="shared" si="0"/>
        <v>9.0861468545998709E-10</v>
      </c>
    </row>
    <row r="15" spans="1:3" x14ac:dyDescent="0.2">
      <c r="A15">
        <v>0.35</v>
      </c>
      <c r="B15">
        <v>20.6279</v>
      </c>
      <c r="C15">
        <f t="shared" si="0"/>
        <v>1.1000612245600708E-9</v>
      </c>
    </row>
    <row r="16" spans="1:3" x14ac:dyDescent="0.2">
      <c r="A16">
        <v>0.36</v>
      </c>
      <c r="B16">
        <v>20.451499999999999</v>
      </c>
      <c r="C16">
        <f t="shared" si="0"/>
        <v>1.3122796779140779E-9</v>
      </c>
    </row>
    <row r="17" spans="1:3" x14ac:dyDescent="0.2">
      <c r="A17">
        <v>0.37</v>
      </c>
      <c r="B17">
        <v>20.289100000000001</v>
      </c>
      <c r="C17">
        <f t="shared" si="0"/>
        <v>1.5436748452132503E-9</v>
      </c>
    </row>
    <row r="18" spans="1:3" x14ac:dyDescent="0.2">
      <c r="A18">
        <v>0.38</v>
      </c>
      <c r="B18">
        <v>20.140499999999999</v>
      </c>
      <c r="C18">
        <f t="shared" si="0"/>
        <v>1.790985159598781E-9</v>
      </c>
    </row>
    <row r="19" spans="1:3" x14ac:dyDescent="0.2">
      <c r="A19">
        <v>0.39</v>
      </c>
      <c r="B19">
        <v>20.005199999999999</v>
      </c>
      <c r="C19">
        <f t="shared" si="0"/>
        <v>2.0504634421591354E-9</v>
      </c>
    </row>
    <row r="20" spans="1:3" x14ac:dyDescent="0.2">
      <c r="A20">
        <v>0.4</v>
      </c>
      <c r="B20">
        <v>19.8827</v>
      </c>
      <c r="C20">
        <f t="shared" si="0"/>
        <v>2.3176780336852388E-9</v>
      </c>
    </row>
    <row r="21" spans="1:3" x14ac:dyDescent="0.2">
      <c r="A21">
        <v>0.41</v>
      </c>
      <c r="B21">
        <v>19.7729</v>
      </c>
      <c r="C21">
        <f t="shared" si="0"/>
        <v>2.5866557804944055E-9</v>
      </c>
    </row>
    <row r="22" spans="1:3" x14ac:dyDescent="0.2">
      <c r="A22">
        <v>0.42</v>
      </c>
      <c r="B22">
        <v>19.6753</v>
      </c>
      <c r="C22">
        <f t="shared" si="0"/>
        <v>2.8518440979539981E-9</v>
      </c>
    </row>
    <row r="23" spans="1:3" x14ac:dyDescent="0.2">
      <c r="A23">
        <v>0.43</v>
      </c>
      <c r="B23">
        <v>19.5898</v>
      </c>
      <c r="C23">
        <f t="shared" si="0"/>
        <v>3.1064041548472296E-9</v>
      </c>
    </row>
    <row r="24" spans="1:3" x14ac:dyDescent="0.2">
      <c r="A24">
        <v>0.44</v>
      </c>
      <c r="B24">
        <v>19.516100000000002</v>
      </c>
      <c r="C24">
        <f t="shared" si="0"/>
        <v>3.3439937859306774E-9</v>
      </c>
    </row>
    <row r="25" spans="1:3" x14ac:dyDescent="0.2">
      <c r="A25">
        <v>0.45</v>
      </c>
      <c r="B25">
        <v>19.454000000000001</v>
      </c>
      <c r="C25">
        <f t="shared" si="0"/>
        <v>3.5582392753717148E-9</v>
      </c>
    </row>
    <row r="26" spans="1:3" x14ac:dyDescent="0.2">
      <c r="A26">
        <v>0.46</v>
      </c>
      <c r="B26">
        <v>19.403400000000001</v>
      </c>
      <c r="C26">
        <f t="shared" si="0"/>
        <v>3.7429191821067854E-9</v>
      </c>
    </row>
    <row r="27" spans="1:3" x14ac:dyDescent="0.2">
      <c r="A27">
        <v>0.47</v>
      </c>
      <c r="B27">
        <v>19.3642</v>
      </c>
      <c r="C27">
        <f t="shared" si="0"/>
        <v>3.8925553214610052E-9</v>
      </c>
    </row>
    <row r="28" spans="1:3" x14ac:dyDescent="0.2">
      <c r="A28">
        <v>0.48</v>
      </c>
      <c r="B28">
        <v>19.336300000000001</v>
      </c>
      <c r="C28">
        <f t="shared" si="0"/>
        <v>4.0026868052675182E-9</v>
      </c>
    </row>
    <row r="29" spans="1:3" x14ac:dyDescent="0.2">
      <c r="A29">
        <v>0.49</v>
      </c>
      <c r="B29">
        <v>19.319600000000001</v>
      </c>
      <c r="C29">
        <f t="shared" si="0"/>
        <v>4.070092949653423E-9</v>
      </c>
    </row>
    <row r="30" spans="1:3" x14ac:dyDescent="0.2">
      <c r="A30">
        <v>0.5</v>
      </c>
      <c r="B30">
        <v>19.314</v>
      </c>
      <c r="C30">
        <f t="shared" si="0"/>
        <v>4.092949408524812E-9</v>
      </c>
    </row>
    <row r="31" spans="1:3" x14ac:dyDescent="0.2">
      <c r="A31">
        <v>0.51</v>
      </c>
      <c r="B31">
        <v>19.319600000000001</v>
      </c>
      <c r="C31">
        <f t="shared" si="0"/>
        <v>4.070092949653423E-9</v>
      </c>
    </row>
    <row r="32" spans="1:3" x14ac:dyDescent="0.2">
      <c r="A32">
        <v>0.52</v>
      </c>
      <c r="B32">
        <v>19.336300000000001</v>
      </c>
      <c r="C32">
        <f t="shared" si="0"/>
        <v>4.0026868052675182E-9</v>
      </c>
    </row>
    <row r="33" spans="1:3" x14ac:dyDescent="0.2">
      <c r="A33">
        <v>0.53</v>
      </c>
      <c r="B33">
        <v>19.3642</v>
      </c>
      <c r="C33">
        <f t="shared" si="0"/>
        <v>3.8925553214610052E-9</v>
      </c>
    </row>
    <row r="34" spans="1:3" x14ac:dyDescent="0.2">
      <c r="A34">
        <v>0.54</v>
      </c>
      <c r="B34">
        <v>19.403400000000001</v>
      </c>
      <c r="C34">
        <f t="shared" si="0"/>
        <v>3.7429191821067854E-9</v>
      </c>
    </row>
    <row r="35" spans="1:3" x14ac:dyDescent="0.2">
      <c r="A35">
        <v>0.55000000000000004</v>
      </c>
      <c r="B35">
        <v>19.454000000000001</v>
      </c>
      <c r="C35">
        <f t="shared" si="0"/>
        <v>3.5582392753717148E-9</v>
      </c>
    </row>
    <row r="36" spans="1:3" x14ac:dyDescent="0.2">
      <c r="A36">
        <v>0.56000000000000005</v>
      </c>
      <c r="B36">
        <v>19.516100000000002</v>
      </c>
      <c r="C36">
        <f t="shared" si="0"/>
        <v>3.3439937859306774E-9</v>
      </c>
    </row>
    <row r="37" spans="1:3" x14ac:dyDescent="0.2">
      <c r="A37">
        <v>0.56999999999999995</v>
      </c>
      <c r="B37">
        <v>19.5898</v>
      </c>
      <c r="C37">
        <f t="shared" si="0"/>
        <v>3.1064041548472296E-9</v>
      </c>
    </row>
    <row r="38" spans="1:3" x14ac:dyDescent="0.2">
      <c r="A38">
        <v>0.57999999999999996</v>
      </c>
      <c r="B38">
        <v>19.6753</v>
      </c>
      <c r="C38">
        <f t="shared" si="0"/>
        <v>2.8518440979539981E-9</v>
      </c>
    </row>
    <row r="39" spans="1:3" x14ac:dyDescent="0.2">
      <c r="A39">
        <v>0.59</v>
      </c>
      <c r="B39">
        <v>19.7729</v>
      </c>
      <c r="C39">
        <f t="shared" si="0"/>
        <v>2.5866557804944055E-9</v>
      </c>
    </row>
    <row r="40" spans="1:3" x14ac:dyDescent="0.2">
      <c r="A40">
        <v>0.6</v>
      </c>
      <c r="B40">
        <v>19.8827</v>
      </c>
      <c r="C40">
        <f t="shared" si="0"/>
        <v>2.3176780336852388E-9</v>
      </c>
    </row>
    <row r="41" spans="1:3" x14ac:dyDescent="0.2">
      <c r="A41">
        <v>0.61</v>
      </c>
      <c r="B41">
        <v>20.005199999999999</v>
      </c>
      <c r="C41">
        <f t="shared" si="0"/>
        <v>2.0504634421591354E-9</v>
      </c>
    </row>
    <row r="42" spans="1:3" x14ac:dyDescent="0.2">
      <c r="A42">
        <v>0.62</v>
      </c>
      <c r="B42">
        <v>20.140499999999999</v>
      </c>
      <c r="C42">
        <f t="shared" si="0"/>
        <v>1.790985159598781E-9</v>
      </c>
    </row>
    <row r="43" spans="1:3" x14ac:dyDescent="0.2">
      <c r="A43">
        <v>0.63</v>
      </c>
      <c r="B43">
        <v>20.289100000000001</v>
      </c>
      <c r="C43">
        <f t="shared" si="0"/>
        <v>1.5436748452132503E-9</v>
      </c>
    </row>
    <row r="44" spans="1:3" x14ac:dyDescent="0.2">
      <c r="A44">
        <v>0.64</v>
      </c>
      <c r="B44">
        <v>20.451499999999999</v>
      </c>
      <c r="C44">
        <f t="shared" si="0"/>
        <v>1.3122796779140779E-9</v>
      </c>
    </row>
    <row r="45" spans="1:3" x14ac:dyDescent="0.2">
      <c r="A45">
        <v>0.65</v>
      </c>
      <c r="B45">
        <v>20.6279</v>
      </c>
      <c r="C45">
        <f t="shared" si="0"/>
        <v>1.1000612245600708E-9</v>
      </c>
    </row>
    <row r="46" spans="1:3" x14ac:dyDescent="0.2">
      <c r="A46">
        <v>0.66</v>
      </c>
      <c r="B46">
        <v>20.819099999999999</v>
      </c>
      <c r="C46">
        <f t="shared" si="0"/>
        <v>9.0861468545998709E-10</v>
      </c>
    </row>
    <row r="47" spans="1:3" x14ac:dyDescent="0.2">
      <c r="A47">
        <v>0.67</v>
      </c>
      <c r="B47">
        <v>21.025500000000001</v>
      </c>
      <c r="C47">
        <f t="shared" si="0"/>
        <v>7.3916495949885658E-10</v>
      </c>
    </row>
    <row r="48" spans="1:3" x14ac:dyDescent="0.2">
      <c r="A48">
        <v>0.68</v>
      </c>
      <c r="B48">
        <v>21.247800000000002</v>
      </c>
      <c r="C48">
        <f t="shared" si="0"/>
        <v>5.9183099690630979E-10</v>
      </c>
    </row>
    <row r="49" spans="1:3" x14ac:dyDescent="0.2">
      <c r="A49">
        <v>0.69</v>
      </c>
      <c r="B49">
        <v>21.486699999999999</v>
      </c>
      <c r="C49">
        <f t="shared" si="0"/>
        <v>4.6606313879713543E-10</v>
      </c>
    </row>
    <row r="50" spans="1:3" x14ac:dyDescent="0.2">
      <c r="A50">
        <v>0.7</v>
      </c>
      <c r="B50">
        <v>21.743099999999998</v>
      </c>
      <c r="C50">
        <f t="shared" si="0"/>
        <v>3.6065474509564434E-10</v>
      </c>
    </row>
    <row r="51" spans="1:3" x14ac:dyDescent="0.2">
      <c r="A51">
        <v>0.71</v>
      </c>
      <c r="B51">
        <v>22.017800000000001</v>
      </c>
      <c r="C51">
        <f t="shared" si="0"/>
        <v>2.7402548579928351E-10</v>
      </c>
    </row>
    <row r="52" spans="1:3" x14ac:dyDescent="0.2">
      <c r="A52">
        <v>0.72</v>
      </c>
      <c r="B52">
        <v>22.311800000000002</v>
      </c>
      <c r="C52">
        <f t="shared" si="0"/>
        <v>2.0422475262253264E-10</v>
      </c>
    </row>
    <row r="53" spans="1:3" x14ac:dyDescent="0.2">
      <c r="A53">
        <v>0.73</v>
      </c>
      <c r="B53">
        <v>22.626300000000001</v>
      </c>
      <c r="C53">
        <f t="shared" si="0"/>
        <v>1.4911549142365643E-10</v>
      </c>
    </row>
    <row r="54" spans="1:3" x14ac:dyDescent="0.2">
      <c r="A54">
        <v>0.74</v>
      </c>
      <c r="B54">
        <v>22.962599999999998</v>
      </c>
      <c r="C54">
        <f t="shared" si="0"/>
        <v>1.0652941198856174E-10</v>
      </c>
    </row>
    <row r="55" spans="1:3" x14ac:dyDescent="0.2">
      <c r="A55">
        <v>0.75</v>
      </c>
      <c r="B55">
        <v>23.321999999999999</v>
      </c>
      <c r="C55">
        <f t="shared" si="0"/>
        <v>7.4367655984776557E-11</v>
      </c>
    </row>
    <row r="56" spans="1:3" x14ac:dyDescent="0.2">
      <c r="A56">
        <v>0.76</v>
      </c>
      <c r="B56">
        <v>23.706199999999999</v>
      </c>
      <c r="C56">
        <f t="shared" si="0"/>
        <v>5.0644017840392494E-11</v>
      </c>
    </row>
    <row r="57" spans="1:3" x14ac:dyDescent="0.2">
      <c r="A57">
        <v>0.77</v>
      </c>
      <c r="B57">
        <v>24.117000000000001</v>
      </c>
      <c r="C57">
        <f t="shared" si="0"/>
        <v>3.3583037927903853E-11</v>
      </c>
    </row>
    <row r="58" spans="1:3" x14ac:dyDescent="0.2">
      <c r="A58">
        <v>0.78</v>
      </c>
      <c r="B58">
        <v>24.5566</v>
      </c>
      <c r="C58">
        <f t="shared" si="0"/>
        <v>2.1637352766535787E-11</v>
      </c>
    </row>
    <row r="59" spans="1:3" x14ac:dyDescent="0.2">
      <c r="A59">
        <v>0.79</v>
      </c>
      <c r="B59">
        <v>25.027200000000001</v>
      </c>
      <c r="C59">
        <f t="shared" si="0"/>
        <v>1.3515282955706847E-11</v>
      </c>
    </row>
    <row r="60" spans="1:3" x14ac:dyDescent="0.2">
      <c r="A60">
        <v>0.8</v>
      </c>
      <c r="B60">
        <v>25.531700000000001</v>
      </c>
      <c r="C60">
        <f t="shared" si="0"/>
        <v>8.16062791129028E-12</v>
      </c>
    </row>
    <row r="61" spans="1:3" x14ac:dyDescent="0.2">
      <c r="A61">
        <v>0.81</v>
      </c>
      <c r="B61">
        <v>26.0733</v>
      </c>
      <c r="C61">
        <f t="shared" si="0"/>
        <v>4.7479887908452217E-12</v>
      </c>
    </row>
    <row r="62" spans="1:3" x14ac:dyDescent="0.2">
      <c r="A62">
        <v>0.82</v>
      </c>
      <c r="B62">
        <v>26.6556</v>
      </c>
      <c r="C62">
        <f t="shared" si="0"/>
        <v>2.6522838948345728E-12</v>
      </c>
    </row>
    <row r="63" spans="1:3" x14ac:dyDescent="0.2">
      <c r="A63">
        <v>0.83</v>
      </c>
      <c r="B63">
        <v>27.283000000000001</v>
      </c>
      <c r="C63">
        <f t="shared" si="0"/>
        <v>1.4162621551147537E-12</v>
      </c>
    </row>
    <row r="64" spans="1:3" x14ac:dyDescent="0.2">
      <c r="A64">
        <v>0.84</v>
      </c>
      <c r="B64">
        <v>27.960799999999999</v>
      </c>
      <c r="C64">
        <f t="shared" si="0"/>
        <v>7.1908271649699635E-13</v>
      </c>
    </row>
    <row r="65" spans="1:3" x14ac:dyDescent="0.2">
      <c r="A65">
        <v>0.85</v>
      </c>
      <c r="B65">
        <v>28.6951</v>
      </c>
      <c r="C65">
        <f t="shared" si="0"/>
        <v>3.4504553537313217E-13</v>
      </c>
    </row>
    <row r="66" spans="1:3" x14ac:dyDescent="0.2">
      <c r="A66">
        <v>0.86</v>
      </c>
      <c r="B66">
        <v>29.493400000000001</v>
      </c>
      <c r="C66">
        <f t="shared" ref="C66:C79" si="1">EXP(-B66)</f>
        <v>1.5530274336084376E-13</v>
      </c>
    </row>
    <row r="67" spans="1:3" x14ac:dyDescent="0.2">
      <c r="A67">
        <v>0.87</v>
      </c>
      <c r="B67">
        <v>30.364799999999999</v>
      </c>
      <c r="C67">
        <f t="shared" si="1"/>
        <v>6.497329861182007E-14</v>
      </c>
    </row>
    <row r="68" spans="1:3" x14ac:dyDescent="0.2">
      <c r="A68">
        <v>0.88</v>
      </c>
      <c r="B68">
        <v>31.320699999999999</v>
      </c>
      <c r="C68">
        <f t="shared" si="1"/>
        <v>2.4980022237537006E-14</v>
      </c>
    </row>
    <row r="69" spans="1:3" x14ac:dyDescent="0.2">
      <c r="A69">
        <v>0.89</v>
      </c>
      <c r="B69">
        <v>32.375500000000002</v>
      </c>
      <c r="C69">
        <f t="shared" si="1"/>
        <v>8.6995943219348697E-15</v>
      </c>
    </row>
    <row r="70" spans="1:3" x14ac:dyDescent="0.2">
      <c r="A70">
        <v>0.9</v>
      </c>
      <c r="B70">
        <v>33.547699999999999</v>
      </c>
      <c r="C70">
        <f t="shared" si="1"/>
        <v>2.6941328630654249E-15</v>
      </c>
    </row>
    <row r="71" spans="1:3" x14ac:dyDescent="0.2">
      <c r="A71">
        <v>0.91</v>
      </c>
      <c r="B71">
        <v>34.861699999999999</v>
      </c>
      <c r="C71">
        <f t="shared" si="1"/>
        <v>7.2402916439853439E-16</v>
      </c>
    </row>
    <row r="72" spans="1:3" x14ac:dyDescent="0.2">
      <c r="A72">
        <v>0.92</v>
      </c>
      <c r="B72">
        <v>36.3504</v>
      </c>
      <c r="C72">
        <f t="shared" si="1"/>
        <v>1.6338864270041381E-16</v>
      </c>
    </row>
    <row r="73" spans="1:3" x14ac:dyDescent="0.2">
      <c r="A73">
        <v>0.93</v>
      </c>
      <c r="B73">
        <v>38.060099999999998</v>
      </c>
      <c r="C73">
        <f t="shared" si="1"/>
        <v>2.9560283121502879E-17</v>
      </c>
    </row>
    <row r="74" spans="1:3" x14ac:dyDescent="0.2">
      <c r="A74">
        <v>0.94</v>
      </c>
      <c r="B74">
        <v>40.058799999999998</v>
      </c>
      <c r="C74">
        <f t="shared" si="1"/>
        <v>4.0057533848079933E-18</v>
      </c>
    </row>
    <row r="75" spans="1:3" x14ac:dyDescent="0.2">
      <c r="A75">
        <v>0.95</v>
      </c>
      <c r="B75">
        <v>42.451500000000003</v>
      </c>
      <c r="C75">
        <f t="shared" si="1"/>
        <v>3.6605622904616166E-19</v>
      </c>
    </row>
    <row r="76" spans="1:3" x14ac:dyDescent="0.2">
      <c r="A76">
        <v>0.96</v>
      </c>
      <c r="B76">
        <v>45.414400000000001</v>
      </c>
      <c r="C76">
        <f t="shared" si="1"/>
        <v>1.8913708051076136E-20</v>
      </c>
    </row>
    <row r="77" spans="1:3" x14ac:dyDescent="0.2">
      <c r="A77">
        <v>0.97</v>
      </c>
      <c r="B77">
        <v>49.278100000000002</v>
      </c>
      <c r="C77">
        <f t="shared" si="1"/>
        <v>3.9700236262148206E-22</v>
      </c>
    </row>
    <row r="78" spans="1:3" x14ac:dyDescent="0.2">
      <c r="A78">
        <v>0.98</v>
      </c>
      <c r="B78">
        <v>54.784199999999998</v>
      </c>
      <c r="C78">
        <f t="shared" si="1"/>
        <v>1.6125910478183628E-24</v>
      </c>
    </row>
    <row r="79" spans="1:3" x14ac:dyDescent="0.2">
      <c r="A79">
        <v>0.99</v>
      </c>
      <c r="B79">
        <v>64.299700000000001</v>
      </c>
      <c r="C79">
        <f t="shared" si="1"/>
        <v>1.1884888234165773E-28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9"/>
  <sheetViews>
    <sheetView topLeftCell="A236" workbookViewId="0">
      <selection activeCell="D238" sqref="D238:P272"/>
    </sheetView>
  </sheetViews>
  <sheetFormatPr baseColWidth="10" defaultRowHeight="15" x14ac:dyDescent="0.2"/>
  <cols>
    <col min="1" max="1" width="13" style="31"/>
    <col min="2" max="2" width="38" style="31" customWidth="1"/>
    <col min="3" max="8" width="14.19921875" style="31" bestFit="1" customWidth="1"/>
    <col min="9" max="9" width="14.59765625" style="31" bestFit="1" customWidth="1"/>
    <col min="10" max="10" width="14.19921875" style="31" bestFit="1" customWidth="1"/>
    <col min="11" max="11" width="14.59765625" style="31" bestFit="1" customWidth="1"/>
    <col min="12" max="13" width="14.19921875" style="31" bestFit="1" customWidth="1"/>
    <col min="14" max="14" width="14.59765625" style="31" bestFit="1" customWidth="1"/>
    <col min="15" max="16" width="14.19921875" style="31" bestFit="1" customWidth="1"/>
    <col min="17" max="17" width="13" style="31" bestFit="1" customWidth="1"/>
    <col min="18" max="26" width="14.19921875" style="31" bestFit="1" customWidth="1"/>
    <col min="27" max="54" width="11.19921875" style="31" bestFit="1" customWidth="1"/>
    <col min="55" max="16384" width="13" style="31"/>
  </cols>
  <sheetData>
    <row r="1" spans="2:54" x14ac:dyDescent="0.2">
      <c r="B1" s="31" t="s">
        <v>277</v>
      </c>
      <c r="C1" s="31" t="s">
        <v>146</v>
      </c>
    </row>
    <row r="2" spans="2:54" x14ac:dyDescent="0.2">
      <c r="B2" s="31" t="s">
        <v>145</v>
      </c>
      <c r="C2" s="31" t="s">
        <v>147</v>
      </c>
      <c r="D2" s="31" t="s">
        <v>148</v>
      </c>
      <c r="E2" s="31" t="s">
        <v>149</v>
      </c>
      <c r="F2" s="31" t="s">
        <v>150</v>
      </c>
      <c r="G2" s="31" t="s">
        <v>151</v>
      </c>
    </row>
    <row r="3" spans="2:54" x14ac:dyDescent="0.2">
      <c r="C3" s="31">
        <v>1964</v>
      </c>
      <c r="D3" s="31">
        <v>1982</v>
      </c>
      <c r="E3" s="31">
        <v>1979</v>
      </c>
    </row>
    <row r="4" spans="2:54" x14ac:dyDescent="0.2">
      <c r="B4" s="31" t="s">
        <v>145</v>
      </c>
      <c r="C4" s="31" t="s">
        <v>152</v>
      </c>
      <c r="D4" s="31">
        <v>46</v>
      </c>
      <c r="E4" s="31">
        <v>1</v>
      </c>
    </row>
    <row r="5" spans="2:54" x14ac:dyDescent="0.2">
      <c r="B5" s="31">
        <v>2016</v>
      </c>
    </row>
    <row r="6" spans="2:54" x14ac:dyDescent="0.2">
      <c r="B6" s="31" t="s">
        <v>145</v>
      </c>
      <c r="C6" s="31" t="s">
        <v>153</v>
      </c>
      <c r="D6" s="31" t="s">
        <v>154</v>
      </c>
      <c r="E6" s="31" t="s">
        <v>155</v>
      </c>
      <c r="F6" s="31" t="s">
        <v>156</v>
      </c>
      <c r="G6" s="31" t="s">
        <v>157</v>
      </c>
      <c r="H6" s="31" t="s">
        <v>158</v>
      </c>
      <c r="I6" s="31" t="s">
        <v>159</v>
      </c>
    </row>
    <row r="7" spans="2:54" x14ac:dyDescent="0.2">
      <c r="B7" s="31">
        <v>1</v>
      </c>
    </row>
    <row r="8" spans="2:54" x14ac:dyDescent="0.2">
      <c r="B8" s="31" t="s">
        <v>145</v>
      </c>
      <c r="C8" s="31" t="s">
        <v>160</v>
      </c>
      <c r="D8" s="31" t="s">
        <v>156</v>
      </c>
      <c r="E8" s="31" t="s">
        <v>158</v>
      </c>
      <c r="F8" s="31" t="s">
        <v>161</v>
      </c>
    </row>
    <row r="9" spans="2:54" x14ac:dyDescent="0.2">
      <c r="B9" s="31">
        <v>15</v>
      </c>
    </row>
    <row r="10" spans="2:54" x14ac:dyDescent="0.2">
      <c r="B10" s="31" t="s">
        <v>145</v>
      </c>
      <c r="C10" s="31" t="s">
        <v>162</v>
      </c>
      <c r="D10" s="31" t="s">
        <v>163</v>
      </c>
      <c r="E10" s="31" t="s">
        <v>158</v>
      </c>
    </row>
    <row r="11" spans="2:54" x14ac:dyDescent="0.2">
      <c r="B11" s="31">
        <v>0</v>
      </c>
      <c r="C11" s="31">
        <v>8.0000000000000002E-3</v>
      </c>
      <c r="D11" s="31">
        <v>0.28899999999999998</v>
      </c>
      <c r="E11" s="31">
        <v>0.64100000000000001</v>
      </c>
      <c r="F11" s="31">
        <v>0.84199999999999997</v>
      </c>
      <c r="G11" s="31">
        <v>0.90100000000000002</v>
      </c>
      <c r="H11" s="31">
        <v>0.94699999999999995</v>
      </c>
      <c r="I11" s="31">
        <v>0.96299999999999997</v>
      </c>
      <c r="J11" s="31">
        <v>0.97</v>
      </c>
      <c r="K11" s="31">
        <v>1</v>
      </c>
      <c r="L11" s="31">
        <v>1</v>
      </c>
      <c r="M11" s="31">
        <v>1</v>
      </c>
      <c r="N11" s="31">
        <v>1</v>
      </c>
      <c r="O11" s="31">
        <v>1</v>
      </c>
      <c r="P11" s="31">
        <v>1</v>
      </c>
    </row>
    <row r="12" spans="2:54" x14ac:dyDescent="0.2">
      <c r="B12" s="31" t="s">
        <v>145</v>
      </c>
      <c r="C12" s="31" t="s">
        <v>164</v>
      </c>
      <c r="D12" s="31" t="s">
        <v>165</v>
      </c>
    </row>
    <row r="13" spans="2:54" x14ac:dyDescent="0.2">
      <c r="B13" s="31" t="s">
        <v>145</v>
      </c>
      <c r="C13" s="31">
        <v>1965</v>
      </c>
      <c r="D13" s="31">
        <v>1966</v>
      </c>
      <c r="E13" s="31">
        <v>1967</v>
      </c>
      <c r="F13" s="31">
        <v>1968</v>
      </c>
      <c r="G13" s="31">
        <v>1969</v>
      </c>
      <c r="H13" s="31">
        <v>1970</v>
      </c>
      <c r="I13" s="31">
        <v>1971</v>
      </c>
      <c r="J13" s="31">
        <v>1972</v>
      </c>
      <c r="K13" s="31">
        <v>1973</v>
      </c>
      <c r="L13" s="31">
        <v>1974</v>
      </c>
      <c r="M13" s="31">
        <v>1975</v>
      </c>
      <c r="N13" s="31">
        <v>1976</v>
      </c>
      <c r="O13" s="31">
        <v>1977</v>
      </c>
      <c r="P13" s="31">
        <v>1978</v>
      </c>
      <c r="Q13" s="31">
        <v>1979</v>
      </c>
      <c r="R13" s="31">
        <v>1980</v>
      </c>
      <c r="S13" s="31">
        <v>1981</v>
      </c>
      <c r="T13" s="31">
        <v>1982</v>
      </c>
      <c r="U13" s="31">
        <v>1983</v>
      </c>
      <c r="V13" s="31">
        <v>1984</v>
      </c>
      <c r="W13" s="31">
        <v>1985</v>
      </c>
      <c r="X13" s="31">
        <v>1986</v>
      </c>
      <c r="Y13" s="31">
        <v>1987</v>
      </c>
      <c r="Z13" s="31">
        <v>1988</v>
      </c>
      <c r="AA13" s="31">
        <v>1989</v>
      </c>
      <c r="AB13" s="31">
        <v>1990</v>
      </c>
      <c r="AC13" s="31">
        <v>1991</v>
      </c>
      <c r="AD13" s="31">
        <v>1992</v>
      </c>
      <c r="AE13" s="31">
        <v>1993</v>
      </c>
      <c r="AF13" s="31">
        <v>1994</v>
      </c>
      <c r="AG13" s="31">
        <v>1995</v>
      </c>
      <c r="AH13" s="31">
        <v>1996</v>
      </c>
      <c r="AI13" s="31">
        <v>1997</v>
      </c>
      <c r="AJ13" s="31">
        <v>1998</v>
      </c>
      <c r="AK13" s="31">
        <v>1999</v>
      </c>
      <c r="AL13" s="31">
        <v>2000</v>
      </c>
      <c r="AM13" s="31">
        <v>2001</v>
      </c>
      <c r="AN13" s="31">
        <v>2002</v>
      </c>
      <c r="AO13" s="31">
        <v>2003</v>
      </c>
      <c r="AP13" s="31">
        <v>2004</v>
      </c>
      <c r="AQ13" s="31">
        <v>2005</v>
      </c>
      <c r="AR13" s="31">
        <v>2006</v>
      </c>
      <c r="AS13" s="31">
        <v>2007</v>
      </c>
      <c r="AT13" s="31">
        <v>2008</v>
      </c>
      <c r="AU13" s="31">
        <v>2009</v>
      </c>
      <c r="AV13" s="31">
        <v>2010</v>
      </c>
      <c r="AW13" s="31">
        <v>2011</v>
      </c>
      <c r="AX13" s="31">
        <v>2012</v>
      </c>
      <c r="AY13" s="31">
        <v>2013</v>
      </c>
      <c r="AZ13" s="31">
        <v>2014</v>
      </c>
      <c r="BA13" s="31">
        <v>2015</v>
      </c>
    </row>
    <row r="14" spans="2:54" x14ac:dyDescent="0.2">
      <c r="B14" s="31" t="s">
        <v>145</v>
      </c>
      <c r="C14" s="31" t="s">
        <v>166</v>
      </c>
      <c r="D14" s="31" t="s">
        <v>167</v>
      </c>
      <c r="E14" s="31" t="s">
        <v>168</v>
      </c>
      <c r="F14" s="31" t="s">
        <v>169</v>
      </c>
      <c r="G14" s="31" t="s">
        <v>170</v>
      </c>
      <c r="H14" s="31" t="s">
        <v>171</v>
      </c>
      <c r="I14" s="31" t="s">
        <v>172</v>
      </c>
    </row>
    <row r="15" spans="2:54" x14ac:dyDescent="0.2">
      <c r="B15" s="31">
        <v>8</v>
      </c>
      <c r="C15" s="31">
        <v>7</v>
      </c>
      <c r="D15" s="31">
        <v>2</v>
      </c>
      <c r="E15" s="31">
        <v>9</v>
      </c>
      <c r="F15" s="31">
        <v>7</v>
      </c>
      <c r="G15" s="31">
        <v>7</v>
      </c>
      <c r="H15" s="31">
        <v>7</v>
      </c>
      <c r="I15" s="31">
        <v>7</v>
      </c>
      <c r="J15" s="31">
        <v>8</v>
      </c>
      <c r="K15" s="31">
        <v>6</v>
      </c>
      <c r="L15" s="31">
        <v>5</v>
      </c>
      <c r="M15" s="31">
        <v>7</v>
      </c>
      <c r="N15" s="31">
        <v>8</v>
      </c>
      <c r="O15" s="31">
        <v>8</v>
      </c>
      <c r="P15" s="31">
        <v>7</v>
      </c>
      <c r="Q15" s="31">
        <v>5</v>
      </c>
      <c r="R15" s="31">
        <v>4</v>
      </c>
      <c r="S15" s="31">
        <v>6</v>
      </c>
      <c r="T15" s="31">
        <v>7</v>
      </c>
      <c r="U15" s="31">
        <v>8</v>
      </c>
      <c r="V15" s="31">
        <v>3</v>
      </c>
      <c r="W15" s="31">
        <v>7</v>
      </c>
      <c r="X15" s="31">
        <v>7</v>
      </c>
      <c r="Y15" s="31">
        <v>7</v>
      </c>
      <c r="Z15" s="31">
        <v>7</v>
      </c>
      <c r="AA15" s="31">
        <v>8</v>
      </c>
      <c r="AB15" s="31">
        <v>4</v>
      </c>
      <c r="AC15" s="31">
        <v>6</v>
      </c>
      <c r="AD15" s="31">
        <v>2</v>
      </c>
      <c r="AE15" s="31">
        <v>1</v>
      </c>
      <c r="AF15" s="31">
        <v>6</v>
      </c>
      <c r="AG15" s="31">
        <v>6</v>
      </c>
      <c r="AH15" s="31">
        <v>4</v>
      </c>
      <c r="AI15" s="31">
        <v>4</v>
      </c>
      <c r="AJ15" s="31">
        <v>10</v>
      </c>
      <c r="AK15" s="31">
        <v>4</v>
      </c>
      <c r="AL15" s="31">
        <v>4</v>
      </c>
      <c r="AM15" s="31">
        <v>4</v>
      </c>
      <c r="AN15" s="31">
        <v>4</v>
      </c>
      <c r="AO15" s="31">
        <v>4</v>
      </c>
      <c r="AP15" s="31">
        <v>4</v>
      </c>
      <c r="AQ15" s="31">
        <v>4</v>
      </c>
      <c r="AR15" s="31">
        <v>4</v>
      </c>
      <c r="AS15" s="31">
        <v>4</v>
      </c>
      <c r="AT15" s="31">
        <v>4</v>
      </c>
      <c r="AU15" s="31">
        <v>4</v>
      </c>
      <c r="AV15" s="31">
        <v>4</v>
      </c>
      <c r="AW15" s="31">
        <v>4</v>
      </c>
      <c r="AX15" s="31">
        <v>4</v>
      </c>
      <c r="AY15" s="31">
        <v>4</v>
      </c>
      <c r="AZ15" s="31">
        <v>4</v>
      </c>
      <c r="BA15" s="31">
        <v>4</v>
      </c>
      <c r="BB15" s="31">
        <v>4</v>
      </c>
    </row>
    <row r="16" spans="2:54" x14ac:dyDescent="0.2">
      <c r="B16" s="31">
        <v>5</v>
      </c>
      <c r="C16" s="31">
        <v>6</v>
      </c>
      <c r="D16" s="31">
        <v>6</v>
      </c>
      <c r="E16" s="31">
        <v>8</v>
      </c>
      <c r="F16" s="31">
        <v>5</v>
      </c>
      <c r="G16" s="31">
        <v>8</v>
      </c>
      <c r="H16" s="31">
        <v>5</v>
      </c>
      <c r="I16" s="31">
        <v>4</v>
      </c>
      <c r="J16" s="31">
        <v>8</v>
      </c>
      <c r="K16" s="31">
        <v>4</v>
      </c>
      <c r="L16" s="31">
        <v>5</v>
      </c>
      <c r="M16" s="31">
        <v>5</v>
      </c>
      <c r="N16" s="31">
        <v>6</v>
      </c>
      <c r="O16" s="31">
        <v>5</v>
      </c>
      <c r="P16" s="31">
        <v>8</v>
      </c>
      <c r="Q16" s="31">
        <v>11</v>
      </c>
      <c r="R16" s="31">
        <v>6</v>
      </c>
      <c r="S16" s="31">
        <v>7</v>
      </c>
      <c r="T16" s="31">
        <v>9</v>
      </c>
      <c r="U16" s="31">
        <v>10</v>
      </c>
      <c r="V16" s="31">
        <v>4</v>
      </c>
      <c r="W16" s="31">
        <v>4</v>
      </c>
      <c r="X16" s="31">
        <v>6</v>
      </c>
      <c r="Y16" s="31">
        <v>5</v>
      </c>
      <c r="Z16" s="31">
        <v>7</v>
      </c>
      <c r="AA16" s="31">
        <v>9</v>
      </c>
      <c r="AB16" s="31">
        <v>5</v>
      </c>
      <c r="AC16" s="31">
        <v>7</v>
      </c>
      <c r="AD16" s="31">
        <v>3</v>
      </c>
      <c r="AE16" s="31">
        <v>5</v>
      </c>
      <c r="AF16" s="31">
        <v>3</v>
      </c>
      <c r="AG16" s="31">
        <v>5</v>
      </c>
      <c r="AH16" s="31">
        <v>4</v>
      </c>
      <c r="AI16" s="31">
        <v>6</v>
      </c>
      <c r="AJ16" s="31">
        <v>11</v>
      </c>
      <c r="AK16" s="31">
        <v>4</v>
      </c>
      <c r="AL16" s="31">
        <v>4</v>
      </c>
      <c r="AM16" s="31">
        <v>4</v>
      </c>
      <c r="AN16" s="31">
        <v>4</v>
      </c>
      <c r="AO16" s="31">
        <v>4</v>
      </c>
      <c r="AP16" s="31">
        <v>4</v>
      </c>
      <c r="AQ16" s="31">
        <v>4</v>
      </c>
      <c r="AR16" s="31">
        <v>4</v>
      </c>
      <c r="AS16" s="31">
        <v>4</v>
      </c>
      <c r="AT16" s="31">
        <v>4</v>
      </c>
      <c r="AU16" s="31">
        <v>4</v>
      </c>
      <c r="AV16" s="31">
        <v>4</v>
      </c>
      <c r="AW16" s="31">
        <v>4</v>
      </c>
      <c r="AX16" s="31">
        <v>4</v>
      </c>
      <c r="AY16" s="31">
        <v>4</v>
      </c>
      <c r="AZ16" s="31">
        <v>4</v>
      </c>
      <c r="BA16" s="31" t="s">
        <v>173</v>
      </c>
    </row>
    <row r="17" spans="2:16" x14ac:dyDescent="0.2">
      <c r="B17" s="31" t="s">
        <v>174</v>
      </c>
      <c r="C17" s="31">
        <v>2</v>
      </c>
      <c r="D17" s="31">
        <v>3</v>
      </c>
      <c r="E17" s="31">
        <v>4</v>
      </c>
      <c r="F17" s="31">
        <v>5</v>
      </c>
      <c r="G17" s="31">
        <v>6</v>
      </c>
      <c r="H17" s="31">
        <v>7</v>
      </c>
      <c r="I17" s="31">
        <v>8</v>
      </c>
      <c r="J17" s="31">
        <v>9</v>
      </c>
      <c r="K17" s="31">
        <v>10</v>
      </c>
      <c r="L17" s="31">
        <v>11</v>
      </c>
      <c r="M17" s="31">
        <v>12</v>
      </c>
      <c r="N17" s="31">
        <v>13</v>
      </c>
      <c r="O17" s="31">
        <v>14</v>
      </c>
      <c r="P17" s="31">
        <v>15</v>
      </c>
    </row>
    <row r="18" spans="2:16" x14ac:dyDescent="0.2">
      <c r="B18" s="31">
        <v>6.6E-3</v>
      </c>
      <c r="C18" s="31">
        <v>0.17</v>
      </c>
      <c r="D18" s="31">
        <v>0.30299999999999999</v>
      </c>
      <c r="E18" s="31">
        <v>0.44700000000000001</v>
      </c>
      <c r="F18" s="31">
        <v>0.58899999999999997</v>
      </c>
      <c r="G18" s="31">
        <v>0.72199999999999998</v>
      </c>
      <c r="H18" s="31">
        <v>0.84</v>
      </c>
      <c r="I18" s="31">
        <v>0.94199999999999995</v>
      </c>
      <c r="J18" s="31">
        <v>1.0289999999999999</v>
      </c>
      <c r="K18" s="31">
        <v>1.1020000000000001</v>
      </c>
      <c r="L18" s="31">
        <v>1.163</v>
      </c>
      <c r="M18" s="31">
        <v>1.212</v>
      </c>
      <c r="N18" s="31">
        <v>1.2529999999999999</v>
      </c>
      <c r="O18" s="31">
        <v>1.286</v>
      </c>
      <c r="P18" s="31">
        <v>1.3120000000000001</v>
      </c>
    </row>
    <row r="19" spans="2:16" x14ac:dyDescent="0.2">
      <c r="B19" s="31">
        <v>6.6E-3</v>
      </c>
      <c r="C19" s="31">
        <v>0.17</v>
      </c>
      <c r="D19" s="31">
        <v>0.30299999999999999</v>
      </c>
      <c r="E19" s="31">
        <v>0.44700000000000001</v>
      </c>
      <c r="F19" s="31">
        <v>0.58899999999999997</v>
      </c>
      <c r="G19" s="31">
        <v>0.72199999999999998</v>
      </c>
      <c r="H19" s="31">
        <v>0.84</v>
      </c>
      <c r="I19" s="31">
        <v>0.94199999999999995</v>
      </c>
      <c r="J19" s="31">
        <v>1.0289999999999999</v>
      </c>
      <c r="K19" s="31">
        <v>1.1020000000000001</v>
      </c>
      <c r="L19" s="31">
        <v>1.163</v>
      </c>
      <c r="M19" s="31">
        <v>1.212</v>
      </c>
      <c r="N19" s="31">
        <v>1.2529999999999999</v>
      </c>
      <c r="O19" s="31">
        <v>1.286</v>
      </c>
      <c r="P19" s="31">
        <v>1.3120000000000001</v>
      </c>
    </row>
    <row r="20" spans="2:16" x14ac:dyDescent="0.2">
      <c r="B20" s="31">
        <v>6.6E-3</v>
      </c>
      <c r="C20" s="31">
        <v>0.17</v>
      </c>
      <c r="D20" s="31">
        <v>0.30299999999999999</v>
      </c>
      <c r="E20" s="31">
        <v>0.44700000000000001</v>
      </c>
      <c r="F20" s="31">
        <v>0.58899999999999997</v>
      </c>
      <c r="G20" s="31">
        <v>0.72199999999999998</v>
      </c>
      <c r="H20" s="31">
        <v>0.84</v>
      </c>
      <c r="I20" s="31">
        <v>0.94199999999999995</v>
      </c>
      <c r="J20" s="31">
        <v>1.0289999999999999</v>
      </c>
      <c r="K20" s="31">
        <v>1.1020000000000001</v>
      </c>
      <c r="L20" s="31">
        <v>1.163</v>
      </c>
      <c r="M20" s="31">
        <v>1.212</v>
      </c>
      <c r="N20" s="31">
        <v>1.2529999999999999</v>
      </c>
      <c r="O20" s="31">
        <v>1.286</v>
      </c>
      <c r="P20" s="31">
        <v>1.3120000000000001</v>
      </c>
    </row>
    <row r="21" spans="2:16" x14ac:dyDescent="0.2">
      <c r="B21" s="31">
        <v>6.6E-3</v>
      </c>
      <c r="C21" s="31">
        <v>0.17</v>
      </c>
      <c r="D21" s="31">
        <v>0.30299999999999999</v>
      </c>
      <c r="E21" s="31">
        <v>0.44700000000000001</v>
      </c>
      <c r="F21" s="31">
        <v>0.58899999999999997</v>
      </c>
      <c r="G21" s="31">
        <v>0.72199999999999998</v>
      </c>
      <c r="H21" s="31">
        <v>0.84</v>
      </c>
      <c r="I21" s="31">
        <v>0.94199999999999995</v>
      </c>
      <c r="J21" s="31">
        <v>1.0289999999999999</v>
      </c>
      <c r="K21" s="31">
        <v>1.1020000000000001</v>
      </c>
      <c r="L21" s="31">
        <v>1.163</v>
      </c>
      <c r="M21" s="31">
        <v>1.212</v>
      </c>
      <c r="N21" s="31">
        <v>1.2529999999999999</v>
      </c>
      <c r="O21" s="31">
        <v>1.286</v>
      </c>
      <c r="P21" s="31">
        <v>1.3120000000000001</v>
      </c>
    </row>
    <row r="22" spans="2:16" x14ac:dyDescent="0.2">
      <c r="B22" s="31">
        <v>6.6E-3</v>
      </c>
      <c r="C22" s="31">
        <v>0.17</v>
      </c>
      <c r="D22" s="31">
        <v>0.30299999999999999</v>
      </c>
      <c r="E22" s="31">
        <v>0.44700000000000001</v>
      </c>
      <c r="F22" s="31">
        <v>0.58899999999999997</v>
      </c>
      <c r="G22" s="31">
        <v>0.72199999999999998</v>
      </c>
      <c r="H22" s="31">
        <v>0.84</v>
      </c>
      <c r="I22" s="31">
        <v>0.94199999999999995</v>
      </c>
      <c r="J22" s="31">
        <v>1.0289999999999999</v>
      </c>
      <c r="K22" s="31">
        <v>1.1020000000000001</v>
      </c>
      <c r="L22" s="31">
        <v>1.163</v>
      </c>
      <c r="M22" s="31">
        <v>1.212</v>
      </c>
      <c r="N22" s="31">
        <v>1.2529999999999999</v>
      </c>
      <c r="O22" s="31">
        <v>1.286</v>
      </c>
      <c r="P22" s="31">
        <v>1.3120000000000001</v>
      </c>
    </row>
    <row r="23" spans="2:16" x14ac:dyDescent="0.2">
      <c r="B23" s="31">
        <v>6.6E-3</v>
      </c>
      <c r="C23" s="31">
        <v>0.17</v>
      </c>
      <c r="D23" s="31">
        <v>0.30299999999999999</v>
      </c>
      <c r="E23" s="31">
        <v>0.44700000000000001</v>
      </c>
      <c r="F23" s="31">
        <v>0.58899999999999997</v>
      </c>
      <c r="G23" s="31">
        <v>0.72199999999999998</v>
      </c>
      <c r="H23" s="31">
        <v>0.84</v>
      </c>
      <c r="I23" s="31">
        <v>0.94199999999999995</v>
      </c>
      <c r="J23" s="31">
        <v>1.0289999999999999</v>
      </c>
      <c r="K23" s="31">
        <v>1.1020000000000001</v>
      </c>
      <c r="L23" s="31">
        <v>1.163</v>
      </c>
      <c r="M23" s="31">
        <v>1.212</v>
      </c>
      <c r="N23" s="31">
        <v>1.2529999999999999</v>
      </c>
      <c r="O23" s="31">
        <v>1.286</v>
      </c>
      <c r="P23" s="31">
        <v>1.3120000000000001</v>
      </c>
    </row>
    <row r="24" spans="2:16" x14ac:dyDescent="0.2">
      <c r="B24" s="31">
        <v>6.6E-3</v>
      </c>
      <c r="C24" s="31">
        <v>0.17</v>
      </c>
      <c r="D24" s="31">
        <v>0.30299999999999999</v>
      </c>
      <c r="E24" s="31">
        <v>0.44700000000000001</v>
      </c>
      <c r="F24" s="31">
        <v>0.58899999999999997</v>
      </c>
      <c r="G24" s="31">
        <v>0.72199999999999998</v>
      </c>
      <c r="H24" s="31">
        <v>0.84</v>
      </c>
      <c r="I24" s="31">
        <v>0.94199999999999995</v>
      </c>
      <c r="J24" s="31">
        <v>1.0289999999999999</v>
      </c>
      <c r="K24" s="31">
        <v>1.1020000000000001</v>
      </c>
      <c r="L24" s="31">
        <v>1.163</v>
      </c>
      <c r="M24" s="31">
        <v>1.212</v>
      </c>
      <c r="N24" s="31">
        <v>1.2529999999999999</v>
      </c>
      <c r="O24" s="31">
        <v>1.286</v>
      </c>
      <c r="P24" s="31">
        <v>1.3120000000000001</v>
      </c>
    </row>
    <row r="25" spans="2:16" x14ac:dyDescent="0.2">
      <c r="B25" s="31">
        <v>6.6E-3</v>
      </c>
      <c r="C25" s="31">
        <v>0.17</v>
      </c>
      <c r="D25" s="31">
        <v>0.30299999999999999</v>
      </c>
      <c r="E25" s="31">
        <v>0.44700000000000001</v>
      </c>
      <c r="F25" s="31">
        <v>0.58899999999999997</v>
      </c>
      <c r="G25" s="31">
        <v>0.72199999999999998</v>
      </c>
      <c r="H25" s="31">
        <v>0.84</v>
      </c>
      <c r="I25" s="31">
        <v>0.94199999999999995</v>
      </c>
      <c r="J25" s="31">
        <v>1.0289999999999999</v>
      </c>
      <c r="K25" s="31">
        <v>1.1020000000000001</v>
      </c>
      <c r="L25" s="31">
        <v>1.163</v>
      </c>
      <c r="M25" s="31">
        <v>1.212</v>
      </c>
      <c r="N25" s="31">
        <v>1.2529999999999999</v>
      </c>
      <c r="O25" s="31">
        <v>1.286</v>
      </c>
      <c r="P25" s="31">
        <v>1.3120000000000001</v>
      </c>
    </row>
    <row r="26" spans="2:16" x14ac:dyDescent="0.2">
      <c r="B26" s="31">
        <v>6.6E-3</v>
      </c>
      <c r="C26" s="31">
        <v>0.17</v>
      </c>
      <c r="D26" s="31">
        <v>0.30299999999999999</v>
      </c>
      <c r="E26" s="31">
        <v>0.44700000000000001</v>
      </c>
      <c r="F26" s="31">
        <v>0.58899999999999997</v>
      </c>
      <c r="G26" s="31">
        <v>0.72199999999999998</v>
      </c>
      <c r="H26" s="31">
        <v>0.84</v>
      </c>
      <c r="I26" s="31">
        <v>0.94199999999999995</v>
      </c>
      <c r="J26" s="31">
        <v>1.0289999999999999</v>
      </c>
      <c r="K26" s="31">
        <v>1.1020000000000001</v>
      </c>
      <c r="L26" s="31">
        <v>1.163</v>
      </c>
      <c r="M26" s="31">
        <v>1.212</v>
      </c>
      <c r="N26" s="31">
        <v>1.2529999999999999</v>
      </c>
      <c r="O26" s="31">
        <v>1.286</v>
      </c>
      <c r="P26" s="31">
        <v>1.3120000000000001</v>
      </c>
    </row>
    <row r="27" spans="2:16" x14ac:dyDescent="0.2">
      <c r="B27" s="31">
        <v>6.6E-3</v>
      </c>
      <c r="C27" s="31">
        <v>0.17</v>
      </c>
      <c r="D27" s="31">
        <v>0.30299999999999999</v>
      </c>
      <c r="E27" s="31">
        <v>0.44700000000000001</v>
      </c>
      <c r="F27" s="31">
        <v>0.58899999999999997</v>
      </c>
      <c r="G27" s="31">
        <v>0.72199999999999998</v>
      </c>
      <c r="H27" s="31">
        <v>0.84</v>
      </c>
      <c r="I27" s="31">
        <v>0.94199999999999995</v>
      </c>
      <c r="J27" s="31">
        <v>1.0289999999999999</v>
      </c>
      <c r="K27" s="31">
        <v>1.1020000000000001</v>
      </c>
      <c r="L27" s="31">
        <v>1.163</v>
      </c>
      <c r="M27" s="31">
        <v>1.212</v>
      </c>
      <c r="N27" s="31">
        <v>1.2529999999999999</v>
      </c>
      <c r="O27" s="31">
        <v>1.286</v>
      </c>
      <c r="P27" s="31">
        <v>1.3120000000000001</v>
      </c>
    </row>
    <row r="28" spans="2:16" x14ac:dyDescent="0.2">
      <c r="B28" s="31">
        <v>6.6E-3</v>
      </c>
      <c r="C28" s="31">
        <v>0.17</v>
      </c>
      <c r="D28" s="31">
        <v>0.30299999999999999</v>
      </c>
      <c r="E28" s="31">
        <v>0.44700000000000001</v>
      </c>
      <c r="F28" s="31">
        <v>0.58899999999999997</v>
      </c>
      <c r="G28" s="31">
        <v>0.72199999999999998</v>
      </c>
      <c r="H28" s="31">
        <v>0.84</v>
      </c>
      <c r="I28" s="31">
        <v>0.94199999999999995</v>
      </c>
      <c r="J28" s="31">
        <v>1.0289999999999999</v>
      </c>
      <c r="K28" s="31">
        <v>1.1020000000000001</v>
      </c>
      <c r="L28" s="31">
        <v>1.163</v>
      </c>
      <c r="M28" s="31">
        <v>1.212</v>
      </c>
      <c r="N28" s="31">
        <v>1.2529999999999999</v>
      </c>
      <c r="O28" s="31">
        <v>1.286</v>
      </c>
      <c r="P28" s="31">
        <v>1.3120000000000001</v>
      </c>
    </row>
    <row r="29" spans="2:16" x14ac:dyDescent="0.2">
      <c r="B29" s="31">
        <v>6.6E-3</v>
      </c>
      <c r="C29" s="31">
        <v>0.17</v>
      </c>
      <c r="D29" s="31">
        <v>0.30299999999999999</v>
      </c>
      <c r="E29" s="31">
        <v>0.44700000000000001</v>
      </c>
      <c r="F29" s="31">
        <v>0.58899999999999997</v>
      </c>
      <c r="G29" s="31">
        <v>0.72199999999999998</v>
      </c>
      <c r="H29" s="31">
        <v>0.84</v>
      </c>
      <c r="I29" s="31">
        <v>0.94199999999999995</v>
      </c>
      <c r="J29" s="31">
        <v>1.0289999999999999</v>
      </c>
      <c r="K29" s="31">
        <v>1.1020000000000001</v>
      </c>
      <c r="L29" s="31">
        <v>1.163</v>
      </c>
      <c r="M29" s="31">
        <v>1.212</v>
      </c>
      <c r="N29" s="31">
        <v>1.2529999999999999</v>
      </c>
      <c r="O29" s="31">
        <v>1.286</v>
      </c>
      <c r="P29" s="31">
        <v>1.3120000000000001</v>
      </c>
    </row>
    <row r="30" spans="2:16" x14ac:dyDescent="0.2">
      <c r="B30" s="31">
        <v>6.6E-3</v>
      </c>
      <c r="C30" s="31">
        <v>0.17</v>
      </c>
      <c r="D30" s="31">
        <v>0.30299999999999999</v>
      </c>
      <c r="E30" s="31">
        <v>0.44700000000000001</v>
      </c>
      <c r="F30" s="31">
        <v>0.58899999999999997</v>
      </c>
      <c r="G30" s="31">
        <v>0.72199999999999998</v>
      </c>
      <c r="H30" s="31">
        <v>0.84</v>
      </c>
      <c r="I30" s="31">
        <v>0.94199999999999995</v>
      </c>
      <c r="J30" s="31">
        <v>1.0289999999999999</v>
      </c>
      <c r="K30" s="31">
        <v>1.1020000000000001</v>
      </c>
      <c r="L30" s="31">
        <v>1.163</v>
      </c>
      <c r="M30" s="31">
        <v>1.212</v>
      </c>
      <c r="N30" s="31">
        <v>1.2529999999999999</v>
      </c>
      <c r="O30" s="31">
        <v>1.286</v>
      </c>
      <c r="P30" s="31">
        <v>1.3120000000000001</v>
      </c>
    </row>
    <row r="31" spans="2:16" x14ac:dyDescent="0.2">
      <c r="B31" s="31">
        <v>6.6E-3</v>
      </c>
      <c r="C31" s="31">
        <v>0.17</v>
      </c>
      <c r="D31" s="31">
        <v>0.30299999999999999</v>
      </c>
      <c r="E31" s="31">
        <v>0.44700000000000001</v>
      </c>
      <c r="F31" s="31">
        <v>0.58899999999999997</v>
      </c>
      <c r="G31" s="31">
        <v>0.72199999999999998</v>
      </c>
      <c r="H31" s="31">
        <v>0.84</v>
      </c>
      <c r="I31" s="31">
        <v>0.94199999999999995</v>
      </c>
      <c r="J31" s="31">
        <v>1.0289999999999999</v>
      </c>
      <c r="K31" s="31">
        <v>1.1020000000000001</v>
      </c>
      <c r="L31" s="31">
        <v>1.163</v>
      </c>
      <c r="M31" s="31">
        <v>1.212</v>
      </c>
      <c r="N31" s="31">
        <v>1.2529999999999999</v>
      </c>
      <c r="O31" s="31">
        <v>1.286</v>
      </c>
      <c r="P31" s="31">
        <v>1.3120000000000001</v>
      </c>
    </row>
    <row r="32" spans="2:16" x14ac:dyDescent="0.2">
      <c r="B32" s="31">
        <v>6.6E-3</v>
      </c>
      <c r="C32" s="31">
        <v>0.17</v>
      </c>
      <c r="D32" s="31">
        <v>0.30299999999999999</v>
      </c>
      <c r="E32" s="31">
        <v>0.44700000000000001</v>
      </c>
      <c r="F32" s="31">
        <v>0.58899999999999997</v>
      </c>
      <c r="G32" s="31">
        <v>0.72199999999999998</v>
      </c>
      <c r="H32" s="31">
        <v>0.84</v>
      </c>
      <c r="I32" s="31">
        <v>0.94199999999999995</v>
      </c>
      <c r="J32" s="31">
        <v>1.0289999999999999</v>
      </c>
      <c r="K32" s="31">
        <v>1.1020000000000001</v>
      </c>
      <c r="L32" s="31">
        <v>1.163</v>
      </c>
      <c r="M32" s="31">
        <v>1.212</v>
      </c>
      <c r="N32" s="31">
        <v>1.2529999999999999</v>
      </c>
      <c r="O32" s="31">
        <v>1.286</v>
      </c>
      <c r="P32" s="31">
        <v>1.3120000000000001</v>
      </c>
    </row>
    <row r="33" spans="1:43" x14ac:dyDescent="0.2">
      <c r="B33" s="31">
        <v>6.6E-3</v>
      </c>
      <c r="C33" s="31">
        <v>0.17</v>
      </c>
      <c r="D33" s="31">
        <v>0.30299999999999999</v>
      </c>
      <c r="E33" s="31">
        <v>0.44700000000000001</v>
      </c>
      <c r="F33" s="31">
        <v>0.58899999999999997</v>
      </c>
      <c r="G33" s="31">
        <v>0.72199999999999998</v>
      </c>
      <c r="H33" s="31">
        <v>0.84</v>
      </c>
      <c r="I33" s="31">
        <v>0.94199999999999995</v>
      </c>
      <c r="J33" s="31">
        <v>1.0289999999999999</v>
      </c>
      <c r="K33" s="31">
        <v>1.1020000000000001</v>
      </c>
      <c r="L33" s="31">
        <v>1.163</v>
      </c>
      <c r="M33" s="31">
        <v>1.212</v>
      </c>
      <c r="N33" s="31">
        <v>1.2529999999999999</v>
      </c>
      <c r="O33" s="31">
        <v>1.286</v>
      </c>
      <c r="P33" s="31">
        <v>1.3120000000000001</v>
      </c>
    </row>
    <row r="34" spans="1:43" x14ac:dyDescent="0.2">
      <c r="B34" s="31">
        <v>6.6E-3</v>
      </c>
      <c r="C34" s="31">
        <v>0.17</v>
      </c>
      <c r="D34" s="31">
        <v>0.30299999999999999</v>
      </c>
      <c r="E34" s="31">
        <v>0.44700000000000001</v>
      </c>
      <c r="F34" s="31">
        <v>0.58899999999999997</v>
      </c>
      <c r="G34" s="31">
        <v>0.72199999999999998</v>
      </c>
      <c r="H34" s="31">
        <v>0.84</v>
      </c>
      <c r="I34" s="31">
        <v>0.94199999999999995</v>
      </c>
      <c r="J34" s="31">
        <v>1.0289999999999999</v>
      </c>
      <c r="K34" s="31">
        <v>1.1020000000000001</v>
      </c>
      <c r="L34" s="31">
        <v>1.163</v>
      </c>
      <c r="M34" s="31">
        <v>1.212</v>
      </c>
      <c r="N34" s="31">
        <v>1.2529999999999999</v>
      </c>
      <c r="O34" s="31">
        <v>1.286</v>
      </c>
      <c r="P34" s="31">
        <v>1.3120000000000001</v>
      </c>
    </row>
    <row r="35" spans="1:43" x14ac:dyDescent="0.2">
      <c r="B35" s="31">
        <v>6.6E-3</v>
      </c>
      <c r="C35" s="31">
        <v>0.17</v>
      </c>
      <c r="D35" s="31">
        <v>0.30299999999999999</v>
      </c>
      <c r="E35" s="31">
        <v>0.44700000000000001</v>
      </c>
      <c r="F35" s="31">
        <v>0.58899999999999997</v>
      </c>
      <c r="G35" s="31">
        <v>0.72199999999999998</v>
      </c>
      <c r="H35" s="31">
        <v>0.84</v>
      </c>
      <c r="I35" s="31">
        <v>0.94199999999999995</v>
      </c>
      <c r="J35" s="31">
        <v>1.0289999999999999</v>
      </c>
      <c r="K35" s="31">
        <v>1.1020000000000001</v>
      </c>
      <c r="L35" s="31">
        <v>1.163</v>
      </c>
      <c r="M35" s="31">
        <v>1.212</v>
      </c>
      <c r="N35" s="31">
        <v>1.2529999999999999</v>
      </c>
      <c r="O35" s="31">
        <v>1.286</v>
      </c>
      <c r="P35" s="31">
        <v>1.3120000000000001</v>
      </c>
    </row>
    <row r="36" spans="1:43" x14ac:dyDescent="0.2">
      <c r="B36" s="31">
        <v>6.6E-3</v>
      </c>
      <c r="C36" s="31">
        <v>0.17</v>
      </c>
      <c r="D36" s="31">
        <v>0.30299999999999999</v>
      </c>
      <c r="E36" s="31">
        <v>0.44700000000000001</v>
      </c>
      <c r="F36" s="31">
        <v>0.58899999999999997</v>
      </c>
      <c r="G36" s="31">
        <v>0.72199999999999998</v>
      </c>
      <c r="H36" s="31">
        <v>0.84</v>
      </c>
      <c r="I36" s="31">
        <v>0.94199999999999995</v>
      </c>
      <c r="J36" s="31">
        <v>1.0289999999999999</v>
      </c>
      <c r="K36" s="31">
        <v>1.1020000000000001</v>
      </c>
      <c r="L36" s="31">
        <v>1.163</v>
      </c>
      <c r="M36" s="31">
        <v>1.212</v>
      </c>
      <c r="N36" s="31">
        <v>1.2529999999999999</v>
      </c>
      <c r="O36" s="31">
        <v>1.286</v>
      </c>
      <c r="P36" s="31">
        <v>1.3120000000000001</v>
      </c>
    </row>
    <row r="37" spans="1:43" x14ac:dyDescent="0.2">
      <c r="B37" s="31">
        <v>6.6E-3</v>
      </c>
      <c r="C37" s="31">
        <v>0.17</v>
      </c>
      <c r="D37" s="31">
        <v>0.30299999999999999</v>
      </c>
      <c r="E37" s="31">
        <v>0.44700000000000001</v>
      </c>
      <c r="F37" s="31">
        <v>0.58899999999999997</v>
      </c>
      <c r="G37" s="31">
        <v>0.72199999999999998</v>
      </c>
      <c r="H37" s="31">
        <v>0.84</v>
      </c>
      <c r="I37" s="31">
        <v>0.94199999999999995</v>
      </c>
      <c r="J37" s="31">
        <v>1.0289999999999999</v>
      </c>
      <c r="K37" s="31">
        <v>1.1020000000000001</v>
      </c>
      <c r="L37" s="31">
        <v>1.163</v>
      </c>
      <c r="M37" s="31">
        <v>1.212</v>
      </c>
      <c r="N37" s="31">
        <v>1.2529999999999999</v>
      </c>
      <c r="O37" s="31">
        <v>1.286</v>
      </c>
      <c r="P37" s="31">
        <v>1.3120000000000001</v>
      </c>
    </row>
    <row r="38" spans="1:43" x14ac:dyDescent="0.2">
      <c r="B38" s="31">
        <v>6.6E-3</v>
      </c>
      <c r="C38" s="31">
        <v>0.17</v>
      </c>
      <c r="D38" s="31">
        <v>0.30299999999999999</v>
      </c>
      <c r="E38" s="31">
        <v>0.44700000000000001</v>
      </c>
      <c r="F38" s="31">
        <v>0.58899999999999997</v>
      </c>
      <c r="G38" s="31">
        <v>0.72199999999999998</v>
      </c>
      <c r="H38" s="31">
        <v>0.84</v>
      </c>
      <c r="I38" s="31">
        <v>0.94199999999999995</v>
      </c>
      <c r="J38" s="31">
        <v>1.0289999999999999</v>
      </c>
      <c r="K38" s="31">
        <v>1.1020000000000001</v>
      </c>
      <c r="L38" s="31">
        <v>1.163</v>
      </c>
      <c r="M38" s="31">
        <v>1.212</v>
      </c>
      <c r="N38" s="31">
        <v>1.2529999999999999</v>
      </c>
      <c r="O38" s="31">
        <v>1.286</v>
      </c>
      <c r="P38" s="31">
        <v>1.3120000000000001</v>
      </c>
    </row>
    <row r="39" spans="1:43" x14ac:dyDescent="0.2">
      <c r="B39" s="31">
        <v>6.6E-3</v>
      </c>
      <c r="C39" s="31">
        <v>0.17</v>
      </c>
      <c r="D39" s="31">
        <v>0.30299999999999999</v>
      </c>
      <c r="E39" s="31">
        <v>0.44700000000000001</v>
      </c>
      <c r="F39" s="31">
        <v>0.58899999999999997</v>
      </c>
      <c r="G39" s="31">
        <v>0.72199999999999998</v>
      </c>
      <c r="H39" s="31">
        <v>0.84</v>
      </c>
      <c r="I39" s="31">
        <v>0.94199999999999995</v>
      </c>
      <c r="J39" s="31">
        <v>1.0289999999999999</v>
      </c>
      <c r="K39" s="31">
        <v>1.1020000000000001</v>
      </c>
      <c r="L39" s="31">
        <v>1.163</v>
      </c>
      <c r="M39" s="31">
        <v>1.212</v>
      </c>
      <c r="N39" s="31">
        <v>1.2529999999999999</v>
      </c>
      <c r="O39" s="31">
        <v>1.286</v>
      </c>
      <c r="P39" s="31">
        <v>1.3120000000000001</v>
      </c>
    </row>
    <row r="40" spans="1:43" x14ac:dyDescent="0.2">
      <c r="B40" s="31">
        <v>6.6E-3</v>
      </c>
      <c r="C40" s="31">
        <v>0.17</v>
      </c>
      <c r="D40" s="31">
        <v>0.30299999999999999</v>
      </c>
      <c r="E40" s="31">
        <v>0.44700000000000001</v>
      </c>
      <c r="F40" s="31">
        <v>0.58899999999999997</v>
      </c>
      <c r="G40" s="31">
        <v>0.72199999999999998</v>
      </c>
      <c r="H40" s="31">
        <v>0.84</v>
      </c>
      <c r="I40" s="31">
        <v>0.94199999999999995</v>
      </c>
      <c r="J40" s="31">
        <v>1.0289999999999999</v>
      </c>
      <c r="K40" s="31">
        <v>1.1020000000000001</v>
      </c>
      <c r="L40" s="31">
        <v>1.163</v>
      </c>
      <c r="M40" s="31">
        <v>1.212</v>
      </c>
      <c r="N40" s="31">
        <v>1.2529999999999999</v>
      </c>
      <c r="O40" s="31">
        <v>1.286</v>
      </c>
      <c r="P40" s="31">
        <v>1.3120000000000001</v>
      </c>
    </row>
    <row r="41" spans="1:43" x14ac:dyDescent="0.2">
      <c r="B41" s="31">
        <v>6.6E-3</v>
      </c>
      <c r="C41" s="31">
        <v>0.17</v>
      </c>
      <c r="D41" s="31">
        <v>0.30299999999999999</v>
      </c>
      <c r="E41" s="31">
        <v>0.44700000000000001</v>
      </c>
      <c r="F41" s="31">
        <v>0.58899999999999997</v>
      </c>
      <c r="G41" s="31">
        <v>0.72199999999999998</v>
      </c>
      <c r="H41" s="31">
        <v>0.84</v>
      </c>
      <c r="I41" s="31">
        <v>0.94199999999999995</v>
      </c>
      <c r="J41" s="31">
        <v>1.0289999999999999</v>
      </c>
      <c r="K41" s="31">
        <v>1.1020000000000001</v>
      </c>
      <c r="L41" s="31">
        <v>1.163</v>
      </c>
      <c r="M41" s="31">
        <v>1.212</v>
      </c>
      <c r="N41" s="31">
        <v>1.2529999999999999</v>
      </c>
      <c r="O41" s="31">
        <v>1.286</v>
      </c>
      <c r="P41" s="31">
        <v>1.3120000000000001</v>
      </c>
    </row>
    <row r="42" spans="1:43" x14ac:dyDescent="0.2">
      <c r="B42" s="31">
        <v>6.6E-3</v>
      </c>
      <c r="C42" s="31">
        <v>0.17</v>
      </c>
      <c r="D42" s="31">
        <v>0.30299999999999999</v>
      </c>
      <c r="E42" s="31">
        <v>0.44700000000000001</v>
      </c>
      <c r="F42" s="31">
        <v>0.58899999999999997</v>
      </c>
      <c r="G42" s="31">
        <v>0.72199999999999998</v>
      </c>
      <c r="H42" s="31">
        <v>0.84</v>
      </c>
      <c r="I42" s="31">
        <v>0.94199999999999995</v>
      </c>
      <c r="J42" s="31">
        <v>1.0289999999999999</v>
      </c>
      <c r="K42" s="31">
        <v>1.1020000000000001</v>
      </c>
      <c r="L42" s="31">
        <v>1.163</v>
      </c>
      <c r="M42" s="31">
        <v>1.212</v>
      </c>
      <c r="N42" s="31">
        <v>1.2529999999999999</v>
      </c>
      <c r="O42" s="31">
        <v>1.286</v>
      </c>
      <c r="P42" s="31">
        <v>1.3120000000000001</v>
      </c>
    </row>
    <row r="43" spans="1:43" x14ac:dyDescent="0.2">
      <c r="B43" s="31">
        <v>6.6E-3</v>
      </c>
      <c r="C43" s="31">
        <v>0.17</v>
      </c>
      <c r="D43" s="31">
        <v>0.30299999999999999</v>
      </c>
      <c r="E43" s="31">
        <v>0.44700000000000001</v>
      </c>
      <c r="F43" s="31">
        <v>0.58899999999999997</v>
      </c>
      <c r="G43" s="31">
        <v>0.72199999999999998</v>
      </c>
      <c r="H43" s="31">
        <v>0.84</v>
      </c>
      <c r="I43" s="31">
        <v>0.94199999999999995</v>
      </c>
      <c r="J43" s="31">
        <v>1.0289999999999999</v>
      </c>
      <c r="K43" s="31">
        <v>1.1020000000000001</v>
      </c>
      <c r="L43" s="31">
        <v>1.163</v>
      </c>
      <c r="M43" s="31">
        <v>1.212</v>
      </c>
      <c r="N43" s="31">
        <v>1.2529999999999999</v>
      </c>
      <c r="O43" s="31">
        <v>1.286</v>
      </c>
      <c r="P43" s="31">
        <v>1.3120000000000001</v>
      </c>
    </row>
    <row r="44" spans="1:43" x14ac:dyDescent="0.2">
      <c r="B44" s="31">
        <v>6.6E-3</v>
      </c>
      <c r="C44" s="31">
        <v>0.17</v>
      </c>
      <c r="D44" s="31">
        <v>0.30299999999999999</v>
      </c>
      <c r="E44" s="31">
        <v>0.44700000000000001</v>
      </c>
      <c r="F44" s="31">
        <v>0.58899999999999997</v>
      </c>
      <c r="G44" s="31">
        <v>0.72199999999999998</v>
      </c>
      <c r="H44" s="31">
        <v>0.84</v>
      </c>
      <c r="I44" s="31">
        <v>0.94199999999999995</v>
      </c>
      <c r="J44" s="31">
        <v>1.0289999999999999</v>
      </c>
      <c r="K44" s="31">
        <v>1.1020000000000001</v>
      </c>
      <c r="L44" s="31">
        <v>1.163</v>
      </c>
      <c r="M44" s="31">
        <v>1.212</v>
      </c>
      <c r="N44" s="31">
        <v>1.2529999999999999</v>
      </c>
      <c r="O44" s="31">
        <v>1.286</v>
      </c>
      <c r="P44" s="31">
        <v>1.3120000000000001</v>
      </c>
    </row>
    <row r="45" spans="1:43" x14ac:dyDescent="0.2">
      <c r="A45" s="31">
        <v>1991</v>
      </c>
      <c r="B45" s="31">
        <v>6.6E-3</v>
      </c>
      <c r="C45" s="31">
        <v>0.149613</v>
      </c>
      <c r="D45" s="31">
        <v>0.287074</v>
      </c>
      <c r="E45" s="31">
        <v>0.478518</v>
      </c>
      <c r="F45" s="31">
        <v>0.60778399999999999</v>
      </c>
      <c r="G45" s="31">
        <v>0.72699899999999995</v>
      </c>
      <c r="H45" s="31">
        <v>0.84816499999999995</v>
      </c>
      <c r="I45" s="31">
        <v>0.88670800000000005</v>
      </c>
      <c r="J45" s="31">
        <v>1.00604</v>
      </c>
      <c r="K45" s="31">
        <v>1.1265099999999999</v>
      </c>
      <c r="L45" s="31">
        <v>1.1247199999999999</v>
      </c>
      <c r="M45" s="31">
        <v>1.2372799999999999</v>
      </c>
      <c r="N45" s="31">
        <v>1.24166</v>
      </c>
      <c r="O45" s="31">
        <v>1.2786599999999999</v>
      </c>
      <c r="P45" s="31">
        <v>1.24356</v>
      </c>
      <c r="R45" s="31">
        <v>1991</v>
      </c>
      <c r="S45" s="31">
        <v>1992</v>
      </c>
      <c r="T45" s="31">
        <v>1993</v>
      </c>
      <c r="U45" s="31">
        <v>1994</v>
      </c>
      <c r="V45" s="31">
        <v>1995</v>
      </c>
      <c r="W45" s="31">
        <v>1996</v>
      </c>
      <c r="X45" s="31">
        <v>1997</v>
      </c>
      <c r="Y45" s="31">
        <v>1998</v>
      </c>
      <c r="Z45" s="31">
        <v>1999</v>
      </c>
      <c r="AA45" s="31">
        <v>2000</v>
      </c>
      <c r="AB45" s="31">
        <v>2001</v>
      </c>
      <c r="AC45" s="31">
        <v>2002</v>
      </c>
      <c r="AD45" s="31">
        <v>2003</v>
      </c>
      <c r="AE45" s="31">
        <v>2004</v>
      </c>
      <c r="AF45" s="31">
        <v>2005</v>
      </c>
      <c r="AG45" s="31">
        <v>2006</v>
      </c>
      <c r="AH45" s="31">
        <v>2007</v>
      </c>
      <c r="AI45" s="31">
        <v>2008</v>
      </c>
      <c r="AJ45" s="31">
        <v>2009</v>
      </c>
      <c r="AK45" s="31">
        <v>2010</v>
      </c>
      <c r="AL45" s="31">
        <v>2011</v>
      </c>
      <c r="AM45" s="31">
        <v>2012</v>
      </c>
      <c r="AN45" s="31">
        <v>2013</v>
      </c>
      <c r="AO45" s="31">
        <v>2014</v>
      </c>
      <c r="AP45" s="31">
        <v>2015</v>
      </c>
      <c r="AQ45" s="31">
        <v>2016</v>
      </c>
    </row>
    <row r="46" spans="1:43" x14ac:dyDescent="0.2">
      <c r="A46" s="31">
        <v>1992</v>
      </c>
      <c r="B46" s="31">
        <v>6.6E-3</v>
      </c>
      <c r="C46" s="31">
        <v>0.179094</v>
      </c>
      <c r="D46" s="31">
        <v>0.39792499999999997</v>
      </c>
      <c r="E46" s="31">
        <v>0.468366</v>
      </c>
      <c r="F46" s="31">
        <v>0.64540299999999995</v>
      </c>
      <c r="G46" s="31">
        <v>0.71234399999999998</v>
      </c>
      <c r="H46" s="31">
        <v>0.81445299999999998</v>
      </c>
      <c r="I46" s="31">
        <v>0.98301400000000005</v>
      </c>
      <c r="J46" s="31">
        <v>1.02772</v>
      </c>
      <c r="K46" s="31">
        <v>1.22445</v>
      </c>
      <c r="L46" s="31">
        <v>1.2338499999999999</v>
      </c>
      <c r="M46" s="31">
        <v>1.2698100000000001</v>
      </c>
      <c r="N46" s="31">
        <v>1.1751799999999999</v>
      </c>
      <c r="O46" s="31">
        <v>1.3525799999999999</v>
      </c>
      <c r="P46" s="31">
        <v>1.44129</v>
      </c>
    </row>
    <row r="47" spans="1:43" x14ac:dyDescent="0.2">
      <c r="A47" s="31">
        <v>1993</v>
      </c>
      <c r="B47" s="31">
        <v>6.6E-3</v>
      </c>
      <c r="C47" s="31">
        <v>0.33130999999999999</v>
      </c>
      <c r="D47" s="31">
        <v>0.49458600000000003</v>
      </c>
      <c r="E47" s="31">
        <v>0.61287400000000003</v>
      </c>
      <c r="F47" s="31">
        <v>0.65636799999999995</v>
      </c>
      <c r="G47" s="31">
        <v>0.77230600000000005</v>
      </c>
      <c r="H47" s="31">
        <v>0.92993099999999995</v>
      </c>
      <c r="I47" s="31">
        <v>1.04311</v>
      </c>
      <c r="J47" s="31">
        <v>1.19617</v>
      </c>
      <c r="K47" s="31">
        <v>1.2296199999999999</v>
      </c>
      <c r="L47" s="31">
        <v>1.40652</v>
      </c>
      <c r="M47" s="31">
        <v>1.5479400000000001</v>
      </c>
      <c r="N47" s="31">
        <v>1.6496200000000001</v>
      </c>
      <c r="O47" s="31">
        <v>1.6883900000000001</v>
      </c>
      <c r="P47" s="31">
        <v>1.6352899999999999</v>
      </c>
    </row>
    <row r="48" spans="1:43" x14ac:dyDescent="0.2">
      <c r="A48" s="31">
        <v>1994</v>
      </c>
      <c r="B48" s="31">
        <v>6.6E-3</v>
      </c>
      <c r="C48" s="31">
        <v>0.23309099999999999</v>
      </c>
      <c r="D48" s="31">
        <v>0.39446700000000001</v>
      </c>
      <c r="E48" s="31">
        <v>0.64872200000000002</v>
      </c>
      <c r="F48" s="31">
        <v>0.72995699999999997</v>
      </c>
      <c r="G48" s="31">
        <v>0.74609199999999998</v>
      </c>
      <c r="H48" s="31">
        <v>0.70564199999999999</v>
      </c>
      <c r="I48" s="31">
        <v>1.00956</v>
      </c>
      <c r="J48" s="31">
        <v>1.3921399999999999</v>
      </c>
      <c r="K48" s="31">
        <v>1.31978</v>
      </c>
      <c r="L48" s="31">
        <v>1.3386100000000001</v>
      </c>
      <c r="M48" s="31">
        <v>1.4170799999999999</v>
      </c>
      <c r="N48" s="31">
        <v>1.37351</v>
      </c>
      <c r="O48" s="31">
        <v>1.30966</v>
      </c>
      <c r="P48" s="31">
        <v>1.38611</v>
      </c>
    </row>
    <row r="49" spans="1:16" x14ac:dyDescent="0.2">
      <c r="A49" s="31">
        <v>1995</v>
      </c>
      <c r="B49" s="31">
        <v>6.6E-3</v>
      </c>
      <c r="C49" s="31">
        <v>0.15348000000000001</v>
      </c>
      <c r="D49" s="31">
        <v>0.37541200000000002</v>
      </c>
      <c r="E49" s="31">
        <v>0.50150799999999995</v>
      </c>
      <c r="F49" s="31">
        <v>0.72955400000000004</v>
      </c>
      <c r="G49" s="31">
        <v>0.84345899999999996</v>
      </c>
      <c r="H49" s="31">
        <v>0.855931</v>
      </c>
      <c r="I49" s="31">
        <v>0.97250499999999995</v>
      </c>
      <c r="J49" s="31">
        <v>1.2243900000000001</v>
      </c>
      <c r="K49" s="31">
        <v>1.3377300000000001</v>
      </c>
      <c r="L49" s="31">
        <v>1.41273</v>
      </c>
      <c r="M49" s="31">
        <v>1.49661</v>
      </c>
      <c r="N49" s="31">
        <v>1.3947400000000001</v>
      </c>
      <c r="O49" s="31">
        <v>1.2119200000000001</v>
      </c>
      <c r="P49" s="31">
        <v>1.36327</v>
      </c>
    </row>
    <row r="50" spans="1:16" x14ac:dyDescent="0.2">
      <c r="A50" s="31">
        <v>1996</v>
      </c>
      <c r="B50" s="31">
        <v>6.6E-3</v>
      </c>
      <c r="C50" s="31">
        <v>0.29288900000000001</v>
      </c>
      <c r="D50" s="31">
        <v>0.32219199999999998</v>
      </c>
      <c r="E50" s="31">
        <v>0.42813099999999998</v>
      </c>
      <c r="F50" s="31">
        <v>0.67965100000000001</v>
      </c>
      <c r="G50" s="31">
        <v>0.78992200000000001</v>
      </c>
      <c r="H50" s="31">
        <v>0.94608199999999998</v>
      </c>
      <c r="I50" s="31">
        <v>0.948793</v>
      </c>
      <c r="J50" s="31">
        <v>1.02125</v>
      </c>
      <c r="K50" s="31">
        <v>1.08996</v>
      </c>
      <c r="L50" s="31">
        <v>1.40326</v>
      </c>
      <c r="M50" s="31">
        <v>1.49709</v>
      </c>
      <c r="N50" s="31">
        <v>1.53918</v>
      </c>
      <c r="O50" s="31">
        <v>1.7504299999999999</v>
      </c>
      <c r="P50" s="31">
        <v>1.53592</v>
      </c>
    </row>
    <row r="51" spans="1:16" x14ac:dyDescent="0.2">
      <c r="A51" s="31">
        <v>1997</v>
      </c>
      <c r="B51" s="31">
        <v>6.6E-3</v>
      </c>
      <c r="C51" s="31">
        <v>0.18718399999999999</v>
      </c>
      <c r="D51" s="31">
        <v>0.32349600000000001</v>
      </c>
      <c r="E51" s="31">
        <v>0.46641100000000002</v>
      </c>
      <c r="F51" s="31">
        <v>0.55365799999999998</v>
      </c>
      <c r="G51" s="31">
        <v>0.74188600000000005</v>
      </c>
      <c r="H51" s="31">
        <v>0.88836700000000002</v>
      </c>
      <c r="I51" s="31">
        <v>1.07108</v>
      </c>
      <c r="J51" s="31">
        <v>1.0880799999999999</v>
      </c>
      <c r="K51" s="31">
        <v>1.2395</v>
      </c>
      <c r="L51" s="31">
        <v>1.41048</v>
      </c>
      <c r="M51" s="31">
        <v>1.4733799999999999</v>
      </c>
      <c r="N51" s="31">
        <v>1.7236899999999999</v>
      </c>
      <c r="O51" s="31">
        <v>1.45773</v>
      </c>
      <c r="P51" s="31">
        <v>1.4233899999999999</v>
      </c>
    </row>
    <row r="52" spans="1:16" x14ac:dyDescent="0.2">
      <c r="A52" s="31">
        <v>1998</v>
      </c>
      <c r="B52" s="31">
        <v>6.6E-3</v>
      </c>
      <c r="C52" s="31">
        <v>0.19053600000000001</v>
      </c>
      <c r="D52" s="31">
        <v>0.37151099999999998</v>
      </c>
      <c r="E52" s="31">
        <v>0.58762999999999999</v>
      </c>
      <c r="F52" s="31">
        <v>0.62681600000000004</v>
      </c>
      <c r="G52" s="31">
        <v>0.62314400000000003</v>
      </c>
      <c r="H52" s="31">
        <v>0.778748</v>
      </c>
      <c r="I52" s="31">
        <v>1.03409</v>
      </c>
      <c r="J52" s="31">
        <v>1.17723</v>
      </c>
      <c r="K52" s="31">
        <v>1.24278</v>
      </c>
      <c r="L52" s="31">
        <v>1.2938000000000001</v>
      </c>
      <c r="M52" s="31">
        <v>1.4166300000000001</v>
      </c>
      <c r="N52" s="31">
        <v>1.55921</v>
      </c>
      <c r="O52" s="31">
        <v>1.55589</v>
      </c>
      <c r="P52" s="31">
        <v>1.7198899999999999</v>
      </c>
    </row>
    <row r="53" spans="1:16" x14ac:dyDescent="0.2">
      <c r="A53" s="31">
        <v>1999</v>
      </c>
      <c r="B53" s="31">
        <v>6.6E-3</v>
      </c>
      <c r="C53" s="31">
        <v>0.187805</v>
      </c>
      <c r="D53" s="31">
        <v>0.40021499999999999</v>
      </c>
      <c r="E53" s="31">
        <v>0.50220799999999999</v>
      </c>
      <c r="F53" s="31">
        <v>0.637934</v>
      </c>
      <c r="G53" s="31">
        <v>0.70107200000000003</v>
      </c>
      <c r="H53" s="31">
        <v>0.72666799999999998</v>
      </c>
      <c r="I53" s="31">
        <v>0.90118399999999999</v>
      </c>
      <c r="J53" s="31">
        <v>1.0393699999999999</v>
      </c>
      <c r="K53" s="31">
        <v>1.2723100000000001</v>
      </c>
      <c r="L53" s="31">
        <v>1.2072799999999999</v>
      </c>
      <c r="M53" s="31">
        <v>1.41536</v>
      </c>
      <c r="N53" s="31">
        <v>1.16415</v>
      </c>
      <c r="O53" s="31">
        <v>1.14116</v>
      </c>
      <c r="P53" s="31">
        <v>1.3188800000000001</v>
      </c>
    </row>
    <row r="54" spans="1:16" x14ac:dyDescent="0.2">
      <c r="A54" s="31">
        <v>2000</v>
      </c>
      <c r="B54" s="31">
        <v>6.6E-3</v>
      </c>
      <c r="C54" s="31">
        <v>0.21770800000000001</v>
      </c>
      <c r="D54" s="31">
        <v>0.351379</v>
      </c>
      <c r="E54" s="31">
        <v>0.52383599999999997</v>
      </c>
      <c r="F54" s="31">
        <v>0.62977499999999997</v>
      </c>
      <c r="G54" s="31">
        <v>0.73165100000000005</v>
      </c>
      <c r="H54" s="31">
        <v>0.78234000000000004</v>
      </c>
      <c r="I54" s="31">
        <v>0.80487399999999998</v>
      </c>
      <c r="J54" s="31">
        <v>0.97153299999999998</v>
      </c>
      <c r="K54" s="31">
        <v>1.0181899999999999</v>
      </c>
      <c r="L54" s="31">
        <v>1.2680100000000001</v>
      </c>
      <c r="M54" s="31">
        <v>1.31717</v>
      </c>
      <c r="N54" s="31">
        <v>1.3195300000000001</v>
      </c>
      <c r="O54" s="31">
        <v>1.6654</v>
      </c>
      <c r="P54" s="31">
        <v>1.73756</v>
      </c>
    </row>
    <row r="55" spans="1:16" x14ac:dyDescent="0.2">
      <c r="A55" s="31">
        <v>2001</v>
      </c>
      <c r="B55" s="31">
        <v>6.4999999999999997E-3</v>
      </c>
      <c r="C55" s="31">
        <v>0.22672500000000001</v>
      </c>
      <c r="D55" s="31">
        <v>0.32352399999999998</v>
      </c>
      <c r="E55" s="31">
        <v>0.496699</v>
      </c>
      <c r="F55" s="31">
        <v>0.66917099999999996</v>
      </c>
      <c r="G55" s="31">
        <v>0.78697399999999995</v>
      </c>
      <c r="H55" s="31">
        <v>0.96277699999999999</v>
      </c>
      <c r="I55" s="31">
        <v>0.99509300000000001</v>
      </c>
      <c r="J55" s="31">
        <v>1.0618300000000001</v>
      </c>
      <c r="K55" s="31">
        <v>1.1370800000000001</v>
      </c>
      <c r="L55" s="31">
        <v>1.32711</v>
      </c>
      <c r="M55" s="31">
        <v>1.45139</v>
      </c>
      <c r="N55" s="31">
        <v>1.5847899999999999</v>
      </c>
      <c r="O55" s="31">
        <v>1.46591</v>
      </c>
      <c r="P55" s="31">
        <v>1.6649400000000001</v>
      </c>
    </row>
    <row r="56" spans="1:16" x14ac:dyDescent="0.2">
      <c r="A56" s="31">
        <v>2002</v>
      </c>
      <c r="B56" s="31">
        <v>6.7000000000000002E-3</v>
      </c>
      <c r="C56" s="31">
        <v>0.231265</v>
      </c>
      <c r="D56" s="31">
        <v>0.38042700000000002</v>
      </c>
      <c r="E56" s="31">
        <v>0.50819800000000004</v>
      </c>
      <c r="F56" s="31">
        <v>0.66937800000000003</v>
      </c>
      <c r="G56" s="31">
        <v>0.79546799999999995</v>
      </c>
      <c r="H56" s="31">
        <v>0.90825199999999995</v>
      </c>
      <c r="I56" s="31">
        <v>1.02397</v>
      </c>
      <c r="J56" s="31">
        <v>1.11656</v>
      </c>
      <c r="K56" s="31">
        <v>1.09582</v>
      </c>
      <c r="L56" s="31">
        <v>1.3001</v>
      </c>
      <c r="M56" s="31">
        <v>1.4300600000000001</v>
      </c>
      <c r="N56" s="31">
        <v>1.61124</v>
      </c>
      <c r="O56" s="31">
        <v>1.3192999999999999</v>
      </c>
      <c r="P56" s="31">
        <v>1.6358900000000001</v>
      </c>
    </row>
    <row r="57" spans="1:16" x14ac:dyDescent="0.2">
      <c r="A57" s="31">
        <v>2003</v>
      </c>
      <c r="B57" s="31">
        <v>6.4999999999999997E-3</v>
      </c>
      <c r="C57" s="31">
        <v>0.27606999999999998</v>
      </c>
      <c r="D57" s="31">
        <v>0.484263</v>
      </c>
      <c r="E57" s="31">
        <v>0.55035599999999996</v>
      </c>
      <c r="F57" s="31">
        <v>0.64982300000000004</v>
      </c>
      <c r="G57" s="31">
        <v>0.76750799999999997</v>
      </c>
      <c r="H57" s="31">
        <v>0.86199400000000004</v>
      </c>
      <c r="I57" s="31">
        <v>0.95434300000000005</v>
      </c>
      <c r="J57" s="31">
        <v>1.08514</v>
      </c>
      <c r="K57" s="31">
        <v>1.2244699999999999</v>
      </c>
      <c r="L57" s="31">
        <v>1.2133799999999999</v>
      </c>
      <c r="M57" s="31">
        <v>1.2264999999999999</v>
      </c>
      <c r="N57" s="31">
        <v>1.44509</v>
      </c>
      <c r="O57" s="31">
        <v>1.3402700000000001</v>
      </c>
      <c r="P57" s="31">
        <v>1.7206600000000001</v>
      </c>
    </row>
    <row r="58" spans="1:16" x14ac:dyDescent="0.2">
      <c r="A58" s="31">
        <v>2004</v>
      </c>
      <c r="B58" s="31">
        <v>6.7000000000000002E-3</v>
      </c>
      <c r="C58" s="31">
        <v>0.13478499999999999</v>
      </c>
      <c r="D58" s="31">
        <v>0.403671</v>
      </c>
      <c r="E58" s="31">
        <v>0.58042899999999997</v>
      </c>
      <c r="F58" s="31">
        <v>0.63982899999999998</v>
      </c>
      <c r="G58" s="31">
        <v>0.76985400000000004</v>
      </c>
      <c r="H58" s="31">
        <v>0.89041800000000004</v>
      </c>
      <c r="I58" s="31">
        <v>0.92849599999999999</v>
      </c>
      <c r="J58" s="31">
        <v>1.0258499999999999</v>
      </c>
      <c r="K58" s="31">
        <v>1.20669</v>
      </c>
      <c r="L58" s="31">
        <v>1.1588499999999999</v>
      </c>
      <c r="M58" s="31">
        <v>1.17852</v>
      </c>
      <c r="N58" s="31">
        <v>1.3511500000000001</v>
      </c>
      <c r="O58" s="31">
        <v>1.29176</v>
      </c>
      <c r="P58" s="31">
        <v>1.23231</v>
      </c>
    </row>
    <row r="59" spans="1:16" x14ac:dyDescent="0.2">
      <c r="A59" s="31">
        <v>2005</v>
      </c>
      <c r="B59" s="31">
        <v>6.6E-3</v>
      </c>
      <c r="C59" s="31">
        <v>0.28263899999999997</v>
      </c>
      <c r="D59" s="31">
        <v>0.35266399999999998</v>
      </c>
      <c r="E59" s="31">
        <v>0.50690999999999997</v>
      </c>
      <c r="F59" s="31">
        <v>0.63878400000000002</v>
      </c>
      <c r="G59" s="31">
        <v>0.73880500000000005</v>
      </c>
      <c r="H59" s="31">
        <v>0.87975199999999998</v>
      </c>
      <c r="I59" s="31">
        <v>0.948492</v>
      </c>
      <c r="J59" s="31">
        <v>1.0628599999999999</v>
      </c>
      <c r="K59" s="31">
        <v>1.0940700000000001</v>
      </c>
      <c r="L59" s="31">
        <v>1.2672300000000001</v>
      </c>
      <c r="M59" s="31">
        <v>1.3117300000000001</v>
      </c>
      <c r="N59" s="31">
        <v>1.31338</v>
      </c>
      <c r="O59" s="31">
        <v>1.16394</v>
      </c>
      <c r="P59" s="31">
        <v>1.4193199999999999</v>
      </c>
    </row>
    <row r="60" spans="1:16" x14ac:dyDescent="0.2">
      <c r="A60" s="31">
        <v>2006</v>
      </c>
      <c r="B60" s="31">
        <v>6.6E-3</v>
      </c>
      <c r="C60" s="31">
        <v>0.174065</v>
      </c>
      <c r="D60" s="31">
        <v>0.30482799999999999</v>
      </c>
      <c r="E60" s="31">
        <v>0.44803500000000002</v>
      </c>
      <c r="F60" s="31">
        <v>0.60378100000000001</v>
      </c>
      <c r="G60" s="31">
        <v>0.75378599999999996</v>
      </c>
      <c r="H60" s="31">
        <v>0.85452899999999998</v>
      </c>
      <c r="I60" s="31">
        <v>0.95787900000000004</v>
      </c>
      <c r="J60" s="31">
        <v>1.05549</v>
      </c>
      <c r="K60" s="31">
        <v>1.1262799999999999</v>
      </c>
      <c r="L60" s="31">
        <v>1.21862</v>
      </c>
      <c r="M60" s="31">
        <v>1.2830900000000001</v>
      </c>
      <c r="N60" s="31">
        <v>1.3057799999999999</v>
      </c>
      <c r="O60" s="31">
        <v>1.3988799999999999</v>
      </c>
      <c r="P60" s="31">
        <v>1.45343</v>
      </c>
    </row>
    <row r="61" spans="1:16" x14ac:dyDescent="0.2">
      <c r="A61" s="31">
        <v>2007</v>
      </c>
      <c r="B61" s="31">
        <v>6.6333329999999999E-3</v>
      </c>
      <c r="C61" s="31">
        <v>0.154728</v>
      </c>
      <c r="D61" s="31">
        <v>0.33827400000000002</v>
      </c>
      <c r="E61" s="31">
        <v>0.50944599999999995</v>
      </c>
      <c r="F61" s="31">
        <v>0.64180700000000002</v>
      </c>
      <c r="G61" s="31">
        <v>0.781609</v>
      </c>
      <c r="H61" s="31">
        <v>0.95975100000000002</v>
      </c>
      <c r="I61" s="31">
        <v>1.10354</v>
      </c>
      <c r="J61" s="31">
        <v>1.1958500000000001</v>
      </c>
      <c r="K61" s="31">
        <v>1.2762899999999999</v>
      </c>
      <c r="L61" s="31">
        <v>1.3284100000000001</v>
      </c>
      <c r="M61" s="31">
        <v>1.51617</v>
      </c>
      <c r="N61" s="31">
        <v>1.4155199999999999</v>
      </c>
      <c r="O61" s="31">
        <v>1.76814</v>
      </c>
      <c r="P61" s="31">
        <v>1.5319700000000001</v>
      </c>
    </row>
    <row r="62" spans="1:16" x14ac:dyDescent="0.2">
      <c r="A62" s="31">
        <v>2008</v>
      </c>
      <c r="B62" s="31">
        <v>6.6111110000000002E-3</v>
      </c>
      <c r="C62" s="31">
        <v>0.2076326</v>
      </c>
      <c r="D62" s="31">
        <v>0.32889499999999999</v>
      </c>
      <c r="E62" s="31">
        <v>0.52090199999999998</v>
      </c>
      <c r="F62" s="31">
        <v>0.65186900000000003</v>
      </c>
      <c r="G62" s="31">
        <v>0.77220100000000003</v>
      </c>
      <c r="H62" s="31">
        <v>0.89939199999999997</v>
      </c>
      <c r="I62" s="31">
        <v>1.0418099999999999</v>
      </c>
      <c r="J62" s="31">
        <v>1.11391</v>
      </c>
      <c r="K62" s="31">
        <v>1.2041299999999999</v>
      </c>
      <c r="L62" s="31">
        <v>1.3090599999999999</v>
      </c>
      <c r="M62" s="31">
        <v>1.4044000000000001</v>
      </c>
      <c r="N62" s="31">
        <v>1.51342</v>
      </c>
      <c r="O62" s="31">
        <v>1.59903</v>
      </c>
      <c r="P62" s="31">
        <v>1.5056700000000001</v>
      </c>
    </row>
    <row r="63" spans="1:16" x14ac:dyDescent="0.2">
      <c r="A63" s="31">
        <v>2009</v>
      </c>
      <c r="B63" s="31">
        <v>6.6044440000000001E-3</v>
      </c>
      <c r="C63" s="31">
        <v>0.135797</v>
      </c>
      <c r="D63" s="31">
        <v>0.34501500000000002</v>
      </c>
      <c r="E63" s="31">
        <v>0.54806699999999997</v>
      </c>
      <c r="F63" s="31">
        <v>0.68665299999999996</v>
      </c>
      <c r="G63" s="31">
        <v>0.89198599999999995</v>
      </c>
      <c r="H63" s="31">
        <v>1.0199100000000001</v>
      </c>
      <c r="I63" s="31">
        <v>1.1527700000000001</v>
      </c>
      <c r="J63" s="31">
        <v>1.40716</v>
      </c>
      <c r="K63" s="31">
        <v>1.48603</v>
      </c>
      <c r="L63" s="31">
        <v>1.6355200000000001</v>
      </c>
      <c r="M63" s="31">
        <v>1.6374299999999999</v>
      </c>
      <c r="N63" s="31">
        <v>1.8168299999999999</v>
      </c>
      <c r="O63" s="31">
        <v>2.1764399999999999</v>
      </c>
      <c r="P63" s="31">
        <v>2.2922600000000002</v>
      </c>
    </row>
    <row r="64" spans="1:16" x14ac:dyDescent="0.2">
      <c r="A64" s="31">
        <v>2010</v>
      </c>
      <c r="B64" s="31">
        <v>4.9767699999999998E-2</v>
      </c>
      <c r="C64" s="31">
        <v>0.17485600000000001</v>
      </c>
      <c r="D64" s="31">
        <v>0.37855</v>
      </c>
      <c r="E64" s="31">
        <v>0.48898200000000003</v>
      </c>
      <c r="F64" s="31">
        <v>0.66534649999999995</v>
      </c>
      <c r="G64" s="31">
        <v>0.91555799999999998</v>
      </c>
      <c r="H64" s="31">
        <v>1.106995</v>
      </c>
      <c r="I64" s="31">
        <v>1.2550650000000001</v>
      </c>
      <c r="J64" s="31">
        <v>1.3422149999999999</v>
      </c>
      <c r="K64" s="31">
        <v>1.594975</v>
      </c>
      <c r="L64" s="31">
        <v>1.6134850000000001</v>
      </c>
      <c r="M64" s="31">
        <v>1.8444750000000001</v>
      </c>
      <c r="N64" s="31">
        <v>1.9446049999999999</v>
      </c>
      <c r="O64" s="31">
        <v>2.0491899999999998</v>
      </c>
      <c r="P64" s="31">
        <v>2.1974450000000001</v>
      </c>
    </row>
    <row r="65" spans="1:43" x14ac:dyDescent="0.2">
      <c r="A65" s="31">
        <v>2011</v>
      </c>
      <c r="B65" s="31">
        <v>3.0688206999999999E-2</v>
      </c>
      <c r="C65" s="31">
        <v>0.204737208</v>
      </c>
      <c r="D65" s="31">
        <v>0.28978775099999998</v>
      </c>
      <c r="E65" s="31">
        <v>0.50813002600000001</v>
      </c>
      <c r="F65" s="31">
        <v>0.66565036600000005</v>
      </c>
      <c r="G65" s="31">
        <v>0.806937668</v>
      </c>
      <c r="H65" s="31">
        <v>0.97270989600000002</v>
      </c>
      <c r="I65" s="31">
        <v>1.2216750199999999</v>
      </c>
      <c r="J65" s="31">
        <v>1.3373892000000001</v>
      </c>
      <c r="K65" s="31">
        <v>1.5068482700000001</v>
      </c>
      <c r="L65" s="31">
        <v>1.5781940400000001</v>
      </c>
      <c r="M65" s="31">
        <v>1.6141591799999999</v>
      </c>
      <c r="N65" s="31">
        <v>2.1135475499999998</v>
      </c>
      <c r="O65" s="31">
        <v>1.7310393399999999</v>
      </c>
      <c r="P65" s="31">
        <v>2.2601132599999998</v>
      </c>
    </row>
    <row r="66" spans="1:43" x14ac:dyDescent="0.2">
      <c r="A66" s="31">
        <v>2012</v>
      </c>
      <c r="B66" s="31">
        <v>2.9020117000000002E-2</v>
      </c>
      <c r="C66" s="31">
        <v>0.14197272499999999</v>
      </c>
      <c r="D66" s="31">
        <v>0.270712071</v>
      </c>
      <c r="E66" s="31">
        <v>0.40984878000000002</v>
      </c>
      <c r="F66" s="31">
        <v>0.64139127600000001</v>
      </c>
      <c r="G66" s="31">
        <v>0.82441639899999997</v>
      </c>
      <c r="H66" s="31">
        <v>0.97329160599999998</v>
      </c>
      <c r="I66" s="31">
        <v>1.1732896500000001</v>
      </c>
      <c r="J66" s="31">
        <v>1.30725472</v>
      </c>
      <c r="K66" s="31">
        <v>1.5225624</v>
      </c>
      <c r="L66" s="31">
        <v>1.61446895</v>
      </c>
      <c r="M66" s="31">
        <v>1.6477083699999999</v>
      </c>
      <c r="N66" s="31">
        <v>1.72126881</v>
      </c>
      <c r="O66" s="31">
        <v>2.0196138100000001</v>
      </c>
      <c r="P66" s="31">
        <v>2.10490223</v>
      </c>
    </row>
    <row r="67" spans="1:43" x14ac:dyDescent="0.2">
      <c r="A67" s="31">
        <v>2013</v>
      </c>
      <c r="B67" s="31">
        <v>9.4955100000000001E-2</v>
      </c>
      <c r="C67" s="31">
        <v>0.1439405</v>
      </c>
      <c r="D67" s="31">
        <v>0.2904545</v>
      </c>
      <c r="E67" s="31">
        <v>0.44262950000000001</v>
      </c>
      <c r="F67" s="31">
        <v>0.56590450000000003</v>
      </c>
      <c r="G67" s="31">
        <v>0.78273649999999995</v>
      </c>
      <c r="H67" s="31">
        <v>1.117245</v>
      </c>
      <c r="I67" s="31">
        <v>1.274975</v>
      </c>
      <c r="J67" s="31">
        <v>1.4294199999999999</v>
      </c>
      <c r="K67" s="31">
        <v>1.7018500000000001</v>
      </c>
      <c r="L67" s="31">
        <v>1.8496600000000001</v>
      </c>
      <c r="M67" s="31">
        <v>1.81874</v>
      </c>
      <c r="N67" s="31">
        <v>1.93516</v>
      </c>
      <c r="O67" s="31">
        <v>2.11544</v>
      </c>
      <c r="P67" s="31">
        <v>2.0708799999999998</v>
      </c>
    </row>
    <row r="68" spans="1:43" x14ac:dyDescent="0.2">
      <c r="A68" s="31">
        <v>2014</v>
      </c>
      <c r="B68" s="31">
        <v>1.4342608999999999E-2</v>
      </c>
      <c r="C68" s="31">
        <v>0.19287000000000001</v>
      </c>
      <c r="D68" s="31">
        <v>0.34853499999999998</v>
      </c>
      <c r="E68" s="31">
        <v>0.50395299999999998</v>
      </c>
      <c r="F68" s="31">
        <v>0.64278199999999996</v>
      </c>
      <c r="G68" s="31">
        <v>0.76125500000000001</v>
      </c>
      <c r="H68" s="31">
        <v>0.88898999999999995</v>
      </c>
      <c r="I68" s="31">
        <v>1.0314300000000001</v>
      </c>
      <c r="J68" s="31">
        <v>1.1414599999999999</v>
      </c>
      <c r="K68" s="31">
        <v>1.2506200000000001</v>
      </c>
      <c r="L68" s="31">
        <v>1.3432900000000001</v>
      </c>
      <c r="M68" s="31">
        <v>1.4373199999999999</v>
      </c>
      <c r="N68" s="31">
        <v>1.4990300000000001</v>
      </c>
      <c r="O68" s="31">
        <v>1.4936499999999999</v>
      </c>
      <c r="P68" s="31">
        <v>1.54854</v>
      </c>
    </row>
    <row r="69" spans="1:43" x14ac:dyDescent="0.2">
      <c r="A69" s="31">
        <v>2015</v>
      </c>
      <c r="B69" s="31">
        <v>2.5182262E-2</v>
      </c>
      <c r="C69" s="31">
        <v>0.18132380300000001</v>
      </c>
      <c r="D69" s="31">
        <v>0.32477153199999997</v>
      </c>
      <c r="E69" s="31">
        <v>0.48869033099999998</v>
      </c>
      <c r="F69" s="31">
        <v>0.64039686399999995</v>
      </c>
      <c r="G69" s="31">
        <v>0.80292905699999995</v>
      </c>
      <c r="H69" s="31">
        <v>0.96725654999999999</v>
      </c>
      <c r="I69" s="31">
        <v>1.1160925669999999</v>
      </c>
      <c r="J69" s="31">
        <v>1.2393008919999999</v>
      </c>
      <c r="K69" s="31">
        <v>1.3763655669999999</v>
      </c>
      <c r="L69" s="31">
        <v>1.4757937990000001</v>
      </c>
      <c r="M69" s="31">
        <v>1.5515222550000001</v>
      </c>
      <c r="N69" s="31">
        <v>1.6578541360000001</v>
      </c>
      <c r="O69" s="31">
        <v>1.7515363150000001</v>
      </c>
      <c r="P69" s="31">
        <v>1.838453049</v>
      </c>
    </row>
    <row r="70" spans="1:43" x14ac:dyDescent="0.2">
      <c r="A70" s="31">
        <v>2016</v>
      </c>
      <c r="B70" s="31">
        <v>2.5182262E-2</v>
      </c>
      <c r="C70" s="31">
        <v>0.18132380300000001</v>
      </c>
      <c r="D70" s="31">
        <v>0.32477153199999997</v>
      </c>
      <c r="E70" s="31">
        <v>0.48869033099999998</v>
      </c>
      <c r="F70" s="31">
        <v>0.64039686399999995</v>
      </c>
      <c r="G70" s="31">
        <v>0.80292905699999995</v>
      </c>
      <c r="H70" s="31">
        <v>0.96725654999999999</v>
      </c>
      <c r="I70" s="31">
        <v>1.1160925669999999</v>
      </c>
      <c r="J70" s="31">
        <v>1.2393008919999999</v>
      </c>
      <c r="K70" s="31">
        <v>1.3763655669999999</v>
      </c>
      <c r="L70" s="31">
        <v>1.4757937990000001</v>
      </c>
      <c r="M70" s="31">
        <v>1.5515222550000001</v>
      </c>
      <c r="N70" s="31">
        <v>1.6578541360000001</v>
      </c>
      <c r="O70" s="31">
        <v>1.7515363150000001</v>
      </c>
      <c r="P70" s="31">
        <v>1.838453049</v>
      </c>
    </row>
    <row r="71" spans="1:43" x14ac:dyDescent="0.2">
      <c r="B71" s="31" t="s">
        <v>145</v>
      </c>
      <c r="C71" s="31">
        <v>10</v>
      </c>
      <c r="D71" s="31">
        <v>11</v>
      </c>
      <c r="E71" s="31">
        <v>12</v>
      </c>
      <c r="F71" s="31">
        <v>13</v>
      </c>
      <c r="G71" s="31">
        <v>14</v>
      </c>
      <c r="H71" s="31">
        <v>15</v>
      </c>
      <c r="I71" s="31">
        <v>16</v>
      </c>
      <c r="J71" s="31">
        <v>17</v>
      </c>
      <c r="K71" s="31">
        <v>18</v>
      </c>
      <c r="L71" s="31">
        <v>19</v>
      </c>
      <c r="M71" s="31">
        <v>20</v>
      </c>
      <c r="N71" s="31">
        <v>21</v>
      </c>
      <c r="O71" s="31">
        <v>22</v>
      </c>
      <c r="P71" s="31">
        <v>23</v>
      </c>
      <c r="Q71" s="31">
        <v>24</v>
      </c>
      <c r="R71" s="31">
        <v>25</v>
      </c>
      <c r="S71" s="31">
        <v>26</v>
      </c>
      <c r="T71" s="31">
        <v>27</v>
      </c>
      <c r="U71" s="31">
        <v>28</v>
      </c>
      <c r="V71" s="31">
        <v>29</v>
      </c>
      <c r="W71" s="31">
        <v>30</v>
      </c>
      <c r="X71" s="31">
        <v>31</v>
      </c>
      <c r="Y71" s="31">
        <v>32</v>
      </c>
      <c r="Z71" s="31">
        <v>33</v>
      </c>
      <c r="AA71" s="31">
        <v>34</v>
      </c>
      <c r="AB71" s="31">
        <v>35</v>
      </c>
      <c r="AC71" s="31">
        <v>36</v>
      </c>
      <c r="AD71" s="31">
        <v>37</v>
      </c>
      <c r="AE71" s="31">
        <v>38</v>
      </c>
      <c r="AF71" s="31">
        <v>39</v>
      </c>
      <c r="AG71" s="31">
        <v>40</v>
      </c>
      <c r="AH71" s="31">
        <v>41</v>
      </c>
      <c r="AI71" s="31">
        <v>42</v>
      </c>
      <c r="AJ71" s="31">
        <v>43</v>
      </c>
      <c r="AK71" s="31">
        <v>44</v>
      </c>
      <c r="AL71" s="31">
        <v>45</v>
      </c>
      <c r="AM71" s="31">
        <v>46</v>
      </c>
      <c r="AN71" s="31">
        <v>47</v>
      </c>
      <c r="AO71" s="31">
        <v>48</v>
      </c>
      <c r="AP71" s="31">
        <v>49</v>
      </c>
      <c r="AQ71" s="31">
        <v>50</v>
      </c>
    </row>
    <row r="72" spans="1:43" x14ac:dyDescent="0.2">
      <c r="C72" s="31">
        <v>8.4881665999999995E-2</v>
      </c>
      <c r="D72" s="31">
        <v>0.195868126</v>
      </c>
      <c r="E72" s="31">
        <v>0.31376278800000001</v>
      </c>
      <c r="F72" s="31">
        <v>0.459295544</v>
      </c>
      <c r="G72" s="31">
        <v>0.58862360199999997</v>
      </c>
      <c r="H72" s="31">
        <v>0.69781833100000001</v>
      </c>
      <c r="I72" s="31">
        <v>0.79679873899999998</v>
      </c>
      <c r="J72" s="31">
        <v>0.91486126300000004</v>
      </c>
      <c r="K72" s="31">
        <v>1.0569570109999999</v>
      </c>
      <c r="L72" s="31">
        <v>1.147231476</v>
      </c>
      <c r="M72" s="31">
        <v>1.290106451</v>
      </c>
      <c r="N72" s="31">
        <v>1.3879178889999999</v>
      </c>
      <c r="O72" s="31">
        <v>1.4316667599999999</v>
      </c>
      <c r="P72" s="31">
        <v>1.4070027190000001</v>
      </c>
      <c r="Q72" s="31">
        <v>1.522866931</v>
      </c>
    </row>
    <row r="73" spans="1:43" x14ac:dyDescent="0.2">
      <c r="C73" s="31">
        <v>8.4881665999999995E-2</v>
      </c>
      <c r="D73" s="31">
        <v>0.195868126</v>
      </c>
      <c r="E73" s="31">
        <v>0.31376278800000001</v>
      </c>
      <c r="F73" s="31">
        <v>0.459295544</v>
      </c>
      <c r="G73" s="31">
        <v>0.58862360199999997</v>
      </c>
      <c r="H73" s="31">
        <v>0.69781833100000001</v>
      </c>
      <c r="I73" s="31">
        <v>0.79679873899999998</v>
      </c>
      <c r="J73" s="31">
        <v>0.91486126300000004</v>
      </c>
      <c r="K73" s="31">
        <v>1.0569570109999999</v>
      </c>
      <c r="L73" s="31">
        <v>1.147231476</v>
      </c>
      <c r="M73" s="31">
        <v>1.290106451</v>
      </c>
      <c r="N73" s="31">
        <v>1.3879178889999999</v>
      </c>
      <c r="O73" s="31">
        <v>1.4316667599999999</v>
      </c>
      <c r="P73" s="31">
        <v>1.4070027190000001</v>
      </c>
      <c r="Q73" s="31">
        <v>1.522866931</v>
      </c>
    </row>
    <row r="74" spans="1:43" x14ac:dyDescent="0.2">
      <c r="C74" s="31">
        <v>8.4881665999999995E-2</v>
      </c>
      <c r="D74" s="31">
        <v>0.195868126</v>
      </c>
      <c r="E74" s="31">
        <v>0.31376278800000001</v>
      </c>
      <c r="F74" s="31">
        <v>0.459295544</v>
      </c>
      <c r="G74" s="31">
        <v>0.58862360199999997</v>
      </c>
      <c r="H74" s="31">
        <v>0.69781833100000001</v>
      </c>
      <c r="I74" s="31">
        <v>0.79679873899999998</v>
      </c>
      <c r="J74" s="31">
        <v>0.91486126300000004</v>
      </c>
      <c r="K74" s="31">
        <v>1.0569570109999999</v>
      </c>
      <c r="L74" s="31">
        <v>1.147231476</v>
      </c>
      <c r="M74" s="31">
        <v>1.290106451</v>
      </c>
      <c r="N74" s="31">
        <v>1.3879178889999999</v>
      </c>
      <c r="O74" s="31">
        <v>1.4316667599999999</v>
      </c>
      <c r="P74" s="31">
        <v>1.4070027190000001</v>
      </c>
      <c r="Q74" s="31">
        <v>1.522866931</v>
      </c>
    </row>
    <row r="75" spans="1:43" x14ac:dyDescent="0.2">
      <c r="C75" s="31">
        <v>8.4881665999999995E-2</v>
      </c>
      <c r="D75" s="31">
        <v>0.195868126</v>
      </c>
      <c r="E75" s="31">
        <v>0.31376278800000001</v>
      </c>
      <c r="F75" s="31">
        <v>0.459295544</v>
      </c>
      <c r="G75" s="31">
        <v>0.58862360199999997</v>
      </c>
      <c r="H75" s="31">
        <v>0.69781833100000001</v>
      </c>
      <c r="I75" s="31">
        <v>0.79679873899999998</v>
      </c>
      <c r="J75" s="31">
        <v>0.91486126300000004</v>
      </c>
      <c r="K75" s="31">
        <v>1.0569570109999999</v>
      </c>
      <c r="L75" s="31">
        <v>1.147231476</v>
      </c>
      <c r="M75" s="31">
        <v>1.290106451</v>
      </c>
      <c r="N75" s="31">
        <v>1.3879178889999999</v>
      </c>
      <c r="O75" s="31">
        <v>1.4316667599999999</v>
      </c>
      <c r="P75" s="31">
        <v>1.4070027190000001</v>
      </c>
      <c r="Q75" s="31">
        <v>1.522866931</v>
      </c>
    </row>
    <row r="76" spans="1:43" x14ac:dyDescent="0.2">
      <c r="C76" s="31">
        <v>8.4881665999999995E-2</v>
      </c>
      <c r="D76" s="31">
        <v>0.195868126</v>
      </c>
      <c r="E76" s="31">
        <v>0.31376278800000001</v>
      </c>
      <c r="F76" s="31">
        <v>0.459295544</v>
      </c>
      <c r="G76" s="31">
        <v>0.58862360199999997</v>
      </c>
      <c r="H76" s="31">
        <v>0.69781833100000001</v>
      </c>
      <c r="I76" s="31">
        <v>0.79679873899999998</v>
      </c>
      <c r="J76" s="31">
        <v>0.91486126300000004</v>
      </c>
      <c r="K76" s="31">
        <v>1.0569570109999999</v>
      </c>
      <c r="L76" s="31">
        <v>1.147231476</v>
      </c>
      <c r="M76" s="31">
        <v>1.290106451</v>
      </c>
      <c r="N76" s="31">
        <v>1.3879178889999999</v>
      </c>
      <c r="O76" s="31">
        <v>1.4316667599999999</v>
      </c>
      <c r="P76" s="31">
        <v>1.4070027190000001</v>
      </c>
      <c r="Q76" s="31">
        <v>1.522866931</v>
      </c>
    </row>
    <row r="77" spans="1:43" x14ac:dyDescent="0.2">
      <c r="C77" s="31">
        <v>8.4881665999999995E-2</v>
      </c>
      <c r="D77" s="31">
        <v>0.195868126</v>
      </c>
      <c r="E77" s="31">
        <v>0.31376278800000001</v>
      </c>
      <c r="F77" s="31">
        <v>0.459295544</v>
      </c>
      <c r="G77" s="31">
        <v>0.58862360199999997</v>
      </c>
      <c r="H77" s="31">
        <v>0.69781833100000001</v>
      </c>
      <c r="I77" s="31">
        <v>0.79679873899999998</v>
      </c>
      <c r="J77" s="31">
        <v>0.91486126300000004</v>
      </c>
      <c r="K77" s="31">
        <v>1.0569570109999999</v>
      </c>
      <c r="L77" s="31">
        <v>1.147231476</v>
      </c>
      <c r="M77" s="31">
        <v>1.290106451</v>
      </c>
      <c r="N77" s="31">
        <v>1.3879178889999999</v>
      </c>
      <c r="O77" s="31">
        <v>1.4316667599999999</v>
      </c>
      <c r="P77" s="31">
        <v>1.4070027190000001</v>
      </c>
      <c r="Q77" s="31">
        <v>1.522866931</v>
      </c>
    </row>
    <row r="78" spans="1:43" x14ac:dyDescent="0.2">
      <c r="C78" s="31">
        <v>8.4881665999999995E-2</v>
      </c>
      <c r="D78" s="31">
        <v>0.195868126</v>
      </c>
      <c r="E78" s="31">
        <v>0.31376278800000001</v>
      </c>
      <c r="F78" s="31">
        <v>0.459295544</v>
      </c>
      <c r="G78" s="31">
        <v>0.58862360199999997</v>
      </c>
      <c r="H78" s="31">
        <v>0.69781833100000001</v>
      </c>
      <c r="I78" s="31">
        <v>0.79679873899999998</v>
      </c>
      <c r="J78" s="31">
        <v>0.91486126300000004</v>
      </c>
      <c r="K78" s="31">
        <v>1.0569570109999999</v>
      </c>
      <c r="L78" s="31">
        <v>1.147231476</v>
      </c>
      <c r="M78" s="31">
        <v>1.290106451</v>
      </c>
      <c r="N78" s="31">
        <v>1.3879178889999999</v>
      </c>
      <c r="O78" s="31">
        <v>1.4316667599999999</v>
      </c>
      <c r="P78" s="31">
        <v>1.4070027190000001</v>
      </c>
      <c r="Q78" s="31">
        <v>1.522866931</v>
      </c>
    </row>
    <row r="79" spans="1:43" x14ac:dyDescent="0.2">
      <c r="C79" s="31">
        <v>8.4881665999999995E-2</v>
      </c>
      <c r="D79" s="31">
        <v>0.195868126</v>
      </c>
      <c r="E79" s="31">
        <v>0.31376278800000001</v>
      </c>
      <c r="F79" s="31">
        <v>0.459295544</v>
      </c>
      <c r="G79" s="31">
        <v>0.58862360199999997</v>
      </c>
      <c r="H79" s="31">
        <v>0.69781833100000001</v>
      </c>
      <c r="I79" s="31">
        <v>0.79679873899999998</v>
      </c>
      <c r="J79" s="31">
        <v>0.91486126300000004</v>
      </c>
      <c r="K79" s="31">
        <v>1.0569570109999999</v>
      </c>
      <c r="L79" s="31">
        <v>1.147231476</v>
      </c>
      <c r="M79" s="31">
        <v>1.290106451</v>
      </c>
      <c r="N79" s="31">
        <v>1.3879178889999999</v>
      </c>
      <c r="O79" s="31">
        <v>1.4316667599999999</v>
      </c>
      <c r="P79" s="31">
        <v>1.4070027190000001</v>
      </c>
      <c r="Q79" s="31">
        <v>1.522866931</v>
      </c>
    </row>
    <row r="80" spans="1:43" x14ac:dyDescent="0.2">
      <c r="C80" s="31">
        <v>8.4881665999999995E-2</v>
      </c>
      <c r="D80" s="31">
        <v>0.195868126</v>
      </c>
      <c r="E80" s="31">
        <v>0.31376278800000001</v>
      </c>
      <c r="F80" s="31">
        <v>0.459295544</v>
      </c>
      <c r="G80" s="31">
        <v>0.58862360199999997</v>
      </c>
      <c r="H80" s="31">
        <v>0.69781833100000001</v>
      </c>
      <c r="I80" s="31">
        <v>0.79679873899999998</v>
      </c>
      <c r="J80" s="31">
        <v>0.91486126300000004</v>
      </c>
      <c r="K80" s="31">
        <v>1.0569570109999999</v>
      </c>
      <c r="L80" s="31">
        <v>1.147231476</v>
      </c>
      <c r="M80" s="31">
        <v>1.290106451</v>
      </c>
      <c r="N80" s="31">
        <v>1.3879178889999999</v>
      </c>
      <c r="O80" s="31">
        <v>1.4316667599999999</v>
      </c>
      <c r="P80" s="31">
        <v>1.4070027190000001</v>
      </c>
      <c r="Q80" s="31">
        <v>1.522866931</v>
      </c>
    </row>
    <row r="81" spans="3:17" x14ac:dyDescent="0.2">
      <c r="C81" s="31">
        <v>8.4881665999999995E-2</v>
      </c>
      <c r="D81" s="31">
        <v>0.195868126</v>
      </c>
      <c r="E81" s="31">
        <v>0.31376278800000001</v>
      </c>
      <c r="F81" s="31">
        <v>0.459295544</v>
      </c>
      <c r="G81" s="31">
        <v>0.58862360199999997</v>
      </c>
      <c r="H81" s="31">
        <v>0.69781833100000001</v>
      </c>
      <c r="I81" s="31">
        <v>0.79679873899999998</v>
      </c>
      <c r="J81" s="31">
        <v>0.91486126300000004</v>
      </c>
      <c r="K81" s="31">
        <v>1.0569570109999999</v>
      </c>
      <c r="L81" s="31">
        <v>1.147231476</v>
      </c>
      <c r="M81" s="31">
        <v>1.290106451</v>
      </c>
      <c r="N81" s="31">
        <v>1.3879178889999999</v>
      </c>
      <c r="O81" s="31">
        <v>1.4316667599999999</v>
      </c>
      <c r="P81" s="31">
        <v>1.4070027190000001</v>
      </c>
      <c r="Q81" s="31">
        <v>1.522866931</v>
      </c>
    </row>
    <row r="82" spans="3:17" x14ac:dyDescent="0.2">
      <c r="C82" s="31">
        <v>8.4881665999999995E-2</v>
      </c>
      <c r="D82" s="31">
        <v>0.195868126</v>
      </c>
      <c r="E82" s="31">
        <v>0.31376278800000001</v>
      </c>
      <c r="F82" s="31">
        <v>0.459295544</v>
      </c>
      <c r="G82" s="31">
        <v>0.58862360199999997</v>
      </c>
      <c r="H82" s="31">
        <v>0.69781833100000001</v>
      </c>
      <c r="I82" s="31">
        <v>0.79679873899999998</v>
      </c>
      <c r="J82" s="31">
        <v>0.91486126300000004</v>
      </c>
      <c r="K82" s="31">
        <v>1.0569570109999999</v>
      </c>
      <c r="L82" s="31">
        <v>1.147231476</v>
      </c>
      <c r="M82" s="31">
        <v>1.290106451</v>
      </c>
      <c r="N82" s="31">
        <v>1.3879178889999999</v>
      </c>
      <c r="O82" s="31">
        <v>1.4316667599999999</v>
      </c>
      <c r="P82" s="31">
        <v>1.4070027190000001</v>
      </c>
      <c r="Q82" s="31">
        <v>1.522866931</v>
      </c>
    </row>
    <row r="83" spans="3:17" x14ac:dyDescent="0.2">
      <c r="C83" s="31">
        <v>8.4881665999999995E-2</v>
      </c>
      <c r="D83" s="31">
        <v>0.195868126</v>
      </c>
      <c r="E83" s="31">
        <v>0.31376278800000001</v>
      </c>
      <c r="F83" s="31">
        <v>0.459295544</v>
      </c>
      <c r="G83" s="31">
        <v>0.58862360199999997</v>
      </c>
      <c r="H83" s="31">
        <v>0.69781833100000001</v>
      </c>
      <c r="I83" s="31">
        <v>0.79679873899999998</v>
      </c>
      <c r="J83" s="31">
        <v>0.91486126300000004</v>
      </c>
      <c r="K83" s="31">
        <v>1.0569570109999999</v>
      </c>
      <c r="L83" s="31">
        <v>1.147231476</v>
      </c>
      <c r="M83" s="31">
        <v>1.290106451</v>
      </c>
      <c r="N83" s="31">
        <v>1.3879178889999999</v>
      </c>
      <c r="O83" s="31">
        <v>1.4316667599999999</v>
      </c>
      <c r="P83" s="31">
        <v>1.4070027190000001</v>
      </c>
      <c r="Q83" s="31">
        <v>1.522866931</v>
      </c>
    </row>
    <row r="84" spans="3:17" x14ac:dyDescent="0.2">
      <c r="C84" s="31">
        <v>8.4881665999999995E-2</v>
      </c>
      <c r="D84" s="31">
        <v>0.195868126</v>
      </c>
      <c r="E84" s="31">
        <v>0.31376278800000001</v>
      </c>
      <c r="F84" s="31">
        <v>0.459295544</v>
      </c>
      <c r="G84" s="31">
        <v>0.58862360199999997</v>
      </c>
      <c r="H84" s="31">
        <v>0.69781833100000001</v>
      </c>
      <c r="I84" s="31">
        <v>0.79679873899999998</v>
      </c>
      <c r="J84" s="31">
        <v>0.91486126300000004</v>
      </c>
      <c r="K84" s="31">
        <v>1.0569570109999999</v>
      </c>
      <c r="L84" s="31">
        <v>1.147231476</v>
      </c>
      <c r="M84" s="31">
        <v>1.290106451</v>
      </c>
      <c r="N84" s="31">
        <v>1.3879178889999999</v>
      </c>
      <c r="O84" s="31">
        <v>1.4316667599999999</v>
      </c>
      <c r="P84" s="31">
        <v>1.4070027190000001</v>
      </c>
      <c r="Q84" s="31">
        <v>1.522866931</v>
      </c>
    </row>
    <row r="85" spans="3:17" x14ac:dyDescent="0.2">
      <c r="C85" s="31">
        <v>8.4881665999999995E-2</v>
      </c>
      <c r="D85" s="31">
        <v>0.195868126</v>
      </c>
      <c r="E85" s="31">
        <v>0.31376278800000001</v>
      </c>
      <c r="F85" s="31">
        <v>0.459295544</v>
      </c>
      <c r="G85" s="31">
        <v>0.58862360199999997</v>
      </c>
      <c r="H85" s="31">
        <v>0.69781833100000001</v>
      </c>
      <c r="I85" s="31">
        <v>0.79679873899999998</v>
      </c>
      <c r="J85" s="31">
        <v>0.91486126300000004</v>
      </c>
      <c r="K85" s="31">
        <v>1.0569570109999999</v>
      </c>
      <c r="L85" s="31">
        <v>1.147231476</v>
      </c>
      <c r="M85" s="31">
        <v>1.290106451</v>
      </c>
      <c r="N85" s="31">
        <v>1.3879178889999999</v>
      </c>
      <c r="O85" s="31">
        <v>1.4316667599999999</v>
      </c>
      <c r="P85" s="31">
        <v>1.4070027190000001</v>
      </c>
      <c r="Q85" s="31">
        <v>1.522866931</v>
      </c>
    </row>
    <row r="86" spans="3:17" x14ac:dyDescent="0.2">
      <c r="C86" s="31">
        <v>8.4881665999999995E-2</v>
      </c>
      <c r="D86" s="31">
        <v>0.195868126</v>
      </c>
      <c r="E86" s="31">
        <v>0.31376278800000001</v>
      </c>
      <c r="F86" s="31">
        <v>0.459295544</v>
      </c>
      <c r="G86" s="31">
        <v>0.58862360199999997</v>
      </c>
      <c r="H86" s="31">
        <v>0.69781833100000001</v>
      </c>
      <c r="I86" s="31">
        <v>0.79679873899999998</v>
      </c>
      <c r="J86" s="31">
        <v>0.91486126300000004</v>
      </c>
      <c r="K86" s="31">
        <v>1.0569570109999999</v>
      </c>
      <c r="L86" s="31">
        <v>1.147231476</v>
      </c>
      <c r="M86" s="31">
        <v>1.290106451</v>
      </c>
      <c r="N86" s="31">
        <v>1.3879178889999999</v>
      </c>
      <c r="O86" s="31">
        <v>1.4316667599999999</v>
      </c>
      <c r="P86" s="31">
        <v>1.4070027190000001</v>
      </c>
      <c r="Q86" s="31">
        <v>1.522866931</v>
      </c>
    </row>
    <row r="87" spans="3:17" x14ac:dyDescent="0.2">
      <c r="C87" s="31">
        <v>8.4881665999999995E-2</v>
      </c>
      <c r="D87" s="31">
        <v>0.195868126</v>
      </c>
      <c r="E87" s="31">
        <v>0.31376278800000001</v>
      </c>
      <c r="F87" s="31">
        <v>0.459295544</v>
      </c>
      <c r="G87" s="31">
        <v>0.58862360199999997</v>
      </c>
      <c r="H87" s="31">
        <v>0.69781833100000001</v>
      </c>
      <c r="I87" s="31">
        <v>0.79679873899999998</v>
      </c>
      <c r="J87" s="31">
        <v>0.91486126300000004</v>
      </c>
      <c r="K87" s="31">
        <v>1.0569570109999999</v>
      </c>
      <c r="L87" s="31">
        <v>1.147231476</v>
      </c>
      <c r="M87" s="31">
        <v>1.290106451</v>
      </c>
      <c r="N87" s="31">
        <v>1.3879178889999999</v>
      </c>
      <c r="O87" s="31">
        <v>1.4316667599999999</v>
      </c>
      <c r="P87" s="31">
        <v>1.4070027190000001</v>
      </c>
      <c r="Q87" s="31">
        <v>1.522866931</v>
      </c>
    </row>
    <row r="88" spans="3:17" x14ac:dyDescent="0.2">
      <c r="C88" s="31">
        <v>8.4881665999999995E-2</v>
      </c>
      <c r="D88" s="31">
        <v>0.195868126</v>
      </c>
      <c r="E88" s="31">
        <v>0.31376278800000001</v>
      </c>
      <c r="F88" s="31">
        <v>0.459295544</v>
      </c>
      <c r="G88" s="31">
        <v>0.58862360199999997</v>
      </c>
      <c r="H88" s="31">
        <v>0.69781833100000001</v>
      </c>
      <c r="I88" s="31">
        <v>0.79679873899999998</v>
      </c>
      <c r="J88" s="31">
        <v>0.91486126300000004</v>
      </c>
      <c r="K88" s="31">
        <v>1.0569570109999999</v>
      </c>
      <c r="L88" s="31">
        <v>1.147231476</v>
      </c>
      <c r="M88" s="31">
        <v>1.290106451</v>
      </c>
      <c r="N88" s="31">
        <v>1.3879178889999999</v>
      </c>
      <c r="O88" s="31">
        <v>1.4316667599999999</v>
      </c>
      <c r="P88" s="31">
        <v>1.4070027190000001</v>
      </c>
      <c r="Q88" s="31">
        <v>1.522866931</v>
      </c>
    </row>
    <row r="89" spans="3:17" x14ac:dyDescent="0.2">
      <c r="C89" s="31">
        <v>8.4881665999999995E-2</v>
      </c>
      <c r="D89" s="31">
        <v>0.195868126</v>
      </c>
      <c r="E89" s="31">
        <v>0.31376278800000001</v>
      </c>
      <c r="F89" s="31">
        <v>0.459295544</v>
      </c>
      <c r="G89" s="31">
        <v>0.58862360199999997</v>
      </c>
      <c r="H89" s="31">
        <v>0.69781833100000001</v>
      </c>
      <c r="I89" s="31">
        <v>0.79679873899999998</v>
      </c>
      <c r="J89" s="31">
        <v>0.91486126300000004</v>
      </c>
      <c r="K89" s="31">
        <v>1.0569570109999999</v>
      </c>
      <c r="L89" s="31">
        <v>1.147231476</v>
      </c>
      <c r="M89" s="31">
        <v>1.290106451</v>
      </c>
      <c r="N89" s="31">
        <v>1.3879178889999999</v>
      </c>
      <c r="O89" s="31">
        <v>1.4316667599999999</v>
      </c>
      <c r="P89" s="31">
        <v>1.4070027190000001</v>
      </c>
      <c r="Q89" s="31">
        <v>1.522866931</v>
      </c>
    </row>
    <row r="90" spans="3:17" x14ac:dyDescent="0.2">
      <c r="C90" s="31">
        <v>8.4881665999999995E-2</v>
      </c>
      <c r="D90" s="31">
        <v>0.195868126</v>
      </c>
      <c r="E90" s="31">
        <v>0.31376278800000001</v>
      </c>
      <c r="F90" s="31">
        <v>0.459295544</v>
      </c>
      <c r="G90" s="31">
        <v>0.58862360199999997</v>
      </c>
      <c r="H90" s="31">
        <v>0.69781833100000001</v>
      </c>
      <c r="I90" s="31">
        <v>0.79679873899999998</v>
      </c>
      <c r="J90" s="31">
        <v>0.91486126300000004</v>
      </c>
      <c r="K90" s="31">
        <v>1.0569570109999999</v>
      </c>
      <c r="L90" s="31">
        <v>1.147231476</v>
      </c>
      <c r="M90" s="31">
        <v>1.290106451</v>
      </c>
      <c r="N90" s="31">
        <v>1.3879178889999999</v>
      </c>
      <c r="O90" s="31">
        <v>1.4316667599999999</v>
      </c>
      <c r="P90" s="31">
        <v>1.4070027190000001</v>
      </c>
      <c r="Q90" s="31">
        <v>1.522866931</v>
      </c>
    </row>
    <row r="91" spans="3:17" x14ac:dyDescent="0.2">
      <c r="C91" s="31">
        <v>8.4881665999999995E-2</v>
      </c>
      <c r="D91" s="31">
        <v>0.195868126</v>
      </c>
      <c r="E91" s="31">
        <v>0.31376278800000001</v>
      </c>
      <c r="F91" s="31">
        <v>0.459295544</v>
      </c>
      <c r="G91" s="31">
        <v>0.58862360199999997</v>
      </c>
      <c r="H91" s="31">
        <v>0.69781833100000001</v>
      </c>
      <c r="I91" s="31">
        <v>0.79679873899999998</v>
      </c>
      <c r="J91" s="31">
        <v>0.91486126300000004</v>
      </c>
      <c r="K91" s="31">
        <v>1.0569570109999999</v>
      </c>
      <c r="L91" s="31">
        <v>1.147231476</v>
      </c>
      <c r="M91" s="31">
        <v>1.290106451</v>
      </c>
      <c r="N91" s="31">
        <v>1.3879178889999999</v>
      </c>
      <c r="O91" s="31">
        <v>1.4316667599999999</v>
      </c>
      <c r="P91" s="31">
        <v>1.4070027190000001</v>
      </c>
      <c r="Q91" s="31">
        <v>1.522866931</v>
      </c>
    </row>
    <row r="92" spans="3:17" x14ac:dyDescent="0.2">
      <c r="C92" s="31">
        <v>8.4881665999999995E-2</v>
      </c>
      <c r="D92" s="31">
        <v>0.195868126</v>
      </c>
      <c r="E92" s="31">
        <v>0.31376278800000001</v>
      </c>
      <c r="F92" s="31">
        <v>0.459295544</v>
      </c>
      <c r="G92" s="31">
        <v>0.58862360199999997</v>
      </c>
      <c r="H92" s="31">
        <v>0.69781833100000001</v>
      </c>
      <c r="I92" s="31">
        <v>0.79679873899999998</v>
      </c>
      <c r="J92" s="31">
        <v>0.91486126300000004</v>
      </c>
      <c r="K92" s="31">
        <v>1.0569570109999999</v>
      </c>
      <c r="L92" s="31">
        <v>1.147231476</v>
      </c>
      <c r="M92" s="31">
        <v>1.290106451</v>
      </c>
      <c r="N92" s="31">
        <v>1.3879178889999999</v>
      </c>
      <c r="O92" s="31">
        <v>1.4316667599999999</v>
      </c>
      <c r="P92" s="31">
        <v>1.4070027190000001</v>
      </c>
      <c r="Q92" s="31">
        <v>1.522866931</v>
      </c>
    </row>
    <row r="93" spans="3:17" x14ac:dyDescent="0.2">
      <c r="C93" s="31">
        <v>8.4881665999999995E-2</v>
      </c>
      <c r="D93" s="31">
        <v>0.195868126</v>
      </c>
      <c r="E93" s="31">
        <v>0.31376278800000001</v>
      </c>
      <c r="F93" s="31">
        <v>0.459295544</v>
      </c>
      <c r="G93" s="31">
        <v>0.58862360199999997</v>
      </c>
      <c r="H93" s="31">
        <v>0.69781833100000001</v>
      </c>
      <c r="I93" s="31">
        <v>0.79679873899999998</v>
      </c>
      <c r="J93" s="31">
        <v>0.91486126300000004</v>
      </c>
      <c r="K93" s="31">
        <v>1.0569570109999999</v>
      </c>
      <c r="L93" s="31">
        <v>1.147231476</v>
      </c>
      <c r="M93" s="31">
        <v>1.290106451</v>
      </c>
      <c r="N93" s="31">
        <v>1.3879178889999999</v>
      </c>
      <c r="O93" s="31">
        <v>1.4316667599999999</v>
      </c>
      <c r="P93" s="31">
        <v>1.4070027190000001</v>
      </c>
      <c r="Q93" s="31">
        <v>1.522866931</v>
      </c>
    </row>
    <row r="94" spans="3:17" x14ac:dyDescent="0.2">
      <c r="C94" s="31">
        <v>8.4881665999999995E-2</v>
      </c>
      <c r="D94" s="31">
        <v>0.195868126</v>
      </c>
      <c r="E94" s="31">
        <v>0.31376278800000001</v>
      </c>
      <c r="F94" s="31">
        <v>0.459295544</v>
      </c>
      <c r="G94" s="31">
        <v>0.58862360199999997</v>
      </c>
      <c r="H94" s="31">
        <v>0.69781833100000001</v>
      </c>
      <c r="I94" s="31">
        <v>0.79679873899999998</v>
      </c>
      <c r="J94" s="31">
        <v>0.91486126300000004</v>
      </c>
      <c r="K94" s="31">
        <v>1.0569570109999999</v>
      </c>
      <c r="L94" s="31">
        <v>1.147231476</v>
      </c>
      <c r="M94" s="31">
        <v>1.290106451</v>
      </c>
      <c r="N94" s="31">
        <v>1.3879178889999999</v>
      </c>
      <c r="O94" s="31">
        <v>1.4316667599999999</v>
      </c>
      <c r="P94" s="31">
        <v>1.4070027190000001</v>
      </c>
      <c r="Q94" s="31">
        <v>1.522866931</v>
      </c>
    </row>
    <row r="95" spans="3:17" x14ac:dyDescent="0.2">
      <c r="C95" s="31">
        <v>8.4881665999999995E-2</v>
      </c>
      <c r="D95" s="31">
        <v>0.195868126</v>
      </c>
      <c r="E95" s="31">
        <v>0.31376278800000001</v>
      </c>
      <c r="F95" s="31">
        <v>0.459295544</v>
      </c>
      <c r="G95" s="31">
        <v>0.58862360199999997</v>
      </c>
      <c r="H95" s="31">
        <v>0.69781833100000001</v>
      </c>
      <c r="I95" s="31">
        <v>0.79679873899999998</v>
      </c>
      <c r="J95" s="31">
        <v>0.91486126300000004</v>
      </c>
      <c r="K95" s="31">
        <v>1.0569570109999999</v>
      </c>
      <c r="L95" s="31">
        <v>1.147231476</v>
      </c>
      <c r="M95" s="31">
        <v>1.290106451</v>
      </c>
      <c r="N95" s="31">
        <v>1.3879178889999999</v>
      </c>
      <c r="O95" s="31">
        <v>1.4316667599999999</v>
      </c>
      <c r="P95" s="31">
        <v>1.4070027190000001</v>
      </c>
      <c r="Q95" s="31">
        <v>1.522866931</v>
      </c>
    </row>
    <row r="96" spans="3:17" x14ac:dyDescent="0.2">
      <c r="C96" s="31">
        <v>8.4881665999999995E-2</v>
      </c>
      <c r="D96" s="31">
        <v>0.195868126</v>
      </c>
      <c r="E96" s="31">
        <v>0.31376278800000001</v>
      </c>
      <c r="F96" s="31">
        <v>0.459295544</v>
      </c>
      <c r="G96" s="31">
        <v>0.58862360199999997</v>
      </c>
      <c r="H96" s="31">
        <v>0.69781833100000001</v>
      </c>
      <c r="I96" s="31">
        <v>0.79679873899999998</v>
      </c>
      <c r="J96" s="31">
        <v>0.91486126300000004</v>
      </c>
      <c r="K96" s="31">
        <v>1.0569570109999999</v>
      </c>
      <c r="L96" s="31">
        <v>1.147231476</v>
      </c>
      <c r="M96" s="31">
        <v>1.290106451</v>
      </c>
      <c r="N96" s="31">
        <v>1.3879178889999999</v>
      </c>
      <c r="O96" s="31">
        <v>1.4316667599999999</v>
      </c>
      <c r="P96" s="31">
        <v>1.4070027190000001</v>
      </c>
      <c r="Q96" s="31">
        <v>1.522866931</v>
      </c>
    </row>
    <row r="97" spans="3:17" x14ac:dyDescent="0.2">
      <c r="C97" s="31">
        <v>8.4881665999999995E-2</v>
      </c>
      <c r="D97" s="31">
        <v>0.195868126</v>
      </c>
      <c r="E97" s="31">
        <v>0.31376278800000001</v>
      </c>
      <c r="F97" s="31">
        <v>0.459295544</v>
      </c>
      <c r="G97" s="31">
        <v>0.58862360199999997</v>
      </c>
      <c r="H97" s="31">
        <v>0.69781833100000001</v>
      </c>
      <c r="I97" s="31">
        <v>0.79679873899999998</v>
      </c>
      <c r="J97" s="31">
        <v>0.91486126300000004</v>
      </c>
      <c r="K97" s="31">
        <v>1.0569570109999999</v>
      </c>
      <c r="L97" s="31">
        <v>1.147231476</v>
      </c>
      <c r="M97" s="31">
        <v>1.290106451</v>
      </c>
      <c r="N97" s="31">
        <v>1.3879178889999999</v>
      </c>
      <c r="O97" s="31">
        <v>1.4316667599999999</v>
      </c>
      <c r="P97" s="31">
        <v>1.4070027190000001</v>
      </c>
      <c r="Q97" s="31">
        <v>1.522866931</v>
      </c>
    </row>
    <row r="98" spans="3:17" x14ac:dyDescent="0.2">
      <c r="C98" s="31">
        <v>8.4881665999999995E-2</v>
      </c>
      <c r="D98" s="31">
        <v>0.195868126</v>
      </c>
      <c r="E98" s="31">
        <v>0.31376278800000001</v>
      </c>
      <c r="F98" s="31">
        <v>0.459295544</v>
      </c>
      <c r="G98" s="31">
        <v>0.58862360199999997</v>
      </c>
      <c r="H98" s="31">
        <v>0.69781833100000001</v>
      </c>
      <c r="I98" s="31">
        <v>0.79679873899999998</v>
      </c>
      <c r="J98" s="31">
        <v>0.91486126300000004</v>
      </c>
      <c r="K98" s="31">
        <v>1.0569570109999999</v>
      </c>
      <c r="L98" s="31">
        <v>1.147231476</v>
      </c>
      <c r="M98" s="31">
        <v>1.290106451</v>
      </c>
      <c r="N98" s="31">
        <v>1.3879178889999999</v>
      </c>
      <c r="O98" s="31">
        <v>1.4316667599999999</v>
      </c>
      <c r="P98" s="31">
        <v>1.4070027190000001</v>
      </c>
      <c r="Q98" s="31">
        <v>1.522866931</v>
      </c>
    </row>
    <row r="99" spans="3:17" x14ac:dyDescent="0.2">
      <c r="C99" s="31">
        <v>8.4881665999999995E-2</v>
      </c>
      <c r="D99" s="31">
        <v>0.195868126</v>
      </c>
      <c r="E99" s="31">
        <v>0.31376278800000001</v>
      </c>
      <c r="F99" s="31">
        <v>0.459295544</v>
      </c>
      <c r="G99" s="31">
        <v>0.58862360199999997</v>
      </c>
      <c r="H99" s="31">
        <v>0.69781833100000001</v>
      </c>
      <c r="I99" s="31">
        <v>0.79679873899999998</v>
      </c>
      <c r="J99" s="31">
        <v>0.91486126300000004</v>
      </c>
      <c r="K99" s="31">
        <v>1.0569570109999999</v>
      </c>
      <c r="L99" s="31">
        <v>1.147231476</v>
      </c>
      <c r="M99" s="31">
        <v>1.290106451</v>
      </c>
      <c r="N99" s="31">
        <v>1.3879178889999999</v>
      </c>
      <c r="O99" s="31">
        <v>1.4316667599999999</v>
      </c>
      <c r="P99" s="31">
        <v>1.4070027190000001</v>
      </c>
      <c r="Q99" s="31">
        <v>1.522866931</v>
      </c>
    </row>
    <row r="100" spans="3:17" x14ac:dyDescent="0.2">
      <c r="C100" s="31">
        <v>8.4881665999999995E-2</v>
      </c>
      <c r="D100" s="31">
        <v>0.195868126</v>
      </c>
      <c r="E100" s="31">
        <v>0.31376278800000001</v>
      </c>
      <c r="F100" s="31">
        <v>0.459295544</v>
      </c>
      <c r="G100" s="31">
        <v>0.58862360199999997</v>
      </c>
      <c r="H100" s="31">
        <v>0.69781833100000001</v>
      </c>
      <c r="I100" s="31">
        <v>0.79679873899999998</v>
      </c>
      <c r="J100" s="31">
        <v>0.91486126300000004</v>
      </c>
      <c r="K100" s="31">
        <v>1.0569570109999999</v>
      </c>
      <c r="L100" s="31">
        <v>1.147231476</v>
      </c>
      <c r="M100" s="31">
        <v>1.290106451</v>
      </c>
      <c r="N100" s="31">
        <v>1.3879178889999999</v>
      </c>
      <c r="O100" s="31">
        <v>1.4316667599999999</v>
      </c>
      <c r="P100" s="31">
        <v>1.4070027190000001</v>
      </c>
      <c r="Q100" s="31">
        <v>1.522866931</v>
      </c>
    </row>
    <row r="101" spans="3:17" x14ac:dyDescent="0.2">
      <c r="C101" s="31">
        <v>8.4881665999999995E-2</v>
      </c>
      <c r="D101" s="31">
        <v>0.195868126</v>
      </c>
      <c r="E101" s="31">
        <v>0.31376278800000001</v>
      </c>
      <c r="F101" s="31">
        <v>0.459295544</v>
      </c>
      <c r="G101" s="31">
        <v>0.58862360199999997</v>
      </c>
      <c r="H101" s="31">
        <v>0.69781833100000001</v>
      </c>
      <c r="I101" s="31">
        <v>0.79679873899999998</v>
      </c>
      <c r="J101" s="31">
        <v>0.91486126300000004</v>
      </c>
      <c r="K101" s="31">
        <v>1.0569570109999999</v>
      </c>
      <c r="L101" s="31">
        <v>1.147231476</v>
      </c>
      <c r="M101" s="31">
        <v>1.290106451</v>
      </c>
      <c r="N101" s="31">
        <v>1.3879178889999999</v>
      </c>
      <c r="O101" s="31">
        <v>1.4316667599999999</v>
      </c>
      <c r="P101" s="31">
        <v>1.4070027190000001</v>
      </c>
      <c r="Q101" s="31">
        <v>1.522866931</v>
      </c>
    </row>
    <row r="102" spans="3:17" x14ac:dyDescent="0.2">
      <c r="C102" s="31">
        <v>8.4881665999999995E-2</v>
      </c>
      <c r="D102" s="31">
        <v>0.195868126</v>
      </c>
      <c r="E102" s="31">
        <v>0.31376278800000001</v>
      </c>
      <c r="F102" s="31">
        <v>0.459295544</v>
      </c>
      <c r="G102" s="31">
        <v>0.58862360199999997</v>
      </c>
      <c r="H102" s="31">
        <v>0.69781833100000001</v>
      </c>
      <c r="I102" s="31">
        <v>0.79679873899999998</v>
      </c>
      <c r="J102" s="31">
        <v>0.91486126300000004</v>
      </c>
      <c r="K102" s="31">
        <v>1.0569570109999999</v>
      </c>
      <c r="L102" s="31">
        <v>1.147231476</v>
      </c>
      <c r="M102" s="31">
        <v>1.290106451</v>
      </c>
      <c r="N102" s="31">
        <v>1.3879178889999999</v>
      </c>
      <c r="O102" s="31">
        <v>1.4316667599999999</v>
      </c>
      <c r="P102" s="31">
        <v>1.4070027190000001</v>
      </c>
      <c r="Q102" s="31">
        <v>1.522866931</v>
      </c>
    </row>
    <row r="103" spans="3:17" x14ac:dyDescent="0.2">
      <c r="C103" s="31">
        <v>8.4881665999999995E-2</v>
      </c>
      <c r="D103" s="31">
        <v>0.195868126</v>
      </c>
      <c r="E103" s="31">
        <v>0.31376278800000001</v>
      </c>
      <c r="F103" s="31">
        <v>0.459295544</v>
      </c>
      <c r="G103" s="31">
        <v>0.58862360199999997</v>
      </c>
      <c r="H103" s="31">
        <v>0.69781833100000001</v>
      </c>
      <c r="I103" s="31">
        <v>0.79679873899999998</v>
      </c>
      <c r="J103" s="31">
        <v>0.91486126300000004</v>
      </c>
      <c r="K103" s="31">
        <v>1.0569570109999999</v>
      </c>
      <c r="L103" s="31">
        <v>1.147231476</v>
      </c>
      <c r="M103" s="31">
        <v>1.290106451</v>
      </c>
      <c r="N103" s="31">
        <v>1.3879178889999999</v>
      </c>
      <c r="O103" s="31">
        <v>1.4316667599999999</v>
      </c>
      <c r="P103" s="31">
        <v>1.4070027190000001</v>
      </c>
      <c r="Q103" s="31">
        <v>1.522866931</v>
      </c>
    </row>
    <row r="104" spans="3:17" x14ac:dyDescent="0.2">
      <c r="C104" s="31">
        <v>8.4881665999999995E-2</v>
      </c>
      <c r="D104" s="31">
        <v>0.195868126</v>
      </c>
      <c r="E104" s="31">
        <v>0.31376278800000001</v>
      </c>
      <c r="F104" s="31">
        <v>0.459295544</v>
      </c>
      <c r="G104" s="31">
        <v>0.58862360199999997</v>
      </c>
      <c r="H104" s="31">
        <v>0.69781833100000001</v>
      </c>
      <c r="I104" s="31">
        <v>0.79679873899999998</v>
      </c>
      <c r="J104" s="31">
        <v>0.91486126300000004</v>
      </c>
      <c r="K104" s="31">
        <v>1.0569570109999999</v>
      </c>
      <c r="L104" s="31">
        <v>1.147231476</v>
      </c>
      <c r="M104" s="31">
        <v>1.290106451</v>
      </c>
      <c r="N104" s="31">
        <v>1.3879178889999999</v>
      </c>
      <c r="O104" s="31">
        <v>1.4316667599999999</v>
      </c>
      <c r="P104" s="31">
        <v>1.4070027190000001</v>
      </c>
      <c r="Q104" s="31">
        <v>1.522866931</v>
      </c>
    </row>
    <row r="105" spans="3:17" x14ac:dyDescent="0.2">
      <c r="C105" s="31">
        <v>8.4881665999999995E-2</v>
      </c>
      <c r="D105" s="31">
        <v>0.195868126</v>
      </c>
      <c r="E105" s="31">
        <v>0.31376278800000001</v>
      </c>
      <c r="F105" s="31">
        <v>0.459295544</v>
      </c>
      <c r="G105" s="31">
        <v>0.58862360199999997</v>
      </c>
      <c r="H105" s="31">
        <v>0.69781833100000001</v>
      </c>
      <c r="I105" s="31">
        <v>0.79679873899999998</v>
      </c>
      <c r="J105" s="31">
        <v>0.91486126300000004</v>
      </c>
      <c r="K105" s="31">
        <v>1.0569570109999999</v>
      </c>
      <c r="L105" s="31">
        <v>1.147231476</v>
      </c>
      <c r="M105" s="31">
        <v>1.290106451</v>
      </c>
      <c r="N105" s="31">
        <v>1.3879178889999999</v>
      </c>
      <c r="O105" s="31">
        <v>1.4316667599999999</v>
      </c>
      <c r="P105" s="31">
        <v>1.4070027190000001</v>
      </c>
      <c r="Q105" s="31">
        <v>1.522866931</v>
      </c>
    </row>
    <row r="106" spans="3:17" x14ac:dyDescent="0.2">
      <c r="C106" s="31">
        <v>8.4881665999999995E-2</v>
      </c>
      <c r="D106" s="31">
        <v>0.195868126</v>
      </c>
      <c r="E106" s="31">
        <v>0.31376278800000001</v>
      </c>
      <c r="F106" s="31">
        <v>0.459295544</v>
      </c>
      <c r="G106" s="31">
        <v>0.58862360199999997</v>
      </c>
      <c r="H106" s="31">
        <v>0.69781833100000001</v>
      </c>
      <c r="I106" s="31">
        <v>0.79679873899999998</v>
      </c>
      <c r="J106" s="31">
        <v>0.91486126300000004</v>
      </c>
      <c r="K106" s="31">
        <v>1.0569570109999999</v>
      </c>
      <c r="L106" s="31">
        <v>1.147231476</v>
      </c>
      <c r="M106" s="31">
        <v>1.290106451</v>
      </c>
      <c r="N106" s="31">
        <v>1.3879178889999999</v>
      </c>
      <c r="O106" s="31">
        <v>1.4316667599999999</v>
      </c>
      <c r="P106" s="31">
        <v>1.4070027190000001</v>
      </c>
      <c r="Q106" s="31">
        <v>1.522866931</v>
      </c>
    </row>
    <row r="107" spans="3:17" x14ac:dyDescent="0.2">
      <c r="C107" s="31">
        <v>8.4881665999999995E-2</v>
      </c>
      <c r="D107" s="31">
        <v>0.195868126</v>
      </c>
      <c r="E107" s="31">
        <v>0.31376278800000001</v>
      </c>
      <c r="F107" s="31">
        <v>0.459295544</v>
      </c>
      <c r="G107" s="31">
        <v>0.58862360199999997</v>
      </c>
      <c r="H107" s="31">
        <v>0.69781833100000001</v>
      </c>
      <c r="I107" s="31">
        <v>0.79679873899999998</v>
      </c>
      <c r="J107" s="31">
        <v>0.91486126300000004</v>
      </c>
      <c r="K107" s="31">
        <v>1.0569570109999999</v>
      </c>
      <c r="L107" s="31">
        <v>1.147231476</v>
      </c>
      <c r="M107" s="31">
        <v>1.290106451</v>
      </c>
      <c r="N107" s="31">
        <v>1.3879178889999999</v>
      </c>
      <c r="O107" s="31">
        <v>1.4316667599999999</v>
      </c>
      <c r="P107" s="31">
        <v>1.4070027190000001</v>
      </c>
      <c r="Q107" s="31">
        <v>1.522866931</v>
      </c>
    </row>
    <row r="108" spans="3:17" x14ac:dyDescent="0.2">
      <c r="C108" s="31">
        <v>8.4881665999999995E-2</v>
      </c>
      <c r="D108" s="31">
        <v>0.195868126</v>
      </c>
      <c r="E108" s="31">
        <v>0.31376278800000001</v>
      </c>
      <c r="F108" s="31">
        <v>0.459295544</v>
      </c>
      <c r="G108" s="31">
        <v>0.58862360199999997</v>
      </c>
      <c r="H108" s="31">
        <v>0.69781833100000001</v>
      </c>
      <c r="I108" s="31">
        <v>0.79679873899999998</v>
      </c>
      <c r="J108" s="31">
        <v>0.91486126300000004</v>
      </c>
      <c r="K108" s="31">
        <v>1.0569570109999999</v>
      </c>
      <c r="L108" s="31">
        <v>1.147231476</v>
      </c>
      <c r="M108" s="31">
        <v>1.290106451</v>
      </c>
      <c r="N108" s="31">
        <v>1.3879178889999999</v>
      </c>
      <c r="O108" s="31">
        <v>1.4316667599999999</v>
      </c>
      <c r="P108" s="31">
        <v>1.4070027190000001</v>
      </c>
      <c r="Q108" s="31">
        <v>1.522866931</v>
      </c>
    </row>
    <row r="109" spans="3:17" x14ac:dyDescent="0.2">
      <c r="C109" s="31">
        <v>8.4881665999999995E-2</v>
      </c>
      <c r="D109" s="31">
        <v>0.195868126</v>
      </c>
      <c r="E109" s="31">
        <v>0.31376278800000001</v>
      </c>
      <c r="F109" s="31">
        <v>0.459295544</v>
      </c>
      <c r="G109" s="31">
        <v>0.58862360199999997</v>
      </c>
      <c r="H109" s="31">
        <v>0.69781833100000001</v>
      </c>
      <c r="I109" s="31">
        <v>0.79679873899999998</v>
      </c>
      <c r="J109" s="31">
        <v>0.91486126300000004</v>
      </c>
      <c r="K109" s="31">
        <v>1.0569570109999999</v>
      </c>
      <c r="L109" s="31">
        <v>1.147231476</v>
      </c>
      <c r="M109" s="31">
        <v>1.290106451</v>
      </c>
      <c r="N109" s="31">
        <v>1.3879178889999999</v>
      </c>
      <c r="O109" s="31">
        <v>1.4316667599999999</v>
      </c>
      <c r="P109" s="31">
        <v>1.4070027190000001</v>
      </c>
      <c r="Q109" s="31">
        <v>1.522866931</v>
      </c>
    </row>
    <row r="110" spans="3:17" x14ac:dyDescent="0.2">
      <c r="C110" s="31">
        <v>8.4881665999999995E-2</v>
      </c>
      <c r="D110" s="31">
        <v>0.195868126</v>
      </c>
      <c r="E110" s="31">
        <v>0.31376278800000001</v>
      </c>
      <c r="F110" s="31">
        <v>0.459295544</v>
      </c>
      <c r="G110" s="31">
        <v>0.58862360199999997</v>
      </c>
      <c r="H110" s="31">
        <v>0.69781833100000001</v>
      </c>
      <c r="I110" s="31">
        <v>0.79679873899999998</v>
      </c>
      <c r="J110" s="31">
        <v>0.91486126300000004</v>
      </c>
      <c r="K110" s="31">
        <v>1.0569570109999999</v>
      </c>
      <c r="L110" s="31">
        <v>1.147231476</v>
      </c>
      <c r="M110" s="31">
        <v>1.290106451</v>
      </c>
      <c r="N110" s="31">
        <v>1.3879178889999999</v>
      </c>
      <c r="O110" s="31">
        <v>1.4316667599999999</v>
      </c>
      <c r="P110" s="31">
        <v>1.4070027190000001</v>
      </c>
      <c r="Q110" s="31">
        <v>1.522866931</v>
      </c>
    </row>
    <row r="111" spans="3:17" x14ac:dyDescent="0.2">
      <c r="C111" s="31">
        <v>8.4881665999999995E-2</v>
      </c>
      <c r="D111" s="31">
        <v>0.195868126</v>
      </c>
      <c r="E111" s="31">
        <v>0.31376278800000001</v>
      </c>
      <c r="F111" s="31">
        <v>0.459295544</v>
      </c>
      <c r="G111" s="31">
        <v>0.58862360199999997</v>
      </c>
      <c r="H111" s="31">
        <v>0.69781833100000001</v>
      </c>
      <c r="I111" s="31">
        <v>0.79679873899999998</v>
      </c>
      <c r="J111" s="31">
        <v>0.91486126300000004</v>
      </c>
      <c r="K111" s="31">
        <v>1.0569570109999999</v>
      </c>
      <c r="L111" s="31">
        <v>1.147231476</v>
      </c>
      <c r="M111" s="31">
        <v>1.290106451</v>
      </c>
      <c r="N111" s="31">
        <v>1.3879178889999999</v>
      </c>
      <c r="O111" s="31">
        <v>1.4316667599999999</v>
      </c>
      <c r="P111" s="31">
        <v>1.4070027190000001</v>
      </c>
      <c r="Q111" s="31">
        <v>1.522866931</v>
      </c>
    </row>
    <row r="112" spans="3:17" x14ac:dyDescent="0.2">
      <c r="C112" s="31">
        <v>8.4881665999999995E-2</v>
      </c>
      <c r="D112" s="31">
        <v>0.195868126</v>
      </c>
      <c r="E112" s="31">
        <v>0.31376278800000001</v>
      </c>
      <c r="F112" s="31">
        <v>0.459295544</v>
      </c>
      <c r="G112" s="31">
        <v>0.58862360199999997</v>
      </c>
      <c r="H112" s="31">
        <v>0.69781833100000001</v>
      </c>
      <c r="I112" s="31">
        <v>0.79679873899999998</v>
      </c>
      <c r="J112" s="31">
        <v>0.91486126300000004</v>
      </c>
      <c r="K112" s="31">
        <v>1.0569570109999999</v>
      </c>
      <c r="L112" s="31">
        <v>1.147231476</v>
      </c>
      <c r="M112" s="31">
        <v>1.290106451</v>
      </c>
      <c r="N112" s="31">
        <v>1.3879178889999999</v>
      </c>
      <c r="O112" s="31">
        <v>1.4316667599999999</v>
      </c>
      <c r="P112" s="31">
        <v>1.4070027190000001</v>
      </c>
      <c r="Q112" s="31">
        <v>1.522866931</v>
      </c>
    </row>
    <row r="113" spans="2:54" x14ac:dyDescent="0.2">
      <c r="C113" s="31">
        <v>8.4881665999999995E-2</v>
      </c>
      <c r="D113" s="31">
        <v>0.195868126</v>
      </c>
      <c r="E113" s="31">
        <v>0.31376278800000001</v>
      </c>
      <c r="F113" s="31">
        <v>0.459295544</v>
      </c>
      <c r="G113" s="31">
        <v>0.58862360199999997</v>
      </c>
      <c r="H113" s="31">
        <v>0.69781833100000001</v>
      </c>
      <c r="I113" s="31">
        <v>0.79679873899999998</v>
      </c>
      <c r="J113" s="31">
        <v>0.91486126300000004</v>
      </c>
      <c r="K113" s="31">
        <v>1.0569570109999999</v>
      </c>
      <c r="L113" s="31">
        <v>1.147231476</v>
      </c>
      <c r="M113" s="31">
        <v>1.290106451</v>
      </c>
      <c r="N113" s="31">
        <v>1.3879178889999999</v>
      </c>
      <c r="O113" s="31">
        <v>1.4316667599999999</v>
      </c>
      <c r="P113" s="31">
        <v>1.4070027190000001</v>
      </c>
      <c r="Q113" s="31">
        <v>1.522866931</v>
      </c>
    </row>
    <row r="114" spans="2:54" x14ac:dyDescent="0.2">
      <c r="C114" s="31">
        <v>8.4881665999999995E-2</v>
      </c>
      <c r="D114" s="31">
        <v>0.195868126</v>
      </c>
      <c r="E114" s="31">
        <v>0.31376278800000001</v>
      </c>
      <c r="F114" s="31">
        <v>0.459295544</v>
      </c>
      <c r="G114" s="31">
        <v>0.58862360199999997</v>
      </c>
      <c r="H114" s="31">
        <v>0.69781833100000001</v>
      </c>
      <c r="I114" s="31">
        <v>0.79679873899999998</v>
      </c>
      <c r="J114" s="31">
        <v>0.91486126300000004</v>
      </c>
      <c r="K114" s="31">
        <v>1.0569570109999999</v>
      </c>
      <c r="L114" s="31">
        <v>1.147231476</v>
      </c>
      <c r="M114" s="31">
        <v>1.290106451</v>
      </c>
      <c r="N114" s="31">
        <v>1.3879178889999999</v>
      </c>
      <c r="O114" s="31">
        <v>1.4316667599999999</v>
      </c>
      <c r="P114" s="31">
        <v>1.4070027190000001</v>
      </c>
      <c r="Q114" s="31">
        <v>1.522866931</v>
      </c>
    </row>
    <row r="115" spans="2:54" x14ac:dyDescent="0.2">
      <c r="C115" s="31">
        <v>8.4881665999999995E-2</v>
      </c>
      <c r="D115" s="31">
        <v>0.195868126</v>
      </c>
      <c r="E115" s="31">
        <v>0.31376278800000001</v>
      </c>
      <c r="F115" s="31">
        <v>0.459295544</v>
      </c>
      <c r="G115" s="31">
        <v>0.58862360199999997</v>
      </c>
      <c r="H115" s="31">
        <v>0.69781833100000001</v>
      </c>
      <c r="I115" s="31">
        <v>0.79679873899999998</v>
      </c>
      <c r="J115" s="31">
        <v>0.91486126300000004</v>
      </c>
      <c r="K115" s="31">
        <v>1.0569570109999999</v>
      </c>
      <c r="L115" s="31">
        <v>1.147231476</v>
      </c>
      <c r="M115" s="31">
        <v>1.290106451</v>
      </c>
      <c r="N115" s="31">
        <v>1.3879178889999999</v>
      </c>
      <c r="O115" s="31">
        <v>1.4316667599999999</v>
      </c>
      <c r="P115" s="31">
        <v>1.4070027190000001</v>
      </c>
      <c r="Q115" s="31">
        <v>1.522866931</v>
      </c>
    </row>
    <row r="116" spans="2:54" x14ac:dyDescent="0.2">
      <c r="C116" s="31">
        <v>8.4881665999999995E-2</v>
      </c>
      <c r="D116" s="31">
        <v>0.195868126</v>
      </c>
      <c r="E116" s="31">
        <v>0.31376278800000001</v>
      </c>
      <c r="F116" s="31">
        <v>0.459295544</v>
      </c>
      <c r="G116" s="31">
        <v>0.58862360199999997</v>
      </c>
      <c r="H116" s="31">
        <v>0.69781833100000001</v>
      </c>
      <c r="I116" s="31">
        <v>0.79679873899999998</v>
      </c>
      <c r="J116" s="31">
        <v>0.91486126300000004</v>
      </c>
      <c r="K116" s="31">
        <v>1.0569570109999999</v>
      </c>
      <c r="L116" s="31">
        <v>1.147231476</v>
      </c>
      <c r="M116" s="31">
        <v>1.290106451</v>
      </c>
      <c r="N116" s="31">
        <v>1.3879178889999999</v>
      </c>
      <c r="O116" s="31">
        <v>1.4316667599999999</v>
      </c>
      <c r="P116" s="31">
        <v>1.4070027190000001</v>
      </c>
      <c r="Q116" s="31">
        <v>1.522866931</v>
      </c>
    </row>
    <row r="117" spans="2:54" x14ac:dyDescent="0.2">
      <c r="C117" s="31">
        <v>8.4881665999999995E-2</v>
      </c>
      <c r="D117" s="31">
        <v>0.195868126</v>
      </c>
      <c r="E117" s="31">
        <v>0.31376278800000001</v>
      </c>
      <c r="F117" s="31">
        <v>0.459295544</v>
      </c>
      <c r="G117" s="31">
        <v>0.58862360199999997</v>
      </c>
      <c r="H117" s="31">
        <v>0.69781833100000001</v>
      </c>
      <c r="I117" s="31">
        <v>0.79679873899999998</v>
      </c>
      <c r="J117" s="31">
        <v>0.91486126300000004</v>
      </c>
      <c r="K117" s="31">
        <v>1.0569570109999999</v>
      </c>
      <c r="L117" s="31">
        <v>1.147231476</v>
      </c>
      <c r="M117" s="31">
        <v>1.290106451</v>
      </c>
      <c r="N117" s="31">
        <v>1.3879178889999999</v>
      </c>
      <c r="O117" s="31">
        <v>1.4316667599999999</v>
      </c>
      <c r="P117" s="31">
        <v>1.4070027190000001</v>
      </c>
      <c r="Q117" s="31">
        <v>1.522866931</v>
      </c>
    </row>
    <row r="118" spans="2:54" x14ac:dyDescent="0.2">
      <c r="C118" s="31">
        <v>8.4881665999999995E-2</v>
      </c>
      <c r="D118" s="31">
        <v>0.195868126</v>
      </c>
      <c r="E118" s="31">
        <v>0.31376278800000001</v>
      </c>
      <c r="F118" s="31">
        <v>0.459295544</v>
      </c>
      <c r="G118" s="31">
        <v>0.58862360199999997</v>
      </c>
      <c r="H118" s="31">
        <v>0.69781833100000001</v>
      </c>
      <c r="I118" s="31">
        <v>0.79679873899999998</v>
      </c>
      <c r="J118" s="31">
        <v>0.91486126300000004</v>
      </c>
      <c r="K118" s="31">
        <v>1.0569570109999999</v>
      </c>
      <c r="L118" s="31">
        <v>1.147231476</v>
      </c>
      <c r="M118" s="31">
        <v>1.290106451</v>
      </c>
      <c r="N118" s="31">
        <v>1.3879178889999999</v>
      </c>
      <c r="O118" s="31">
        <v>1.4316667599999999</v>
      </c>
      <c r="P118" s="31">
        <v>1.4070027190000001</v>
      </c>
      <c r="Q118" s="31">
        <v>1.522866931</v>
      </c>
    </row>
    <row r="119" spans="2:54" x14ac:dyDescent="0.2">
      <c r="C119" s="31">
        <v>8.4881665999999995E-2</v>
      </c>
      <c r="D119" s="31">
        <v>0.195868126</v>
      </c>
      <c r="E119" s="31">
        <v>0.31376278800000001</v>
      </c>
      <c r="F119" s="31">
        <v>0.459295544</v>
      </c>
      <c r="G119" s="31">
        <v>0.58862360199999997</v>
      </c>
      <c r="H119" s="31">
        <v>0.69781833100000001</v>
      </c>
      <c r="I119" s="31">
        <v>0.79679873899999998</v>
      </c>
      <c r="J119" s="31">
        <v>0.91486126300000004</v>
      </c>
      <c r="K119" s="31">
        <v>1.0569570109999999</v>
      </c>
      <c r="L119" s="31">
        <v>1.147231476</v>
      </c>
      <c r="M119" s="31">
        <v>1.290106451</v>
      </c>
      <c r="N119" s="31">
        <v>1.3879178889999999</v>
      </c>
      <c r="O119" s="31">
        <v>1.4316667599999999</v>
      </c>
      <c r="P119" s="31">
        <v>1.4070027190000001</v>
      </c>
      <c r="Q119" s="31">
        <v>1.522866931</v>
      </c>
    </row>
    <row r="120" spans="2:54" x14ac:dyDescent="0.2">
      <c r="C120" s="31">
        <v>8.4881665999999995E-2</v>
      </c>
      <c r="D120" s="31">
        <v>0.195868126</v>
      </c>
      <c r="E120" s="31">
        <v>0.31376278800000001</v>
      </c>
      <c r="F120" s="31">
        <v>0.459295544</v>
      </c>
      <c r="G120" s="31">
        <v>0.58862360199999997</v>
      </c>
      <c r="H120" s="31">
        <v>0.69781833100000001</v>
      </c>
      <c r="I120" s="31">
        <v>0.79679873899999998</v>
      </c>
      <c r="J120" s="31">
        <v>0.91486126300000004</v>
      </c>
      <c r="K120" s="31">
        <v>1.0569570109999999</v>
      </c>
      <c r="L120" s="31">
        <v>1.147231476</v>
      </c>
      <c r="M120" s="31">
        <v>1.290106451</v>
      </c>
      <c r="N120" s="31">
        <v>1.3879178889999999</v>
      </c>
      <c r="O120" s="31">
        <v>1.4316667599999999</v>
      </c>
      <c r="P120" s="31">
        <v>1.4070027190000001</v>
      </c>
      <c r="Q120" s="31">
        <v>1.522866931</v>
      </c>
    </row>
    <row r="121" spans="2:54" x14ac:dyDescent="0.2">
      <c r="C121" s="31">
        <v>8.4881665999999995E-2</v>
      </c>
      <c r="D121" s="31">
        <v>0.195868126</v>
      </c>
      <c r="E121" s="31">
        <v>0.31376278800000001</v>
      </c>
      <c r="F121" s="31">
        <v>0.459295544</v>
      </c>
      <c r="G121" s="31">
        <v>0.58862360199999997</v>
      </c>
      <c r="H121" s="31">
        <v>0.69781833100000001</v>
      </c>
      <c r="I121" s="31">
        <v>0.79679873899999998</v>
      </c>
      <c r="J121" s="31">
        <v>0.91486126300000004</v>
      </c>
      <c r="K121" s="31">
        <v>1.0569570109999999</v>
      </c>
      <c r="L121" s="31">
        <v>1.147231476</v>
      </c>
      <c r="M121" s="31">
        <v>1.290106451</v>
      </c>
      <c r="N121" s="31">
        <v>1.3879178889999999</v>
      </c>
      <c r="O121" s="31">
        <v>1.4316667599999999</v>
      </c>
      <c r="P121" s="31">
        <v>1.4070027190000001</v>
      </c>
      <c r="Q121" s="31">
        <v>1.522866931</v>
      </c>
    </row>
    <row r="122" spans="2:54" x14ac:dyDescent="0.2">
      <c r="C122" s="31">
        <v>8.4881665999999995E-2</v>
      </c>
      <c r="D122" s="31">
        <v>0.195868126</v>
      </c>
      <c r="E122" s="31">
        <v>0.31376278800000001</v>
      </c>
      <c r="F122" s="31">
        <v>0.459295544</v>
      </c>
      <c r="G122" s="31">
        <v>0.58862360199999997</v>
      </c>
      <c r="H122" s="31">
        <v>0.69781833100000001</v>
      </c>
      <c r="I122" s="31">
        <v>0.79679873899999998</v>
      </c>
      <c r="J122" s="31">
        <v>0.91486126300000004</v>
      </c>
      <c r="K122" s="31">
        <v>1.0569570109999999</v>
      </c>
      <c r="L122" s="31">
        <v>1.147231476</v>
      </c>
      <c r="M122" s="31">
        <v>1.290106451</v>
      </c>
      <c r="N122" s="31">
        <v>1.3879178889999999</v>
      </c>
      <c r="O122" s="31">
        <v>1.4316667599999999</v>
      </c>
      <c r="P122" s="31">
        <v>1.4070027190000001</v>
      </c>
      <c r="Q122" s="31">
        <v>1.522866931</v>
      </c>
    </row>
    <row r="123" spans="2:54" x14ac:dyDescent="0.2">
      <c r="C123" s="31">
        <v>8.4881665999999995E-2</v>
      </c>
      <c r="D123" s="31">
        <v>0.195868126</v>
      </c>
      <c r="E123" s="31">
        <v>0.31376278800000001</v>
      </c>
      <c r="F123" s="31">
        <v>0.459295544</v>
      </c>
      <c r="G123" s="31">
        <v>0.58862360199999997</v>
      </c>
      <c r="H123" s="31">
        <v>0.69781833100000001</v>
      </c>
      <c r="I123" s="31">
        <v>0.79679873899999998</v>
      </c>
      <c r="J123" s="31">
        <v>0.91486126300000004</v>
      </c>
      <c r="K123" s="31">
        <v>1.0569570109999999</v>
      </c>
      <c r="L123" s="31">
        <v>1.147231476</v>
      </c>
      <c r="M123" s="31">
        <v>1.290106451</v>
      </c>
      <c r="N123" s="31">
        <v>1.3879178889999999</v>
      </c>
      <c r="O123" s="31">
        <v>1.4316667599999999</v>
      </c>
      <c r="P123" s="31">
        <v>1.4070027190000001</v>
      </c>
      <c r="Q123" s="31">
        <v>1.522866931</v>
      </c>
    </row>
    <row r="124" spans="2:54" x14ac:dyDescent="0.2">
      <c r="C124" s="31">
        <v>8.4881665999999995E-2</v>
      </c>
      <c r="D124" s="31">
        <v>0.195868126</v>
      </c>
      <c r="E124" s="31">
        <v>0.31376278800000001</v>
      </c>
      <c r="F124" s="31">
        <v>0.459295544</v>
      </c>
      <c r="G124" s="31">
        <v>0.58862360199999997</v>
      </c>
      <c r="H124" s="31">
        <v>0.69781833100000001</v>
      </c>
      <c r="I124" s="31">
        <v>0.79679873899999998</v>
      </c>
      <c r="J124" s="31">
        <v>0.91486126300000004</v>
      </c>
      <c r="K124" s="31">
        <v>1.0569570109999999</v>
      </c>
      <c r="L124" s="31">
        <v>1.147231476</v>
      </c>
      <c r="M124" s="31">
        <v>1.290106451</v>
      </c>
      <c r="N124" s="31">
        <v>1.3879178889999999</v>
      </c>
      <c r="O124" s="31">
        <v>1.4316667599999999</v>
      </c>
      <c r="P124" s="31">
        <v>1.4070027190000001</v>
      </c>
      <c r="Q124" s="31">
        <v>1.522866931</v>
      </c>
    </row>
    <row r="125" spans="2:54" x14ac:dyDescent="0.2">
      <c r="B125" s="31" t="s">
        <v>175</v>
      </c>
      <c r="C125" s="31" t="s">
        <v>176</v>
      </c>
      <c r="D125" s="31" t="s">
        <v>177</v>
      </c>
      <c r="E125" s="31" t="s">
        <v>178</v>
      </c>
      <c r="F125" s="31" t="s">
        <v>179</v>
      </c>
      <c r="G125" s="31" t="s">
        <v>148</v>
      </c>
      <c r="AV125" s="31">
        <v>1000</v>
      </c>
    </row>
    <row r="126" spans="2:54" x14ac:dyDescent="0.2">
      <c r="B126" s="31" t="s">
        <v>180</v>
      </c>
      <c r="C126" s="31">
        <v>1965</v>
      </c>
      <c r="D126" s="31">
        <v>1966</v>
      </c>
      <c r="E126" s="31">
        <v>1967</v>
      </c>
      <c r="F126" s="31">
        <v>1968</v>
      </c>
      <c r="G126" s="31">
        <v>1969</v>
      </c>
      <c r="H126" s="31">
        <v>1970</v>
      </c>
      <c r="I126" s="31">
        <v>1971</v>
      </c>
      <c r="J126" s="31">
        <v>1972</v>
      </c>
      <c r="K126" s="31">
        <v>1973</v>
      </c>
      <c r="L126" s="31">
        <v>1974</v>
      </c>
      <c r="M126" s="31">
        <v>1975</v>
      </c>
      <c r="N126" s="31">
        <v>1976</v>
      </c>
      <c r="O126" s="31">
        <v>1977</v>
      </c>
      <c r="P126" s="31">
        <v>1978</v>
      </c>
      <c r="Q126" s="31">
        <v>1979</v>
      </c>
      <c r="R126" s="31">
        <v>1980</v>
      </c>
      <c r="S126" s="31">
        <v>1981</v>
      </c>
      <c r="T126" s="31">
        <v>1982</v>
      </c>
      <c r="U126" s="31">
        <v>1983</v>
      </c>
      <c r="V126" s="31">
        <v>1984</v>
      </c>
      <c r="W126" s="31">
        <v>1985</v>
      </c>
      <c r="X126" s="31">
        <v>1986</v>
      </c>
      <c r="Y126" s="31">
        <v>1987</v>
      </c>
      <c r="Z126" s="31">
        <v>1988</v>
      </c>
      <c r="AA126" s="31">
        <v>1989</v>
      </c>
      <c r="AB126" s="31">
        <v>1990</v>
      </c>
      <c r="AC126" s="31">
        <v>1991</v>
      </c>
      <c r="AD126" s="31">
        <v>1992</v>
      </c>
      <c r="AE126" s="31">
        <v>1993</v>
      </c>
      <c r="AF126" s="31">
        <v>1994</v>
      </c>
      <c r="AG126" s="31">
        <v>1995</v>
      </c>
      <c r="AH126" s="31">
        <v>1996</v>
      </c>
      <c r="AI126" s="31">
        <v>1997</v>
      </c>
      <c r="AJ126" s="31">
        <v>1998</v>
      </c>
      <c r="AK126" s="31">
        <v>1999</v>
      </c>
      <c r="AL126" s="31">
        <v>2000</v>
      </c>
      <c r="AM126" s="31">
        <v>2001</v>
      </c>
      <c r="AN126" s="31">
        <v>2002</v>
      </c>
      <c r="AO126" s="31">
        <v>2003</v>
      </c>
      <c r="AP126" s="31">
        <v>2004</v>
      </c>
      <c r="AQ126" s="31">
        <v>2005</v>
      </c>
      <c r="AR126" s="31">
        <v>2006</v>
      </c>
      <c r="AS126" s="31">
        <v>2007</v>
      </c>
      <c r="AT126" s="31">
        <v>2008</v>
      </c>
      <c r="AU126" s="31">
        <v>2009</v>
      </c>
      <c r="AV126" s="31">
        <v>2010</v>
      </c>
      <c r="AW126" s="31">
        <v>2011</v>
      </c>
      <c r="AX126" s="31">
        <v>2012</v>
      </c>
      <c r="AY126" s="31">
        <v>2013</v>
      </c>
      <c r="AZ126" s="31">
        <v>2014</v>
      </c>
    </row>
    <row r="127" spans="2:54" x14ac:dyDescent="0.2">
      <c r="B127" s="31" t="s">
        <v>145</v>
      </c>
      <c r="C127" s="31" t="s">
        <v>181</v>
      </c>
      <c r="D127" s="31" t="s">
        <v>182</v>
      </c>
      <c r="E127" s="31" t="s">
        <v>183</v>
      </c>
      <c r="F127" s="31" t="s">
        <v>184</v>
      </c>
      <c r="G127" s="31" t="s">
        <v>185</v>
      </c>
      <c r="H127" s="31" t="s">
        <v>186</v>
      </c>
      <c r="I127" s="31">
        <v>83.458333330000002</v>
      </c>
      <c r="AW127" s="31">
        <v>1199072.8840000001</v>
      </c>
      <c r="AX127" s="31">
        <v>1205530.7209999999</v>
      </c>
      <c r="AY127" s="31">
        <v>1000</v>
      </c>
      <c r="AZ127" s="31">
        <v>8019</v>
      </c>
    </row>
    <row r="128" spans="2:54" x14ac:dyDescent="0.2">
      <c r="B128" s="31">
        <v>174.792</v>
      </c>
      <c r="C128" s="31">
        <v>230.55099999999999</v>
      </c>
      <c r="D128" s="31">
        <v>261.678</v>
      </c>
      <c r="E128" s="31">
        <v>550.36199999999997</v>
      </c>
      <c r="F128" s="31">
        <v>702.18100000000004</v>
      </c>
      <c r="G128" s="31">
        <v>862.78899999999999</v>
      </c>
      <c r="H128" s="31">
        <v>1256.5650000000001</v>
      </c>
      <c r="I128" s="31">
        <v>1743.7629999999999</v>
      </c>
      <c r="J128" s="31">
        <v>1874.5340000000001</v>
      </c>
      <c r="K128" s="31">
        <v>1758.9190000000001</v>
      </c>
      <c r="L128" s="31">
        <v>1588.39</v>
      </c>
      <c r="M128" s="31">
        <v>1356.7360000000001</v>
      </c>
      <c r="N128" s="31">
        <v>1177.8219999999999</v>
      </c>
      <c r="O128" s="31">
        <v>978.37</v>
      </c>
      <c r="P128" s="31">
        <v>979.43100000000004</v>
      </c>
      <c r="Q128" s="31">
        <v>935.71400000000006</v>
      </c>
      <c r="R128" s="31">
        <v>958.28</v>
      </c>
      <c r="S128" s="31">
        <v>973.50199999999995</v>
      </c>
      <c r="T128" s="31">
        <v>955.96400000000006</v>
      </c>
      <c r="U128" s="31">
        <v>981.45</v>
      </c>
      <c r="V128" s="31">
        <v>1092.0550000000001</v>
      </c>
      <c r="W128" s="31">
        <v>1139.6759999999999</v>
      </c>
      <c r="X128" s="31">
        <v>1141.9929999999999</v>
      </c>
      <c r="Y128" s="31">
        <v>859.41600000000005</v>
      </c>
      <c r="Z128" s="31">
        <v>1228.721</v>
      </c>
      <c r="AA128" s="31">
        <v>1229.5999999999999</v>
      </c>
      <c r="AB128" s="31">
        <v>1455.193</v>
      </c>
      <c r="AC128" s="31">
        <v>1195.608279</v>
      </c>
      <c r="AD128" s="31">
        <v>1390.3309099999999</v>
      </c>
      <c r="AE128" s="31">
        <v>1326.6006600000001</v>
      </c>
      <c r="AF128" s="31">
        <v>1329.34987</v>
      </c>
      <c r="AG128" s="31">
        <v>1264.2445399999999</v>
      </c>
      <c r="AH128" s="31">
        <v>1192.778411</v>
      </c>
      <c r="AI128" s="31">
        <v>1124.430415</v>
      </c>
      <c r="AJ128" s="31">
        <v>1101.1654530000001</v>
      </c>
      <c r="AK128" s="31">
        <v>989.81591400000002</v>
      </c>
      <c r="AL128" s="31">
        <v>1132.707038</v>
      </c>
      <c r="AM128" s="31">
        <v>1387.193651</v>
      </c>
      <c r="AN128" s="31">
        <v>1480.1927229999999</v>
      </c>
      <c r="AO128" s="31">
        <v>1490.8990960000001</v>
      </c>
      <c r="AP128" s="31">
        <v>1480.5425279999999</v>
      </c>
      <c r="AQ128" s="31">
        <v>1483.2857630000001</v>
      </c>
      <c r="AR128" s="31">
        <v>1486.4353229999999</v>
      </c>
      <c r="AS128" s="31">
        <v>1354.0971609999999</v>
      </c>
      <c r="AT128" s="31">
        <v>990.56564000000003</v>
      </c>
      <c r="AU128" s="31">
        <v>807.94660899999997</v>
      </c>
      <c r="AV128" s="31">
        <v>810.21520599999997</v>
      </c>
      <c r="AW128" s="31">
        <v>1199.0728839999999</v>
      </c>
      <c r="AX128" s="31">
        <v>1205.5307210000001</v>
      </c>
      <c r="AY128" s="31">
        <v>1270.7453889999999</v>
      </c>
      <c r="AZ128" s="31">
        <v>1297.8462569999999</v>
      </c>
      <c r="BA128" s="31">
        <v>1322.3115720000001</v>
      </c>
      <c r="BB128" s="31">
        <v>1343.4658509999999</v>
      </c>
    </row>
    <row r="129" spans="2:54" x14ac:dyDescent="0.2">
      <c r="B129" s="31" t="s">
        <v>187</v>
      </c>
      <c r="C129" s="31" t="s">
        <v>188</v>
      </c>
      <c r="D129" s="31" t="s">
        <v>148</v>
      </c>
      <c r="E129" s="31" t="s">
        <v>189</v>
      </c>
      <c r="F129" s="31" t="s">
        <v>190</v>
      </c>
      <c r="G129" s="31" t="s">
        <v>191</v>
      </c>
      <c r="H129" s="31" t="s">
        <v>192</v>
      </c>
      <c r="I129" s="31">
        <v>1900</v>
      </c>
    </row>
    <row r="130" spans="2:54" x14ac:dyDescent="0.2">
      <c r="B130" s="31" t="s">
        <v>180</v>
      </c>
      <c r="C130" s="31">
        <v>1965</v>
      </c>
      <c r="D130" s="31">
        <v>1966</v>
      </c>
      <c r="E130" s="31">
        <v>1967</v>
      </c>
      <c r="F130" s="31">
        <v>1968</v>
      </c>
      <c r="G130" s="31">
        <v>1969</v>
      </c>
      <c r="H130" s="31">
        <v>1970</v>
      </c>
      <c r="I130" s="31">
        <v>1971</v>
      </c>
      <c r="J130" s="31">
        <v>1972</v>
      </c>
      <c r="K130" s="31">
        <v>1973</v>
      </c>
      <c r="L130" s="31">
        <v>1974</v>
      </c>
      <c r="M130" s="31">
        <v>1975</v>
      </c>
      <c r="N130" s="31">
        <v>1976</v>
      </c>
      <c r="O130" s="31">
        <v>1977</v>
      </c>
      <c r="P130" s="31">
        <v>1978</v>
      </c>
      <c r="Q130" s="31">
        <v>1979</v>
      </c>
      <c r="R130" s="31">
        <v>1980</v>
      </c>
      <c r="S130" s="31">
        <v>1981</v>
      </c>
      <c r="T130" s="31">
        <v>1982</v>
      </c>
      <c r="U130" s="31">
        <v>1983</v>
      </c>
      <c r="V130" s="31">
        <v>1984</v>
      </c>
      <c r="W130" s="31">
        <v>1985</v>
      </c>
      <c r="X130" s="31">
        <v>1986</v>
      </c>
      <c r="Y130" s="31">
        <v>1987</v>
      </c>
      <c r="Z130" s="31">
        <v>1988</v>
      </c>
      <c r="AA130" s="31">
        <v>1989</v>
      </c>
      <c r="AB130" s="31">
        <v>1990</v>
      </c>
      <c r="AC130" s="31">
        <v>1991</v>
      </c>
      <c r="AD130" s="31">
        <v>1992</v>
      </c>
      <c r="AE130" s="31">
        <v>1993</v>
      </c>
      <c r="AF130" s="31">
        <v>1994</v>
      </c>
      <c r="AG130" s="31">
        <v>1995</v>
      </c>
      <c r="AH130" s="31">
        <v>1996</v>
      </c>
      <c r="AI130" s="31">
        <v>1997</v>
      </c>
      <c r="AJ130" s="31">
        <v>1998</v>
      </c>
      <c r="AK130" s="31">
        <v>1999</v>
      </c>
      <c r="AL130" s="31">
        <v>2000</v>
      </c>
      <c r="AM130" s="31">
        <v>2001</v>
      </c>
      <c r="AN130" s="31">
        <v>2002</v>
      </c>
      <c r="AO130" s="31">
        <v>2003</v>
      </c>
      <c r="AP130" s="31">
        <v>2004</v>
      </c>
      <c r="AQ130" s="31">
        <v>2005</v>
      </c>
      <c r="AR130" s="31">
        <v>2006</v>
      </c>
      <c r="AS130" s="31">
        <v>2007</v>
      </c>
      <c r="AT130" s="31">
        <v>2008</v>
      </c>
      <c r="AU130" s="31">
        <v>2009</v>
      </c>
      <c r="AV130" s="31">
        <v>2010</v>
      </c>
      <c r="AW130" s="31">
        <v>2011</v>
      </c>
      <c r="AX130" s="31">
        <v>2012</v>
      </c>
      <c r="AY130" s="31">
        <v>2013</v>
      </c>
      <c r="AZ130" s="31">
        <v>2014</v>
      </c>
      <c r="BA130" s="31">
        <v>2015</v>
      </c>
    </row>
    <row r="131" spans="2:54" x14ac:dyDescent="0.2">
      <c r="B131" s="31">
        <v>0.56384999999999996</v>
      </c>
      <c r="C131" s="31">
        <v>0.38424999999999998</v>
      </c>
      <c r="D131" s="31">
        <v>0.35361999999999999</v>
      </c>
      <c r="E131" s="31">
        <v>0.67945999999999995</v>
      </c>
      <c r="F131" s="31">
        <v>0.62695000000000001</v>
      </c>
      <c r="G131" s="31">
        <v>0.60335000000000005</v>
      </c>
      <c r="H131" s="31">
        <v>1.0384800000000001</v>
      </c>
      <c r="I131" s="31">
        <v>1.5569299999999999</v>
      </c>
      <c r="J131" s="31">
        <v>1.5365</v>
      </c>
      <c r="K131" s="31">
        <v>1.7244299999999999</v>
      </c>
      <c r="L131" s="31">
        <v>1.5726599999999999</v>
      </c>
      <c r="M131" s="31">
        <v>1.49092</v>
      </c>
      <c r="N131" s="31">
        <v>1.28024</v>
      </c>
      <c r="O131" s="31">
        <v>1.526946667</v>
      </c>
      <c r="P131" s="31">
        <v>1.5219494440000001</v>
      </c>
      <c r="Q131" s="31">
        <v>1.5195243519999999</v>
      </c>
      <c r="R131" s="31">
        <v>1.48537341</v>
      </c>
      <c r="S131" s="31">
        <v>1.48537341</v>
      </c>
      <c r="T131" s="31">
        <v>1.48537341</v>
      </c>
      <c r="U131" s="31">
        <v>1.48537341</v>
      </c>
      <c r="V131" s="31">
        <v>1.48537341</v>
      </c>
      <c r="W131" s="31">
        <v>1.48537341</v>
      </c>
      <c r="X131" s="31">
        <v>1.48537341</v>
      </c>
      <c r="Y131" s="31">
        <v>1.48537341</v>
      </c>
      <c r="Z131" s="31">
        <v>1.48537341</v>
      </c>
      <c r="AA131" s="31">
        <v>1.48537341</v>
      </c>
      <c r="AB131" s="31">
        <v>1.48537341</v>
      </c>
      <c r="AC131" s="31">
        <v>1.48537341</v>
      </c>
      <c r="AD131" s="31">
        <v>1.48537341</v>
      </c>
      <c r="AE131" s="31">
        <v>1.48537341</v>
      </c>
      <c r="AF131" s="31">
        <v>1.48537341</v>
      </c>
      <c r="AG131" s="31">
        <v>1.48537341</v>
      </c>
      <c r="AH131" s="31">
        <v>1.48537341</v>
      </c>
      <c r="AI131" s="31">
        <v>1.48537341</v>
      </c>
      <c r="AJ131" s="31">
        <v>1.48537341</v>
      </c>
      <c r="AK131" s="31">
        <v>1.48537341</v>
      </c>
      <c r="AL131" s="31">
        <v>1.48537341</v>
      </c>
      <c r="AM131" s="31">
        <v>1.48537341</v>
      </c>
      <c r="AN131" s="31">
        <v>1.48537341</v>
      </c>
      <c r="AO131" s="31">
        <v>1.5</v>
      </c>
      <c r="AP131" s="31">
        <v>1.5</v>
      </c>
      <c r="AQ131" s="31">
        <v>1.5</v>
      </c>
      <c r="AR131" s="31">
        <v>1.5</v>
      </c>
      <c r="AS131" s="31">
        <v>1.5</v>
      </c>
      <c r="AT131" s="31">
        <v>1.5</v>
      </c>
      <c r="AU131" s="31">
        <v>1.5</v>
      </c>
      <c r="AV131" s="31">
        <v>1.5</v>
      </c>
      <c r="AW131" s="31">
        <v>1.5</v>
      </c>
      <c r="AX131" s="31">
        <v>1.5</v>
      </c>
      <c r="AY131" s="31">
        <v>1.5</v>
      </c>
      <c r="AZ131" s="31">
        <v>1.5</v>
      </c>
      <c r="BA131" s="31">
        <v>1.5</v>
      </c>
      <c r="BB131" s="31">
        <v>1.5</v>
      </c>
    </row>
    <row r="132" spans="2:54" x14ac:dyDescent="0.2">
      <c r="B132" s="31" t="s">
        <v>145</v>
      </c>
      <c r="C132" s="31" t="s">
        <v>193</v>
      </c>
      <c r="D132" s="31" t="s">
        <v>194</v>
      </c>
      <c r="E132" s="31" t="s">
        <v>195</v>
      </c>
    </row>
    <row r="133" spans="2:54" x14ac:dyDescent="0.2">
      <c r="B133" s="31" t="s">
        <v>145</v>
      </c>
      <c r="C133" s="31" t="s">
        <v>196</v>
      </c>
    </row>
    <row r="134" spans="2:54" x14ac:dyDescent="0.2">
      <c r="B134" s="31">
        <v>12</v>
      </c>
    </row>
    <row r="135" spans="2:54" x14ac:dyDescent="0.2">
      <c r="B135" s="31" t="s">
        <v>197</v>
      </c>
    </row>
    <row r="136" spans="2:54" x14ac:dyDescent="0.2">
      <c r="B136" s="31">
        <v>1965</v>
      </c>
      <c r="C136" s="31">
        <v>1966</v>
      </c>
      <c r="D136" s="31">
        <v>1967</v>
      </c>
      <c r="E136" s="31">
        <v>1968</v>
      </c>
      <c r="F136" s="31">
        <v>1969</v>
      </c>
      <c r="G136" s="31">
        <v>1970</v>
      </c>
      <c r="H136" s="31">
        <v>1971</v>
      </c>
      <c r="I136" s="31">
        <v>1972</v>
      </c>
      <c r="J136" s="31">
        <v>1973</v>
      </c>
      <c r="K136" s="31">
        <v>1974</v>
      </c>
      <c r="L136" s="31">
        <v>1975</v>
      </c>
      <c r="M136" s="31">
        <v>1976</v>
      </c>
    </row>
    <row r="137" spans="2:54" x14ac:dyDescent="0.2">
      <c r="B137" s="31">
        <v>2816.4374280000002</v>
      </c>
      <c r="C137" s="31">
        <v>3473.5804750000002</v>
      </c>
      <c r="D137" s="31">
        <v>3802.169891</v>
      </c>
      <c r="E137" s="31">
        <v>5257.3046009999998</v>
      </c>
      <c r="F137" s="31">
        <v>6712.4684180000004</v>
      </c>
      <c r="G137" s="31">
        <v>5679.8098280000004</v>
      </c>
      <c r="H137" s="31">
        <v>5257.3312830000004</v>
      </c>
      <c r="I137" s="31">
        <v>5726.7434839999996</v>
      </c>
      <c r="J137" s="31">
        <v>4787.923949</v>
      </c>
      <c r="K137" s="31">
        <v>4740.9925880000001</v>
      </c>
      <c r="L137" s="31">
        <v>4271.5744599999998</v>
      </c>
      <c r="M137" s="31">
        <v>4318.5230579999998</v>
      </c>
    </row>
    <row r="138" spans="2:54" x14ac:dyDescent="0.2">
      <c r="B138" s="31" t="s">
        <v>145</v>
      </c>
      <c r="C138" s="31" t="s">
        <v>198</v>
      </c>
    </row>
    <row r="139" spans="2:54" x14ac:dyDescent="0.2">
      <c r="B139" s="31">
        <v>563.28748559999997</v>
      </c>
      <c r="C139" s="31">
        <v>694.716095</v>
      </c>
      <c r="D139" s="31">
        <v>760.43397809999999</v>
      </c>
      <c r="E139" s="31">
        <v>1051.46092</v>
      </c>
      <c r="F139" s="31">
        <v>1342.493684</v>
      </c>
      <c r="G139" s="31">
        <v>1135.9619660000001</v>
      </c>
      <c r="H139" s="31">
        <v>1051.466257</v>
      </c>
      <c r="I139" s="31">
        <v>1145.3486969999999</v>
      </c>
      <c r="J139" s="31">
        <v>957.58478979999995</v>
      </c>
      <c r="K139" s="31">
        <v>948.19851759999995</v>
      </c>
      <c r="L139" s="31">
        <v>854.31489190000002</v>
      </c>
      <c r="M139" s="31">
        <v>863.70461160000002</v>
      </c>
    </row>
    <row r="140" spans="2:54" x14ac:dyDescent="0.2">
      <c r="B140" s="31" t="s">
        <v>145</v>
      </c>
      <c r="C140" s="31" t="s">
        <v>199</v>
      </c>
    </row>
    <row r="141" spans="2:54" x14ac:dyDescent="0.2">
      <c r="B141" s="31">
        <v>10</v>
      </c>
      <c r="C141" s="31" t="s">
        <v>145</v>
      </c>
      <c r="D141" s="31" t="s">
        <v>196</v>
      </c>
    </row>
    <row r="142" spans="2:54" x14ac:dyDescent="0.2">
      <c r="B142" s="31" t="s">
        <v>197</v>
      </c>
    </row>
    <row r="143" spans="2:54" x14ac:dyDescent="0.2">
      <c r="C143" s="31">
        <v>2006</v>
      </c>
      <c r="D143" s="31">
        <v>2007</v>
      </c>
      <c r="E143" s="31">
        <v>2008</v>
      </c>
      <c r="F143" s="31">
        <v>2009</v>
      </c>
      <c r="G143" s="31">
        <v>2010</v>
      </c>
      <c r="H143" s="31">
        <v>2011</v>
      </c>
      <c r="I143" s="31">
        <v>2012</v>
      </c>
      <c r="J143" s="31">
        <v>2013</v>
      </c>
      <c r="K143" s="31">
        <v>2014</v>
      </c>
      <c r="L143" s="31">
        <v>2015</v>
      </c>
    </row>
    <row r="144" spans="2:54" x14ac:dyDescent="0.2">
      <c r="B144" s="31" t="s">
        <v>200</v>
      </c>
      <c r="C144" s="31">
        <v>0.55494952099999995</v>
      </c>
      <c r="D144" s="31">
        <v>0.63787804000000004</v>
      </c>
      <c r="E144" s="31">
        <v>0.31632016299999999</v>
      </c>
      <c r="F144" s="31">
        <v>0.284834755</v>
      </c>
      <c r="G144" s="31">
        <v>0.67869201999999995</v>
      </c>
      <c r="H144" s="31">
        <v>0.54338634799999996</v>
      </c>
      <c r="I144" s="31">
        <v>0.660614217</v>
      </c>
      <c r="J144" s="31">
        <v>0.69571755000000002</v>
      </c>
      <c r="K144" s="31">
        <v>0.89975764000000003</v>
      </c>
      <c r="L144" s="31">
        <v>0.95322869399999999</v>
      </c>
    </row>
    <row r="145" spans="2:16" x14ac:dyDescent="0.2">
      <c r="C145" s="31">
        <v>0.55494952099999995</v>
      </c>
      <c r="D145" s="31">
        <v>0.63787804000000004</v>
      </c>
      <c r="E145" s="31">
        <v>0.31632016299999999</v>
      </c>
      <c r="F145" s="31">
        <v>0.284834755</v>
      </c>
      <c r="G145" s="31">
        <v>0.67869201999999995</v>
      </c>
      <c r="H145" s="31">
        <v>0.54338634799999996</v>
      </c>
      <c r="I145" s="31">
        <v>0.660614217</v>
      </c>
      <c r="J145" s="31">
        <v>0.69571755000000002</v>
      </c>
      <c r="K145" s="31">
        <v>0.89975764000000003</v>
      </c>
      <c r="L145" s="31">
        <v>0.95322869399999999</v>
      </c>
    </row>
    <row r="146" spans="2:16" x14ac:dyDescent="0.2">
      <c r="B146" s="31" t="s">
        <v>201</v>
      </c>
      <c r="C146" s="31">
        <v>0.23035572500000001</v>
      </c>
      <c r="D146" s="31">
        <v>0.39092806299999999</v>
      </c>
      <c r="E146" s="31">
        <v>0.29060154199999999</v>
      </c>
      <c r="F146" s="31">
        <v>0.54366853900000001</v>
      </c>
      <c r="G146" s="31">
        <v>0.38772000899999998</v>
      </c>
      <c r="H146" s="31">
        <v>0.25822648999999998</v>
      </c>
      <c r="I146" s="31">
        <v>0.28213117900000001</v>
      </c>
      <c r="J146" s="31">
        <v>0.17636845300000001</v>
      </c>
      <c r="K146" s="31">
        <v>0.19325258000000001</v>
      </c>
      <c r="L146" s="31">
        <v>0.20598697499999999</v>
      </c>
    </row>
    <row r="147" spans="2:16" x14ac:dyDescent="0.2">
      <c r="C147" s="31">
        <v>0.127835799</v>
      </c>
      <c r="D147" s="31">
        <v>0.249364427</v>
      </c>
      <c r="E147" s="31">
        <v>9.1923126999999993E-2</v>
      </c>
      <c r="F147" s="31">
        <v>0.15485569499999999</v>
      </c>
      <c r="G147" s="31">
        <v>0.26314247600000001</v>
      </c>
      <c r="H147" s="31">
        <v>0.14031674899999999</v>
      </c>
      <c r="I147" s="31">
        <v>0.186379868</v>
      </c>
      <c r="J147" s="31">
        <v>0.12270262799999999</v>
      </c>
      <c r="K147" s="31">
        <v>0.173880485</v>
      </c>
      <c r="L147" s="31">
        <v>0.19635269499999999</v>
      </c>
    </row>
    <row r="148" spans="2:16" x14ac:dyDescent="0.2">
      <c r="B148" s="31" t="s">
        <v>202</v>
      </c>
    </row>
    <row r="149" spans="2:16" x14ac:dyDescent="0.2">
      <c r="B149" s="31" t="s">
        <v>203</v>
      </c>
      <c r="C149" s="31">
        <v>2</v>
      </c>
      <c r="D149" s="31">
        <v>3</v>
      </c>
      <c r="E149" s="31">
        <v>4</v>
      </c>
      <c r="F149" s="31">
        <v>5</v>
      </c>
      <c r="G149" s="31">
        <v>6</v>
      </c>
      <c r="H149" s="31">
        <v>7</v>
      </c>
      <c r="I149" s="31">
        <v>8</v>
      </c>
      <c r="J149" s="31">
        <v>9</v>
      </c>
      <c r="K149" s="31">
        <v>10</v>
      </c>
      <c r="L149" s="31">
        <v>11</v>
      </c>
      <c r="M149" s="31">
        <v>12</v>
      </c>
      <c r="N149" s="31">
        <v>13</v>
      </c>
      <c r="O149" s="31">
        <v>14</v>
      </c>
      <c r="P149" s="31">
        <v>15</v>
      </c>
    </row>
    <row r="150" spans="2:16" x14ac:dyDescent="0.2">
      <c r="B150" s="31">
        <v>1.9380752000000001E-2</v>
      </c>
      <c r="C150" s="31">
        <v>0.10145982200000001</v>
      </c>
      <c r="D150" s="31">
        <v>0.24414475499999999</v>
      </c>
      <c r="E150" s="31">
        <v>0.37814567100000002</v>
      </c>
      <c r="F150" s="31">
        <v>0.52699222899999998</v>
      </c>
      <c r="G150" s="31">
        <v>0.65206661499999996</v>
      </c>
      <c r="H150" s="31">
        <v>0.76360385099999994</v>
      </c>
      <c r="I150" s="31">
        <v>0.84666801899999999</v>
      </c>
      <c r="J150" s="31">
        <v>0.93351983299999997</v>
      </c>
      <c r="K150" s="31">
        <v>0.97143749400000001</v>
      </c>
      <c r="L150" s="31">
        <v>1.0011509190000001</v>
      </c>
      <c r="M150" s="31">
        <v>1.1495346909999999</v>
      </c>
      <c r="N150" s="31">
        <v>1.2116872009999999</v>
      </c>
      <c r="O150" s="31">
        <v>1.281049807</v>
      </c>
      <c r="P150" s="31">
        <v>1.179917849</v>
      </c>
    </row>
    <row r="151" spans="2:16" x14ac:dyDescent="0.2">
      <c r="B151" s="31">
        <v>1.8495648999999999E-2</v>
      </c>
      <c r="C151" s="31">
        <v>8.7193363999999995E-2</v>
      </c>
      <c r="D151" s="31">
        <v>0.279247415</v>
      </c>
      <c r="E151" s="31">
        <v>0.43718783300000003</v>
      </c>
      <c r="F151" s="31">
        <v>0.58248880300000005</v>
      </c>
      <c r="G151" s="31">
        <v>0.68663239899999995</v>
      </c>
      <c r="H151" s="31">
        <v>0.78823631599999999</v>
      </c>
      <c r="I151" s="31">
        <v>0.87099972599999997</v>
      </c>
      <c r="J151" s="31">
        <v>0.970100191</v>
      </c>
      <c r="K151" s="31">
        <v>1.1027085160000001</v>
      </c>
      <c r="L151" s="31">
        <v>1.1056714510000001</v>
      </c>
      <c r="M151" s="31">
        <v>1.2369484479999999</v>
      </c>
      <c r="N151" s="31">
        <v>1.2354868450000001</v>
      </c>
      <c r="O151" s="31">
        <v>1.749460306</v>
      </c>
      <c r="P151" s="31">
        <v>1.230626606</v>
      </c>
    </row>
    <row r="152" spans="2:16" x14ac:dyDescent="0.2">
      <c r="B152" s="31">
        <v>2.2553568E-2</v>
      </c>
      <c r="C152" s="31">
        <v>8.3533376000000006E-2</v>
      </c>
      <c r="D152" s="31">
        <v>0.21397105999999999</v>
      </c>
      <c r="E152" s="31">
        <v>0.40660791499999999</v>
      </c>
      <c r="F152" s="31">
        <v>0.57580060799999999</v>
      </c>
      <c r="G152" s="31">
        <v>0.68906324200000002</v>
      </c>
      <c r="H152" s="31">
        <v>0.80522349299999996</v>
      </c>
      <c r="I152" s="31">
        <v>0.98197084899999998</v>
      </c>
      <c r="J152" s="31">
        <v>0.96832022399999995</v>
      </c>
      <c r="K152" s="31">
        <v>1.262557586</v>
      </c>
      <c r="L152" s="31">
        <v>1.2472124309999999</v>
      </c>
      <c r="M152" s="31">
        <v>1.2466489679999999</v>
      </c>
      <c r="N152" s="31">
        <v>1.389705798</v>
      </c>
      <c r="O152" s="31">
        <v>1.6380326970000001</v>
      </c>
      <c r="P152" s="31">
        <v>1.2469683009999999</v>
      </c>
    </row>
    <row r="153" spans="2:16" x14ac:dyDescent="0.2">
      <c r="B153" s="31">
        <v>2.0319990999999999E-2</v>
      </c>
      <c r="C153" s="31">
        <v>0.10850145999999999</v>
      </c>
      <c r="D153" s="31">
        <v>0.24195861900000001</v>
      </c>
      <c r="E153" s="31">
        <v>0.41645069600000001</v>
      </c>
      <c r="F153" s="31">
        <v>0.64661924500000001</v>
      </c>
      <c r="G153" s="31">
        <v>0.78533266300000004</v>
      </c>
      <c r="H153" s="31">
        <v>0.95014345300000003</v>
      </c>
      <c r="I153" s="31">
        <v>1.0306215750000001</v>
      </c>
      <c r="J153" s="31">
        <v>1.0640246280000001</v>
      </c>
      <c r="K153" s="31">
        <v>1.3283554529999999</v>
      </c>
      <c r="L153" s="31">
        <v>1.326541881</v>
      </c>
      <c r="M153" s="31">
        <v>1.5470371329999999</v>
      </c>
      <c r="N153" s="31">
        <v>1.5565858539999999</v>
      </c>
      <c r="O153" s="31">
        <v>1.5368162080000001</v>
      </c>
      <c r="P153" s="31">
        <v>1.7437159609999999</v>
      </c>
    </row>
    <row r="154" spans="2:16" x14ac:dyDescent="0.2">
      <c r="B154" s="31">
        <v>3.1689083999999999E-2</v>
      </c>
      <c r="C154" s="31">
        <v>0.11734314799999999</v>
      </c>
      <c r="D154" s="31">
        <v>0.221257593</v>
      </c>
      <c r="E154" s="31">
        <v>0.44114833799999997</v>
      </c>
      <c r="F154" s="31">
        <v>0.56523318099999997</v>
      </c>
      <c r="G154" s="31">
        <v>0.72191307000000005</v>
      </c>
      <c r="H154" s="31">
        <v>0.93679943799999998</v>
      </c>
      <c r="I154" s="31">
        <v>1.3365648569999999</v>
      </c>
      <c r="J154" s="31">
        <v>1.574484153</v>
      </c>
      <c r="K154" s="31">
        <v>1.6224372220000001</v>
      </c>
      <c r="L154" s="31">
        <v>1.692529159</v>
      </c>
      <c r="M154" s="31">
        <v>1.895356839</v>
      </c>
      <c r="N154" s="31">
        <v>1.9269976470000001</v>
      </c>
      <c r="O154" s="31">
        <v>1.9414515240000001</v>
      </c>
      <c r="P154" s="31">
        <v>1.96177442</v>
      </c>
    </row>
    <row r="155" spans="2:16" x14ac:dyDescent="0.2">
      <c r="B155" s="31">
        <v>2.9375575000000001E-2</v>
      </c>
      <c r="C155" s="31">
        <v>0.106631395</v>
      </c>
      <c r="D155" s="31">
        <v>0.20897274199999999</v>
      </c>
      <c r="E155" s="31">
        <v>0.40841345800000001</v>
      </c>
      <c r="F155" s="31">
        <v>0.54885837500000001</v>
      </c>
      <c r="G155" s="31">
        <v>0.70586089699999999</v>
      </c>
      <c r="H155" s="31">
        <v>0.88746961899999999</v>
      </c>
      <c r="I155" s="31">
        <v>1.1324740360000001</v>
      </c>
      <c r="J155" s="31">
        <v>1.4220402940000001</v>
      </c>
      <c r="K155" s="31">
        <v>1.444774336</v>
      </c>
      <c r="L155" s="31">
        <v>1.510418611</v>
      </c>
      <c r="M155" s="31">
        <v>1.6415487989999999</v>
      </c>
      <c r="N155" s="31">
        <v>1.6941674689999999</v>
      </c>
      <c r="O155" s="31">
        <v>1.853097483</v>
      </c>
      <c r="P155" s="31">
        <v>1.8597176419999999</v>
      </c>
    </row>
    <row r="156" spans="2:16" x14ac:dyDescent="0.2">
      <c r="B156" s="31">
        <v>2.7062065E-2</v>
      </c>
      <c r="C156" s="31">
        <v>9.5919641999999999E-2</v>
      </c>
      <c r="D156" s="31">
        <v>0.196687891</v>
      </c>
      <c r="E156" s="31">
        <v>0.37567857900000001</v>
      </c>
      <c r="F156" s="31">
        <v>0.53248356900000005</v>
      </c>
      <c r="G156" s="31">
        <v>0.68980872500000001</v>
      </c>
      <c r="H156" s="31">
        <v>0.83813980099999996</v>
      </c>
      <c r="I156" s="31">
        <v>0.92838321599999996</v>
      </c>
      <c r="J156" s="31">
        <v>1.269596435</v>
      </c>
      <c r="K156" s="31">
        <v>1.2671114489999999</v>
      </c>
      <c r="L156" s="31">
        <v>1.3283080629999999</v>
      </c>
      <c r="M156" s="31">
        <v>1.3877407589999999</v>
      </c>
      <c r="N156" s="31">
        <v>1.461337291</v>
      </c>
      <c r="O156" s="31">
        <v>1.764743441</v>
      </c>
      <c r="P156" s="31">
        <v>1.757660864</v>
      </c>
    </row>
    <row r="157" spans="2:16" x14ac:dyDescent="0.2">
      <c r="B157" s="31">
        <v>2.9375575000000001E-2</v>
      </c>
      <c r="C157" s="31">
        <v>0.106631395</v>
      </c>
      <c r="D157" s="31">
        <v>0.20897274199999999</v>
      </c>
      <c r="E157" s="31">
        <v>0.40841345800000001</v>
      </c>
      <c r="F157" s="31">
        <v>0.54885837500000001</v>
      </c>
      <c r="G157" s="31">
        <v>0.70586089699999999</v>
      </c>
      <c r="H157" s="31">
        <v>0.88746961899999999</v>
      </c>
      <c r="I157" s="31">
        <v>1.1324740360000001</v>
      </c>
      <c r="J157" s="31">
        <v>1.4220402940000001</v>
      </c>
      <c r="K157" s="31">
        <v>1.444774336</v>
      </c>
      <c r="L157" s="31">
        <v>1.510418611</v>
      </c>
      <c r="M157" s="31">
        <v>1.6415487989999999</v>
      </c>
      <c r="N157" s="31">
        <v>1.6941674689999999</v>
      </c>
      <c r="O157" s="31">
        <v>1.853097483</v>
      </c>
      <c r="P157" s="31">
        <v>1.8597176419999999</v>
      </c>
    </row>
    <row r="158" spans="2:16" x14ac:dyDescent="0.2">
      <c r="B158" s="31">
        <v>2.5225422000000001E-2</v>
      </c>
      <c r="C158" s="31">
        <v>0.13456103799999999</v>
      </c>
      <c r="D158" s="31">
        <v>0.22362502000000001</v>
      </c>
      <c r="E158" s="31">
        <v>0.39429725100000002</v>
      </c>
      <c r="F158" s="31">
        <v>0.54727595100000004</v>
      </c>
      <c r="G158" s="31">
        <v>0.69453373399999996</v>
      </c>
      <c r="H158" s="31">
        <v>0.76282845600000004</v>
      </c>
      <c r="I158" s="31">
        <v>0.99709786499999997</v>
      </c>
      <c r="J158" s="31">
        <v>1.142014088</v>
      </c>
      <c r="K158" s="31">
        <v>1.2663642900000001</v>
      </c>
      <c r="L158" s="31">
        <v>1.4441065390000001</v>
      </c>
      <c r="M158" s="31">
        <v>1.7110011249999999</v>
      </c>
      <c r="N158" s="31">
        <v>1.9030163040000001</v>
      </c>
      <c r="O158" s="31">
        <v>1.7945568460000001</v>
      </c>
      <c r="P158" s="31">
        <v>1.7766869240000001</v>
      </c>
    </row>
    <row r="159" spans="2:16" x14ac:dyDescent="0.2">
      <c r="B159" s="31">
        <v>2.2663922E-2</v>
      </c>
      <c r="C159" s="31">
        <v>7.6370721000000003E-2</v>
      </c>
      <c r="D159" s="31">
        <v>0.20628748999999999</v>
      </c>
      <c r="E159" s="31">
        <v>0.38888217200000003</v>
      </c>
      <c r="F159" s="31">
        <v>0.57437083799999999</v>
      </c>
      <c r="G159" s="31">
        <v>0.62703836000000002</v>
      </c>
      <c r="H159" s="31">
        <v>0.80576405200000001</v>
      </c>
      <c r="I159" s="31">
        <v>0.94094098999999998</v>
      </c>
      <c r="J159" s="31">
        <v>1.0459384430000001</v>
      </c>
      <c r="K159" s="31">
        <v>1.065510102</v>
      </c>
      <c r="L159" s="31">
        <v>1.30555602</v>
      </c>
      <c r="M159" s="31">
        <v>1.6099144869999999</v>
      </c>
      <c r="N159" s="31">
        <v>1.4115746499999999</v>
      </c>
      <c r="O159" s="31">
        <v>1.6114570420000001</v>
      </c>
      <c r="P159" s="31">
        <v>2.2200154310000002</v>
      </c>
    </row>
    <row r="160" spans="2:16" x14ac:dyDescent="0.2">
      <c r="B160" s="31" t="s">
        <v>204</v>
      </c>
      <c r="C160" s="31" t="s">
        <v>156</v>
      </c>
      <c r="D160" s="31" t="s">
        <v>205</v>
      </c>
      <c r="E160" s="31" t="s">
        <v>156</v>
      </c>
      <c r="F160" s="31" t="s">
        <v>158</v>
      </c>
      <c r="G160" s="31" t="s">
        <v>206</v>
      </c>
      <c r="H160" s="31" t="s">
        <v>185</v>
      </c>
    </row>
    <row r="161" spans="2:54" x14ac:dyDescent="0.2">
      <c r="B161" s="31">
        <v>3</v>
      </c>
    </row>
    <row r="162" spans="2:54" x14ac:dyDescent="0.2">
      <c r="B162" s="31" t="s">
        <v>207</v>
      </c>
      <c r="C162" s="31" t="s">
        <v>156</v>
      </c>
      <c r="D162" s="31" t="s">
        <v>208</v>
      </c>
      <c r="E162" s="31" t="s">
        <v>209</v>
      </c>
      <c r="F162" s="31" t="s">
        <v>210</v>
      </c>
      <c r="G162" s="31" t="s">
        <v>211</v>
      </c>
      <c r="H162" s="31" t="s">
        <v>212</v>
      </c>
      <c r="I162" s="31" t="s">
        <v>213</v>
      </c>
      <c r="J162" s="31" t="s">
        <v>151</v>
      </c>
      <c r="K162" s="31" t="s">
        <v>158</v>
      </c>
      <c r="L162" s="31" t="s">
        <v>185</v>
      </c>
    </row>
    <row r="163" spans="2:54" x14ac:dyDescent="0.2">
      <c r="B163" s="31">
        <v>1</v>
      </c>
      <c r="C163" s="31">
        <v>1</v>
      </c>
      <c r="D163" s="31">
        <v>1</v>
      </c>
    </row>
    <row r="164" spans="2:54" x14ac:dyDescent="0.2">
      <c r="B164" s="31">
        <v>52</v>
      </c>
      <c r="C164" s="31">
        <v>35</v>
      </c>
      <c r="D164" s="31">
        <v>20</v>
      </c>
    </row>
    <row r="165" spans="2:54" x14ac:dyDescent="0.2">
      <c r="B165" s="31" t="s">
        <v>145</v>
      </c>
      <c r="C165" s="31" t="s">
        <v>214</v>
      </c>
      <c r="D165" s="31">
        <v>1900</v>
      </c>
    </row>
    <row r="166" spans="2:54" x14ac:dyDescent="0.2">
      <c r="B166" s="31">
        <v>1964</v>
      </c>
      <c r="C166" s="31">
        <v>1965</v>
      </c>
      <c r="D166" s="31">
        <v>1966</v>
      </c>
      <c r="E166" s="31">
        <v>1967</v>
      </c>
      <c r="F166" s="31">
        <v>1968</v>
      </c>
      <c r="G166" s="31">
        <v>1969</v>
      </c>
      <c r="H166" s="31">
        <v>1970</v>
      </c>
      <c r="I166" s="31">
        <v>1971</v>
      </c>
      <c r="J166" s="31">
        <v>1972</v>
      </c>
      <c r="K166" s="31">
        <v>1973</v>
      </c>
      <c r="L166" s="31">
        <v>1974</v>
      </c>
      <c r="M166" s="31">
        <v>1975</v>
      </c>
      <c r="N166" s="31">
        <v>1976</v>
      </c>
      <c r="O166" s="31">
        <v>1977</v>
      </c>
      <c r="P166" s="31">
        <v>1978</v>
      </c>
      <c r="Q166" s="31">
        <v>1979</v>
      </c>
      <c r="R166" s="31">
        <v>1980</v>
      </c>
      <c r="S166" s="31">
        <v>1981</v>
      </c>
      <c r="T166" s="31">
        <v>1982</v>
      </c>
      <c r="U166" s="31">
        <v>1983</v>
      </c>
      <c r="V166" s="31">
        <v>1984</v>
      </c>
      <c r="W166" s="31">
        <v>1985</v>
      </c>
      <c r="X166" s="31">
        <v>1986</v>
      </c>
      <c r="Y166" s="31">
        <v>1987</v>
      </c>
      <c r="Z166" s="31">
        <v>1988</v>
      </c>
      <c r="AA166" s="31">
        <v>1989</v>
      </c>
      <c r="AB166" s="31">
        <v>1990</v>
      </c>
      <c r="AC166" s="31">
        <v>1991</v>
      </c>
      <c r="AD166" s="31">
        <v>1992</v>
      </c>
      <c r="AE166" s="31">
        <v>1993</v>
      </c>
      <c r="AF166" s="31">
        <v>1994</v>
      </c>
      <c r="AG166" s="31">
        <v>1995</v>
      </c>
      <c r="AH166" s="31">
        <v>1996</v>
      </c>
      <c r="AI166" s="31">
        <v>1997</v>
      </c>
      <c r="AJ166" s="31">
        <v>1998</v>
      </c>
      <c r="AK166" s="31">
        <v>1999</v>
      </c>
      <c r="AL166" s="31">
        <v>2000</v>
      </c>
      <c r="AM166" s="31">
        <v>2001</v>
      </c>
      <c r="AN166" s="31">
        <v>2002</v>
      </c>
      <c r="AO166" s="31">
        <v>2003</v>
      </c>
      <c r="AP166" s="31">
        <v>2004</v>
      </c>
      <c r="AQ166" s="31">
        <v>2005</v>
      </c>
      <c r="AR166" s="31">
        <v>2006</v>
      </c>
      <c r="AS166" s="31">
        <v>2007</v>
      </c>
      <c r="AT166" s="31">
        <v>2008</v>
      </c>
      <c r="AU166" s="31">
        <v>2009</v>
      </c>
      <c r="AV166" s="31">
        <v>2010</v>
      </c>
      <c r="AW166" s="31">
        <v>2011</v>
      </c>
      <c r="AX166" s="31">
        <v>2012</v>
      </c>
      <c r="AY166" s="31">
        <v>2013</v>
      </c>
      <c r="AZ166" s="31">
        <v>2014</v>
      </c>
      <c r="BA166" s="31">
        <v>2015</v>
      </c>
    </row>
    <row r="167" spans="2:54" x14ac:dyDescent="0.2">
      <c r="B167" s="31">
        <v>1982</v>
      </c>
      <c r="C167" s="31">
        <v>1983</v>
      </c>
      <c r="D167" s="31">
        <v>1984</v>
      </c>
      <c r="E167" s="31">
        <v>1985</v>
      </c>
      <c r="F167" s="31">
        <v>1986</v>
      </c>
      <c r="G167" s="31">
        <v>1987</v>
      </c>
      <c r="H167" s="31">
        <v>1988</v>
      </c>
      <c r="I167" s="31">
        <v>1989</v>
      </c>
      <c r="J167" s="31">
        <v>1990</v>
      </c>
      <c r="K167" s="31">
        <v>1991</v>
      </c>
      <c r="L167" s="31">
        <v>1992</v>
      </c>
      <c r="M167" s="31">
        <v>1993</v>
      </c>
      <c r="N167" s="31">
        <v>1994</v>
      </c>
      <c r="O167" s="31">
        <v>1995</v>
      </c>
      <c r="P167" s="31">
        <v>1996</v>
      </c>
      <c r="Q167" s="31">
        <v>1997</v>
      </c>
      <c r="R167" s="31">
        <v>1998</v>
      </c>
      <c r="S167" s="31">
        <v>1999</v>
      </c>
      <c r="T167" s="31">
        <v>2000</v>
      </c>
      <c r="U167" s="31">
        <v>2001</v>
      </c>
      <c r="V167" s="31">
        <v>2002</v>
      </c>
      <c r="W167" s="31">
        <v>2003</v>
      </c>
      <c r="X167" s="31">
        <v>2004</v>
      </c>
      <c r="Y167" s="31">
        <v>2005</v>
      </c>
      <c r="Z167" s="31">
        <v>2006</v>
      </c>
      <c r="AA167" s="31">
        <v>2007</v>
      </c>
      <c r="AB167" s="31">
        <v>2008</v>
      </c>
      <c r="AC167" s="31">
        <v>2009</v>
      </c>
      <c r="AD167" s="31">
        <v>2010</v>
      </c>
      <c r="AE167" s="31">
        <v>2011</v>
      </c>
      <c r="AF167" s="31">
        <v>2012</v>
      </c>
      <c r="AG167" s="31">
        <v>2013</v>
      </c>
      <c r="AH167" s="31">
        <v>2014</v>
      </c>
      <c r="AI167" s="31" t="s">
        <v>215</v>
      </c>
    </row>
    <row r="168" spans="2:54" x14ac:dyDescent="0.2">
      <c r="B168" s="31">
        <v>1979</v>
      </c>
      <c r="C168" s="31">
        <v>1982</v>
      </c>
      <c r="D168" s="31">
        <v>1985</v>
      </c>
      <c r="E168" s="31">
        <v>1988</v>
      </c>
      <c r="F168" s="31">
        <v>1991</v>
      </c>
      <c r="G168" s="31">
        <v>1994</v>
      </c>
      <c r="H168" s="31">
        <v>1996</v>
      </c>
      <c r="I168" s="31">
        <v>1997</v>
      </c>
      <c r="J168" s="31">
        <v>1999</v>
      </c>
      <c r="K168" s="31">
        <v>2000</v>
      </c>
      <c r="L168" s="31">
        <v>2002</v>
      </c>
      <c r="M168" s="31">
        <v>2004</v>
      </c>
      <c r="N168" s="31">
        <v>2006</v>
      </c>
      <c r="O168" s="31">
        <v>2007</v>
      </c>
      <c r="P168" s="31">
        <v>2008</v>
      </c>
      <c r="Q168" s="31">
        <v>2009</v>
      </c>
      <c r="R168" s="31">
        <v>2010</v>
      </c>
      <c r="S168" s="31">
        <v>2012</v>
      </c>
      <c r="T168" s="31">
        <v>2014</v>
      </c>
      <c r="U168" s="31">
        <v>2016</v>
      </c>
    </row>
    <row r="169" spans="2:54" x14ac:dyDescent="0.2">
      <c r="B169" s="31" t="s">
        <v>145</v>
      </c>
      <c r="C169" s="31" t="s">
        <v>216</v>
      </c>
      <c r="D169" s="31" t="s">
        <v>217</v>
      </c>
      <c r="E169" s="31" t="s">
        <v>186</v>
      </c>
      <c r="F169" s="31" t="s">
        <v>149</v>
      </c>
      <c r="G169" s="31" t="s">
        <v>150</v>
      </c>
      <c r="H169" s="31" t="s">
        <v>151</v>
      </c>
      <c r="I169" s="31" t="s">
        <v>212</v>
      </c>
      <c r="J169" s="31">
        <v>1999</v>
      </c>
    </row>
    <row r="170" spans="2:54" x14ac:dyDescent="0.2">
      <c r="B170" s="31">
        <v>10</v>
      </c>
      <c r="C170" s="31">
        <v>10</v>
      </c>
      <c r="D170" s="31">
        <v>10</v>
      </c>
      <c r="E170" s="31">
        <v>10</v>
      </c>
      <c r="F170" s="31">
        <v>10</v>
      </c>
      <c r="G170" s="31">
        <v>10</v>
      </c>
      <c r="H170" s="31">
        <v>10</v>
      </c>
      <c r="I170" s="31">
        <v>10</v>
      </c>
      <c r="J170" s="31">
        <v>10</v>
      </c>
      <c r="K170" s="31">
        <v>10</v>
      </c>
      <c r="L170" s="31">
        <v>10</v>
      </c>
      <c r="M170" s="31">
        <v>10</v>
      </c>
      <c r="N170" s="31">
        <v>10</v>
      </c>
      <c r="O170" s="31">
        <v>10</v>
      </c>
      <c r="P170" s="31">
        <v>50</v>
      </c>
      <c r="Q170" s="31">
        <v>50</v>
      </c>
      <c r="R170" s="31">
        <v>50</v>
      </c>
      <c r="S170" s="31">
        <v>50</v>
      </c>
      <c r="T170" s="31">
        <v>50</v>
      </c>
      <c r="U170" s="31">
        <v>50</v>
      </c>
      <c r="V170" s="31">
        <v>50</v>
      </c>
      <c r="W170" s="31">
        <v>50</v>
      </c>
      <c r="X170" s="31">
        <v>50</v>
      </c>
      <c r="Y170" s="31">
        <v>50</v>
      </c>
      <c r="Z170" s="31">
        <v>50</v>
      </c>
      <c r="AA170" s="31">
        <v>50</v>
      </c>
      <c r="AB170" s="31">
        <v>50</v>
      </c>
      <c r="AC170" s="31">
        <v>174</v>
      </c>
      <c r="AD170" s="31">
        <v>200</v>
      </c>
      <c r="AE170" s="31">
        <v>273</v>
      </c>
      <c r="AF170" s="31">
        <v>108</v>
      </c>
      <c r="AG170" s="31">
        <v>138</v>
      </c>
      <c r="AH170" s="31">
        <v>149</v>
      </c>
      <c r="AI170" s="31">
        <v>256</v>
      </c>
      <c r="AJ170" s="31">
        <v>270</v>
      </c>
      <c r="AK170" s="31">
        <v>456</v>
      </c>
      <c r="AL170" s="31">
        <v>452</v>
      </c>
      <c r="AM170" s="31">
        <v>292</v>
      </c>
      <c r="AN170" s="31">
        <v>435</v>
      </c>
      <c r="AO170" s="31">
        <v>389</v>
      </c>
      <c r="AP170" s="31">
        <v>332</v>
      </c>
      <c r="AQ170" s="31">
        <v>399</v>
      </c>
      <c r="AR170" s="31">
        <v>328</v>
      </c>
      <c r="AS170" s="31">
        <v>408</v>
      </c>
      <c r="AT170" s="31">
        <v>341</v>
      </c>
      <c r="AU170" s="31">
        <v>232</v>
      </c>
      <c r="AV170" s="31">
        <v>239</v>
      </c>
      <c r="AW170" s="31">
        <v>447</v>
      </c>
      <c r="AX170" s="31">
        <v>411</v>
      </c>
      <c r="AY170" s="31">
        <v>390</v>
      </c>
      <c r="AZ170" s="31">
        <v>394</v>
      </c>
      <c r="BA170" s="31">
        <v>337</v>
      </c>
    </row>
    <row r="171" spans="2:54" x14ac:dyDescent="0.2">
      <c r="B171" s="31">
        <v>105</v>
      </c>
      <c r="C171" s="31">
        <v>126</v>
      </c>
      <c r="D171" s="31">
        <v>118</v>
      </c>
      <c r="E171" s="31">
        <v>125</v>
      </c>
      <c r="F171" s="31">
        <v>88</v>
      </c>
      <c r="G171" s="31">
        <v>105</v>
      </c>
      <c r="H171" s="31">
        <v>77</v>
      </c>
      <c r="I171" s="31">
        <v>80</v>
      </c>
      <c r="J171" s="31">
        <v>82</v>
      </c>
      <c r="K171" s="31">
        <v>71</v>
      </c>
      <c r="L171" s="31">
        <v>83</v>
      </c>
      <c r="M171" s="31">
        <v>90</v>
      </c>
      <c r="N171" s="31">
        <v>75</v>
      </c>
      <c r="O171" s="31">
        <v>76</v>
      </c>
      <c r="P171" s="31">
        <v>91</v>
      </c>
      <c r="Q171" s="31">
        <v>78</v>
      </c>
      <c r="R171" s="31">
        <v>82</v>
      </c>
      <c r="S171" s="31">
        <v>90</v>
      </c>
      <c r="T171" s="31">
        <v>101</v>
      </c>
      <c r="U171" s="31">
        <v>107</v>
      </c>
      <c r="V171" s="31">
        <v>111</v>
      </c>
      <c r="W171" s="31">
        <v>107</v>
      </c>
      <c r="X171" s="31">
        <v>108</v>
      </c>
      <c r="Y171" s="31">
        <v>110</v>
      </c>
      <c r="Z171" s="31">
        <v>103</v>
      </c>
      <c r="AA171" s="31">
        <v>97</v>
      </c>
      <c r="AB171" s="31">
        <v>82</v>
      </c>
      <c r="AC171" s="31">
        <v>88</v>
      </c>
      <c r="AD171" s="31">
        <v>90</v>
      </c>
      <c r="AE171" s="31">
        <v>113</v>
      </c>
      <c r="AF171" s="31">
        <v>117</v>
      </c>
      <c r="AG171" s="31">
        <v>121</v>
      </c>
      <c r="AH171" s="31">
        <v>137</v>
      </c>
      <c r="AI171" s="31">
        <v>152</v>
      </c>
      <c r="AJ171" s="31">
        <v>115</v>
      </c>
    </row>
    <row r="172" spans="2:54" x14ac:dyDescent="0.2">
      <c r="B172" s="31">
        <v>16</v>
      </c>
      <c r="C172" s="31">
        <v>30</v>
      </c>
      <c r="D172" s="31">
        <v>46</v>
      </c>
      <c r="E172" s="31">
        <v>16</v>
      </c>
      <c r="F172" s="31">
        <v>39</v>
      </c>
      <c r="G172" s="31">
        <v>48</v>
      </c>
      <c r="H172" s="31">
        <v>36</v>
      </c>
      <c r="I172" s="31">
        <v>55</v>
      </c>
      <c r="J172" s="31">
        <v>75</v>
      </c>
      <c r="K172" s="31">
        <v>79</v>
      </c>
      <c r="L172" s="31">
        <v>80</v>
      </c>
      <c r="M172" s="31">
        <v>57</v>
      </c>
      <c r="N172" s="31">
        <v>53</v>
      </c>
      <c r="O172" s="31">
        <v>44</v>
      </c>
      <c r="P172" s="31">
        <v>39</v>
      </c>
      <c r="Q172" s="31">
        <v>29</v>
      </c>
      <c r="R172" s="31">
        <v>37</v>
      </c>
      <c r="S172" s="31">
        <v>49</v>
      </c>
      <c r="T172" s="31">
        <v>88</v>
      </c>
      <c r="U172" s="31">
        <v>96</v>
      </c>
    </row>
    <row r="173" spans="2:54" x14ac:dyDescent="0.2">
      <c r="B173" s="31" t="s">
        <v>218</v>
      </c>
      <c r="C173" s="31">
        <v>10</v>
      </c>
      <c r="D173" s="31">
        <v>10</v>
      </c>
      <c r="E173" s="31">
        <v>10</v>
      </c>
      <c r="F173" s="31">
        <v>10</v>
      </c>
      <c r="G173" s="31">
        <v>10</v>
      </c>
      <c r="H173" s="31">
        <v>10</v>
      </c>
      <c r="I173" s="31">
        <v>10</v>
      </c>
      <c r="J173" s="31">
        <v>10</v>
      </c>
      <c r="K173" s="31">
        <v>10</v>
      </c>
      <c r="L173" s="31">
        <v>10</v>
      </c>
      <c r="M173" s="31">
        <v>10</v>
      </c>
      <c r="N173" s="31">
        <v>10</v>
      </c>
      <c r="O173" s="31">
        <v>10</v>
      </c>
      <c r="P173" s="31">
        <v>50</v>
      </c>
      <c r="Q173" s="31">
        <v>50</v>
      </c>
      <c r="R173" s="31">
        <v>50</v>
      </c>
      <c r="S173" s="31">
        <v>50</v>
      </c>
      <c r="T173" s="31">
        <v>50</v>
      </c>
      <c r="U173" s="31">
        <v>50</v>
      </c>
      <c r="V173" s="31">
        <v>50</v>
      </c>
      <c r="W173" s="31">
        <v>50</v>
      </c>
      <c r="X173" s="31">
        <v>50</v>
      </c>
      <c r="Y173" s="31">
        <v>50</v>
      </c>
      <c r="Z173" s="31">
        <v>50</v>
      </c>
      <c r="AA173" s="31">
        <v>50</v>
      </c>
      <c r="AB173" s="31">
        <v>50</v>
      </c>
      <c r="AC173" s="31">
        <v>173.7315146</v>
      </c>
      <c r="AD173" s="31">
        <v>200.46273439999999</v>
      </c>
      <c r="AE173" s="31">
        <v>272.5808045</v>
      </c>
      <c r="AF173" s="31">
        <v>107.9164711</v>
      </c>
      <c r="AG173" s="31">
        <v>137.83466949999999</v>
      </c>
      <c r="AH173" s="31">
        <v>148.9617231</v>
      </c>
      <c r="AI173" s="31">
        <v>256.40006</v>
      </c>
      <c r="AJ173" s="31">
        <v>269.58382419999998</v>
      </c>
      <c r="AK173" s="31">
        <v>455.76242289999999</v>
      </c>
      <c r="AL173" s="31">
        <v>452.49528720000001</v>
      </c>
      <c r="AM173" s="31">
        <v>291.66704609999999</v>
      </c>
      <c r="AN173" s="31">
        <v>435.34897749999999</v>
      </c>
      <c r="AO173" s="31">
        <v>389.30517939999999</v>
      </c>
      <c r="AP173" s="31">
        <v>332.28791669999998</v>
      </c>
      <c r="AQ173" s="31">
        <v>398.7435557</v>
      </c>
      <c r="AR173" s="31">
        <v>328.09440940000002</v>
      </c>
      <c r="AS173" s="31">
        <v>408.16248860000002</v>
      </c>
      <c r="AT173" s="31">
        <v>340.66091499999999</v>
      </c>
      <c r="AU173" s="31">
        <v>350</v>
      </c>
      <c r="AV173" s="31">
        <v>350</v>
      </c>
      <c r="AW173" s="31">
        <v>350</v>
      </c>
      <c r="AX173" s="31">
        <v>350</v>
      </c>
      <c r="AY173" s="31">
        <v>350</v>
      </c>
      <c r="AZ173" s="31">
        <v>350</v>
      </c>
      <c r="BA173" s="31" t="s">
        <v>219</v>
      </c>
      <c r="BB173" s="31">
        <v>358.9726043</v>
      </c>
    </row>
    <row r="174" spans="2:54" x14ac:dyDescent="0.2">
      <c r="B174" s="31" t="s">
        <v>220</v>
      </c>
      <c r="C174" s="31">
        <v>100</v>
      </c>
      <c r="D174" s="31">
        <v>100</v>
      </c>
      <c r="E174" s="31">
        <v>100</v>
      </c>
      <c r="F174" s="31">
        <v>100</v>
      </c>
      <c r="G174" s="31">
        <v>100</v>
      </c>
      <c r="H174" s="31">
        <v>100</v>
      </c>
      <c r="I174" s="31">
        <v>100</v>
      </c>
      <c r="J174" s="31">
        <v>100</v>
      </c>
      <c r="K174" s="31">
        <v>100</v>
      </c>
      <c r="L174" s="31">
        <v>100</v>
      </c>
      <c r="M174" s="31">
        <v>100</v>
      </c>
      <c r="N174" s="31">
        <v>100</v>
      </c>
      <c r="O174" s="31">
        <v>100</v>
      </c>
      <c r="P174" s="31">
        <v>100</v>
      </c>
      <c r="Q174" s="31">
        <v>100</v>
      </c>
      <c r="R174" s="31">
        <v>100</v>
      </c>
      <c r="S174" s="31">
        <v>100</v>
      </c>
      <c r="T174" s="31">
        <v>100</v>
      </c>
      <c r="U174" s="31">
        <v>100</v>
      </c>
      <c r="V174" s="31">
        <v>100</v>
      </c>
      <c r="W174" s="31">
        <v>100</v>
      </c>
      <c r="X174" s="31">
        <v>100</v>
      </c>
      <c r="Y174" s="31">
        <v>100</v>
      </c>
      <c r="Z174" s="31">
        <v>100</v>
      </c>
      <c r="AA174" s="31">
        <v>100</v>
      </c>
      <c r="AB174" s="31">
        <v>100</v>
      </c>
      <c r="AC174" s="31">
        <v>100</v>
      </c>
      <c r="AD174" s="31">
        <v>100</v>
      </c>
      <c r="AE174" s="31">
        <v>100</v>
      </c>
      <c r="AF174" s="31">
        <v>100</v>
      </c>
      <c r="AG174" s="31">
        <v>100</v>
      </c>
      <c r="AH174" s="31">
        <v>100</v>
      </c>
      <c r="AI174" s="31">
        <v>100</v>
      </c>
      <c r="AJ174" s="31" t="s">
        <v>221</v>
      </c>
      <c r="AK174" s="31">
        <v>100</v>
      </c>
    </row>
    <row r="175" spans="2:54" x14ac:dyDescent="0.2">
      <c r="B175" s="31" t="s">
        <v>222</v>
      </c>
      <c r="C175" s="31">
        <v>29.24600152</v>
      </c>
      <c r="D175" s="31">
        <v>44.478293979999997</v>
      </c>
      <c r="E175" s="31">
        <v>15.23229246</v>
      </c>
      <c r="F175" s="31">
        <v>37.776085299999998</v>
      </c>
      <c r="G175" s="31">
        <v>46.915460779999997</v>
      </c>
      <c r="H175" s="31">
        <v>34.729626809999999</v>
      </c>
      <c r="I175" s="31">
        <v>52.399086060000002</v>
      </c>
      <c r="J175" s="31">
        <v>74.333587199999997</v>
      </c>
      <c r="K175" s="31">
        <v>77.989337399999997</v>
      </c>
      <c r="L175" s="31">
        <v>76.770753999999997</v>
      </c>
      <c r="M175" s="31">
        <v>84.691546079999995</v>
      </c>
      <c r="N175" s="31">
        <v>63.366336629999999</v>
      </c>
      <c r="O175" s="31">
        <v>63.366336629999999</v>
      </c>
      <c r="P175" s="31">
        <v>60.92916984</v>
      </c>
      <c r="Q175" s="31">
        <v>50</v>
      </c>
      <c r="R175" s="31">
        <v>50</v>
      </c>
      <c r="S175" s="31">
        <v>50</v>
      </c>
      <c r="T175" s="31" t="s">
        <v>223</v>
      </c>
      <c r="U175" s="31" t="s">
        <v>145</v>
      </c>
      <c r="V175" s="31" t="s">
        <v>224</v>
      </c>
      <c r="W175" s="31" t="s">
        <v>156</v>
      </c>
      <c r="X175" s="31" t="s">
        <v>225</v>
      </c>
      <c r="Y175" s="31" t="s">
        <v>226</v>
      </c>
      <c r="Z175" s="31">
        <v>82.0625</v>
      </c>
      <c r="AA175" s="31">
        <v>0.60929169800000005</v>
      </c>
      <c r="AB175" s="31" t="s">
        <v>227</v>
      </c>
      <c r="AC175" s="31">
        <v>50</v>
      </c>
      <c r="AD175" s="31">
        <v>10</v>
      </c>
      <c r="AE175" s="31">
        <v>48</v>
      </c>
      <c r="AF175" s="31">
        <v>73</v>
      </c>
      <c r="AG175" s="31">
        <v>25</v>
      </c>
      <c r="AH175" s="31">
        <v>62</v>
      </c>
      <c r="AI175" s="31">
        <v>77</v>
      </c>
      <c r="AJ175" s="31">
        <v>57</v>
      </c>
      <c r="AK175" s="31">
        <v>86</v>
      </c>
      <c r="AL175" s="31">
        <v>122</v>
      </c>
      <c r="AM175" s="31">
        <v>128</v>
      </c>
      <c r="AN175" s="31">
        <v>126</v>
      </c>
      <c r="AO175" s="31">
        <v>139</v>
      </c>
      <c r="AP175" s="31">
        <v>104</v>
      </c>
      <c r="AQ175" s="31">
        <v>104</v>
      </c>
      <c r="AR175" s="31">
        <v>100</v>
      </c>
      <c r="AS175" s="31">
        <v>100</v>
      </c>
      <c r="AT175" s="31">
        <v>100</v>
      </c>
      <c r="AU175" s="31">
        <v>100</v>
      </c>
      <c r="AV175" s="31" t="s">
        <v>228</v>
      </c>
    </row>
    <row r="176" spans="2:54" x14ac:dyDescent="0.2">
      <c r="B176" s="31" t="s">
        <v>229</v>
      </c>
      <c r="C176" s="31" t="s">
        <v>230</v>
      </c>
      <c r="D176" s="31" t="s">
        <v>231</v>
      </c>
      <c r="E176" s="31" t="s">
        <v>232</v>
      </c>
      <c r="F176" s="31" t="s">
        <v>196</v>
      </c>
      <c r="G176" s="31" t="s">
        <v>233</v>
      </c>
      <c r="H176" s="31" t="s">
        <v>234</v>
      </c>
      <c r="I176" s="31" t="s">
        <v>235</v>
      </c>
      <c r="J176" s="31" t="s">
        <v>236</v>
      </c>
      <c r="K176" s="31" t="s">
        <v>237</v>
      </c>
      <c r="L176" s="31" t="s">
        <v>238</v>
      </c>
      <c r="M176" s="31" t="s">
        <v>182</v>
      </c>
      <c r="N176" s="31" t="s">
        <v>239</v>
      </c>
      <c r="O176" s="31" t="s">
        <v>158</v>
      </c>
      <c r="P176" s="31" t="s">
        <v>240</v>
      </c>
    </row>
    <row r="177" spans="2:16" x14ac:dyDescent="0.2">
      <c r="B177" s="31">
        <v>2.5321E-2</v>
      </c>
      <c r="C177" s="31">
        <v>0.105571</v>
      </c>
      <c r="D177" s="31">
        <v>0.16556299999999999</v>
      </c>
      <c r="E177" s="31">
        <v>0.19361100000000001</v>
      </c>
      <c r="F177" s="31">
        <v>9.5441999999999999E-2</v>
      </c>
      <c r="G177" s="31">
        <v>0.26840700000000001</v>
      </c>
      <c r="H177" s="31">
        <v>0.120764</v>
      </c>
      <c r="I177" s="31">
        <v>2.5321E-2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</row>
    <row r="178" spans="2:16" x14ac:dyDescent="0.2">
      <c r="B178" s="31">
        <v>1.417E-2</v>
      </c>
      <c r="C178" s="31">
        <v>1.5327E-2</v>
      </c>
      <c r="D178" s="31">
        <v>0.20416400000000001</v>
      </c>
      <c r="E178" s="31">
        <v>0.55031799999999997</v>
      </c>
      <c r="F178" s="31">
        <v>0.13475999999999999</v>
      </c>
      <c r="G178" s="31">
        <v>3.3544999999999998E-2</v>
      </c>
      <c r="H178" s="31">
        <v>3.2389000000000001E-2</v>
      </c>
      <c r="I178" s="31">
        <v>1.5327E-2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</row>
    <row r="179" spans="2:16" x14ac:dyDescent="0.2">
      <c r="B179" s="31">
        <v>2.8427999999999998E-2</v>
      </c>
      <c r="C179" s="31">
        <v>0.16830200000000001</v>
      </c>
      <c r="D179" s="31">
        <v>5.7357999999999999E-2</v>
      </c>
      <c r="E179" s="31">
        <v>0.420126</v>
      </c>
      <c r="F179" s="31">
        <v>0.26490599999999997</v>
      </c>
      <c r="G179" s="31">
        <v>2.4150999999999999E-2</v>
      </c>
      <c r="H179" s="31">
        <v>2.6415000000000001E-2</v>
      </c>
      <c r="I179" s="31">
        <v>1.0314E-2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</row>
    <row r="180" spans="2:16" x14ac:dyDescent="0.2">
      <c r="B180" s="31">
        <v>9.4669999999999997E-3</v>
      </c>
      <c r="C180" s="31">
        <v>0.110178</v>
      </c>
      <c r="D180" s="31">
        <v>0.577515</v>
      </c>
      <c r="E180" s="31">
        <v>8.7692000000000006E-2</v>
      </c>
      <c r="F180" s="31">
        <v>0.16</v>
      </c>
      <c r="G180" s="31">
        <v>3.7988000000000001E-2</v>
      </c>
      <c r="H180" s="31">
        <v>1.1479E-2</v>
      </c>
      <c r="I180" s="31">
        <v>5.6800000000000002E-3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</row>
    <row r="181" spans="2:16" x14ac:dyDescent="0.2">
      <c r="B181" s="31">
        <v>3.2939000000000003E-2</v>
      </c>
      <c r="C181" s="31">
        <v>0.178617</v>
      </c>
      <c r="D181" s="31">
        <v>0.14021800000000001</v>
      </c>
      <c r="E181" s="31">
        <v>0.46851700000000002</v>
      </c>
      <c r="F181" s="31">
        <v>0.10736999999999999</v>
      </c>
      <c r="G181" s="31">
        <v>3.0572999999999999E-2</v>
      </c>
      <c r="H181" s="31">
        <v>3.6579E-2</v>
      </c>
      <c r="I181" s="31">
        <v>5.1869999999999998E-3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</row>
    <row r="182" spans="2:16" x14ac:dyDescent="0.2">
      <c r="B182" s="31">
        <v>1.4678E-2</v>
      </c>
      <c r="C182" s="31">
        <v>7.9766000000000004E-2</v>
      </c>
      <c r="D182" s="31">
        <v>0.459233</v>
      </c>
      <c r="E182" s="31">
        <v>0.31568400000000002</v>
      </c>
      <c r="F182" s="31">
        <v>0.10843</v>
      </c>
      <c r="G182" s="31">
        <v>2.3050000000000002E-3</v>
      </c>
      <c r="H182" s="31">
        <v>1.2142E-2</v>
      </c>
      <c r="I182" s="31">
        <v>7.7609999999999997E-3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</row>
    <row r="183" spans="2:16" x14ac:dyDescent="0.2">
      <c r="B183" s="31">
        <v>0.15676200000000001</v>
      </c>
      <c r="C183" s="31">
        <v>0.238147</v>
      </c>
      <c r="D183" s="31">
        <v>0.37426300000000001</v>
      </c>
      <c r="E183" s="31">
        <v>0.17669899999999999</v>
      </c>
      <c r="F183" s="31">
        <v>3.4247E-2</v>
      </c>
      <c r="G183" s="31">
        <v>1.1143E-2</v>
      </c>
      <c r="H183" s="31">
        <v>5.5710000000000004E-3</v>
      </c>
      <c r="I183" s="31">
        <v>3.1679999999999998E-3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</row>
    <row r="184" spans="2:16" x14ac:dyDescent="0.2">
      <c r="B184" s="31">
        <v>0.165462</v>
      </c>
      <c r="C184" s="31">
        <v>4.9415000000000001E-2</v>
      </c>
      <c r="D184" s="31">
        <v>0.27603</v>
      </c>
      <c r="E184" s="31">
        <v>0.18528700000000001</v>
      </c>
      <c r="F184" s="31">
        <v>0.27468900000000002</v>
      </c>
      <c r="G184" s="31">
        <v>2.6682999999999998E-2</v>
      </c>
      <c r="H184" s="31">
        <v>1.7514999999999999E-2</v>
      </c>
      <c r="I184" s="31">
        <v>4.9189999999999998E-3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</row>
    <row r="185" spans="2:16" x14ac:dyDescent="0.2">
      <c r="B185" s="31">
        <v>3.1427999999999998E-2</v>
      </c>
      <c r="C185" s="31">
        <v>0.15159600000000001</v>
      </c>
      <c r="D185" s="31">
        <v>0.349715</v>
      </c>
      <c r="E185" s="31">
        <v>0.28007900000000002</v>
      </c>
      <c r="F185" s="31">
        <v>0.11734700000000001</v>
      </c>
      <c r="G185" s="31">
        <v>4.6027999999999999E-2</v>
      </c>
      <c r="H185" s="31">
        <v>1.7471E-2</v>
      </c>
      <c r="I185" s="31">
        <v>6.3350000000000004E-3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</row>
    <row r="186" spans="2:16" x14ac:dyDescent="0.2">
      <c r="B186" s="31">
        <v>1.1129E-2</v>
      </c>
      <c r="C186" s="31">
        <v>0.100338</v>
      </c>
      <c r="D186" s="31">
        <v>0.121466</v>
      </c>
      <c r="E186" s="31">
        <v>0.26405400000000001</v>
      </c>
      <c r="F186" s="31">
        <v>0.202123</v>
      </c>
      <c r="G186" s="31">
        <v>0.13807</v>
      </c>
      <c r="H186" s="31">
        <v>7.6822000000000001E-2</v>
      </c>
      <c r="I186" s="31">
        <v>5.5642999999999998E-2</v>
      </c>
      <c r="J186" s="31">
        <v>2.4972000000000001E-2</v>
      </c>
      <c r="K186" s="31">
        <v>4.4980000000000003E-3</v>
      </c>
      <c r="L186" s="31">
        <v>5.6599999999999999E-4</v>
      </c>
      <c r="M186" s="31">
        <v>1.4999999999999999E-4</v>
      </c>
      <c r="N186" s="31">
        <v>3.2499999999999997E-5</v>
      </c>
      <c r="O186" s="31">
        <v>1.3799999999999999E-4</v>
      </c>
      <c r="P186" s="31">
        <v>0</v>
      </c>
    </row>
    <row r="187" spans="2:16" x14ac:dyDescent="0.2">
      <c r="B187" s="31">
        <v>2.4247000000000001E-2</v>
      </c>
      <c r="C187" s="31">
        <v>0.52727900000000005</v>
      </c>
      <c r="D187" s="31">
        <v>0.19487099999999999</v>
      </c>
      <c r="E187" s="31">
        <v>5.5426999999999997E-2</v>
      </c>
      <c r="F187" s="31">
        <v>7.4453000000000005E-2</v>
      </c>
      <c r="G187" s="31">
        <v>4.0191999999999999E-2</v>
      </c>
      <c r="H187" s="31">
        <v>2.5745000000000001E-2</v>
      </c>
      <c r="I187" s="31">
        <v>2.1690000000000001E-2</v>
      </c>
      <c r="J187" s="31">
        <v>2.1288999999999999E-2</v>
      </c>
      <c r="K187" s="31">
        <v>8.9540000000000002E-3</v>
      </c>
      <c r="L187" s="31">
        <v>3.6380000000000002E-3</v>
      </c>
      <c r="M187" s="31">
        <v>9.5E-4</v>
      </c>
      <c r="N187" s="31">
        <v>9.4799999999999995E-4</v>
      </c>
      <c r="O187" s="31">
        <v>1.6899999999999999E-4</v>
      </c>
      <c r="P187" s="31">
        <v>1.47E-4</v>
      </c>
    </row>
    <row r="188" spans="2:16" x14ac:dyDescent="0.2">
      <c r="B188" s="31">
        <v>8.5430000000000002E-3</v>
      </c>
      <c r="C188" s="31">
        <v>0.150288</v>
      </c>
      <c r="D188" s="31">
        <v>0.69184299999999999</v>
      </c>
      <c r="E188" s="31">
        <v>5.3185000000000003E-2</v>
      </c>
      <c r="F188" s="31">
        <v>1.4149E-2</v>
      </c>
      <c r="G188" s="31">
        <v>2.6572999999999999E-2</v>
      </c>
      <c r="H188" s="31">
        <v>2.5451999999999999E-2</v>
      </c>
      <c r="I188" s="31">
        <v>1.3868999999999999E-2</v>
      </c>
      <c r="J188" s="31">
        <v>8.1620000000000009E-3</v>
      </c>
      <c r="K188" s="31">
        <v>5.7470000000000004E-3</v>
      </c>
      <c r="L188" s="31">
        <v>1.421E-3</v>
      </c>
      <c r="M188" s="31">
        <v>5.62E-4</v>
      </c>
      <c r="N188" s="31">
        <v>9.0400000000000002E-5</v>
      </c>
      <c r="O188" s="31">
        <v>1.16E-4</v>
      </c>
      <c r="P188" s="31">
        <v>0</v>
      </c>
    </row>
    <row r="189" spans="2:16" x14ac:dyDescent="0.2">
      <c r="B189" s="31">
        <v>2.0000000000000001E-4</v>
      </c>
      <c r="C189" s="31">
        <v>0.120162</v>
      </c>
      <c r="D189" s="31">
        <v>0.45461600000000002</v>
      </c>
      <c r="E189" s="31">
        <v>0.30598599999999998</v>
      </c>
      <c r="F189" s="31">
        <v>3.0152000000000002E-2</v>
      </c>
      <c r="G189" s="31">
        <v>1.3916E-2</v>
      </c>
      <c r="H189" s="31">
        <v>1.9279000000000001E-2</v>
      </c>
      <c r="I189" s="31">
        <v>2.2363000000000001E-2</v>
      </c>
      <c r="J189" s="31">
        <v>1.7395999999999998E-2</v>
      </c>
      <c r="K189" s="31">
        <v>8.5719999999999998E-3</v>
      </c>
      <c r="L189" s="31">
        <v>3.9560000000000003E-3</v>
      </c>
      <c r="M189" s="31">
        <v>2.7060000000000001E-3</v>
      </c>
      <c r="N189" s="31">
        <v>6.9700000000000003E-4</v>
      </c>
      <c r="O189" s="31">
        <v>0</v>
      </c>
      <c r="P189" s="31">
        <v>0</v>
      </c>
    </row>
    <row r="190" spans="2:16" x14ac:dyDescent="0.2">
      <c r="B190" s="31">
        <v>3.7671999999999997E-2</v>
      </c>
      <c r="C190" s="31">
        <v>0.247673</v>
      </c>
      <c r="D190" s="31">
        <v>0.331098</v>
      </c>
      <c r="E190" s="31">
        <v>0.23990500000000001</v>
      </c>
      <c r="F190" s="31">
        <v>8.6128999999999997E-2</v>
      </c>
      <c r="G190" s="31">
        <v>1.9158000000000001E-2</v>
      </c>
      <c r="H190" s="31">
        <v>7.0299999999999998E-3</v>
      </c>
      <c r="I190" s="31">
        <v>1.0141000000000001E-2</v>
      </c>
      <c r="J190" s="31">
        <v>8.1110000000000002E-3</v>
      </c>
      <c r="K190" s="31">
        <v>6.5139999999999998E-3</v>
      </c>
      <c r="L190" s="31">
        <v>3.3600000000000001E-3</v>
      </c>
      <c r="M190" s="31">
        <v>1.6670000000000001E-3</v>
      </c>
      <c r="N190" s="31">
        <v>1.2290000000000001E-3</v>
      </c>
      <c r="O190" s="31">
        <v>2.4499999999999999E-4</v>
      </c>
      <c r="P190" s="31">
        <v>6.7799999999999995E-5</v>
      </c>
    </row>
    <row r="191" spans="2:16" x14ac:dyDescent="0.2">
      <c r="B191" s="31">
        <v>1.2042000000000001E-2</v>
      </c>
      <c r="C191" s="31">
        <v>0.186306</v>
      </c>
      <c r="D191" s="31">
        <v>0.308118</v>
      </c>
      <c r="E191" s="31">
        <v>0.26135900000000001</v>
      </c>
      <c r="F191" s="31">
        <v>0.15068000000000001</v>
      </c>
      <c r="G191" s="31">
        <v>4.0794999999999998E-2</v>
      </c>
      <c r="H191" s="31">
        <v>1.1771999999999999E-2</v>
      </c>
      <c r="I191" s="31">
        <v>7.0980000000000001E-3</v>
      </c>
      <c r="J191" s="31">
        <v>8.0470000000000003E-3</v>
      </c>
      <c r="K191" s="31">
        <v>6.4710000000000002E-3</v>
      </c>
      <c r="L191" s="31">
        <v>4.5589999999999997E-3</v>
      </c>
      <c r="M191" s="31">
        <v>1.7409999999999999E-3</v>
      </c>
      <c r="N191" s="31">
        <v>7.2199999999999999E-4</v>
      </c>
      <c r="O191" s="31">
        <v>2.2100000000000001E-4</v>
      </c>
      <c r="P191" s="31">
        <v>6.9200000000000002E-5</v>
      </c>
    </row>
    <row r="192" spans="2:16" x14ac:dyDescent="0.2">
      <c r="B192" s="31">
        <v>3.95E-2</v>
      </c>
      <c r="C192" s="31">
        <v>0.21152499999999999</v>
      </c>
      <c r="D192" s="31">
        <v>0.28037299999999998</v>
      </c>
      <c r="E192" s="31">
        <v>0.16364799999999999</v>
      </c>
      <c r="F192" s="31">
        <v>0.152892</v>
      </c>
      <c r="G192" s="31">
        <v>8.3939E-2</v>
      </c>
      <c r="H192" s="31">
        <v>2.1921E-2</v>
      </c>
      <c r="I192" s="31">
        <v>1.0012E-2</v>
      </c>
      <c r="J192" s="31">
        <v>1.3972999999999999E-2</v>
      </c>
      <c r="K192" s="31">
        <v>1.0706E-2</v>
      </c>
      <c r="L192" s="31">
        <v>6.862E-3</v>
      </c>
      <c r="M192" s="31">
        <v>3.0690000000000001E-3</v>
      </c>
      <c r="N192" s="31">
        <v>1.1529999999999999E-3</v>
      </c>
      <c r="O192" s="31">
        <v>2.0599999999999999E-4</v>
      </c>
      <c r="P192" s="31">
        <v>2.22E-4</v>
      </c>
    </row>
    <row r="193" spans="2:16" x14ac:dyDescent="0.2">
      <c r="B193" s="31">
        <v>4.0340000000000003E-3</v>
      </c>
      <c r="C193" s="31">
        <v>0.19093199999999999</v>
      </c>
      <c r="D193" s="31">
        <v>0.33992600000000001</v>
      </c>
      <c r="E193" s="31">
        <v>0.183116</v>
      </c>
      <c r="F193" s="31">
        <v>0.10412399999999999</v>
      </c>
      <c r="G193" s="31">
        <v>8.7117E-2</v>
      </c>
      <c r="H193" s="31">
        <v>3.4571999999999999E-2</v>
      </c>
      <c r="I193" s="31">
        <v>1.5525000000000001E-2</v>
      </c>
      <c r="J193" s="31">
        <v>8.9809999999999994E-3</v>
      </c>
      <c r="K193" s="31">
        <v>9.8770000000000004E-3</v>
      </c>
      <c r="L193" s="31">
        <v>1.0508E-2</v>
      </c>
      <c r="M193" s="31">
        <v>6.561E-3</v>
      </c>
      <c r="N193" s="31">
        <v>3.192E-3</v>
      </c>
      <c r="O193" s="31">
        <v>1.036E-3</v>
      </c>
      <c r="P193" s="31">
        <v>5.0000000000000001E-4</v>
      </c>
    </row>
    <row r="194" spans="2:16" x14ac:dyDescent="0.2">
      <c r="B194" s="31">
        <v>2.6200000000000003E-4</v>
      </c>
      <c r="C194" s="31">
        <v>3.3202000000000002E-2</v>
      </c>
      <c r="D194" s="31">
        <v>0.46571299999999999</v>
      </c>
      <c r="E194" s="31">
        <v>0.29335</v>
      </c>
      <c r="F194" s="31">
        <v>0.10438699999999999</v>
      </c>
      <c r="G194" s="31">
        <v>4.7308000000000003E-2</v>
      </c>
      <c r="H194" s="31">
        <v>2.3758000000000001E-2</v>
      </c>
      <c r="I194" s="31">
        <v>1.3610000000000001E-2</v>
      </c>
      <c r="J194" s="31">
        <v>7.4029999999999999E-3</v>
      </c>
      <c r="K194" s="31">
        <v>4.2989999999999999E-3</v>
      </c>
      <c r="L194" s="31">
        <v>3.4529999999999999E-3</v>
      </c>
      <c r="M194" s="31">
        <v>2.1150000000000001E-3</v>
      </c>
      <c r="N194" s="31">
        <v>6.9899999999999997E-4</v>
      </c>
      <c r="O194" s="31">
        <v>2.9E-4</v>
      </c>
      <c r="P194" s="31">
        <v>1.5200000000000001E-4</v>
      </c>
    </row>
    <row r="195" spans="2:16" x14ac:dyDescent="0.2">
      <c r="B195" s="31">
        <v>2.3700000000000001E-3</v>
      </c>
      <c r="C195" s="31">
        <v>1.2649000000000001E-2</v>
      </c>
      <c r="D195" s="31">
        <v>8.0549999999999997E-2</v>
      </c>
      <c r="E195" s="31">
        <v>0.58499100000000004</v>
      </c>
      <c r="F195" s="31">
        <v>0.21074300000000001</v>
      </c>
      <c r="G195" s="31">
        <v>5.1754000000000001E-2</v>
      </c>
      <c r="H195" s="31">
        <v>1.7953E-2</v>
      </c>
      <c r="I195" s="31">
        <v>1.7972999999999999E-2</v>
      </c>
      <c r="J195" s="31">
        <v>1.0743000000000001E-2</v>
      </c>
      <c r="K195" s="31">
        <v>4.5310000000000003E-3</v>
      </c>
      <c r="L195" s="31">
        <v>2.7039999999999998E-3</v>
      </c>
      <c r="M195" s="31">
        <v>1.5870000000000001E-3</v>
      </c>
      <c r="N195" s="31">
        <v>9.2800000000000001E-4</v>
      </c>
      <c r="O195" s="31">
        <v>3.4400000000000001E-4</v>
      </c>
      <c r="P195" s="31">
        <v>1.8000000000000001E-4</v>
      </c>
    </row>
    <row r="196" spans="2:16" x14ac:dyDescent="0.2">
      <c r="B196" s="31">
        <v>2.9060000000000002E-3</v>
      </c>
      <c r="C196" s="31">
        <v>6.7964999999999998E-2</v>
      </c>
      <c r="D196" s="31">
        <v>9.0430999999999997E-2</v>
      </c>
      <c r="E196" s="31">
        <v>0.17937800000000001</v>
      </c>
      <c r="F196" s="31">
        <v>0.46820899999999999</v>
      </c>
      <c r="G196" s="31">
        <v>0.12509300000000001</v>
      </c>
      <c r="H196" s="31">
        <v>2.3737999999999999E-2</v>
      </c>
      <c r="I196" s="31">
        <v>1.4167000000000001E-2</v>
      </c>
      <c r="J196" s="31">
        <v>1.1353E-2</v>
      </c>
      <c r="K196" s="31">
        <v>6.3619999999999996E-3</v>
      </c>
      <c r="L196" s="31">
        <v>4.3559999999999996E-3</v>
      </c>
      <c r="M196" s="31">
        <v>2.8080000000000002E-3</v>
      </c>
      <c r="N196" s="31">
        <v>2.0170000000000001E-3</v>
      </c>
      <c r="O196" s="31">
        <v>9.9700000000000006E-4</v>
      </c>
      <c r="P196" s="31">
        <v>2.1800000000000001E-4</v>
      </c>
    </row>
    <row r="197" spans="2:16" x14ac:dyDescent="0.2">
      <c r="B197" s="31">
        <v>1.0820000000000001E-3</v>
      </c>
      <c r="C197" s="31">
        <v>2.3623000000000002E-2</v>
      </c>
      <c r="D197" s="31">
        <v>4.5693999999999999E-2</v>
      </c>
      <c r="E197" s="31">
        <v>0.22206999999999999</v>
      </c>
      <c r="F197" s="31">
        <v>0.25354900000000002</v>
      </c>
      <c r="G197" s="31">
        <v>0.33724700000000002</v>
      </c>
      <c r="H197" s="31">
        <v>6.9013000000000005E-2</v>
      </c>
      <c r="I197" s="31">
        <v>1.8339999999999999E-2</v>
      </c>
      <c r="J197" s="31">
        <v>1.2938E-2</v>
      </c>
      <c r="K197" s="31">
        <v>8.0669999999999995E-3</v>
      </c>
      <c r="L197" s="31">
        <v>3.6600000000000001E-3</v>
      </c>
      <c r="M197" s="31">
        <v>1.299E-3</v>
      </c>
      <c r="N197" s="31">
        <v>1.5100000000000001E-3</v>
      </c>
      <c r="O197" s="31">
        <v>8.61E-4</v>
      </c>
      <c r="P197" s="31">
        <v>1.0460000000000001E-3</v>
      </c>
    </row>
    <row r="198" spans="2:16" x14ac:dyDescent="0.2">
      <c r="B198" s="31">
        <v>1.377E-3</v>
      </c>
      <c r="C198" s="31">
        <v>2.8742E-2</v>
      </c>
      <c r="D198" s="31">
        <v>0.198541</v>
      </c>
      <c r="E198" s="31">
        <v>6.3409999999999994E-2</v>
      </c>
      <c r="F198" s="31">
        <v>0.190469</v>
      </c>
      <c r="G198" s="31">
        <v>0.16742599999999999</v>
      </c>
      <c r="H198" s="31">
        <v>0.23080999999999999</v>
      </c>
      <c r="I198" s="31">
        <v>5.8574000000000001E-2</v>
      </c>
      <c r="J198" s="31">
        <v>1.9047999999999999E-2</v>
      </c>
      <c r="K198" s="31">
        <v>1.3448999999999999E-2</v>
      </c>
      <c r="L198" s="31">
        <v>1.2929E-2</v>
      </c>
      <c r="M198" s="31">
        <v>5.5529999999999998E-3</v>
      </c>
      <c r="N198" s="31">
        <v>4.9090000000000002E-3</v>
      </c>
      <c r="O198" s="31">
        <v>2.088E-3</v>
      </c>
      <c r="P198" s="31">
        <v>2.6749999999999999E-3</v>
      </c>
    </row>
    <row r="199" spans="2:16" x14ac:dyDescent="0.2">
      <c r="B199" s="31">
        <v>1.5139999999999999E-3</v>
      </c>
      <c r="C199" s="31">
        <v>4.2153999999999997E-2</v>
      </c>
      <c r="D199" s="31">
        <v>4.5221999999999998E-2</v>
      </c>
      <c r="E199" s="31">
        <v>0.36684699999999998</v>
      </c>
      <c r="F199" s="31">
        <v>0.10492600000000001</v>
      </c>
      <c r="G199" s="31">
        <v>0.18529300000000001</v>
      </c>
      <c r="H199" s="31">
        <v>0.108734</v>
      </c>
      <c r="I199" s="31">
        <v>0.105004</v>
      </c>
      <c r="J199" s="31">
        <v>2.9249000000000001E-2</v>
      </c>
      <c r="K199" s="31">
        <v>7.4400000000000004E-3</v>
      </c>
      <c r="L199" s="31">
        <v>1.637E-3</v>
      </c>
      <c r="M199" s="31">
        <v>1.2639999999999999E-3</v>
      </c>
      <c r="N199" s="31">
        <v>1.3200000000000001E-4</v>
      </c>
      <c r="O199" s="31">
        <v>5.8299999999999997E-4</v>
      </c>
      <c r="P199" s="31">
        <v>0</v>
      </c>
    </row>
    <row r="200" spans="2:16" x14ac:dyDescent="0.2">
      <c r="B200" s="31">
        <v>0</v>
      </c>
      <c r="C200" s="31">
        <v>1.4352999999999999E-2</v>
      </c>
      <c r="D200" s="31">
        <v>8.0902000000000002E-2</v>
      </c>
      <c r="E200" s="31">
        <v>5.6279000000000003E-2</v>
      </c>
      <c r="F200" s="31">
        <v>0.29985800000000001</v>
      </c>
      <c r="G200" s="31">
        <v>0.100715</v>
      </c>
      <c r="H200" s="31">
        <v>8.8820999999999997E-2</v>
      </c>
      <c r="I200" s="31">
        <v>6.5741999999999995E-2</v>
      </c>
      <c r="J200" s="31">
        <v>0.179309</v>
      </c>
      <c r="K200" s="31">
        <v>3.9206999999999999E-2</v>
      </c>
      <c r="L200" s="31">
        <v>2.8063999999999999E-2</v>
      </c>
      <c r="M200" s="31">
        <v>1.5557E-2</v>
      </c>
      <c r="N200" s="31">
        <v>2.0974E-2</v>
      </c>
      <c r="O200" s="31">
        <v>4.4209999999999996E-3</v>
      </c>
      <c r="P200" s="31">
        <v>5.7990000000000003E-3</v>
      </c>
    </row>
    <row r="201" spans="2:16" x14ac:dyDescent="0.2">
      <c r="B201" s="31">
        <v>0</v>
      </c>
      <c r="C201" s="31">
        <v>4.8669999999999998E-3</v>
      </c>
      <c r="D201" s="31">
        <v>0.20707800000000001</v>
      </c>
      <c r="E201" s="31">
        <v>0.19230800000000001</v>
      </c>
      <c r="F201" s="31">
        <v>0.115004</v>
      </c>
      <c r="G201" s="31">
        <v>0.24830199999999999</v>
      </c>
      <c r="H201" s="31">
        <v>0.10252699999999999</v>
      </c>
      <c r="I201" s="31">
        <v>4.7865999999999999E-2</v>
      </c>
      <c r="J201" s="31">
        <v>1.7871999999999999E-2</v>
      </c>
      <c r="K201" s="31">
        <v>4.4149000000000001E-2</v>
      </c>
      <c r="L201" s="31">
        <v>8.3239999999999998E-3</v>
      </c>
      <c r="M201" s="31">
        <v>4.6579999999999998E-3</v>
      </c>
      <c r="N201" s="31">
        <v>1.7149999999999999E-3</v>
      </c>
      <c r="O201" s="31">
        <v>2.506E-3</v>
      </c>
      <c r="P201" s="31">
        <v>2.8249999999999998E-3</v>
      </c>
    </row>
    <row r="202" spans="2:16" x14ac:dyDescent="0.2">
      <c r="B202" s="31">
        <v>0</v>
      </c>
      <c r="C202" s="31">
        <v>2.6710000000000002E-3</v>
      </c>
      <c r="D202" s="31">
        <v>3.0904000000000001E-2</v>
      </c>
      <c r="E202" s="31">
        <v>8.3527000000000004E-2</v>
      </c>
      <c r="F202" s="31">
        <v>0.25288300000000002</v>
      </c>
      <c r="G202" s="31">
        <v>9.3473000000000001E-2</v>
      </c>
      <c r="H202" s="31">
        <v>0.32077600000000001</v>
      </c>
      <c r="I202" s="31">
        <v>5.3997000000000003E-2</v>
      </c>
      <c r="J202" s="31">
        <v>5.8166000000000002E-2</v>
      </c>
      <c r="K202" s="31">
        <v>1.8176000000000001E-2</v>
      </c>
      <c r="L202" s="31">
        <v>7.2330000000000005E-2</v>
      </c>
      <c r="M202" s="31">
        <v>6.1019999999999998E-3</v>
      </c>
      <c r="N202" s="31">
        <v>2.235E-3</v>
      </c>
      <c r="O202" s="31">
        <v>1.436E-3</v>
      </c>
      <c r="P202" s="31">
        <v>3.3249999999999998E-3</v>
      </c>
    </row>
    <row r="203" spans="2:16" x14ac:dyDescent="0.2">
      <c r="B203" s="31">
        <v>7.5199999999999996E-4</v>
      </c>
      <c r="C203" s="31">
        <v>1.8901000000000001E-2</v>
      </c>
      <c r="D203" s="31">
        <v>3.2625000000000001E-2</v>
      </c>
      <c r="E203" s="31">
        <v>0.12570799999999999</v>
      </c>
      <c r="F203" s="31">
        <v>0.114964</v>
      </c>
      <c r="G203" s="31">
        <v>0.27363300000000002</v>
      </c>
      <c r="H203" s="31">
        <v>7.4005000000000001E-2</v>
      </c>
      <c r="I203" s="31">
        <v>0.21101500000000001</v>
      </c>
      <c r="J203" s="31">
        <v>3.7631999999999999E-2</v>
      </c>
      <c r="K203" s="31">
        <v>5.8368000000000003E-2</v>
      </c>
      <c r="L203" s="31">
        <v>5.1780000000000003E-3</v>
      </c>
      <c r="M203" s="31">
        <v>3.4402000000000002E-2</v>
      </c>
      <c r="N203" s="31">
        <v>4.8650000000000004E-3</v>
      </c>
      <c r="O203" s="31">
        <v>2.6770000000000001E-3</v>
      </c>
      <c r="P203" s="31">
        <v>5.2750000000000002E-3</v>
      </c>
    </row>
    <row r="204" spans="2:16" x14ac:dyDescent="0.2">
      <c r="B204" s="31">
        <v>676.62099999999998</v>
      </c>
      <c r="C204" s="31">
        <v>111787</v>
      </c>
      <c r="D204" s="31">
        <v>39904</v>
      </c>
      <c r="E204" s="31">
        <v>86511.9</v>
      </c>
      <c r="F204" s="31">
        <v>139156</v>
      </c>
      <c r="G204" s="31">
        <v>152795</v>
      </c>
      <c r="H204" s="31">
        <v>386167</v>
      </c>
      <c r="I204" s="31">
        <v>51933.4</v>
      </c>
      <c r="J204" s="31">
        <v>218379</v>
      </c>
      <c r="K204" s="31">
        <v>21789.4</v>
      </c>
      <c r="L204" s="31">
        <v>114990</v>
      </c>
      <c r="M204" s="31">
        <v>13764.7</v>
      </c>
      <c r="N204" s="31">
        <v>72642.399999999994</v>
      </c>
      <c r="O204" s="31">
        <v>17064.3</v>
      </c>
      <c r="P204" s="31">
        <v>41916.699999999997</v>
      </c>
    </row>
    <row r="205" spans="2:16" x14ac:dyDescent="0.2">
      <c r="B205" s="31">
        <v>0</v>
      </c>
      <c r="C205" s="31">
        <v>93539.9</v>
      </c>
      <c r="D205" s="31">
        <v>674859</v>
      </c>
      <c r="E205" s="31">
        <v>132755</v>
      </c>
      <c r="F205" s="31">
        <v>79533.899999999994</v>
      </c>
      <c r="G205" s="31">
        <v>114217</v>
      </c>
      <c r="H205" s="31">
        <v>134308</v>
      </c>
      <c r="I205" s="31">
        <v>252161</v>
      </c>
      <c r="J205" s="31">
        <v>100104</v>
      </c>
      <c r="K205" s="31">
        <v>155077</v>
      </c>
      <c r="L205" s="31">
        <v>54319.7</v>
      </c>
      <c r="M205" s="31">
        <v>43079.199999999997</v>
      </c>
      <c r="N205" s="31">
        <v>12481.1</v>
      </c>
      <c r="O205" s="31">
        <v>41848.300000000003</v>
      </c>
      <c r="P205" s="31">
        <v>32341.7</v>
      </c>
    </row>
    <row r="206" spans="2:16" x14ac:dyDescent="0.2">
      <c r="B206" s="31">
        <v>164.91900000000001</v>
      </c>
      <c r="C206" s="31">
        <v>8114.74</v>
      </c>
      <c r="D206" s="31">
        <v>262722</v>
      </c>
      <c r="E206" s="31">
        <v>1146150</v>
      </c>
      <c r="F206" s="31">
        <v>102147</v>
      </c>
      <c r="G206" s="31">
        <v>65827.8</v>
      </c>
      <c r="H206" s="31">
        <v>63710.3</v>
      </c>
      <c r="I206" s="31">
        <v>53256.5</v>
      </c>
      <c r="J206" s="31">
        <v>91219.6</v>
      </c>
      <c r="K206" s="31">
        <v>20486.7</v>
      </c>
      <c r="L206" s="31">
        <v>32304.6</v>
      </c>
      <c r="M206" s="31">
        <v>11696.4</v>
      </c>
      <c r="N206" s="31">
        <v>12520.1</v>
      </c>
      <c r="O206" s="31">
        <v>6667</v>
      </c>
      <c r="P206" s="31">
        <v>16501</v>
      </c>
    </row>
    <row r="207" spans="2:16" x14ac:dyDescent="0.2">
      <c r="B207" s="31">
        <v>1639.08</v>
      </c>
      <c r="C207" s="31">
        <v>35979.599999999999</v>
      </c>
      <c r="D207" s="31">
        <v>56762.5</v>
      </c>
      <c r="E207" s="31">
        <v>359649</v>
      </c>
      <c r="F207" s="31">
        <v>1066710</v>
      </c>
      <c r="G207" s="31">
        <v>175769</v>
      </c>
      <c r="H207" s="31">
        <v>54462.400000000001</v>
      </c>
      <c r="I207" s="31">
        <v>20196.2</v>
      </c>
      <c r="J207" s="31">
        <v>13365.8</v>
      </c>
      <c r="K207" s="31">
        <v>20711.400000000001</v>
      </c>
      <c r="L207" s="31">
        <v>8554.2199999999993</v>
      </c>
      <c r="M207" s="31">
        <v>9407.67</v>
      </c>
      <c r="N207" s="31">
        <v>7030.43</v>
      </c>
      <c r="O207" s="31">
        <v>3719.6</v>
      </c>
      <c r="P207" s="31">
        <v>7589.24</v>
      </c>
    </row>
    <row r="208" spans="2:16" x14ac:dyDescent="0.2">
      <c r="B208" s="31">
        <v>0</v>
      </c>
      <c r="C208" s="31">
        <v>473.072</v>
      </c>
      <c r="D208" s="31">
        <v>81344.2</v>
      </c>
      <c r="E208" s="31">
        <v>151699</v>
      </c>
      <c r="F208" s="31">
        <v>397469</v>
      </c>
      <c r="G208" s="31">
        <v>761197</v>
      </c>
      <c r="H208" s="31">
        <v>130590</v>
      </c>
      <c r="I208" s="31">
        <v>32209.4</v>
      </c>
      <c r="J208" s="31">
        <v>11078.1</v>
      </c>
      <c r="K208" s="31">
        <v>8482.89</v>
      </c>
      <c r="L208" s="31">
        <v>18227.2</v>
      </c>
      <c r="M208" s="31">
        <v>5472.45</v>
      </c>
      <c r="N208" s="31">
        <v>6315.59</v>
      </c>
      <c r="O208" s="31">
        <v>1549.08</v>
      </c>
      <c r="P208" s="31">
        <v>9046.84</v>
      </c>
    </row>
    <row r="209" spans="2:16" x14ac:dyDescent="0.2">
      <c r="B209" s="31">
        <v>0</v>
      </c>
      <c r="C209" s="31">
        <v>23237.8</v>
      </c>
      <c r="D209" s="31">
        <v>56239.9</v>
      </c>
      <c r="E209" s="31">
        <v>81804.7</v>
      </c>
      <c r="F209" s="31">
        <v>166442</v>
      </c>
      <c r="G209" s="31">
        <v>368500</v>
      </c>
      <c r="H209" s="31">
        <v>475118</v>
      </c>
      <c r="I209" s="31">
        <v>185612</v>
      </c>
      <c r="J209" s="31">
        <v>31412.2</v>
      </c>
      <c r="K209" s="31">
        <v>13429.9</v>
      </c>
      <c r="L209" s="31">
        <v>8813.42</v>
      </c>
      <c r="M209" s="31">
        <v>8561.3799999999992</v>
      </c>
      <c r="N209" s="31">
        <v>4778.79</v>
      </c>
      <c r="O209" s="31">
        <v>5306</v>
      </c>
      <c r="P209" s="31">
        <v>5739.3</v>
      </c>
    </row>
    <row r="210" spans="2:16" x14ac:dyDescent="0.2">
      <c r="B210" s="31">
        <v>2364.39</v>
      </c>
      <c r="C210" s="31">
        <v>83568.5</v>
      </c>
      <c r="D210" s="31">
        <v>37758.9</v>
      </c>
      <c r="E210" s="31">
        <v>111673</v>
      </c>
      <c r="F210" s="31">
        <v>478565</v>
      </c>
      <c r="G210" s="31">
        <v>288300</v>
      </c>
      <c r="H210" s="31">
        <v>251336</v>
      </c>
      <c r="I210" s="31">
        <v>196723</v>
      </c>
      <c r="J210" s="31">
        <v>61581.5</v>
      </c>
      <c r="K210" s="31">
        <v>13563.2</v>
      </c>
      <c r="L210" s="31">
        <v>6420.07</v>
      </c>
      <c r="M210" s="31">
        <v>4976.8599999999997</v>
      </c>
      <c r="N210" s="31">
        <v>3505.96</v>
      </c>
      <c r="O210" s="31">
        <v>4768.99</v>
      </c>
      <c r="P210" s="31">
        <v>11173.6</v>
      </c>
    </row>
    <row r="211" spans="2:16" x14ac:dyDescent="0.2">
      <c r="B211" s="31">
        <v>617.05600000000004</v>
      </c>
      <c r="C211" s="31">
        <v>51145.8</v>
      </c>
      <c r="D211" s="31">
        <v>89811.8</v>
      </c>
      <c r="E211" s="31">
        <v>71985.8</v>
      </c>
      <c r="F211" s="31">
        <v>156917</v>
      </c>
      <c r="G211" s="31">
        <v>686938</v>
      </c>
      <c r="H211" s="31">
        <v>199049</v>
      </c>
      <c r="I211" s="31">
        <v>128342</v>
      </c>
      <c r="J211" s="31">
        <v>108710</v>
      </c>
      <c r="K211" s="31">
        <v>29493.1</v>
      </c>
      <c r="L211" s="31">
        <v>6326.47</v>
      </c>
      <c r="M211" s="31">
        <v>5791.55</v>
      </c>
      <c r="N211" s="31">
        <v>2868.19</v>
      </c>
      <c r="O211" s="31">
        <v>3215.53</v>
      </c>
      <c r="P211" s="31">
        <v>5483.29</v>
      </c>
    </row>
    <row r="212" spans="2:16" x14ac:dyDescent="0.2">
      <c r="B212" s="31">
        <v>410.976</v>
      </c>
      <c r="C212" s="31">
        <v>11594.8</v>
      </c>
      <c r="D212" s="31">
        <v>294969</v>
      </c>
      <c r="E212" s="31">
        <v>227749</v>
      </c>
      <c r="F212" s="31">
        <v>105250</v>
      </c>
      <c r="G212" s="31">
        <v>155675</v>
      </c>
      <c r="H212" s="31">
        <v>473743</v>
      </c>
      <c r="I212" s="31">
        <v>132714</v>
      </c>
      <c r="J212" s="31">
        <v>57528.2</v>
      </c>
      <c r="K212" s="31">
        <v>32891.599999999999</v>
      </c>
      <c r="L212" s="31">
        <v>3480.37</v>
      </c>
      <c r="M212" s="31">
        <v>2229.44</v>
      </c>
      <c r="N212" s="31">
        <v>738.78899999999999</v>
      </c>
      <c r="O212" s="31">
        <v>388.98599999999999</v>
      </c>
      <c r="P212" s="31">
        <v>1873.17</v>
      </c>
    </row>
    <row r="213" spans="2:16" x14ac:dyDescent="0.2">
      <c r="B213" s="31">
        <v>0</v>
      </c>
      <c r="C213" s="31">
        <v>17368.2</v>
      </c>
      <c r="D213" s="31">
        <v>80172.800000000003</v>
      </c>
      <c r="E213" s="31">
        <v>423185</v>
      </c>
      <c r="F213" s="31">
        <v>343030</v>
      </c>
      <c r="G213" s="31">
        <v>105384</v>
      </c>
      <c r="H213" s="31">
        <v>169067</v>
      </c>
      <c r="I213" s="31">
        <v>359491</v>
      </c>
      <c r="J213" s="31">
        <v>85963.9</v>
      </c>
      <c r="K213" s="31">
        <v>29599.200000000001</v>
      </c>
      <c r="L213" s="31">
        <v>24372.6</v>
      </c>
      <c r="M213" s="31">
        <v>5668.82</v>
      </c>
      <c r="N213" s="31">
        <v>1550.79</v>
      </c>
      <c r="O213" s="31">
        <v>808.13699999999994</v>
      </c>
      <c r="P213" s="31">
        <v>1491.66</v>
      </c>
    </row>
    <row r="214" spans="2:16" x14ac:dyDescent="0.2">
      <c r="B214" s="31">
        <v>0</v>
      </c>
      <c r="C214" s="31">
        <v>3735.08</v>
      </c>
      <c r="D214" s="31">
        <v>56752.9</v>
      </c>
      <c r="E214" s="31">
        <v>162048</v>
      </c>
      <c r="F214" s="31">
        <v>574754</v>
      </c>
      <c r="G214" s="31">
        <v>405766</v>
      </c>
      <c r="H214" s="31">
        <v>136069</v>
      </c>
      <c r="I214" s="31">
        <v>129178</v>
      </c>
      <c r="J214" s="31">
        <v>158270</v>
      </c>
      <c r="K214" s="31">
        <v>57543.4</v>
      </c>
      <c r="L214" s="31">
        <v>35104.199999999997</v>
      </c>
      <c r="M214" s="31">
        <v>16043.7</v>
      </c>
      <c r="N214" s="31">
        <v>5866.49</v>
      </c>
      <c r="O214" s="31">
        <v>2923.92</v>
      </c>
      <c r="P214" s="31">
        <v>2127.91</v>
      </c>
    </row>
    <row r="215" spans="2:16" x14ac:dyDescent="0.2">
      <c r="B215" s="31">
        <v>920.17</v>
      </c>
      <c r="C215" s="31">
        <v>56708.800000000003</v>
      </c>
      <c r="D215" s="31">
        <v>111063</v>
      </c>
      <c r="E215" s="31">
        <v>214793</v>
      </c>
      <c r="F215" s="31">
        <v>284065</v>
      </c>
      <c r="G215" s="31">
        <v>602179</v>
      </c>
      <c r="H215" s="31">
        <v>267194</v>
      </c>
      <c r="I215" s="31">
        <v>99315.8</v>
      </c>
      <c r="J215" s="31">
        <v>87377.1</v>
      </c>
      <c r="K215" s="31">
        <v>95564</v>
      </c>
      <c r="L215" s="31">
        <v>34869.300000000003</v>
      </c>
      <c r="M215" s="31">
        <v>14461.4</v>
      </c>
      <c r="N215" s="31">
        <v>12615.6</v>
      </c>
      <c r="O215" s="31">
        <v>2774.66</v>
      </c>
      <c r="P215" s="31">
        <v>1647.21</v>
      </c>
    </row>
    <row r="216" spans="2:16" x14ac:dyDescent="0.2">
      <c r="B216" s="31">
        <v>0</v>
      </c>
      <c r="C216" s="31">
        <v>17298.599999999999</v>
      </c>
      <c r="D216" s="31">
        <v>402201</v>
      </c>
      <c r="E216" s="31">
        <v>320768</v>
      </c>
      <c r="F216" s="31">
        <v>366794</v>
      </c>
      <c r="G216" s="31">
        <v>305244</v>
      </c>
      <c r="H216" s="31">
        <v>332057</v>
      </c>
      <c r="I216" s="31">
        <v>157346</v>
      </c>
      <c r="J216" s="31">
        <v>53033.4</v>
      </c>
      <c r="K216" s="31">
        <v>40166.6</v>
      </c>
      <c r="L216" s="31">
        <v>36510.1</v>
      </c>
      <c r="M216" s="31">
        <v>23738.5</v>
      </c>
      <c r="N216" s="31">
        <v>6950.09</v>
      </c>
      <c r="O216" s="31">
        <v>3011.3</v>
      </c>
      <c r="P216" s="31">
        <v>4000.46</v>
      </c>
    </row>
    <row r="217" spans="2:16" x14ac:dyDescent="0.2">
      <c r="B217" s="31">
        <v>0</v>
      </c>
      <c r="C217" s="31">
        <v>1131.76</v>
      </c>
      <c r="D217" s="31">
        <v>90013.2</v>
      </c>
      <c r="E217" s="31">
        <v>829602</v>
      </c>
      <c r="F217" s="31">
        <v>479713</v>
      </c>
      <c r="G217" s="31">
        <v>238170</v>
      </c>
      <c r="H217" s="31">
        <v>168677</v>
      </c>
      <c r="I217" s="31">
        <v>156876</v>
      </c>
      <c r="J217" s="31">
        <v>64043.5</v>
      </c>
      <c r="K217" s="31">
        <v>16920.099999999999</v>
      </c>
      <c r="L217" s="31">
        <v>18864</v>
      </c>
      <c r="M217" s="31">
        <v>26114</v>
      </c>
      <c r="N217" s="31">
        <v>10607.6</v>
      </c>
      <c r="O217" s="31">
        <v>6637.73</v>
      </c>
      <c r="P217" s="31">
        <v>7004.58</v>
      </c>
    </row>
    <row r="218" spans="2:16" x14ac:dyDescent="0.2">
      <c r="B218" s="31">
        <v>0</v>
      </c>
      <c r="C218" s="31">
        <v>3128.2</v>
      </c>
      <c r="D218" s="31">
        <v>53749.2</v>
      </c>
      <c r="E218" s="31">
        <v>391153</v>
      </c>
      <c r="F218" s="31">
        <v>861813</v>
      </c>
      <c r="G218" s="31">
        <v>489108</v>
      </c>
      <c r="H218" s="31">
        <v>156439</v>
      </c>
      <c r="I218" s="31">
        <v>67472.600000000006</v>
      </c>
      <c r="J218" s="31">
        <v>67084.800000000003</v>
      </c>
      <c r="K218" s="31">
        <v>33733.300000000003</v>
      </c>
      <c r="L218" s="31">
        <v>11246.6</v>
      </c>
      <c r="M218" s="31">
        <v>10232.200000000001</v>
      </c>
      <c r="N218" s="31">
        <v>3410.22</v>
      </c>
      <c r="O218" s="31">
        <v>1958.38</v>
      </c>
      <c r="P218" s="31">
        <v>3553.43</v>
      </c>
    </row>
    <row r="219" spans="2:16" x14ac:dyDescent="0.2">
      <c r="B219" s="31">
        <v>0</v>
      </c>
      <c r="C219" s="31">
        <v>12188.2</v>
      </c>
      <c r="D219" s="31">
        <v>84168.5</v>
      </c>
      <c r="E219" s="31">
        <v>290121</v>
      </c>
      <c r="F219" s="31">
        <v>622776</v>
      </c>
      <c r="G219" s="31">
        <v>592209</v>
      </c>
      <c r="H219" s="31">
        <v>279903</v>
      </c>
      <c r="I219" s="31">
        <v>108900</v>
      </c>
      <c r="J219" s="31">
        <v>49617.9</v>
      </c>
      <c r="K219" s="31">
        <v>38353.699999999997</v>
      </c>
      <c r="L219" s="31">
        <v>16420</v>
      </c>
      <c r="M219" s="31">
        <v>9613.08</v>
      </c>
      <c r="N219" s="31">
        <v>9542.57</v>
      </c>
      <c r="O219" s="31">
        <v>5124.1400000000003</v>
      </c>
      <c r="P219" s="31">
        <v>7953.4</v>
      </c>
    </row>
    <row r="220" spans="2:16" x14ac:dyDescent="0.2">
      <c r="B220" s="31">
        <v>1834.43</v>
      </c>
      <c r="C220" s="31">
        <v>19475.599999999999</v>
      </c>
      <c r="D220" s="31">
        <v>57200.6</v>
      </c>
      <c r="E220" s="31">
        <v>124241</v>
      </c>
      <c r="F220" s="31">
        <v>374046</v>
      </c>
      <c r="G220" s="31">
        <v>514742</v>
      </c>
      <c r="H220" s="31">
        <v>306316</v>
      </c>
      <c r="I220" s="31">
        <v>138972</v>
      </c>
      <c r="J220" s="31">
        <v>50196.1</v>
      </c>
      <c r="K220" s="31">
        <v>28038.400000000001</v>
      </c>
      <c r="L220" s="31">
        <v>23321.200000000001</v>
      </c>
      <c r="M220" s="31">
        <v>9435.19</v>
      </c>
      <c r="N220" s="31">
        <v>6483.15</v>
      </c>
      <c r="O220" s="31">
        <v>3424.54</v>
      </c>
      <c r="P220" s="31">
        <v>12853.1</v>
      </c>
    </row>
    <row r="221" spans="2:16" x14ac:dyDescent="0.2">
      <c r="B221" s="31">
        <v>0</v>
      </c>
      <c r="C221" s="31">
        <v>26913</v>
      </c>
      <c r="D221" s="31">
        <v>58603.7</v>
      </c>
      <c r="E221" s="31">
        <v>78565.5</v>
      </c>
      <c r="F221" s="31">
        <v>147696</v>
      </c>
      <c r="G221" s="31">
        <v>307362</v>
      </c>
      <c r="H221" s="31">
        <v>242252</v>
      </c>
      <c r="I221" s="31">
        <v>149108</v>
      </c>
      <c r="J221" s="31">
        <v>83280.2</v>
      </c>
      <c r="K221" s="31">
        <v>22297</v>
      </c>
      <c r="L221" s="31">
        <v>19102.3</v>
      </c>
      <c r="M221" s="31">
        <v>14466</v>
      </c>
      <c r="N221" s="31">
        <v>8561.93</v>
      </c>
      <c r="O221" s="31">
        <v>2758.46</v>
      </c>
      <c r="P221" s="31">
        <v>12678.8</v>
      </c>
    </row>
    <row r="222" spans="2:16" x14ac:dyDescent="0.2">
      <c r="B222" s="31">
        <v>756.32</v>
      </c>
      <c r="C222" s="31">
        <v>3388.84</v>
      </c>
      <c r="D222" s="31">
        <v>151846</v>
      </c>
      <c r="E222" s="31">
        <v>188837</v>
      </c>
      <c r="F222" s="31">
        <v>73448.600000000006</v>
      </c>
      <c r="G222" s="31">
        <v>101992</v>
      </c>
      <c r="H222" s="31">
        <v>126940</v>
      </c>
      <c r="I222" s="31">
        <v>106863</v>
      </c>
      <c r="J222" s="31">
        <v>85673.1</v>
      </c>
      <c r="K222" s="31">
        <v>40671</v>
      </c>
      <c r="L222" s="31">
        <v>26384.3</v>
      </c>
      <c r="M222" s="31">
        <v>10548.5</v>
      </c>
      <c r="N222" s="31">
        <v>8991.83</v>
      </c>
      <c r="O222" s="31">
        <v>4141.6000000000004</v>
      </c>
      <c r="P222" s="31">
        <v>15586.6</v>
      </c>
    </row>
    <row r="223" spans="2:16" x14ac:dyDescent="0.2">
      <c r="B223" s="31">
        <v>2348.71</v>
      </c>
      <c r="C223" s="31">
        <v>31374.400000000001</v>
      </c>
      <c r="D223" s="31">
        <v>31762.400000000001</v>
      </c>
      <c r="E223" s="31">
        <v>560104</v>
      </c>
      <c r="F223" s="31">
        <v>222297</v>
      </c>
      <c r="G223" s="31">
        <v>53702</v>
      </c>
      <c r="H223" s="31">
        <v>44263.6</v>
      </c>
      <c r="I223" s="31">
        <v>55814</v>
      </c>
      <c r="J223" s="31">
        <v>49326.1</v>
      </c>
      <c r="K223" s="31">
        <v>34655.300000000003</v>
      </c>
      <c r="L223" s="31">
        <v>13933.6</v>
      </c>
      <c r="M223" s="31">
        <v>9053.48</v>
      </c>
      <c r="N223" s="31">
        <v>5742.6</v>
      </c>
      <c r="O223" s="31">
        <v>6256.57</v>
      </c>
      <c r="P223" s="31">
        <v>7050.67</v>
      </c>
    </row>
    <row r="224" spans="2:16" x14ac:dyDescent="0.2">
      <c r="B224" s="31">
        <v>923.87</v>
      </c>
      <c r="C224" s="31">
        <v>14731.5</v>
      </c>
      <c r="D224" s="31">
        <v>191627</v>
      </c>
      <c r="E224" s="31">
        <v>117689</v>
      </c>
      <c r="F224" s="31">
        <v>807607</v>
      </c>
      <c r="G224" s="31">
        <v>283793</v>
      </c>
      <c r="H224" s="31">
        <v>64059.199999999997</v>
      </c>
      <c r="I224" s="31">
        <v>39350.699999999997</v>
      </c>
      <c r="J224" s="31">
        <v>38264.699999999997</v>
      </c>
      <c r="K224" s="31">
        <v>40092.699999999997</v>
      </c>
      <c r="L224" s="31">
        <v>25315</v>
      </c>
      <c r="M224" s="31">
        <v>13275.9</v>
      </c>
      <c r="N224" s="31">
        <v>1724.54</v>
      </c>
      <c r="O224" s="31">
        <v>4682.55</v>
      </c>
      <c r="P224" s="31">
        <v>5719.59</v>
      </c>
    </row>
    <row r="225" spans="1:37" x14ac:dyDescent="0.2">
      <c r="B225" s="31">
        <v>0</v>
      </c>
      <c r="C225" s="31">
        <v>28278.400000000001</v>
      </c>
      <c r="D225" s="31">
        <v>120523</v>
      </c>
      <c r="E225" s="31">
        <v>942652</v>
      </c>
      <c r="F225" s="31">
        <v>173000</v>
      </c>
      <c r="G225" s="31">
        <v>432751</v>
      </c>
      <c r="H225" s="31">
        <v>138349</v>
      </c>
      <c r="I225" s="31">
        <v>37855.300000000003</v>
      </c>
      <c r="J225" s="31">
        <v>17807.8</v>
      </c>
      <c r="K225" s="31">
        <v>13400.2</v>
      </c>
      <c r="L225" s="31">
        <v>15875.3</v>
      </c>
      <c r="M225" s="31">
        <v>16008.1</v>
      </c>
      <c r="N225" s="31">
        <v>8282.94</v>
      </c>
      <c r="O225" s="31">
        <v>7969.21</v>
      </c>
      <c r="P225" s="31">
        <v>3580.64</v>
      </c>
    </row>
    <row r="226" spans="1:37" x14ac:dyDescent="0.2">
      <c r="B226" s="31">
        <v>3411.71</v>
      </c>
      <c r="C226" s="31">
        <v>1709.41</v>
      </c>
      <c r="D226" s="31">
        <v>70236.399999999994</v>
      </c>
      <c r="E226" s="31">
        <v>342181</v>
      </c>
      <c r="F226" s="31">
        <v>944443</v>
      </c>
      <c r="G226" s="31">
        <v>187941</v>
      </c>
      <c r="H226" s="31">
        <v>154749</v>
      </c>
      <c r="I226" s="31">
        <v>68491.7</v>
      </c>
      <c r="J226" s="31">
        <v>20583.599999999999</v>
      </c>
      <c r="K226" s="31">
        <v>17703.900000000001</v>
      </c>
      <c r="L226" s="31">
        <v>13614.9</v>
      </c>
      <c r="M226" s="31">
        <v>12413.9</v>
      </c>
      <c r="N226" s="31">
        <v>9029.52</v>
      </c>
      <c r="O226" s="31">
        <v>5861.32</v>
      </c>
      <c r="P226" s="31">
        <v>7370.78</v>
      </c>
    </row>
    <row r="227" spans="1:37" x14ac:dyDescent="0.2">
      <c r="B227" s="31">
        <v>0</v>
      </c>
      <c r="C227" s="31">
        <v>42227.4</v>
      </c>
      <c r="D227" s="31">
        <v>31344.400000000001</v>
      </c>
      <c r="E227" s="31">
        <v>170902</v>
      </c>
      <c r="F227" s="31">
        <v>398997</v>
      </c>
      <c r="G227" s="31">
        <v>751351</v>
      </c>
      <c r="H227" s="31">
        <v>210358</v>
      </c>
      <c r="I227" s="31">
        <v>88198.2</v>
      </c>
      <c r="J227" s="31">
        <v>29098</v>
      </c>
      <c r="K227" s="31">
        <v>9132.2999999999993</v>
      </c>
      <c r="L227" s="31">
        <v>4790.4799999999996</v>
      </c>
      <c r="M227" s="31">
        <v>4998.12</v>
      </c>
      <c r="N227" s="31">
        <v>4259.71</v>
      </c>
      <c r="O227" s="31">
        <v>2898.57</v>
      </c>
      <c r="P227" s="31">
        <v>8887.4500000000007</v>
      </c>
    </row>
    <row r="228" spans="1:37" x14ac:dyDescent="0.2">
      <c r="B228" s="31">
        <v>0</v>
      </c>
      <c r="C228" s="31">
        <v>18705.900000000001</v>
      </c>
      <c r="D228" s="31">
        <v>634327</v>
      </c>
      <c r="E228" s="31">
        <v>195409</v>
      </c>
      <c r="F228" s="31">
        <v>228285</v>
      </c>
      <c r="G228" s="31">
        <v>384806</v>
      </c>
      <c r="H228" s="31">
        <v>509826</v>
      </c>
      <c r="I228" s="31">
        <v>86987.5</v>
      </c>
      <c r="J228" s="31">
        <v>42527.3</v>
      </c>
      <c r="K228" s="31">
        <v>18550</v>
      </c>
      <c r="L228" s="31">
        <v>2852.46</v>
      </c>
      <c r="M228" s="31">
        <v>2670.94</v>
      </c>
      <c r="N228" s="31">
        <v>3122.03</v>
      </c>
      <c r="O228" s="31">
        <v>3426.99</v>
      </c>
      <c r="P228" s="31">
        <v>1797.8</v>
      </c>
    </row>
    <row r="229" spans="1:37" x14ac:dyDescent="0.2">
      <c r="B229" s="31" t="s">
        <v>145</v>
      </c>
    </row>
    <row r="230" spans="1:37" x14ac:dyDescent="0.2">
      <c r="B230" s="31" t="s">
        <v>145</v>
      </c>
    </row>
    <row r="231" spans="1:37" x14ac:dyDescent="0.2">
      <c r="B231" s="31" t="s">
        <v>145</v>
      </c>
      <c r="C231" s="31" t="s">
        <v>209</v>
      </c>
      <c r="D231" s="31" t="s">
        <v>150</v>
      </c>
      <c r="E231" s="31" t="s">
        <v>241</v>
      </c>
      <c r="F231" s="31" t="s">
        <v>242</v>
      </c>
      <c r="G231" s="31">
        <v>1986</v>
      </c>
      <c r="H231" s="31">
        <v>1987</v>
      </c>
      <c r="I231" s="31">
        <v>1988</v>
      </c>
      <c r="J231" s="31">
        <v>1989</v>
      </c>
      <c r="K231" s="31">
        <v>1990</v>
      </c>
      <c r="L231" s="31">
        <v>1991</v>
      </c>
      <c r="M231" s="31">
        <v>1992</v>
      </c>
      <c r="N231" s="31">
        <v>1993</v>
      </c>
      <c r="O231" s="31">
        <v>1994</v>
      </c>
      <c r="P231" s="31">
        <v>1995</v>
      </c>
      <c r="Q231" s="31">
        <v>1996</v>
      </c>
      <c r="R231" s="31">
        <v>1997</v>
      </c>
      <c r="S231" s="31">
        <v>1998</v>
      </c>
      <c r="T231" s="31">
        <v>1999</v>
      </c>
      <c r="U231" s="31">
        <v>2000</v>
      </c>
      <c r="V231" s="31">
        <v>2001</v>
      </c>
      <c r="W231" s="31">
        <v>2002</v>
      </c>
      <c r="X231" s="31">
        <v>2003</v>
      </c>
      <c r="Y231" s="31">
        <v>2004</v>
      </c>
      <c r="Z231" s="31">
        <v>2005</v>
      </c>
      <c r="AA231" s="31">
        <v>2006</v>
      </c>
      <c r="AB231" s="31">
        <v>2007</v>
      </c>
      <c r="AC231" s="31">
        <v>2008</v>
      </c>
      <c r="AD231" s="31">
        <v>2009</v>
      </c>
      <c r="AE231" s="31">
        <v>2010</v>
      </c>
      <c r="AF231" s="31">
        <v>2011</v>
      </c>
      <c r="AG231" s="31">
        <v>2012</v>
      </c>
      <c r="AH231" s="31">
        <v>2013</v>
      </c>
      <c r="AI231" s="31">
        <v>2014</v>
      </c>
      <c r="AJ231" s="31">
        <v>2015</v>
      </c>
      <c r="AK231" s="31">
        <v>1000</v>
      </c>
    </row>
    <row r="232" spans="1:37" x14ac:dyDescent="0.2">
      <c r="B232" s="31" t="s">
        <v>243</v>
      </c>
      <c r="C232" s="31">
        <v>2912.869455</v>
      </c>
      <c r="D232" s="31">
        <v>5921.3801620000004</v>
      </c>
      <c r="E232" s="31">
        <v>4542.40499</v>
      </c>
      <c r="F232" s="31">
        <v>5949.8523349999996</v>
      </c>
      <c r="G232" s="31">
        <v>4835.7221339999996</v>
      </c>
      <c r="H232" s="31">
        <v>5498.4334479999998</v>
      </c>
      <c r="I232" s="31">
        <v>7183.9627099999998</v>
      </c>
      <c r="J232" s="31">
        <v>6550.4148740000001</v>
      </c>
      <c r="K232" s="31">
        <v>7296.6529389999996</v>
      </c>
      <c r="L232" s="31">
        <v>5129.5376070000002</v>
      </c>
      <c r="M232" s="31">
        <v>4526.1532509999997</v>
      </c>
      <c r="N232" s="31">
        <v>5294.8162689999999</v>
      </c>
      <c r="O232" s="31">
        <v>5027.3253070000001</v>
      </c>
      <c r="P232" s="31">
        <v>5477.83781</v>
      </c>
      <c r="Q232" s="31">
        <v>3125.2530830000001</v>
      </c>
      <c r="R232" s="31">
        <v>3562.1631160000002</v>
      </c>
      <c r="S232" s="31">
        <v>2687.755271</v>
      </c>
      <c r="T232" s="31">
        <v>3798.4740809999998</v>
      </c>
      <c r="U232" s="31">
        <v>5103.6290090000002</v>
      </c>
      <c r="V232" s="31">
        <v>4196.8539000000001</v>
      </c>
      <c r="W232" s="31">
        <v>4953.4382699999996</v>
      </c>
      <c r="X232" s="31">
        <v>8392.2608529999998</v>
      </c>
      <c r="Y232" s="31">
        <v>3862.974162</v>
      </c>
      <c r="Z232" s="31">
        <v>4868.6156289999999</v>
      </c>
      <c r="AA232" s="31">
        <v>3045.3801149999999</v>
      </c>
      <c r="AB232" s="31">
        <v>4338.2199010000004</v>
      </c>
      <c r="AC232" s="31">
        <v>3023.2672640000001</v>
      </c>
      <c r="AD232" s="31">
        <v>2282.409596</v>
      </c>
      <c r="AE232" s="31">
        <v>3737.878326</v>
      </c>
      <c r="AF232" s="31">
        <v>3112.312226</v>
      </c>
      <c r="AG232" s="31">
        <v>3487.2285820000002</v>
      </c>
      <c r="AH232" s="31">
        <v>4575.4028779999999</v>
      </c>
      <c r="AI232" s="31">
        <v>7429.952483</v>
      </c>
      <c r="AJ232" s="31">
        <v>6394.3585999999996</v>
      </c>
      <c r="AK232" s="31">
        <v>4910.0798199999999</v>
      </c>
    </row>
    <row r="233" spans="1:37" x14ac:dyDescent="0.2">
      <c r="B233" s="31">
        <v>4069.1983329999998</v>
      </c>
      <c r="C233" s="31">
        <v>8409.1923470000002</v>
      </c>
      <c r="D233" s="31">
        <v>6408.7169750000003</v>
      </c>
      <c r="E233" s="31">
        <v>8250.3651860000009</v>
      </c>
      <c r="F233" s="31">
        <v>6825.572169</v>
      </c>
      <c r="G233" s="31">
        <v>7892.1940990000003</v>
      </c>
      <c r="H233" s="31">
        <v>11088.278850000001</v>
      </c>
      <c r="I233" s="31">
        <v>9795.7952280000009</v>
      </c>
      <c r="J233" s="31">
        <v>11899.7744</v>
      </c>
      <c r="K233" s="31">
        <v>7389.5233619999999</v>
      </c>
      <c r="L233" s="31">
        <v>6210.9275749999997</v>
      </c>
      <c r="M233" s="31">
        <v>7089.3522549999998</v>
      </c>
      <c r="N233" s="31">
        <v>7100.0301129999998</v>
      </c>
      <c r="O233" s="31">
        <v>9107.0576270000001</v>
      </c>
      <c r="P233" s="31">
        <v>4079.2357809999999</v>
      </c>
      <c r="Q233" s="31">
        <v>5019.4116050000002</v>
      </c>
      <c r="R233" s="31">
        <v>3509.909001</v>
      </c>
      <c r="S233" s="31">
        <v>5454.7213970000003</v>
      </c>
      <c r="T233" s="31">
        <v>7355.1066870000004</v>
      </c>
      <c r="U233" s="31">
        <v>5439.751518</v>
      </c>
      <c r="V233" s="31">
        <v>6770.7229779999998</v>
      </c>
      <c r="W233" s="31">
        <v>13508.102279999999</v>
      </c>
      <c r="X233" s="31">
        <v>5105.8036670000001</v>
      </c>
      <c r="Y233" s="31">
        <v>6696.4670230000002</v>
      </c>
      <c r="Z233" s="31">
        <v>3886.151484</v>
      </c>
      <c r="AA233" s="31">
        <v>6145.11096</v>
      </c>
      <c r="AB233" s="31">
        <v>3994.3200710000001</v>
      </c>
      <c r="AC233" s="31">
        <v>2989.696406</v>
      </c>
      <c r="AD233" s="31">
        <v>5131.6981210000004</v>
      </c>
      <c r="AE233" s="31">
        <v>3948.6004849999999</v>
      </c>
      <c r="AF233" s="31">
        <v>4613.8707700000004</v>
      </c>
      <c r="AG233" s="31">
        <v>6114.8965520000002</v>
      </c>
      <c r="AH233" s="31">
        <v>10331.24152</v>
      </c>
      <c r="AI233" s="31">
        <v>8587.4017629999998</v>
      </c>
      <c r="AJ233" s="31">
        <v>6607.63688</v>
      </c>
    </row>
    <row r="234" spans="1:37" x14ac:dyDescent="0.2">
      <c r="B234" s="31" t="s">
        <v>145</v>
      </c>
      <c r="C234" s="31" t="s">
        <v>209</v>
      </c>
      <c r="D234" s="31" t="s">
        <v>150</v>
      </c>
      <c r="E234" s="31" t="s">
        <v>241</v>
      </c>
      <c r="F234" s="31" t="s">
        <v>244</v>
      </c>
      <c r="G234" s="31" t="s">
        <v>245</v>
      </c>
      <c r="H234" s="31" t="s">
        <v>246</v>
      </c>
      <c r="AE234" s="31">
        <v>1000</v>
      </c>
      <c r="AF234" s="31">
        <v>9.0865036999999996E-2</v>
      </c>
    </row>
    <row r="235" spans="1:37" x14ac:dyDescent="0.2">
      <c r="C235" s="31">
        <v>366.15947979999999</v>
      </c>
      <c r="D235" s="31">
        <v>499.14376110000001</v>
      </c>
      <c r="E235" s="31">
        <v>464.16013040000001</v>
      </c>
      <c r="F235" s="31">
        <v>400.39168619999998</v>
      </c>
      <c r="G235" s="31">
        <v>478.0955755</v>
      </c>
      <c r="H235" s="31">
        <v>604.72750619999999</v>
      </c>
      <c r="I235" s="31">
        <v>746.37575519999996</v>
      </c>
      <c r="J235" s="31">
        <v>540.9482375</v>
      </c>
      <c r="K235" s="31">
        <v>958.28294449999999</v>
      </c>
      <c r="L235" s="31">
        <v>639.83195190000004</v>
      </c>
      <c r="M235" s="31">
        <v>510.13075250000003</v>
      </c>
      <c r="N235" s="31">
        <v>469.13745749999998</v>
      </c>
      <c r="O235" s="31">
        <v>526.98338609999996</v>
      </c>
      <c r="P235" s="31">
        <v>1038.400844</v>
      </c>
      <c r="Q235" s="31">
        <v>274.40972620000002</v>
      </c>
      <c r="R235" s="31">
        <v>302.90382549999998</v>
      </c>
      <c r="S235" s="31">
        <v>219.03659970000001</v>
      </c>
      <c r="T235" s="31">
        <v>444.79402700000003</v>
      </c>
      <c r="U235" s="31">
        <v>573.05766549999998</v>
      </c>
      <c r="V235" s="31">
        <v>339.63729819999998</v>
      </c>
      <c r="W235" s="31">
        <v>443.2557663</v>
      </c>
      <c r="X235" s="31">
        <v>2032.646573</v>
      </c>
      <c r="Y235" s="31">
        <v>356.04440670000002</v>
      </c>
      <c r="Z235" s="31">
        <v>450.80559499999998</v>
      </c>
      <c r="AA235" s="31">
        <v>279.9043686</v>
      </c>
      <c r="AB235" s="31">
        <v>442.734443</v>
      </c>
      <c r="AC235" s="31">
        <v>340.23400220000002</v>
      </c>
      <c r="AD235" s="31">
        <v>276.28403259999999</v>
      </c>
      <c r="AE235" s="31">
        <v>427.55796600000002</v>
      </c>
      <c r="AF235" s="31">
        <v>270.72752559999998</v>
      </c>
      <c r="AG235" s="31">
        <v>337.12411429999997</v>
      </c>
      <c r="AH235" s="31">
        <v>361.47798719999997</v>
      </c>
      <c r="AI235" s="31">
        <v>451.25783109999998</v>
      </c>
      <c r="AJ235" s="31">
        <v>385.21377740000003</v>
      </c>
      <c r="AK235" s="31">
        <v>448.2986894</v>
      </c>
    </row>
    <row r="236" spans="1:37" x14ac:dyDescent="0.2">
      <c r="C236" s="31" t="s">
        <v>247</v>
      </c>
      <c r="D236" s="31">
        <v>499.14376110000001</v>
      </c>
      <c r="E236" s="31">
        <v>464.16013040000001</v>
      </c>
      <c r="F236" s="31">
        <v>418.00908529999998</v>
      </c>
      <c r="G236" s="31">
        <v>478.0955755</v>
      </c>
      <c r="H236" s="31">
        <v>610.65775719999999</v>
      </c>
      <c r="I236" s="31">
        <v>747.6586039</v>
      </c>
      <c r="J236" s="31">
        <v>604.70392270000002</v>
      </c>
      <c r="K236" s="31">
        <v>959.54334329999995</v>
      </c>
      <c r="L236" s="31">
        <v>640.56263879999995</v>
      </c>
      <c r="M236" s="31">
        <v>513.3513643</v>
      </c>
      <c r="N236" s="31">
        <v>470.34015579999999</v>
      </c>
      <c r="O236" s="31">
        <v>527.05801280000003</v>
      </c>
      <c r="P236" s="31">
        <v>1038.7779949999999</v>
      </c>
      <c r="Q236" s="31">
        <v>277.00876890000001</v>
      </c>
      <c r="R236" s="31">
        <v>422.76204569999999</v>
      </c>
      <c r="S236" s="31">
        <v>294.52259670000001</v>
      </c>
      <c r="T236" s="31">
        <v>448.44499930000001</v>
      </c>
      <c r="U236" s="31">
        <v>575.11600750000002</v>
      </c>
      <c r="V236" s="31">
        <v>339.9211196</v>
      </c>
      <c r="W236" s="31">
        <v>449.58951819999999</v>
      </c>
      <c r="X236" s="31">
        <v>2033.0460519999999</v>
      </c>
      <c r="Y236" s="31">
        <v>357.18939610000001</v>
      </c>
      <c r="Z236" s="31">
        <v>451.53311189999999</v>
      </c>
      <c r="AA236" s="31">
        <v>283.79907409999998</v>
      </c>
      <c r="AB236" s="31">
        <v>447.32459340000003</v>
      </c>
      <c r="AC236" s="31">
        <v>345.55219540000002</v>
      </c>
      <c r="AD236" s="31">
        <v>277.02310110000002</v>
      </c>
      <c r="AE236" s="31">
        <v>429.27074470000002</v>
      </c>
      <c r="AF236" s="31">
        <v>282.80035329999998</v>
      </c>
      <c r="AG236" s="31">
        <v>343.68587109999999</v>
      </c>
      <c r="AH236" s="31">
        <v>366.20718360000001</v>
      </c>
      <c r="AI236" s="31">
        <v>484.92465700000002</v>
      </c>
      <c r="AJ236" s="31">
        <v>402.36924909999999</v>
      </c>
      <c r="AK236" s="31">
        <v>449.0281071</v>
      </c>
    </row>
    <row r="237" spans="1:37" x14ac:dyDescent="0.2">
      <c r="B237" s="31" t="s">
        <v>145</v>
      </c>
      <c r="C237" s="31" t="s">
        <v>209</v>
      </c>
      <c r="D237" s="31" t="s">
        <v>150</v>
      </c>
      <c r="E237" s="31" t="s">
        <v>151</v>
      </c>
      <c r="F237" s="31" t="s">
        <v>248</v>
      </c>
      <c r="G237" s="31" t="s">
        <v>249</v>
      </c>
      <c r="H237" s="31" t="s">
        <v>163</v>
      </c>
      <c r="I237" s="31" t="s">
        <v>158</v>
      </c>
    </row>
    <row r="238" spans="1:37" x14ac:dyDescent="0.2">
      <c r="A238" s="31">
        <v>1982</v>
      </c>
      <c r="B238" s="31">
        <v>3.3100894999999998E-2</v>
      </c>
      <c r="C238" s="31">
        <v>6.6656206999999995E-2</v>
      </c>
      <c r="D238" s="31">
        <v>0.166706452</v>
      </c>
      <c r="E238" s="31">
        <v>0.34985891600000002</v>
      </c>
      <c r="F238" s="31">
        <v>0.428903178</v>
      </c>
      <c r="G238" s="31">
        <v>0.66860196800000005</v>
      </c>
      <c r="H238" s="31">
        <v>1.004004033</v>
      </c>
      <c r="I238" s="31">
        <v>1.1282891450000001</v>
      </c>
      <c r="J238" s="31">
        <v>1.2021656940000001</v>
      </c>
      <c r="K238" s="31">
        <v>1.4204713899999999</v>
      </c>
      <c r="L238" s="31">
        <v>1.5967116109999999</v>
      </c>
      <c r="M238" s="31">
        <v>1.624236257</v>
      </c>
      <c r="N238" s="31">
        <v>1.785763735</v>
      </c>
      <c r="O238" s="31">
        <v>2.1417099780000002</v>
      </c>
      <c r="P238" s="31">
        <v>2.6732750190000001</v>
      </c>
    </row>
    <row r="239" spans="1:37" x14ac:dyDescent="0.2">
      <c r="A239" s="31">
        <v>1983</v>
      </c>
      <c r="B239" s="31">
        <v>1.6355544E-2</v>
      </c>
      <c r="C239" s="31">
        <v>0.105534746</v>
      </c>
      <c r="D239" s="31">
        <v>0.16933582799999999</v>
      </c>
      <c r="E239" s="31">
        <v>0.36021577399999999</v>
      </c>
      <c r="F239" s="31">
        <v>0.49369861700000001</v>
      </c>
      <c r="G239" s="31">
        <v>0.57560490399999997</v>
      </c>
      <c r="H239" s="31">
        <v>0.73941615400000005</v>
      </c>
      <c r="I239" s="31">
        <v>1.0685673229999999</v>
      </c>
      <c r="J239" s="31">
        <v>1.144978292</v>
      </c>
      <c r="K239" s="31">
        <v>1.0134810030000001</v>
      </c>
      <c r="L239" s="31">
        <v>1.1001644660000001</v>
      </c>
      <c r="M239" s="31">
        <v>1.148720722</v>
      </c>
      <c r="N239" s="31">
        <v>1.8979431179999999</v>
      </c>
      <c r="O239" s="31">
        <v>1.1068345939999999</v>
      </c>
      <c r="P239" s="31">
        <v>2.7296463229999999</v>
      </c>
    </row>
    <row r="240" spans="1:37" x14ac:dyDescent="0.2">
      <c r="A240" s="31">
        <v>1984</v>
      </c>
      <c r="B240" s="31">
        <v>1.6883856999999999E-2</v>
      </c>
      <c r="C240" s="31">
        <v>6.3485267999999997E-2</v>
      </c>
      <c r="D240" s="31">
        <v>0.192720115</v>
      </c>
      <c r="E240" s="31">
        <v>0.35934028499999998</v>
      </c>
      <c r="F240" s="31">
        <v>0.48533864999999998</v>
      </c>
      <c r="G240" s="31">
        <v>0.61564097200000001</v>
      </c>
      <c r="H240" s="31">
        <v>0.75130066900000003</v>
      </c>
      <c r="I240" s="31">
        <v>1.011331722</v>
      </c>
      <c r="J240" s="31">
        <v>1.220037161</v>
      </c>
      <c r="K240" s="31">
        <v>1.3692250159999999</v>
      </c>
      <c r="L240" s="31">
        <v>1.6787856779999999</v>
      </c>
      <c r="M240" s="31">
        <v>1.6559908919999999</v>
      </c>
      <c r="N240" s="31">
        <v>1.400005833</v>
      </c>
      <c r="O240" s="31">
        <v>1.463318881</v>
      </c>
      <c r="P240" s="31">
        <v>2.5046264260000002</v>
      </c>
    </row>
    <row r="241" spans="1:53" x14ac:dyDescent="0.2">
      <c r="A241" s="31">
        <v>1985</v>
      </c>
      <c r="B241" s="31">
        <v>2.1479455000000001E-2</v>
      </c>
      <c r="C241" s="31">
        <v>8.3285653000000001E-2</v>
      </c>
      <c r="D241" s="31">
        <v>0.174161756</v>
      </c>
      <c r="E241" s="31">
        <v>0.39750422200000002</v>
      </c>
      <c r="F241" s="31">
        <v>0.48948618199999999</v>
      </c>
      <c r="G241" s="31">
        <v>0.62869792400000002</v>
      </c>
      <c r="H241" s="31">
        <v>0.96026621499999998</v>
      </c>
      <c r="I241" s="31">
        <v>1.0096049819999999</v>
      </c>
      <c r="J241" s="31">
        <v>1.3650656160000001</v>
      </c>
      <c r="K241" s="31">
        <v>1.0643528339999999</v>
      </c>
      <c r="L241" s="31">
        <v>1.377643078</v>
      </c>
      <c r="M241" s="31">
        <v>1.770666603</v>
      </c>
      <c r="N241" s="31">
        <v>1.58074878</v>
      </c>
      <c r="O241" s="31">
        <v>2.1891337439999998</v>
      </c>
      <c r="P241" s="31">
        <v>2.753318009</v>
      </c>
    </row>
    <row r="242" spans="1:53" x14ac:dyDescent="0.2">
      <c r="A242" s="31">
        <v>1986</v>
      </c>
      <c r="B242" s="31">
        <v>1.7475294999999998E-2</v>
      </c>
      <c r="C242" s="31">
        <v>8.3542697999999999E-2</v>
      </c>
      <c r="D242" s="31">
        <v>0.14541876500000001</v>
      </c>
      <c r="E242" s="31">
        <v>0.35836791800000001</v>
      </c>
      <c r="F242" s="31">
        <v>0.46168194000000001</v>
      </c>
      <c r="G242" s="31">
        <v>0.64224244200000002</v>
      </c>
      <c r="H242" s="31">
        <v>0.71980121699999999</v>
      </c>
      <c r="I242" s="31">
        <v>0.84387181899999997</v>
      </c>
      <c r="J242" s="31">
        <v>0.99633442000000005</v>
      </c>
      <c r="K242" s="31">
        <v>1.355253246</v>
      </c>
      <c r="L242" s="31">
        <v>1.4719797080000001</v>
      </c>
      <c r="M242" s="31">
        <v>1.4706462440000001</v>
      </c>
      <c r="N242" s="31">
        <v>2.5580367079999999</v>
      </c>
      <c r="O242" s="31">
        <v>2.1274209499999999</v>
      </c>
      <c r="P242" s="31">
        <v>2.8332598359999999</v>
      </c>
    </row>
    <row r="243" spans="1:53" x14ac:dyDescent="0.2">
      <c r="A243" s="31">
        <v>1987</v>
      </c>
      <c r="B243" s="31">
        <v>2.3808177E-2</v>
      </c>
      <c r="C243" s="31">
        <v>8.8149142E-2</v>
      </c>
      <c r="D243" s="31">
        <v>0.18845236800000001</v>
      </c>
      <c r="E243" s="31">
        <v>0.353319771</v>
      </c>
      <c r="F243" s="31">
        <v>0.434168571</v>
      </c>
      <c r="G243" s="31">
        <v>0.52997558199999995</v>
      </c>
      <c r="H243" s="31">
        <v>0.70300892400000004</v>
      </c>
      <c r="I243" s="31">
        <v>0.79512597299999999</v>
      </c>
      <c r="J243" s="31">
        <v>0.88800087299999997</v>
      </c>
      <c r="K243" s="31">
        <v>0.98567672399999995</v>
      </c>
      <c r="L243" s="31">
        <v>1.193588801</v>
      </c>
      <c r="M243" s="31">
        <v>1.366767479</v>
      </c>
      <c r="N243" s="31">
        <v>1.7236143340000001</v>
      </c>
      <c r="O243" s="31">
        <v>2.0573318020000002</v>
      </c>
      <c r="P243" s="31">
        <v>2.699829474</v>
      </c>
    </row>
    <row r="244" spans="1:53" x14ac:dyDescent="0.2">
      <c r="A244" s="31">
        <v>1988</v>
      </c>
      <c r="B244" s="31">
        <v>2.0523869E-2</v>
      </c>
      <c r="C244" s="31">
        <v>8.0744928999999993E-2</v>
      </c>
      <c r="D244" s="31">
        <v>0.209889932</v>
      </c>
      <c r="E244" s="31">
        <v>0.35605969300000001</v>
      </c>
      <c r="F244" s="31">
        <v>0.45998897500000002</v>
      </c>
      <c r="G244" s="31">
        <v>0.52146818900000003</v>
      </c>
      <c r="H244" s="31">
        <v>0.60174689100000001</v>
      </c>
      <c r="I244" s="31">
        <v>0.76008164099999997</v>
      </c>
      <c r="J244" s="31">
        <v>0.851376405</v>
      </c>
      <c r="K244" s="31">
        <v>0.99241586100000001</v>
      </c>
      <c r="L244" s="31">
        <v>1.2007932640000001</v>
      </c>
      <c r="M244" s="31">
        <v>1.2090395469999999</v>
      </c>
      <c r="N244" s="31">
        <v>1.5340345769999999</v>
      </c>
      <c r="O244" s="31">
        <v>1.051075754</v>
      </c>
      <c r="P244" s="31">
        <v>2.443516276</v>
      </c>
    </row>
    <row r="245" spans="1:53" x14ac:dyDescent="0.2">
      <c r="A245" s="31">
        <v>1989</v>
      </c>
      <c r="B245" s="31">
        <v>2.1324416999999998E-2</v>
      </c>
      <c r="C245" s="31">
        <v>7.0983800999999999E-2</v>
      </c>
      <c r="D245" s="31">
        <v>0.17363927800000001</v>
      </c>
      <c r="E245" s="31">
        <v>0.37013367899999999</v>
      </c>
      <c r="F245" s="31">
        <v>0.44078583799999999</v>
      </c>
      <c r="G245" s="31">
        <v>0.53380199800000006</v>
      </c>
      <c r="H245" s="31">
        <v>0.62803714200000005</v>
      </c>
      <c r="I245" s="31">
        <v>0.68330346500000005</v>
      </c>
      <c r="J245" s="31">
        <v>0.93455310599999997</v>
      </c>
      <c r="K245" s="31">
        <v>0.92813735799999997</v>
      </c>
      <c r="L245" s="31">
        <v>1.0482975619999999</v>
      </c>
      <c r="M245" s="31">
        <v>1.0656455140000001</v>
      </c>
      <c r="N245" s="31">
        <v>1.1078297319999999</v>
      </c>
      <c r="O245" s="31">
        <v>1.1383105</v>
      </c>
      <c r="P245" s="31">
        <v>2.1670182389999999</v>
      </c>
    </row>
    <row r="246" spans="1:53" x14ac:dyDescent="0.2">
      <c r="A246" s="31">
        <v>1990</v>
      </c>
      <c r="B246" s="31">
        <v>1.8646956999999999E-2</v>
      </c>
      <c r="C246" s="31">
        <v>8.6175315000000002E-2</v>
      </c>
      <c r="D246" s="31">
        <v>0.155267975</v>
      </c>
      <c r="E246" s="31">
        <v>0.37663003499999997</v>
      </c>
      <c r="F246" s="31">
        <v>0.50299896200000005</v>
      </c>
      <c r="G246" s="31">
        <v>0.57306543200000004</v>
      </c>
      <c r="H246" s="31">
        <v>0.61878237999999997</v>
      </c>
      <c r="I246" s="31">
        <v>0.72244748800000003</v>
      </c>
      <c r="J246" s="31">
        <v>0.79580728099999998</v>
      </c>
      <c r="K246" s="31">
        <v>1.0509061909999999</v>
      </c>
      <c r="L246" s="31">
        <v>1.1055506829999999</v>
      </c>
      <c r="M246" s="31">
        <v>1.128404805</v>
      </c>
      <c r="N246" s="31">
        <v>1.108044024</v>
      </c>
      <c r="O246" s="31">
        <v>1.2940156309999999</v>
      </c>
      <c r="P246" s="31">
        <v>2.2943070780000001</v>
      </c>
    </row>
    <row r="247" spans="1:53" x14ac:dyDescent="0.2">
      <c r="A247" s="31">
        <v>1991</v>
      </c>
      <c r="B247" s="31">
        <v>1.8129024000000001E-2</v>
      </c>
      <c r="C247" s="31">
        <v>8.4618179000000002E-2</v>
      </c>
      <c r="D247" s="31">
        <v>0.150779099</v>
      </c>
      <c r="E247" s="31">
        <v>0.36452208400000002</v>
      </c>
      <c r="F247" s="31">
        <v>0.485706217</v>
      </c>
      <c r="G247" s="31">
        <v>0.57980772400000002</v>
      </c>
      <c r="H247" s="31">
        <v>0.69649669800000003</v>
      </c>
      <c r="I247" s="31">
        <v>0.74359951599999996</v>
      </c>
      <c r="J247" s="31">
        <v>0.87743242499999996</v>
      </c>
      <c r="K247" s="31">
        <v>0.91771439799999999</v>
      </c>
      <c r="L247" s="31">
        <v>1.0954654029999999</v>
      </c>
      <c r="M247" s="31">
        <v>1.2016351940000001</v>
      </c>
      <c r="N247" s="31">
        <v>1.2405750790000001</v>
      </c>
      <c r="O247" s="31">
        <v>1.3978820110000001</v>
      </c>
      <c r="P247" s="31">
        <v>2.5246337190000001</v>
      </c>
    </row>
    <row r="248" spans="1:53" x14ac:dyDescent="0.2">
      <c r="A248" s="31">
        <v>1992</v>
      </c>
      <c r="B248" s="31">
        <v>2.9397733999999998E-2</v>
      </c>
      <c r="C248" s="31">
        <v>9.3277605E-2</v>
      </c>
      <c r="D248" s="31">
        <v>0.20482703499999999</v>
      </c>
      <c r="E248" s="31">
        <v>0.37294154899999998</v>
      </c>
      <c r="F248" s="31">
        <v>0.52232659999999997</v>
      </c>
      <c r="G248" s="31">
        <v>0.62325224499999998</v>
      </c>
      <c r="H248" s="31">
        <v>0.77758756299999998</v>
      </c>
      <c r="I248" s="31">
        <v>0.84440322499999998</v>
      </c>
      <c r="J248" s="31">
        <v>0.897453846</v>
      </c>
      <c r="K248" s="31">
        <v>0.98786589999999996</v>
      </c>
      <c r="L248" s="31">
        <v>1.1231863360000001</v>
      </c>
      <c r="M248" s="31">
        <v>1.241156242</v>
      </c>
      <c r="N248" s="31">
        <v>1.3903456569999999</v>
      </c>
      <c r="O248" s="31">
        <v>1.3596745290000001</v>
      </c>
      <c r="P248" s="31">
        <v>2.4835867089999999</v>
      </c>
    </row>
    <row r="249" spans="1:53" x14ac:dyDescent="0.2">
      <c r="A249" s="31">
        <v>1993</v>
      </c>
      <c r="B249" s="31">
        <v>1.7589952999999998E-2</v>
      </c>
      <c r="C249" s="31">
        <v>7.5962075000000004E-2</v>
      </c>
      <c r="D249" s="31">
        <v>0.25323920100000002</v>
      </c>
      <c r="E249" s="31">
        <v>0.45290333799999999</v>
      </c>
      <c r="F249" s="31">
        <v>0.50351469999999998</v>
      </c>
      <c r="G249" s="31">
        <v>0.56256115399999995</v>
      </c>
      <c r="H249" s="31">
        <v>0.66420420999999996</v>
      </c>
      <c r="I249" s="31">
        <v>0.80582554299999998</v>
      </c>
      <c r="J249" s="31">
        <v>0.97743706600000002</v>
      </c>
      <c r="K249" s="31">
        <v>1.0260843630000001</v>
      </c>
      <c r="L249" s="31">
        <v>1.147712858</v>
      </c>
      <c r="M249" s="31">
        <v>1.2635885250000001</v>
      </c>
      <c r="N249" s="31">
        <v>1.3912721809999999</v>
      </c>
      <c r="O249" s="31">
        <v>1.5387696239999999</v>
      </c>
      <c r="P249" s="31">
        <v>2.5022455350000001</v>
      </c>
      <c r="S249" s="31">
        <v>1982</v>
      </c>
      <c r="T249" s="31">
        <v>1983</v>
      </c>
      <c r="U249" s="31">
        <v>1984</v>
      </c>
      <c r="V249" s="31">
        <v>1985</v>
      </c>
      <c r="W249" s="31">
        <v>1986</v>
      </c>
      <c r="X249" s="31">
        <v>1987</v>
      </c>
      <c r="Y249" s="31">
        <v>1988</v>
      </c>
      <c r="Z249" s="31">
        <v>1989</v>
      </c>
      <c r="AA249" s="31">
        <v>1990</v>
      </c>
      <c r="AB249" s="31">
        <v>1991</v>
      </c>
      <c r="AC249" s="31">
        <v>1992</v>
      </c>
      <c r="AD249" s="31">
        <v>1993</v>
      </c>
      <c r="AE249" s="31">
        <v>1994</v>
      </c>
      <c r="AF249" s="31">
        <v>1995</v>
      </c>
      <c r="AG249" s="31">
        <v>1996</v>
      </c>
      <c r="AH249" s="31">
        <v>1997</v>
      </c>
      <c r="AI249" s="31">
        <v>1998</v>
      </c>
      <c r="AJ249" s="31">
        <v>1999</v>
      </c>
      <c r="AK249" s="31">
        <v>2000</v>
      </c>
      <c r="AL249" s="31">
        <v>2001</v>
      </c>
      <c r="AM249" s="31">
        <v>2002</v>
      </c>
      <c r="AN249" s="31">
        <v>2003</v>
      </c>
      <c r="AO249" s="31">
        <v>2004</v>
      </c>
      <c r="AP249" s="31">
        <v>2005</v>
      </c>
      <c r="AQ249" s="31">
        <v>2006</v>
      </c>
      <c r="AR249" s="31">
        <v>2007</v>
      </c>
      <c r="AS249" s="31">
        <v>2008</v>
      </c>
      <c r="AT249" s="31">
        <v>2009</v>
      </c>
      <c r="AU249" s="31">
        <v>2010</v>
      </c>
      <c r="AV249" s="31">
        <v>2011</v>
      </c>
      <c r="AW249" s="31">
        <v>2012</v>
      </c>
      <c r="AX249" s="31">
        <v>2013</v>
      </c>
      <c r="AY249" s="31">
        <v>2014</v>
      </c>
      <c r="AZ249" s="31">
        <v>2015</v>
      </c>
      <c r="BA249" s="31">
        <v>2016</v>
      </c>
    </row>
    <row r="250" spans="1:53" x14ac:dyDescent="0.2">
      <c r="A250" s="31">
        <v>1994</v>
      </c>
      <c r="B250" s="31">
        <v>2.1312040000000001E-2</v>
      </c>
      <c r="C250" s="31">
        <v>8.1219321999999997E-2</v>
      </c>
      <c r="D250" s="31">
        <v>0.18987248100000001</v>
      </c>
      <c r="E250" s="31">
        <v>0.47371179600000002</v>
      </c>
      <c r="F250" s="31">
        <v>0.576308971</v>
      </c>
      <c r="G250" s="31">
        <v>0.63819352600000001</v>
      </c>
      <c r="H250" s="31">
        <v>0.71308050700000003</v>
      </c>
      <c r="I250" s="31">
        <v>0.96880956699999998</v>
      </c>
      <c r="J250" s="31">
        <v>1.1698294579999999</v>
      </c>
      <c r="K250" s="31">
        <v>1.1263391460000001</v>
      </c>
      <c r="L250" s="31">
        <v>1.2256405770000001</v>
      </c>
      <c r="M250" s="31">
        <v>1.3259607339999999</v>
      </c>
      <c r="N250" s="31">
        <v>1.4317338580000001</v>
      </c>
      <c r="O250" s="31">
        <v>1.4903869169999999</v>
      </c>
      <c r="P250" s="31">
        <v>2.2788283030000001</v>
      </c>
    </row>
    <row r="251" spans="1:53" x14ac:dyDescent="0.2">
      <c r="A251" s="31">
        <v>1995</v>
      </c>
      <c r="B251" s="31">
        <v>1.9005647000000001E-2</v>
      </c>
      <c r="C251" s="31">
        <v>6.4109958999999994E-2</v>
      </c>
      <c r="D251" s="31">
        <v>0.11426850700000001</v>
      </c>
      <c r="E251" s="31">
        <v>0.37727607000000002</v>
      </c>
      <c r="F251" s="31">
        <v>0.48479418800000001</v>
      </c>
      <c r="G251" s="31">
        <v>0.62858824899999999</v>
      </c>
      <c r="H251" s="31">
        <v>0.65471984299999997</v>
      </c>
      <c r="I251" s="31">
        <v>0.84016835499999998</v>
      </c>
      <c r="J251" s="31">
        <v>0.96661498099999998</v>
      </c>
      <c r="K251" s="31">
        <v>1.1812820310000001</v>
      </c>
      <c r="L251" s="31">
        <v>1.1629543419999999</v>
      </c>
      <c r="M251" s="31">
        <v>1.3301138180000001</v>
      </c>
      <c r="N251" s="31">
        <v>1.397810746</v>
      </c>
      <c r="O251" s="31">
        <v>1.4790441329999999</v>
      </c>
      <c r="P251" s="31">
        <v>2.2344022830000001</v>
      </c>
    </row>
    <row r="252" spans="1:53" x14ac:dyDescent="0.2">
      <c r="A252" s="31">
        <v>1996</v>
      </c>
      <c r="B252" s="31">
        <v>2.0296224000000002E-2</v>
      </c>
      <c r="C252" s="31">
        <v>6.5903329999999996E-2</v>
      </c>
      <c r="D252" s="31">
        <v>0.116458398</v>
      </c>
      <c r="E252" s="31">
        <v>0.313454183</v>
      </c>
      <c r="F252" s="31">
        <v>0.49698635400000002</v>
      </c>
      <c r="G252" s="31">
        <v>0.59622905400000004</v>
      </c>
      <c r="H252" s="31">
        <v>0.73304655100000005</v>
      </c>
      <c r="I252" s="31">
        <v>0.81500672100000005</v>
      </c>
      <c r="J252" s="31">
        <v>0.971352934</v>
      </c>
      <c r="K252" s="31">
        <v>1.0617754429999999</v>
      </c>
      <c r="L252" s="31">
        <v>1.3055219119999999</v>
      </c>
      <c r="M252" s="31">
        <v>1.3951088190000001</v>
      </c>
      <c r="N252" s="31">
        <v>1.4677655590000001</v>
      </c>
      <c r="O252" s="31">
        <v>1.5487720220000001</v>
      </c>
      <c r="P252" s="31">
        <v>2.1513720319999998</v>
      </c>
    </row>
    <row r="253" spans="1:53" x14ac:dyDescent="0.2">
      <c r="A253" s="31">
        <v>1997</v>
      </c>
      <c r="B253" s="31">
        <v>1.6721949E-2</v>
      </c>
      <c r="C253" s="31">
        <v>6.8575338999999999E-2</v>
      </c>
      <c r="D253" s="31">
        <v>0.20839622699999999</v>
      </c>
      <c r="E253" s="31">
        <v>0.32245492799999997</v>
      </c>
      <c r="F253" s="31">
        <v>0.49924385199999999</v>
      </c>
      <c r="G253" s="31">
        <v>0.59760170000000001</v>
      </c>
      <c r="H253" s="31">
        <v>0.78866606400000006</v>
      </c>
      <c r="I253" s="31">
        <v>0.93421687600000003</v>
      </c>
      <c r="J253" s="31">
        <v>0.96437877299999997</v>
      </c>
      <c r="K253" s="31">
        <v>1.034581355</v>
      </c>
      <c r="L253" s="31">
        <v>1.1686068380000001</v>
      </c>
      <c r="M253" s="31">
        <v>1.294899477</v>
      </c>
      <c r="N253" s="31">
        <v>1.2725336819999999</v>
      </c>
      <c r="O253" s="31">
        <v>1.49437529</v>
      </c>
      <c r="P253" s="31">
        <v>2.0802321080000001</v>
      </c>
    </row>
    <row r="254" spans="1:53" x14ac:dyDescent="0.2">
      <c r="A254" s="31">
        <v>1998</v>
      </c>
      <c r="B254" s="31">
        <v>2.0776907000000001E-2</v>
      </c>
      <c r="C254" s="31">
        <v>6.0226602999999997E-2</v>
      </c>
      <c r="D254" s="31">
        <v>0.133614079</v>
      </c>
      <c r="E254" s="31">
        <v>0.34060827999999999</v>
      </c>
      <c r="F254" s="31">
        <v>0.47703743599999998</v>
      </c>
      <c r="G254" s="31">
        <v>0.52007522500000003</v>
      </c>
      <c r="H254" s="31">
        <v>0.67859297699999999</v>
      </c>
      <c r="I254" s="31">
        <v>0.82882654600000005</v>
      </c>
      <c r="J254" s="31">
        <v>0.91048850000000003</v>
      </c>
      <c r="K254" s="31">
        <v>1.0095235250000001</v>
      </c>
      <c r="L254" s="31">
        <v>1.0705914860000001</v>
      </c>
      <c r="M254" s="31">
        <v>1.3308578740000001</v>
      </c>
      <c r="N254" s="31">
        <v>1.396453146</v>
      </c>
      <c r="O254" s="31">
        <v>1.7704552280000001</v>
      </c>
      <c r="P254" s="31">
        <v>2.1764647429999999</v>
      </c>
    </row>
    <row r="255" spans="1:53" x14ac:dyDescent="0.2">
      <c r="A255" s="31">
        <v>1999</v>
      </c>
      <c r="B255" s="31">
        <v>1.7588998000000002E-2</v>
      </c>
      <c r="C255" s="31">
        <v>6.2357448000000003E-2</v>
      </c>
      <c r="D255" s="31">
        <v>0.15703847300000001</v>
      </c>
      <c r="E255" s="31">
        <v>0.35702276799999999</v>
      </c>
      <c r="F255" s="31">
        <v>0.425320798</v>
      </c>
      <c r="G255" s="31">
        <v>0.56148419299999996</v>
      </c>
      <c r="H255" s="31">
        <v>0.63427174100000006</v>
      </c>
      <c r="I255" s="31">
        <v>0.77964018499999999</v>
      </c>
      <c r="J255" s="31">
        <v>0.980835083</v>
      </c>
      <c r="K255" s="31">
        <v>1.0106873789999999</v>
      </c>
      <c r="L255" s="31">
        <v>1.1013414699999999</v>
      </c>
      <c r="M255" s="31">
        <v>1.2003028769999999</v>
      </c>
      <c r="N255" s="31">
        <v>1.6266402419999999</v>
      </c>
      <c r="O255" s="31">
        <v>1.768053042</v>
      </c>
      <c r="P255" s="31">
        <v>2.2320269260000001</v>
      </c>
    </row>
    <row r="256" spans="1:53" x14ac:dyDescent="0.2">
      <c r="A256" s="31">
        <v>2000</v>
      </c>
      <c r="B256" s="31">
        <v>1.5976383E-2</v>
      </c>
      <c r="C256" s="31">
        <v>5.9305879999999998E-2</v>
      </c>
      <c r="D256" s="31">
        <v>0.168347676</v>
      </c>
      <c r="E256" s="31">
        <v>0.37676229300000003</v>
      </c>
      <c r="F256" s="31">
        <v>0.45787761500000002</v>
      </c>
      <c r="G256" s="31">
        <v>0.53091615700000006</v>
      </c>
      <c r="H256" s="31">
        <v>0.65949497400000001</v>
      </c>
      <c r="I256" s="31">
        <v>0.70862219199999998</v>
      </c>
      <c r="J256" s="31">
        <v>0.78387484500000004</v>
      </c>
      <c r="K256" s="31">
        <v>0.95677947200000002</v>
      </c>
      <c r="L256" s="31">
        <v>1.183995146</v>
      </c>
      <c r="M256" s="31">
        <v>1.2136150029999999</v>
      </c>
      <c r="N256" s="31">
        <v>1.3551061659999999</v>
      </c>
      <c r="O256" s="31">
        <v>1.493209086</v>
      </c>
      <c r="P256" s="31">
        <v>2.2111660949999998</v>
      </c>
    </row>
    <row r="257" spans="1:16" x14ac:dyDescent="0.2">
      <c r="A257" s="31">
        <v>2001</v>
      </c>
      <c r="B257" s="31">
        <v>1.9750460000000001E-2</v>
      </c>
      <c r="C257" s="31">
        <v>6.1787148E-2</v>
      </c>
      <c r="D257" s="31">
        <v>0.12872455499999999</v>
      </c>
      <c r="E257" s="31">
        <v>0.37354991500000001</v>
      </c>
      <c r="F257" s="31">
        <v>0.53535690899999999</v>
      </c>
      <c r="G257" s="31">
        <v>0.61763332199999998</v>
      </c>
      <c r="H257" s="31">
        <v>0.77377663500000005</v>
      </c>
      <c r="I257" s="31">
        <v>0.82059586600000001</v>
      </c>
      <c r="J257" s="31">
        <v>0.85457870499999999</v>
      </c>
      <c r="K257" s="31">
        <v>0.94804611999999999</v>
      </c>
      <c r="L257" s="31">
        <v>1.102583112</v>
      </c>
      <c r="M257" s="31">
        <v>1.200962812</v>
      </c>
      <c r="N257" s="31">
        <v>1.4111957040000001</v>
      </c>
      <c r="O257" s="31">
        <v>1.417392998</v>
      </c>
      <c r="P257" s="31">
        <v>1.9170057229999999</v>
      </c>
    </row>
    <row r="258" spans="1:16" x14ac:dyDescent="0.2">
      <c r="A258" s="31">
        <v>2002</v>
      </c>
      <c r="B258" s="31">
        <v>1.8974644999999998E-2</v>
      </c>
      <c r="C258" s="31">
        <v>7.5984509000000006E-2</v>
      </c>
      <c r="D258" s="31">
        <v>0.22345187399999999</v>
      </c>
      <c r="E258" s="31">
        <v>0.39254350199999999</v>
      </c>
      <c r="F258" s="31">
        <v>0.53310522800000004</v>
      </c>
      <c r="G258" s="31">
        <v>0.64618273100000001</v>
      </c>
      <c r="H258" s="31">
        <v>0.80956596000000003</v>
      </c>
      <c r="I258" s="31">
        <v>0.94274112600000004</v>
      </c>
      <c r="J258" s="31">
        <v>0.896656389</v>
      </c>
      <c r="K258" s="31">
        <v>0.96326761100000002</v>
      </c>
      <c r="L258" s="31">
        <v>1.047190748</v>
      </c>
      <c r="M258" s="31">
        <v>1.0941907580000001</v>
      </c>
      <c r="N258" s="31">
        <v>1.207750946</v>
      </c>
      <c r="O258" s="31">
        <v>1.388764873</v>
      </c>
      <c r="P258" s="31">
        <v>1.9566288080000001</v>
      </c>
    </row>
    <row r="259" spans="1:16" x14ac:dyDescent="0.2">
      <c r="A259" s="31">
        <v>2003</v>
      </c>
      <c r="B259" s="31">
        <v>2.3752215E-2</v>
      </c>
      <c r="C259" s="31">
        <v>8.2847247999999998E-2</v>
      </c>
      <c r="D259" s="31">
        <v>0.23668955</v>
      </c>
      <c r="E259" s="31">
        <v>0.43499641500000003</v>
      </c>
      <c r="F259" s="31">
        <v>0.56705303200000001</v>
      </c>
      <c r="G259" s="31">
        <v>0.67245950099999996</v>
      </c>
      <c r="H259" s="31">
        <v>0.73366017900000002</v>
      </c>
      <c r="I259" s="31">
        <v>0.83217589700000005</v>
      </c>
      <c r="J259" s="31">
        <v>0.88449285600000005</v>
      </c>
      <c r="K259" s="31">
        <v>0.96130365299999998</v>
      </c>
      <c r="L259" s="31">
        <v>0.990642829</v>
      </c>
      <c r="M259" s="31">
        <v>1.0289780550000001</v>
      </c>
      <c r="N259" s="31">
        <v>1.0396441359999999</v>
      </c>
      <c r="O259" s="31">
        <v>1.1417008639999999</v>
      </c>
      <c r="P259" s="31">
        <v>2.2177690160000001</v>
      </c>
    </row>
    <row r="260" spans="1:16" x14ac:dyDescent="0.2">
      <c r="A260" s="31">
        <v>2004</v>
      </c>
      <c r="B260" s="31">
        <v>2.5518523000000001E-2</v>
      </c>
      <c r="C260" s="31">
        <v>7.9377827999999997E-2</v>
      </c>
      <c r="D260" s="31">
        <v>0.209686119</v>
      </c>
      <c r="E260" s="31">
        <v>0.476299368</v>
      </c>
      <c r="F260" s="31">
        <v>0.55483965099999999</v>
      </c>
      <c r="G260" s="31">
        <v>0.67960002900000005</v>
      </c>
      <c r="H260" s="31">
        <v>0.76519576</v>
      </c>
      <c r="I260" s="31">
        <v>0.79327916399999998</v>
      </c>
      <c r="J260" s="31">
        <v>0.94125099099999998</v>
      </c>
      <c r="K260" s="31">
        <v>0.96261624199999996</v>
      </c>
      <c r="L260" s="31">
        <v>1.057853428</v>
      </c>
      <c r="M260" s="31">
        <v>1.051911909</v>
      </c>
      <c r="N260" s="31">
        <v>1.1200970539999999</v>
      </c>
      <c r="O260" s="31">
        <v>1.426290847</v>
      </c>
      <c r="P260" s="31">
        <v>2.4258879910000002</v>
      </c>
    </row>
    <row r="261" spans="1:16" x14ac:dyDescent="0.2">
      <c r="A261" s="31">
        <v>2005</v>
      </c>
      <c r="B261" s="31">
        <v>2.2624445999999999E-2</v>
      </c>
      <c r="C261" s="31">
        <v>6.9229620000000006E-2</v>
      </c>
      <c r="D261" s="31">
        <v>0.213007049</v>
      </c>
      <c r="E261" s="31">
        <v>0.40344140099999998</v>
      </c>
      <c r="F261" s="31">
        <v>0.51689676799999995</v>
      </c>
      <c r="G261" s="31">
        <v>0.60879396500000005</v>
      </c>
      <c r="H261" s="31">
        <v>0.70283571499999997</v>
      </c>
      <c r="I261" s="31">
        <v>0.81565058800000001</v>
      </c>
      <c r="J261" s="31">
        <v>0.887663592</v>
      </c>
      <c r="K261" s="31">
        <v>0.95992354700000004</v>
      </c>
      <c r="L261" s="31">
        <v>1.0721150800000001</v>
      </c>
      <c r="M261" s="31">
        <v>1.112198488</v>
      </c>
      <c r="N261" s="31">
        <v>1.123589814</v>
      </c>
      <c r="O261" s="31">
        <v>1.195478346</v>
      </c>
      <c r="P261" s="31">
        <v>1.9978923930000001</v>
      </c>
    </row>
    <row r="262" spans="1:16" x14ac:dyDescent="0.2">
      <c r="A262" s="31">
        <v>2006</v>
      </c>
      <c r="B262" s="31">
        <v>2.3415582000000001E-2</v>
      </c>
      <c r="C262" s="31">
        <v>7.2885976000000005E-2</v>
      </c>
      <c r="D262" s="31">
        <v>0.16604369899999999</v>
      </c>
      <c r="E262" s="31">
        <v>0.36360810300000002</v>
      </c>
      <c r="F262" s="31">
        <v>0.51750096999999995</v>
      </c>
      <c r="G262" s="31">
        <v>0.60735550100000002</v>
      </c>
      <c r="H262" s="31">
        <v>0.720908628</v>
      </c>
      <c r="I262" s="31">
        <v>0.80671078200000002</v>
      </c>
      <c r="J262" s="31">
        <v>0.90956303299999997</v>
      </c>
      <c r="K262" s="31">
        <v>1.0475033</v>
      </c>
      <c r="L262" s="31">
        <v>1.274168228</v>
      </c>
      <c r="M262" s="31">
        <v>1.2085652979999999</v>
      </c>
      <c r="N262" s="31">
        <v>1.2790286769999999</v>
      </c>
      <c r="O262" s="31">
        <v>1.251893098</v>
      </c>
      <c r="P262" s="31">
        <v>2.0982561639999999</v>
      </c>
    </row>
    <row r="263" spans="1:16" x14ac:dyDescent="0.2">
      <c r="A263" s="31">
        <v>2007</v>
      </c>
      <c r="B263" s="31">
        <v>2.1177188E-2</v>
      </c>
      <c r="C263" s="31">
        <v>7.9321535999999998E-2</v>
      </c>
      <c r="D263" s="31">
        <v>0.279545086</v>
      </c>
      <c r="E263" s="31">
        <v>0.42173493299999998</v>
      </c>
      <c r="F263" s="31">
        <v>0.54719979900000004</v>
      </c>
      <c r="G263" s="31">
        <v>0.67198244299999998</v>
      </c>
      <c r="H263" s="31">
        <v>0.78230815099999995</v>
      </c>
      <c r="I263" s="31">
        <v>0.843698807</v>
      </c>
      <c r="J263" s="31">
        <v>0.92454486599999997</v>
      </c>
      <c r="K263" s="31">
        <v>1.0981898050000001</v>
      </c>
      <c r="L263" s="31">
        <v>1.131498973</v>
      </c>
      <c r="M263" s="31">
        <v>1.1117951239999999</v>
      </c>
      <c r="N263" s="31">
        <v>1.340737318</v>
      </c>
      <c r="O263" s="31">
        <v>1.3052199879999999</v>
      </c>
      <c r="P263" s="31">
        <v>2.0714126739999998</v>
      </c>
    </row>
    <row r="264" spans="1:16" x14ac:dyDescent="0.2">
      <c r="A264" s="31">
        <v>2008</v>
      </c>
      <c r="B264" s="31">
        <v>2.4352901E-2</v>
      </c>
      <c r="C264" s="31">
        <v>5.4169202999999999E-2</v>
      </c>
      <c r="D264" s="31">
        <v>0.18606903899999999</v>
      </c>
      <c r="E264" s="31">
        <v>0.41621925900000001</v>
      </c>
      <c r="F264" s="31">
        <v>0.52290821600000004</v>
      </c>
      <c r="G264" s="31">
        <v>0.642144932</v>
      </c>
      <c r="H264" s="31">
        <v>0.75550001</v>
      </c>
      <c r="I264" s="31">
        <v>0.85994882100000003</v>
      </c>
      <c r="J264" s="31">
        <v>0.924212637</v>
      </c>
      <c r="K264" s="31">
        <v>1.0757142689999999</v>
      </c>
      <c r="L264" s="31">
        <v>1.216563624</v>
      </c>
      <c r="M264" s="31">
        <v>1.205808507</v>
      </c>
      <c r="N264" s="31">
        <v>1.386073696</v>
      </c>
      <c r="O264" s="31">
        <v>1.586220379</v>
      </c>
      <c r="P264" s="31">
        <v>2.0644363719999999</v>
      </c>
    </row>
    <row r="265" spans="1:16" x14ac:dyDescent="0.2">
      <c r="A265" s="31">
        <v>2009</v>
      </c>
      <c r="B265" s="31">
        <v>1.9968778999999999E-2</v>
      </c>
      <c r="C265" s="31">
        <v>7.8156875000000001E-2</v>
      </c>
      <c r="D265" s="31">
        <v>0.165215057</v>
      </c>
      <c r="E265" s="31">
        <v>0.40763568500000003</v>
      </c>
      <c r="F265" s="31">
        <v>0.57155998200000002</v>
      </c>
      <c r="G265" s="31">
        <v>0.66917066599999997</v>
      </c>
      <c r="H265" s="31">
        <v>0.88405806899999995</v>
      </c>
      <c r="I265" s="31">
        <v>1.0090004450000001</v>
      </c>
      <c r="J265" s="31">
        <v>0.95495891399999999</v>
      </c>
      <c r="K265" s="31">
        <v>1.1188322719999999</v>
      </c>
      <c r="L265" s="31">
        <v>1.1919806559999999</v>
      </c>
      <c r="M265" s="31">
        <v>1.4401827030000001</v>
      </c>
      <c r="N265" s="31">
        <v>1.4367163869999999</v>
      </c>
      <c r="O265" s="31">
        <v>1.5404680150000001</v>
      </c>
      <c r="P265" s="31">
        <v>1.9277915960000001</v>
      </c>
    </row>
    <row r="266" spans="1:16" x14ac:dyDescent="0.2">
      <c r="A266" s="31">
        <v>2010</v>
      </c>
      <c r="B266" s="31">
        <v>2.4813353999999999E-2</v>
      </c>
      <c r="C266" s="31">
        <v>7.0297875999999995E-2</v>
      </c>
      <c r="D266" s="31">
        <v>0.23672190000000001</v>
      </c>
      <c r="E266" s="31">
        <v>0.40236709500000001</v>
      </c>
      <c r="F266" s="31">
        <v>0.54926349299999999</v>
      </c>
      <c r="G266" s="31">
        <v>0.67925973799999995</v>
      </c>
      <c r="H266" s="31">
        <v>0.89351828799999999</v>
      </c>
      <c r="I266" s="31">
        <v>0.98213089899999995</v>
      </c>
      <c r="J266" s="31">
        <v>1.0327764340000001</v>
      </c>
      <c r="K266" s="31">
        <v>1.123317001</v>
      </c>
      <c r="L266" s="31">
        <v>1.1675288349999999</v>
      </c>
      <c r="M266" s="31">
        <v>1.257630391</v>
      </c>
      <c r="N266" s="31">
        <v>1.44646108</v>
      </c>
      <c r="O266" s="31">
        <v>1.5345446570000001</v>
      </c>
      <c r="P266" s="31">
        <v>2.2021761999999998</v>
      </c>
    </row>
    <row r="267" spans="1:16" x14ac:dyDescent="0.2">
      <c r="A267" s="31">
        <v>2011</v>
      </c>
      <c r="B267" s="31">
        <v>2.3951051000000001E-2</v>
      </c>
      <c r="C267" s="31">
        <v>8.6448630999999998E-2</v>
      </c>
      <c r="D267" s="31">
        <v>0.168627943</v>
      </c>
      <c r="E267" s="31">
        <v>0.42513522399999998</v>
      </c>
      <c r="F267" s="31">
        <v>0.53918512299999999</v>
      </c>
      <c r="G267" s="31">
        <v>0.64672494599999997</v>
      </c>
      <c r="H267" s="31">
        <v>0.93316064600000004</v>
      </c>
      <c r="I267" s="31">
        <v>1.0061789640000001</v>
      </c>
      <c r="J267" s="31">
        <v>1.1075656250000001</v>
      </c>
      <c r="K267" s="31">
        <v>1.113523609</v>
      </c>
      <c r="L267" s="31">
        <v>1.2426004340000001</v>
      </c>
      <c r="M267" s="31">
        <v>1.3041959670000001</v>
      </c>
      <c r="N267" s="31">
        <v>1.4354558909999999</v>
      </c>
      <c r="O267" s="31">
        <v>1.4634118309999999</v>
      </c>
      <c r="P267" s="31">
        <v>2.1152917040000001</v>
      </c>
    </row>
    <row r="268" spans="1:16" x14ac:dyDescent="0.2">
      <c r="A268" s="31">
        <v>2012</v>
      </c>
      <c r="B268" s="31">
        <v>2.1400823999999999E-2</v>
      </c>
      <c r="C268" s="31">
        <v>6.9283368999999997E-2</v>
      </c>
      <c r="D268" s="31">
        <v>0.20394205900000001</v>
      </c>
      <c r="E268" s="31">
        <v>0.35815897200000002</v>
      </c>
      <c r="F268" s="31">
        <v>0.53330612200000005</v>
      </c>
      <c r="G268" s="31">
        <v>0.67074632999999995</v>
      </c>
      <c r="H268" s="31">
        <v>0.80729917699999998</v>
      </c>
      <c r="I268" s="31">
        <v>0.94795882799999998</v>
      </c>
      <c r="J268" s="31">
        <v>1.2122753690000001</v>
      </c>
      <c r="K268" s="31">
        <v>1.237044654</v>
      </c>
      <c r="L268" s="31">
        <v>1.3221096729999999</v>
      </c>
      <c r="M268" s="31">
        <v>1.3599406439999999</v>
      </c>
      <c r="N268" s="31">
        <v>1.4168693640000001</v>
      </c>
      <c r="O268" s="31">
        <v>1.6398824279999999</v>
      </c>
      <c r="P268" s="31">
        <v>2.0708292959999999</v>
      </c>
    </row>
    <row r="269" spans="1:16" x14ac:dyDescent="0.2">
      <c r="A269" s="31">
        <v>2013</v>
      </c>
      <c r="B269" s="31">
        <v>2.2959230000000001E-2</v>
      </c>
      <c r="C269" s="31">
        <v>6.2831708E-2</v>
      </c>
      <c r="D269" s="31">
        <v>0.166775072</v>
      </c>
      <c r="E269" s="31">
        <v>0.41992241400000002</v>
      </c>
      <c r="F269" s="31">
        <v>0.491757416</v>
      </c>
      <c r="G269" s="31">
        <v>0.62336800599999997</v>
      </c>
      <c r="H269" s="31">
        <v>0.833614313</v>
      </c>
      <c r="I269" s="31">
        <v>0.97626169100000004</v>
      </c>
      <c r="J269" s="31">
        <v>1.079108862</v>
      </c>
      <c r="K269" s="31">
        <v>1.234830973</v>
      </c>
      <c r="L269" s="31">
        <v>1.3187143210000001</v>
      </c>
      <c r="M269" s="31">
        <v>1.3655250109999999</v>
      </c>
      <c r="N269" s="31">
        <v>1.465536961</v>
      </c>
      <c r="O269" s="31">
        <v>1.6077748190000001</v>
      </c>
      <c r="P269" s="31">
        <v>2.1277260999999998</v>
      </c>
    </row>
    <row r="270" spans="1:16" x14ac:dyDescent="0.2">
      <c r="A270" s="31">
        <v>2014</v>
      </c>
      <c r="B270" s="31">
        <v>2.2769589999999999E-2</v>
      </c>
      <c r="C270" s="31">
        <v>8.1039130000000001E-2</v>
      </c>
      <c r="D270" s="31">
        <v>0.16203398199999999</v>
      </c>
      <c r="E270" s="31">
        <v>0.35290544400000001</v>
      </c>
      <c r="F270" s="31">
        <v>0.47391158999999999</v>
      </c>
      <c r="G270" s="31">
        <v>0.60393346000000003</v>
      </c>
      <c r="H270" s="31">
        <v>0.65731530500000002</v>
      </c>
      <c r="I270" s="31">
        <v>0.89546526900000001</v>
      </c>
      <c r="J270" s="31">
        <v>0.98650103899999997</v>
      </c>
      <c r="K270" s="31">
        <v>1.114551675</v>
      </c>
      <c r="L270" s="31">
        <v>1.4008778879999999</v>
      </c>
      <c r="M270" s="31">
        <v>1.349810006</v>
      </c>
      <c r="N270" s="31">
        <v>1.3855577160000001</v>
      </c>
      <c r="O270" s="31">
        <v>1.5053273949999999</v>
      </c>
      <c r="P270" s="31">
        <v>2.0431083440000002</v>
      </c>
    </row>
    <row r="271" spans="1:16" x14ac:dyDescent="0.2">
      <c r="A271" s="31">
        <v>2015</v>
      </c>
      <c r="B271" s="31">
        <v>2.2663922E-2</v>
      </c>
      <c r="C271" s="31">
        <v>7.6370721000000003E-2</v>
      </c>
      <c r="D271" s="31">
        <v>0.20628748999999999</v>
      </c>
      <c r="E271" s="31">
        <v>0.38888217200000003</v>
      </c>
      <c r="F271" s="31">
        <v>0.57437083799999999</v>
      </c>
      <c r="G271" s="31">
        <v>0.62703836000000002</v>
      </c>
      <c r="H271" s="31">
        <v>0.80576405200000001</v>
      </c>
      <c r="I271" s="31">
        <v>0.94094098999999998</v>
      </c>
      <c r="J271" s="31">
        <v>1.0459384430000001</v>
      </c>
      <c r="K271" s="31">
        <v>1.065510102</v>
      </c>
      <c r="L271" s="31">
        <v>1.30555602</v>
      </c>
      <c r="M271" s="31">
        <v>1.6099144869999999</v>
      </c>
      <c r="N271" s="31">
        <v>1.4115746499999999</v>
      </c>
      <c r="O271" s="31">
        <v>1.6114570420000001</v>
      </c>
      <c r="P271" s="31">
        <v>2.2200154310000002</v>
      </c>
    </row>
    <row r="272" spans="1:16" x14ac:dyDescent="0.2">
      <c r="A272" s="31">
        <v>2016</v>
      </c>
      <c r="B272" s="31">
        <v>2.3560587000000001E-2</v>
      </c>
      <c r="C272" s="31">
        <v>7.0773268E-2</v>
      </c>
      <c r="D272" s="31">
        <v>0.19847348000000001</v>
      </c>
      <c r="E272" s="31">
        <v>0.43632227800000001</v>
      </c>
      <c r="F272" s="31">
        <v>0.50633373100000001</v>
      </c>
      <c r="G272" s="31">
        <v>0.61893132500000003</v>
      </c>
      <c r="H272" s="31">
        <v>0.69856129899999997</v>
      </c>
      <c r="I272" s="31">
        <v>0.78216158700000005</v>
      </c>
      <c r="J272" s="31">
        <v>0.84400054099999999</v>
      </c>
      <c r="K272" s="31">
        <v>0.927961178</v>
      </c>
      <c r="L272" s="31">
        <v>1.1020812250000001</v>
      </c>
      <c r="M272" s="31">
        <v>1.485101134</v>
      </c>
      <c r="N272" s="31">
        <v>1.3601253230000001</v>
      </c>
      <c r="O272" s="31">
        <v>1.740617533</v>
      </c>
      <c r="P272" s="31">
        <v>2.2182745060000002</v>
      </c>
    </row>
    <row r="273" spans="2:36" x14ac:dyDescent="0.2">
      <c r="B273" s="31" t="s">
        <v>145</v>
      </c>
    </row>
    <row r="274" spans="2:36" x14ac:dyDescent="0.2">
      <c r="B274" s="31" t="s">
        <v>250</v>
      </c>
      <c r="C274" s="31" t="s">
        <v>209</v>
      </c>
      <c r="D274" s="31" t="s">
        <v>150</v>
      </c>
      <c r="E274" s="31" t="s">
        <v>151</v>
      </c>
      <c r="F274" s="31" t="s">
        <v>224</v>
      </c>
      <c r="G274" s="31" t="s">
        <v>251</v>
      </c>
      <c r="H274" s="31">
        <v>1000</v>
      </c>
      <c r="I274" s="31">
        <v>8</v>
      </c>
      <c r="J274" s="31">
        <v>385</v>
      </c>
      <c r="K274" s="31">
        <v>588</v>
      </c>
      <c r="L274" s="31">
        <v>65</v>
      </c>
      <c r="M274" s="31">
        <v>1.05E+18</v>
      </c>
      <c r="N274" s="31">
        <v>1025.4608720000001</v>
      </c>
      <c r="O274" s="31">
        <v>0.105345544</v>
      </c>
      <c r="P274" s="31">
        <v>1000</v>
      </c>
    </row>
    <row r="275" spans="2:36" x14ac:dyDescent="0.2">
      <c r="B275" s="31" t="s">
        <v>250</v>
      </c>
      <c r="C275" s="31">
        <v>1983</v>
      </c>
      <c r="D275" s="31">
        <v>1984</v>
      </c>
      <c r="E275" s="31">
        <v>1985</v>
      </c>
      <c r="F275" s="31">
        <v>1986</v>
      </c>
      <c r="G275" s="31">
        <v>1987</v>
      </c>
      <c r="H275" s="31">
        <v>1988</v>
      </c>
      <c r="I275" s="31">
        <v>1989</v>
      </c>
      <c r="J275" s="31">
        <v>1990</v>
      </c>
      <c r="K275" s="31">
        <v>1991</v>
      </c>
      <c r="L275" s="31">
        <v>1992</v>
      </c>
      <c r="M275" s="31">
        <v>1993</v>
      </c>
      <c r="N275" s="31">
        <v>1994</v>
      </c>
      <c r="O275" s="31">
        <v>1995</v>
      </c>
      <c r="P275" s="31">
        <v>1996</v>
      </c>
      <c r="Q275" s="31">
        <v>1997</v>
      </c>
      <c r="R275" s="31">
        <v>1998</v>
      </c>
      <c r="S275" s="31">
        <v>1999</v>
      </c>
      <c r="T275" s="31">
        <v>2000</v>
      </c>
      <c r="U275" s="31">
        <v>2001</v>
      </c>
      <c r="V275" s="31">
        <v>2002</v>
      </c>
      <c r="W275" s="31">
        <v>2003</v>
      </c>
      <c r="X275" s="31">
        <v>2004</v>
      </c>
      <c r="Y275" s="31">
        <v>2005</v>
      </c>
      <c r="Z275" s="31">
        <v>2006</v>
      </c>
      <c r="AA275" s="31">
        <v>2007</v>
      </c>
      <c r="AB275" s="31">
        <v>2008</v>
      </c>
      <c r="AC275" s="31">
        <v>2009</v>
      </c>
      <c r="AD275" s="31">
        <v>2010</v>
      </c>
      <c r="AE275" s="31">
        <v>2011</v>
      </c>
      <c r="AF275" s="31">
        <v>2012</v>
      </c>
      <c r="AG275" s="31">
        <v>2013</v>
      </c>
      <c r="AH275" s="31">
        <v>2014</v>
      </c>
      <c r="AI275" s="31">
        <v>2015</v>
      </c>
    </row>
    <row r="276" spans="2:36" x14ac:dyDescent="0.2">
      <c r="B276" s="31">
        <v>1273.2812289999999</v>
      </c>
      <c r="C276" s="31">
        <v>1128.2297269999999</v>
      </c>
      <c r="D276" s="31">
        <v>739.22674370000004</v>
      </c>
      <c r="E276" s="31">
        <v>1930.851273</v>
      </c>
      <c r="F276" s="31">
        <v>826.37305709999998</v>
      </c>
      <c r="G276" s="31">
        <v>1125.6309409999999</v>
      </c>
      <c r="H276" s="31">
        <v>1456.237948</v>
      </c>
      <c r="I276" s="31">
        <v>1136.2500769999999</v>
      </c>
      <c r="J276" s="31">
        <v>1369.8423049999999</v>
      </c>
      <c r="K276" s="31">
        <v>827.37876029999995</v>
      </c>
      <c r="L276" s="31">
        <v>802.10384590000001</v>
      </c>
      <c r="M276" s="31">
        <v>863.1712933</v>
      </c>
      <c r="N276" s="31">
        <v>972.72426849999999</v>
      </c>
      <c r="O276" s="31">
        <v>1809.1080569999999</v>
      </c>
      <c r="P276" s="31">
        <v>458.01831700000002</v>
      </c>
      <c r="Q276" s="31">
        <v>981.64882130000001</v>
      </c>
      <c r="R276" s="31">
        <v>578.14863890000004</v>
      </c>
      <c r="S276" s="31">
        <v>833.79533160000005</v>
      </c>
      <c r="T276" s="31">
        <v>1006.046504</v>
      </c>
      <c r="U276" s="31">
        <v>695.62402029999998</v>
      </c>
      <c r="V276" s="31">
        <v>750.12433099999998</v>
      </c>
      <c r="W276" s="31">
        <v>1863.12202</v>
      </c>
      <c r="X276" s="31">
        <v>498.72073189999998</v>
      </c>
      <c r="Y276" s="31">
        <v>697.37650199999996</v>
      </c>
      <c r="Z276" s="31">
        <v>427.32597920000001</v>
      </c>
      <c r="AA276" s="31">
        <v>668.51356580000004</v>
      </c>
      <c r="AB276" s="31">
        <v>430.89842470000002</v>
      </c>
      <c r="AC276" s="31">
        <v>415.07588490000001</v>
      </c>
      <c r="AD276" s="31">
        <v>707.02709560000005</v>
      </c>
      <c r="AE276" s="31">
        <v>452.59352639999997</v>
      </c>
      <c r="AF276" s="31">
        <v>610.80090210000003</v>
      </c>
      <c r="AG276" s="31">
        <v>625.30178760000001</v>
      </c>
      <c r="AH276" s="31">
        <v>792.41687979999995</v>
      </c>
      <c r="AI276" s="31">
        <v>705.3779581</v>
      </c>
      <c r="AJ276" s="31">
        <v>700</v>
      </c>
    </row>
    <row r="277" spans="2:36" x14ac:dyDescent="0.2">
      <c r="B277" s="31" t="s">
        <v>145</v>
      </c>
      <c r="C277" s="31" t="s">
        <v>209</v>
      </c>
      <c r="D277" s="31" t="s">
        <v>210</v>
      </c>
      <c r="E277" s="31" t="s">
        <v>151</v>
      </c>
      <c r="F277" s="31" t="s">
        <v>252</v>
      </c>
      <c r="G277" s="31" t="s">
        <v>163</v>
      </c>
      <c r="H277" s="31" t="s">
        <v>158</v>
      </c>
      <c r="I277" s="31" t="s">
        <v>253</v>
      </c>
      <c r="J277" s="31">
        <v>96</v>
      </c>
      <c r="K277" s="31" t="s">
        <v>254</v>
      </c>
      <c r="L277" s="31" t="s">
        <v>176</v>
      </c>
      <c r="M277" s="31" t="s">
        <v>255</v>
      </c>
      <c r="N277" s="31" t="s">
        <v>156</v>
      </c>
      <c r="O277" s="31" t="s">
        <v>256</v>
      </c>
      <c r="P277" s="31">
        <v>1000000</v>
      </c>
      <c r="U277" s="31" t="s">
        <v>257</v>
      </c>
      <c r="V277" s="31">
        <v>2</v>
      </c>
      <c r="W277" s="31">
        <v>3</v>
      </c>
      <c r="X277" s="31">
        <v>4</v>
      </c>
      <c r="Y277" s="31">
        <v>5</v>
      </c>
    </row>
    <row r="278" spans="2:36" x14ac:dyDescent="0.2">
      <c r="B278" s="31">
        <v>1287.16129</v>
      </c>
      <c r="C278" s="31">
        <v>3059.399226</v>
      </c>
      <c r="D278" s="31">
        <v>3356.052416</v>
      </c>
      <c r="E278" s="31">
        <v>4377.3390840000002</v>
      </c>
      <c r="F278" s="31">
        <v>1505.29423</v>
      </c>
      <c r="G278" s="31">
        <v>206.1115637</v>
      </c>
      <c r="H278" s="31">
        <v>142.93875790000001</v>
      </c>
      <c r="I278" s="31">
        <v>68.188127519999995</v>
      </c>
      <c r="J278" s="31">
        <v>43.057082700000002</v>
      </c>
      <c r="K278" s="31">
        <v>26.992043800000001</v>
      </c>
      <c r="L278" s="31">
        <v>16.635486119999999</v>
      </c>
      <c r="M278" s="31">
        <v>10.314163880000001</v>
      </c>
      <c r="N278" s="31">
        <v>3.6114489289999998</v>
      </c>
      <c r="O278" s="31">
        <v>1.4185515049999999</v>
      </c>
      <c r="P278" s="31">
        <v>1.3847626580000001</v>
      </c>
      <c r="Q278" s="31" t="s">
        <v>145</v>
      </c>
      <c r="R278" s="31">
        <v>14106</v>
      </c>
      <c r="S278" s="31">
        <v>1982</v>
      </c>
      <c r="T278" s="31">
        <v>16</v>
      </c>
      <c r="U278" s="31">
        <v>1</v>
      </c>
      <c r="V278" s="31">
        <v>2</v>
      </c>
      <c r="W278" s="31">
        <v>1</v>
      </c>
      <c r="X278" s="31">
        <v>18</v>
      </c>
      <c r="Y278" s="31">
        <v>33</v>
      </c>
      <c r="Z278" s="31">
        <v>33</v>
      </c>
      <c r="AA278" s="31">
        <v>33</v>
      </c>
      <c r="AB278" s="31">
        <v>33</v>
      </c>
      <c r="AC278" s="31">
        <v>33</v>
      </c>
      <c r="AD278" s="31">
        <v>33</v>
      </c>
    </row>
    <row r="279" spans="2:36" x14ac:dyDescent="0.2">
      <c r="B279" s="31">
        <v>5234.9914870000002</v>
      </c>
      <c r="C279" s="31">
        <v>782.21575250000001</v>
      </c>
      <c r="D279" s="31">
        <v>1755.704438</v>
      </c>
      <c r="E279" s="31">
        <v>3170.9082659999999</v>
      </c>
      <c r="F279" s="31">
        <v>7134.0141350000004</v>
      </c>
      <c r="G279" s="31">
        <v>2184.9881829999999</v>
      </c>
      <c r="H279" s="31">
        <v>399.25765200000001</v>
      </c>
      <c r="I279" s="31">
        <v>214.75106059999999</v>
      </c>
      <c r="J279" s="31">
        <v>96.907356559999997</v>
      </c>
      <c r="K279" s="31">
        <v>83.765061309999993</v>
      </c>
      <c r="L279" s="31">
        <v>62.497193490000001</v>
      </c>
      <c r="M279" s="31">
        <v>22.118883149999998</v>
      </c>
      <c r="N279" s="31">
        <v>8.7587844809999993</v>
      </c>
      <c r="O279" s="31">
        <v>7.4438555180000003</v>
      </c>
      <c r="P279" s="31">
        <v>3.2432779269999998</v>
      </c>
      <c r="Q279" s="31" t="s">
        <v>145</v>
      </c>
      <c r="R279" s="31">
        <v>21162</v>
      </c>
      <c r="S279" s="31">
        <v>1983</v>
      </c>
      <c r="T279" s="31">
        <v>2</v>
      </c>
      <c r="U279" s="31">
        <v>8</v>
      </c>
      <c r="V279" s="31">
        <v>5</v>
      </c>
      <c r="W279" s="31">
        <v>5</v>
      </c>
      <c r="X279" s="31">
        <v>1</v>
      </c>
      <c r="Y279" s="31">
        <v>9</v>
      </c>
      <c r="Z279" s="31">
        <v>28</v>
      </c>
      <c r="AA279" s="31">
        <v>28</v>
      </c>
      <c r="AB279" s="31">
        <v>30</v>
      </c>
      <c r="AC279" s="31">
        <v>28</v>
      </c>
      <c r="AD279" s="31">
        <v>27</v>
      </c>
    </row>
    <row r="280" spans="2:36" x14ac:dyDescent="0.2">
      <c r="B280" s="31">
        <v>496.31498740000001</v>
      </c>
      <c r="C280" s="31">
        <v>395.42076040000001</v>
      </c>
      <c r="D280" s="31">
        <v>563.9958269</v>
      </c>
      <c r="E280" s="31">
        <v>1633.19112</v>
      </c>
      <c r="F280" s="31">
        <v>2073.4904280000001</v>
      </c>
      <c r="G280" s="31">
        <v>4889.7866519999998</v>
      </c>
      <c r="H280" s="31">
        <v>935.47780209999996</v>
      </c>
      <c r="I280" s="31">
        <v>208.03722490000001</v>
      </c>
      <c r="J280" s="31">
        <v>96.978957199999996</v>
      </c>
      <c r="K280" s="31">
        <v>34.477753130000004</v>
      </c>
      <c r="L280" s="31">
        <v>22.849381730000001</v>
      </c>
      <c r="M280" s="31">
        <v>8.9430413390000005</v>
      </c>
      <c r="N280" s="31">
        <v>5.2391233650000002</v>
      </c>
      <c r="O280" s="31">
        <v>6.4233851550000001</v>
      </c>
      <c r="P280" s="31">
        <v>3.0938609719999999</v>
      </c>
      <c r="Q280" s="31" t="s">
        <v>145</v>
      </c>
      <c r="R280" s="31">
        <v>11374</v>
      </c>
      <c r="S280" s="31">
        <v>1984</v>
      </c>
      <c r="T280" s="31">
        <v>30</v>
      </c>
      <c r="U280" s="31">
        <v>20</v>
      </c>
      <c r="V280" s="31">
        <v>14</v>
      </c>
      <c r="W280" s="31">
        <v>12</v>
      </c>
      <c r="X280" s="31">
        <v>11</v>
      </c>
      <c r="Y280" s="31">
        <v>4</v>
      </c>
      <c r="Z280" s="31">
        <v>15</v>
      </c>
      <c r="AA280" s="31">
        <v>29</v>
      </c>
      <c r="AB280" s="31">
        <v>29</v>
      </c>
      <c r="AC280" s="31">
        <v>32</v>
      </c>
      <c r="AD280" s="31">
        <v>32</v>
      </c>
    </row>
    <row r="281" spans="2:36" x14ac:dyDescent="0.2">
      <c r="B281" s="31">
        <v>6146.0876850000004</v>
      </c>
      <c r="C281" s="31">
        <v>1033.165103</v>
      </c>
      <c r="D281" s="31">
        <v>3975.9952370000001</v>
      </c>
      <c r="E281" s="31">
        <v>1259.8889180000001</v>
      </c>
      <c r="F281" s="31">
        <v>4145.2644529999998</v>
      </c>
      <c r="G281" s="31">
        <v>2508.3959810000001</v>
      </c>
      <c r="H281" s="31">
        <v>1708.7456179999999</v>
      </c>
      <c r="I281" s="31">
        <v>336.4198437</v>
      </c>
      <c r="J281" s="31">
        <v>85.486005930000005</v>
      </c>
      <c r="K281" s="31">
        <v>70.632664669999997</v>
      </c>
      <c r="L281" s="31">
        <v>24.242793519999999</v>
      </c>
      <c r="M281" s="31">
        <v>7.8571902219999998</v>
      </c>
      <c r="N281" s="31">
        <v>8.6980720770000008</v>
      </c>
      <c r="O281" s="31">
        <v>1.038221909</v>
      </c>
      <c r="P281" s="31">
        <v>0.402608034</v>
      </c>
      <c r="Q281" s="31" t="s">
        <v>145</v>
      </c>
      <c r="R281" s="31">
        <v>21312</v>
      </c>
      <c r="S281" s="31">
        <v>1985</v>
      </c>
      <c r="T281" s="31">
        <v>1</v>
      </c>
      <c r="U281" s="31">
        <v>4</v>
      </c>
      <c r="V281" s="31">
        <v>1</v>
      </c>
      <c r="W281" s="31">
        <v>16</v>
      </c>
      <c r="X281" s="31">
        <v>6</v>
      </c>
      <c r="Y281" s="31">
        <v>7</v>
      </c>
      <c r="Z281" s="31">
        <v>7</v>
      </c>
      <c r="AA281" s="31">
        <v>25</v>
      </c>
      <c r="AB281" s="31">
        <v>32</v>
      </c>
      <c r="AC281" s="31">
        <v>31</v>
      </c>
      <c r="AD281" s="31">
        <v>31</v>
      </c>
    </row>
    <row r="282" spans="2:36" x14ac:dyDescent="0.2">
      <c r="B282" s="31">
        <v>2819.656473</v>
      </c>
      <c r="C282" s="31">
        <v>693.95266460000005</v>
      </c>
      <c r="D282" s="31">
        <v>515.20434850000004</v>
      </c>
      <c r="E282" s="31">
        <v>1907.1407799999999</v>
      </c>
      <c r="F282" s="31">
        <v>1153.509816</v>
      </c>
      <c r="G282" s="31">
        <v>1920.3402129999999</v>
      </c>
      <c r="H282" s="31">
        <v>1679.74631</v>
      </c>
      <c r="I282" s="31">
        <v>1523.1733750000001</v>
      </c>
      <c r="J282" s="31">
        <v>477.0298181</v>
      </c>
      <c r="K282" s="31">
        <v>72.701607730000006</v>
      </c>
      <c r="L282" s="31">
        <v>33.595390889999997</v>
      </c>
      <c r="M282" s="31">
        <v>14.9762658</v>
      </c>
      <c r="N282" s="31">
        <v>1.337605232</v>
      </c>
      <c r="O282" s="31">
        <v>3.7676663869999998</v>
      </c>
      <c r="P282" s="31">
        <v>1.369101672</v>
      </c>
      <c r="Q282" s="31" t="s">
        <v>145</v>
      </c>
      <c r="R282" s="31">
        <v>12818</v>
      </c>
      <c r="S282" s="31">
        <v>1986</v>
      </c>
      <c r="T282" s="31">
        <v>5</v>
      </c>
      <c r="U282" s="31">
        <v>10</v>
      </c>
      <c r="V282" s="31">
        <v>16</v>
      </c>
      <c r="W282" s="31">
        <v>9</v>
      </c>
      <c r="X282" s="31">
        <v>23</v>
      </c>
      <c r="Y282" s="31">
        <v>10</v>
      </c>
      <c r="Z282" s="31">
        <v>8</v>
      </c>
      <c r="AA282" s="31">
        <v>3</v>
      </c>
      <c r="AB282" s="31">
        <v>10</v>
      </c>
      <c r="AC282" s="31">
        <v>30</v>
      </c>
      <c r="AD282" s="31">
        <v>30</v>
      </c>
    </row>
    <row r="283" spans="2:36" x14ac:dyDescent="0.2">
      <c r="B283" s="31">
        <v>439.5294768</v>
      </c>
      <c r="C283" s="31">
        <v>793.76033810000001</v>
      </c>
      <c r="D283" s="31">
        <v>1082.292533</v>
      </c>
      <c r="E283" s="31">
        <v>816.56316130000005</v>
      </c>
      <c r="F283" s="31">
        <v>4955.8169550000002</v>
      </c>
      <c r="G283" s="31">
        <v>1371.363736</v>
      </c>
      <c r="H283" s="31">
        <v>1313.000252</v>
      </c>
      <c r="I283" s="31">
        <v>518.62659829999996</v>
      </c>
      <c r="J283" s="31">
        <v>1640.405037</v>
      </c>
      <c r="K283" s="31">
        <v>253.48878189999999</v>
      </c>
      <c r="L283" s="31">
        <v>74.457337559999999</v>
      </c>
      <c r="M283" s="31">
        <v>29.236342270000002</v>
      </c>
      <c r="N283" s="31">
        <v>5.3313643380000002</v>
      </c>
      <c r="O283" s="31">
        <v>2.503122801</v>
      </c>
      <c r="P283" s="31">
        <v>2.084016095</v>
      </c>
      <c r="Q283" s="31" t="s">
        <v>145</v>
      </c>
      <c r="R283" s="31">
        <v>13298</v>
      </c>
      <c r="S283" s="31">
        <v>1987</v>
      </c>
      <c r="T283" s="31">
        <v>32</v>
      </c>
      <c r="U283" s="31">
        <v>7</v>
      </c>
      <c r="V283" s="31">
        <v>6</v>
      </c>
      <c r="W283" s="31">
        <v>21</v>
      </c>
      <c r="X283" s="31">
        <v>4</v>
      </c>
      <c r="Y283" s="31">
        <v>17</v>
      </c>
      <c r="Z283" s="31">
        <v>11</v>
      </c>
      <c r="AA283" s="31">
        <v>16</v>
      </c>
      <c r="AB283" s="31">
        <v>1</v>
      </c>
      <c r="AC283" s="31">
        <v>15</v>
      </c>
      <c r="AD283" s="31">
        <v>25</v>
      </c>
    </row>
    <row r="284" spans="2:36" x14ac:dyDescent="0.2">
      <c r="B284" s="31">
        <v>1655.3386230000001</v>
      </c>
      <c r="C284" s="31">
        <v>855.16362630000003</v>
      </c>
      <c r="D284" s="31">
        <v>1977.416788</v>
      </c>
      <c r="E284" s="31">
        <v>3751.5175509999999</v>
      </c>
      <c r="F284" s="31">
        <v>1632.650032</v>
      </c>
      <c r="G284" s="31">
        <v>5298.3394980000003</v>
      </c>
      <c r="H284" s="31">
        <v>1571.161499</v>
      </c>
      <c r="I284" s="31">
        <v>1190.95552</v>
      </c>
      <c r="J284" s="31">
        <v>686.73438850000002</v>
      </c>
      <c r="K284" s="31">
        <v>1626.9781660000001</v>
      </c>
      <c r="L284" s="31">
        <v>153.66946909999999</v>
      </c>
      <c r="M284" s="31">
        <v>91.434883589999998</v>
      </c>
      <c r="N284" s="31">
        <v>18.758016470000001</v>
      </c>
      <c r="O284" s="31">
        <v>24.731659950000001</v>
      </c>
      <c r="P284" s="31">
        <v>12.92684279</v>
      </c>
      <c r="Q284" s="31" t="s">
        <v>145</v>
      </c>
      <c r="R284" s="31">
        <v>20548</v>
      </c>
      <c r="S284" s="31">
        <v>1988</v>
      </c>
      <c r="T284" s="31">
        <v>14</v>
      </c>
      <c r="U284" s="31">
        <v>6</v>
      </c>
      <c r="V284" s="31">
        <v>4</v>
      </c>
      <c r="W284" s="31">
        <v>3</v>
      </c>
      <c r="X284" s="31">
        <v>16</v>
      </c>
      <c r="Y284" s="31">
        <v>3</v>
      </c>
      <c r="Z284" s="31">
        <v>9</v>
      </c>
      <c r="AA284" s="31">
        <v>5</v>
      </c>
      <c r="AB284" s="31">
        <v>7</v>
      </c>
      <c r="AC284" s="31">
        <v>1</v>
      </c>
      <c r="AD284" s="31">
        <v>15</v>
      </c>
    </row>
    <row r="285" spans="2:36" x14ac:dyDescent="0.2">
      <c r="B285" s="31">
        <v>1050.526912</v>
      </c>
      <c r="C285" s="31">
        <v>346.92941450000001</v>
      </c>
      <c r="D285" s="31">
        <v>672.24032220000004</v>
      </c>
      <c r="E285" s="31">
        <v>2218.3743469999999</v>
      </c>
      <c r="F285" s="31">
        <v>4980.9137790000004</v>
      </c>
      <c r="G285" s="31">
        <v>988.95700629999999</v>
      </c>
      <c r="H285" s="31">
        <v>3761.1810009999999</v>
      </c>
      <c r="I285" s="31">
        <v>571.3297268</v>
      </c>
      <c r="J285" s="31">
        <v>687.3324652</v>
      </c>
      <c r="K285" s="31">
        <v>266.52207920000001</v>
      </c>
      <c r="L285" s="31">
        <v>837.29276330000005</v>
      </c>
      <c r="M285" s="31">
        <v>145.3065837</v>
      </c>
      <c r="N285" s="31">
        <v>127.69288450000001</v>
      </c>
      <c r="O285" s="31">
        <v>64.157394240000002</v>
      </c>
      <c r="P285" s="31">
        <v>89.560381160000006</v>
      </c>
      <c r="Q285" s="31" t="s">
        <v>145</v>
      </c>
      <c r="R285" s="31">
        <v>16808</v>
      </c>
      <c r="S285" s="31">
        <v>1989</v>
      </c>
      <c r="T285" s="31">
        <v>22</v>
      </c>
      <c r="U285" s="31">
        <v>21</v>
      </c>
      <c r="V285" s="31">
        <v>11</v>
      </c>
      <c r="W285" s="31">
        <v>7</v>
      </c>
      <c r="X285" s="31">
        <v>3</v>
      </c>
      <c r="Y285" s="31">
        <v>24</v>
      </c>
      <c r="Z285" s="31">
        <v>1</v>
      </c>
      <c r="AA285" s="31">
        <v>14</v>
      </c>
      <c r="AB285" s="31">
        <v>6</v>
      </c>
      <c r="AC285" s="31">
        <v>14</v>
      </c>
      <c r="AD285" s="31">
        <v>2</v>
      </c>
    </row>
    <row r="286" spans="2:36" x14ac:dyDescent="0.2">
      <c r="B286" s="31">
        <v>2375.8705100000002</v>
      </c>
      <c r="C286" s="31">
        <v>402.7642659</v>
      </c>
      <c r="D286" s="31">
        <v>144.72555209999999</v>
      </c>
      <c r="E286" s="31">
        <v>928.02482080000004</v>
      </c>
      <c r="F286" s="31">
        <v>1853.2515880000001</v>
      </c>
      <c r="G286" s="31">
        <v>6213.3963880000001</v>
      </c>
      <c r="H286" s="31">
        <v>1247.0746409999999</v>
      </c>
      <c r="I286" s="31">
        <v>3067.5247380000001</v>
      </c>
      <c r="J286" s="31">
        <v>310.89587999999998</v>
      </c>
      <c r="K286" s="31">
        <v>551.14022439999997</v>
      </c>
      <c r="L286" s="31">
        <v>84.842902940000002</v>
      </c>
      <c r="M286" s="31">
        <v>791.93313330000001</v>
      </c>
      <c r="N286" s="31">
        <v>69.183368860000002</v>
      </c>
      <c r="O286" s="31">
        <v>51.303220439999997</v>
      </c>
      <c r="P286" s="31">
        <v>69.364687540000006</v>
      </c>
      <c r="Q286" s="31" t="s">
        <v>145</v>
      </c>
      <c r="R286" s="31">
        <v>18161</v>
      </c>
      <c r="S286" s="31">
        <v>1990</v>
      </c>
      <c r="T286" s="31">
        <v>7</v>
      </c>
      <c r="U286" s="31">
        <v>19</v>
      </c>
      <c r="V286" s="31">
        <v>31</v>
      </c>
      <c r="W286" s="31">
        <v>20</v>
      </c>
      <c r="X286" s="31">
        <v>14</v>
      </c>
      <c r="Y286" s="31">
        <v>2</v>
      </c>
      <c r="Z286" s="31">
        <v>13</v>
      </c>
      <c r="AA286" s="31">
        <v>1</v>
      </c>
      <c r="AB286" s="31">
        <v>21</v>
      </c>
      <c r="AC286" s="31">
        <v>6</v>
      </c>
      <c r="AD286" s="31">
        <v>23</v>
      </c>
    </row>
    <row r="287" spans="2:36" x14ac:dyDescent="0.2">
      <c r="B287" s="31">
        <v>3183.9393530000002</v>
      </c>
      <c r="C287" s="31">
        <v>912.78907200000003</v>
      </c>
      <c r="D287" s="31">
        <v>326.42103300000002</v>
      </c>
      <c r="E287" s="31">
        <v>105.62975659999999</v>
      </c>
      <c r="F287" s="31">
        <v>642.88738439999997</v>
      </c>
      <c r="G287" s="31">
        <v>600.43397230000005</v>
      </c>
      <c r="H287" s="31">
        <v>1985.914399</v>
      </c>
      <c r="I287" s="31">
        <v>746.6501998</v>
      </c>
      <c r="J287" s="31">
        <v>1606.4393849999999</v>
      </c>
      <c r="K287" s="31">
        <v>420.25593609999999</v>
      </c>
      <c r="L287" s="31">
        <v>567.94922450000001</v>
      </c>
      <c r="M287" s="31">
        <v>117.3093169</v>
      </c>
      <c r="N287" s="31">
        <v>352.70153219999997</v>
      </c>
      <c r="O287" s="31">
        <v>49.717447270000001</v>
      </c>
      <c r="P287" s="31">
        <v>44.585979690000002</v>
      </c>
      <c r="Q287" s="31" t="s">
        <v>145</v>
      </c>
      <c r="R287" s="31">
        <v>11664</v>
      </c>
      <c r="S287" s="31">
        <v>1991</v>
      </c>
      <c r="T287" s="31">
        <v>3</v>
      </c>
      <c r="U287" s="31">
        <v>5</v>
      </c>
      <c r="V287" s="31">
        <v>21</v>
      </c>
      <c r="W287" s="31">
        <v>33</v>
      </c>
      <c r="X287" s="31">
        <v>28</v>
      </c>
      <c r="Y287" s="31">
        <v>30</v>
      </c>
      <c r="Z287" s="31">
        <v>5</v>
      </c>
      <c r="AA287" s="31">
        <v>9</v>
      </c>
      <c r="AB287" s="31">
        <v>2</v>
      </c>
      <c r="AC287" s="31">
        <v>9</v>
      </c>
      <c r="AD287" s="31">
        <v>3</v>
      </c>
    </row>
    <row r="288" spans="2:36" x14ac:dyDescent="0.2">
      <c r="B288" s="31">
        <v>1636.8880549999999</v>
      </c>
      <c r="C288" s="31">
        <v>460.6786907</v>
      </c>
      <c r="D288" s="31">
        <v>2398.6193370000001</v>
      </c>
      <c r="E288" s="31">
        <v>403.70926969999999</v>
      </c>
      <c r="F288" s="31">
        <v>451.26002210000001</v>
      </c>
      <c r="G288" s="31">
        <v>755.87004490000004</v>
      </c>
      <c r="H288" s="31">
        <v>664.04169100000001</v>
      </c>
      <c r="I288" s="31">
        <v>951.68227079999997</v>
      </c>
      <c r="J288" s="31">
        <v>424.14145070000001</v>
      </c>
      <c r="K288" s="31">
        <v>808.82328029999996</v>
      </c>
      <c r="L288" s="31">
        <v>284.24882869999999</v>
      </c>
      <c r="M288" s="31">
        <v>354.47339269999998</v>
      </c>
      <c r="N288" s="31">
        <v>151.79539790000001</v>
      </c>
      <c r="O288" s="31">
        <v>120.2345791</v>
      </c>
      <c r="P288" s="31">
        <v>95.452363090000006</v>
      </c>
      <c r="Q288" s="31" t="s">
        <v>145</v>
      </c>
      <c r="R288" s="31">
        <v>9962</v>
      </c>
      <c r="S288" s="31">
        <v>1992</v>
      </c>
      <c r="T288" s="31">
        <v>15</v>
      </c>
      <c r="U288" s="31">
        <v>13</v>
      </c>
      <c r="V288" s="31">
        <v>3</v>
      </c>
      <c r="W288" s="31">
        <v>26</v>
      </c>
      <c r="X288" s="31">
        <v>32</v>
      </c>
      <c r="Y288" s="31">
        <v>28</v>
      </c>
      <c r="Z288" s="31">
        <v>23</v>
      </c>
      <c r="AA288" s="31">
        <v>7</v>
      </c>
      <c r="AB288" s="31">
        <v>11</v>
      </c>
      <c r="AC288" s="31">
        <v>4</v>
      </c>
      <c r="AD288" s="31">
        <v>7</v>
      </c>
    </row>
    <row r="289" spans="2:30" x14ac:dyDescent="0.2">
      <c r="B289" s="31">
        <v>2912.3908780000002</v>
      </c>
      <c r="C289" s="31">
        <v>432.85849739999998</v>
      </c>
      <c r="D289" s="31">
        <v>968.77498900000001</v>
      </c>
      <c r="E289" s="31">
        <v>4095.2010679999999</v>
      </c>
      <c r="F289" s="31">
        <v>886.38295679999999</v>
      </c>
      <c r="G289" s="31">
        <v>709.53779129999998</v>
      </c>
      <c r="H289" s="31">
        <v>368.90101989999999</v>
      </c>
      <c r="I289" s="31">
        <v>508.81268139999997</v>
      </c>
      <c r="J289" s="31">
        <v>692.90630769999996</v>
      </c>
      <c r="K289" s="31">
        <v>427.50146100000001</v>
      </c>
      <c r="L289" s="31">
        <v>375.03516500000001</v>
      </c>
      <c r="M289" s="31">
        <v>273.2782651</v>
      </c>
      <c r="N289" s="31">
        <v>214.20483519999999</v>
      </c>
      <c r="O289" s="31">
        <v>117.9817733</v>
      </c>
      <c r="P289" s="31">
        <v>141.75848690000001</v>
      </c>
      <c r="Q289" s="31" t="s">
        <v>145</v>
      </c>
      <c r="R289" s="31">
        <v>13126</v>
      </c>
      <c r="S289" s="31">
        <v>1993</v>
      </c>
      <c r="T289" s="31">
        <v>4</v>
      </c>
      <c r="U289" s="31">
        <v>15</v>
      </c>
      <c r="V289" s="31">
        <v>8</v>
      </c>
      <c r="W289" s="31">
        <v>2</v>
      </c>
      <c r="X289" s="31">
        <v>26</v>
      </c>
      <c r="Y289" s="31">
        <v>29</v>
      </c>
      <c r="Z289" s="31">
        <v>29</v>
      </c>
      <c r="AA289" s="31">
        <v>17</v>
      </c>
      <c r="AB289" s="31">
        <v>5</v>
      </c>
      <c r="AC289" s="31">
        <v>8</v>
      </c>
      <c r="AD289" s="31">
        <v>5</v>
      </c>
    </row>
    <row r="290" spans="2:30" x14ac:dyDescent="0.2">
      <c r="B290" s="31">
        <v>1689.53045</v>
      </c>
      <c r="C290" s="31">
        <v>749.75175209999998</v>
      </c>
      <c r="D290" s="31">
        <v>572.51392750000002</v>
      </c>
      <c r="E290" s="31">
        <v>1630.6530049999999</v>
      </c>
      <c r="F290" s="31">
        <v>4412.9362140000003</v>
      </c>
      <c r="G290" s="31">
        <v>773.62094590000004</v>
      </c>
      <c r="H290" s="31">
        <v>201.5810644</v>
      </c>
      <c r="I290" s="31">
        <v>174.7144907</v>
      </c>
      <c r="J290" s="31">
        <v>196.0849383</v>
      </c>
      <c r="K290" s="31">
        <v>368.79245279999998</v>
      </c>
      <c r="L290" s="31">
        <v>224.72335559999999</v>
      </c>
      <c r="M290" s="31">
        <v>314.4151885</v>
      </c>
      <c r="N290" s="31">
        <v>118.96433279999999</v>
      </c>
      <c r="O290" s="31">
        <v>114.3395763</v>
      </c>
      <c r="P290" s="31">
        <v>189.7064321</v>
      </c>
      <c r="Q290" s="31" t="s">
        <v>145</v>
      </c>
      <c r="R290" s="31">
        <v>11732</v>
      </c>
      <c r="S290" s="31">
        <v>1994</v>
      </c>
      <c r="T290" s="31">
        <v>13</v>
      </c>
      <c r="U290" s="31">
        <v>9</v>
      </c>
      <c r="V290" s="31">
        <v>12</v>
      </c>
      <c r="W290" s="31">
        <v>13</v>
      </c>
      <c r="X290" s="31">
        <v>5</v>
      </c>
      <c r="Y290" s="31">
        <v>27</v>
      </c>
      <c r="Z290" s="31">
        <v>32</v>
      </c>
      <c r="AA290" s="31">
        <v>30</v>
      </c>
      <c r="AB290" s="31">
        <v>25</v>
      </c>
      <c r="AC290" s="31">
        <v>10</v>
      </c>
      <c r="AD290" s="31">
        <v>11</v>
      </c>
    </row>
    <row r="291" spans="2:30" x14ac:dyDescent="0.2">
      <c r="B291" s="31">
        <v>2236.0462819999998</v>
      </c>
      <c r="C291" s="31">
        <v>221.11066719999999</v>
      </c>
      <c r="D291" s="31">
        <v>427.03130199999998</v>
      </c>
      <c r="E291" s="31">
        <v>1995.038421</v>
      </c>
      <c r="F291" s="31">
        <v>2654.4341180000001</v>
      </c>
      <c r="G291" s="31">
        <v>4322.5524139999998</v>
      </c>
      <c r="H291" s="31">
        <v>1834.7026539999999</v>
      </c>
      <c r="I291" s="31">
        <v>483.26242120000001</v>
      </c>
      <c r="J291" s="31">
        <v>295.93546959999998</v>
      </c>
      <c r="K291" s="31">
        <v>185.32394110000001</v>
      </c>
      <c r="L291" s="31">
        <v>349.3660855</v>
      </c>
      <c r="M291" s="31">
        <v>139.55016380000001</v>
      </c>
      <c r="N291" s="31">
        <v>258.13184810000001</v>
      </c>
      <c r="O291" s="31">
        <v>102.03284410000001</v>
      </c>
      <c r="P291" s="31">
        <v>146.63102989999999</v>
      </c>
      <c r="Q291" s="31" t="s">
        <v>145</v>
      </c>
      <c r="R291" s="31">
        <v>15651</v>
      </c>
      <c r="S291" s="31">
        <v>1995</v>
      </c>
      <c r="T291" s="31">
        <v>10</v>
      </c>
      <c r="U291" s="31">
        <v>25</v>
      </c>
      <c r="V291" s="31">
        <v>19</v>
      </c>
      <c r="W291" s="31">
        <v>8</v>
      </c>
      <c r="X291" s="31">
        <v>9</v>
      </c>
      <c r="Y291" s="31">
        <v>5</v>
      </c>
      <c r="Z291" s="31">
        <v>6</v>
      </c>
      <c r="AA291" s="31">
        <v>18</v>
      </c>
      <c r="AB291" s="31">
        <v>22</v>
      </c>
      <c r="AC291" s="31">
        <v>19</v>
      </c>
      <c r="AD291" s="31">
        <v>6</v>
      </c>
    </row>
    <row r="292" spans="2:30" x14ac:dyDescent="0.2">
      <c r="B292" s="31">
        <v>1779.0806849999999</v>
      </c>
      <c r="C292" s="31">
        <v>424.03533829999998</v>
      </c>
      <c r="D292" s="31">
        <v>194.35939880000001</v>
      </c>
      <c r="E292" s="31">
        <v>388.59963759999999</v>
      </c>
      <c r="F292" s="31">
        <v>1070.9468790000001</v>
      </c>
      <c r="G292" s="31">
        <v>1513.167948</v>
      </c>
      <c r="H292" s="31">
        <v>1385.8661099999999</v>
      </c>
      <c r="I292" s="31">
        <v>471.99225460000002</v>
      </c>
      <c r="J292" s="31">
        <v>117.86116389999999</v>
      </c>
      <c r="K292" s="31">
        <v>126.52579900000001</v>
      </c>
      <c r="L292" s="31">
        <v>85.611320289999995</v>
      </c>
      <c r="M292" s="31">
        <v>161.05997600000001</v>
      </c>
      <c r="N292" s="31">
        <v>52.527414950000001</v>
      </c>
      <c r="O292" s="31">
        <v>95.138530840000001</v>
      </c>
      <c r="P292" s="31">
        <v>126.08268750000001</v>
      </c>
      <c r="Q292" s="31" t="s">
        <v>145</v>
      </c>
      <c r="R292" s="31">
        <v>7993</v>
      </c>
      <c r="S292" s="31">
        <v>1996</v>
      </c>
      <c r="T292" s="31">
        <v>12</v>
      </c>
      <c r="U292" s="31">
        <v>17</v>
      </c>
      <c r="V292" s="31">
        <v>28</v>
      </c>
      <c r="W292" s="31">
        <v>27</v>
      </c>
      <c r="X292" s="31">
        <v>24</v>
      </c>
      <c r="Y292" s="31">
        <v>14</v>
      </c>
      <c r="Z292" s="31">
        <v>10</v>
      </c>
      <c r="AA292" s="31">
        <v>19</v>
      </c>
      <c r="AB292" s="31">
        <v>28</v>
      </c>
      <c r="AC292" s="31">
        <v>25</v>
      </c>
      <c r="AD292" s="31">
        <v>22</v>
      </c>
    </row>
    <row r="293" spans="2:30" x14ac:dyDescent="0.2">
      <c r="B293" s="31">
        <v>2751.3168249999999</v>
      </c>
      <c r="C293" s="31">
        <v>423.7936512</v>
      </c>
      <c r="D293" s="31">
        <v>220.7460409</v>
      </c>
      <c r="E293" s="31">
        <v>285.29503899999997</v>
      </c>
      <c r="F293" s="31">
        <v>3407.7994180000001</v>
      </c>
      <c r="G293" s="31">
        <v>1490.147993</v>
      </c>
      <c r="H293" s="31">
        <v>882.8863374</v>
      </c>
      <c r="I293" s="31">
        <v>1066.176434</v>
      </c>
      <c r="J293" s="31">
        <v>181.24707889999999</v>
      </c>
      <c r="K293" s="31">
        <v>91.752797749999999</v>
      </c>
      <c r="L293" s="31">
        <v>69.184027589999999</v>
      </c>
      <c r="M293" s="31">
        <v>75.581246550000003</v>
      </c>
      <c r="N293" s="31">
        <v>123.43449819999999</v>
      </c>
      <c r="O293" s="31">
        <v>39.891066010000003</v>
      </c>
      <c r="P293" s="31">
        <v>138.4096863</v>
      </c>
      <c r="Q293" s="31" t="s">
        <v>145</v>
      </c>
      <c r="R293" s="31">
        <v>11248</v>
      </c>
      <c r="S293" s="31">
        <v>1997</v>
      </c>
      <c r="T293" s="31">
        <v>6</v>
      </c>
      <c r="U293" s="31">
        <v>18</v>
      </c>
      <c r="V293" s="31">
        <v>27</v>
      </c>
      <c r="W293" s="31">
        <v>30</v>
      </c>
      <c r="X293" s="31">
        <v>7</v>
      </c>
      <c r="Y293" s="31">
        <v>15</v>
      </c>
      <c r="Z293" s="31">
        <v>17</v>
      </c>
      <c r="AA293" s="31">
        <v>6</v>
      </c>
      <c r="AB293" s="31">
        <v>26</v>
      </c>
      <c r="AC293" s="31">
        <v>26</v>
      </c>
      <c r="AD293" s="31">
        <v>26</v>
      </c>
    </row>
    <row r="294" spans="2:30" x14ac:dyDescent="0.2">
      <c r="B294" s="31">
        <v>757.75138149999998</v>
      </c>
      <c r="C294" s="31">
        <v>663.716994</v>
      </c>
      <c r="D294" s="31">
        <v>347.9847158</v>
      </c>
      <c r="E294" s="31">
        <v>249.0025933</v>
      </c>
      <c r="F294" s="31">
        <v>486.37176399999998</v>
      </c>
      <c r="G294" s="31">
        <v>2774.6808769999998</v>
      </c>
      <c r="H294" s="31">
        <v>705.45551169999999</v>
      </c>
      <c r="I294" s="31">
        <v>445.76540410000001</v>
      </c>
      <c r="J294" s="31">
        <v>345.37658090000002</v>
      </c>
      <c r="K294" s="31">
        <v>86.337650699999998</v>
      </c>
      <c r="L294" s="31">
        <v>38.664947830000003</v>
      </c>
      <c r="M294" s="31">
        <v>13.25145959</v>
      </c>
      <c r="N294" s="31">
        <v>29.949273290000001</v>
      </c>
      <c r="O294" s="31">
        <v>32.742852829999997</v>
      </c>
      <c r="P294" s="31">
        <v>77.059667820000001</v>
      </c>
      <c r="Q294" s="31" t="s">
        <v>145</v>
      </c>
      <c r="R294" s="31">
        <v>7054</v>
      </c>
      <c r="S294" s="31">
        <v>1998</v>
      </c>
      <c r="T294" s="31">
        <v>26</v>
      </c>
      <c r="U294" s="31">
        <v>11</v>
      </c>
      <c r="V294" s="31">
        <v>20</v>
      </c>
      <c r="W294" s="31">
        <v>31</v>
      </c>
      <c r="X294" s="31">
        <v>31</v>
      </c>
      <c r="Y294" s="31">
        <v>6</v>
      </c>
      <c r="Z294" s="31">
        <v>22</v>
      </c>
      <c r="AA294" s="31">
        <v>20</v>
      </c>
      <c r="AB294" s="31">
        <v>18</v>
      </c>
      <c r="AC294" s="31">
        <v>27</v>
      </c>
      <c r="AD294" s="31">
        <v>29</v>
      </c>
    </row>
    <row r="295" spans="2:30" x14ac:dyDescent="0.2">
      <c r="B295" s="31">
        <v>1136.5541820000001</v>
      </c>
      <c r="C295" s="31">
        <v>1043.9573869999999</v>
      </c>
      <c r="D295" s="31">
        <v>968.04628809999997</v>
      </c>
      <c r="E295" s="31">
        <v>1049.901396</v>
      </c>
      <c r="F295" s="31">
        <v>598.74159899999995</v>
      </c>
      <c r="G295" s="31">
        <v>1069.230855</v>
      </c>
      <c r="H295" s="31">
        <v>2690.7216920000001</v>
      </c>
      <c r="I295" s="31">
        <v>725.34273429999996</v>
      </c>
      <c r="J295" s="31">
        <v>350.11830329999998</v>
      </c>
      <c r="K295" s="31">
        <v>326.2707972</v>
      </c>
      <c r="L295" s="31">
        <v>119.2788879</v>
      </c>
      <c r="M295" s="31">
        <v>50.36528568</v>
      </c>
      <c r="N295" s="31">
        <v>19.935734969999999</v>
      </c>
      <c r="O295" s="31">
        <v>28.683471699999998</v>
      </c>
      <c r="P295" s="31">
        <v>97.857593800000004</v>
      </c>
      <c r="Q295" s="31" t="s">
        <v>145</v>
      </c>
      <c r="R295" s="31">
        <v>10275</v>
      </c>
      <c r="S295" s="31">
        <v>1999</v>
      </c>
      <c r="T295" s="31">
        <v>21</v>
      </c>
      <c r="U295" s="31">
        <v>3</v>
      </c>
      <c r="V295" s="31">
        <v>9</v>
      </c>
      <c r="W295" s="31">
        <v>18</v>
      </c>
      <c r="X295" s="31">
        <v>29</v>
      </c>
      <c r="Y295" s="31">
        <v>22</v>
      </c>
      <c r="Z295" s="31">
        <v>3</v>
      </c>
      <c r="AA295" s="31">
        <v>10</v>
      </c>
      <c r="AB295" s="31">
        <v>17</v>
      </c>
      <c r="AC295" s="31">
        <v>11</v>
      </c>
      <c r="AD295" s="31">
        <v>18</v>
      </c>
    </row>
    <row r="296" spans="2:30" x14ac:dyDescent="0.2">
      <c r="B296" s="31">
        <v>1187.4147379999999</v>
      </c>
      <c r="C296" s="31">
        <v>440.52805710000001</v>
      </c>
      <c r="D296" s="31">
        <v>549.47947099999999</v>
      </c>
      <c r="E296" s="31">
        <v>1861.287165</v>
      </c>
      <c r="F296" s="31">
        <v>1861.873196</v>
      </c>
      <c r="G296" s="31">
        <v>962.03174860000001</v>
      </c>
      <c r="H296" s="31">
        <v>816.77031280000006</v>
      </c>
      <c r="I296" s="31">
        <v>2674.139435</v>
      </c>
      <c r="J296" s="31">
        <v>1043.056284</v>
      </c>
      <c r="K296" s="31">
        <v>546.90151960000003</v>
      </c>
      <c r="L296" s="31">
        <v>231.57150899999999</v>
      </c>
      <c r="M296" s="31">
        <v>156.73191610000001</v>
      </c>
      <c r="N296" s="31">
        <v>48.101962159999999</v>
      </c>
      <c r="O296" s="31">
        <v>21.151899650000001</v>
      </c>
      <c r="P296" s="31">
        <v>92.119144520000006</v>
      </c>
      <c r="Q296" s="31" t="s">
        <v>145</v>
      </c>
      <c r="R296" s="31">
        <v>12493</v>
      </c>
      <c r="S296" s="31">
        <v>2000</v>
      </c>
      <c r="T296" s="31">
        <v>18</v>
      </c>
      <c r="U296" s="31">
        <v>14</v>
      </c>
      <c r="V296" s="31">
        <v>15</v>
      </c>
      <c r="W296" s="31">
        <v>10</v>
      </c>
      <c r="X296" s="31">
        <v>12</v>
      </c>
      <c r="Y296" s="31">
        <v>25</v>
      </c>
      <c r="Z296" s="31">
        <v>20</v>
      </c>
      <c r="AA296" s="31">
        <v>2</v>
      </c>
      <c r="AB296" s="31">
        <v>3</v>
      </c>
      <c r="AC296" s="31">
        <v>7</v>
      </c>
      <c r="AD296" s="31">
        <v>10</v>
      </c>
    </row>
    <row r="297" spans="2:30" x14ac:dyDescent="0.2">
      <c r="B297" s="31">
        <v>1831.624906</v>
      </c>
      <c r="C297" s="31">
        <v>1056.5994700000001</v>
      </c>
      <c r="D297" s="31">
        <v>571.31518289999997</v>
      </c>
      <c r="E297" s="31">
        <v>546.26158669999995</v>
      </c>
      <c r="F297" s="31">
        <v>1381.135211</v>
      </c>
      <c r="G297" s="31">
        <v>1444.338409</v>
      </c>
      <c r="H297" s="31">
        <v>620.98257809999996</v>
      </c>
      <c r="I297" s="31">
        <v>308.115092</v>
      </c>
      <c r="J297" s="31">
        <v>917.96979550000003</v>
      </c>
      <c r="K297" s="31">
        <v>658.96311179999998</v>
      </c>
      <c r="L297" s="31">
        <v>251.81528470000001</v>
      </c>
      <c r="M297" s="31">
        <v>201.3962788</v>
      </c>
      <c r="N297" s="31">
        <v>79.792511719999993</v>
      </c>
      <c r="O297" s="31">
        <v>28.518081080000002</v>
      </c>
      <c r="P297" s="31">
        <v>77.246430700000005</v>
      </c>
      <c r="Q297" s="31" t="s">
        <v>145</v>
      </c>
      <c r="R297" s="31">
        <v>9976</v>
      </c>
      <c r="S297" s="31">
        <v>2001</v>
      </c>
      <c r="T297" s="31">
        <v>11</v>
      </c>
      <c r="U297" s="31">
        <v>2</v>
      </c>
      <c r="V297" s="31">
        <v>13</v>
      </c>
      <c r="W297" s="31">
        <v>22</v>
      </c>
      <c r="X297" s="31">
        <v>19</v>
      </c>
      <c r="Y297" s="31">
        <v>16</v>
      </c>
      <c r="Z297" s="31">
        <v>24</v>
      </c>
      <c r="AA297" s="31">
        <v>26</v>
      </c>
      <c r="AB297" s="31">
        <v>4</v>
      </c>
      <c r="AC297" s="31">
        <v>5</v>
      </c>
      <c r="AD297" s="31">
        <v>8</v>
      </c>
    </row>
    <row r="298" spans="2:30" x14ac:dyDescent="0.2">
      <c r="B298" s="31">
        <v>835.76284290000001</v>
      </c>
      <c r="C298" s="31">
        <v>425.63768440000001</v>
      </c>
      <c r="D298" s="31">
        <v>876.96416269999997</v>
      </c>
      <c r="E298" s="31">
        <v>1260.766312</v>
      </c>
      <c r="F298" s="31">
        <v>1308.4997539999999</v>
      </c>
      <c r="G298" s="31">
        <v>1695.4172149999999</v>
      </c>
      <c r="H298" s="31">
        <v>880.44050389999995</v>
      </c>
      <c r="I298" s="31">
        <v>425.80811670000003</v>
      </c>
      <c r="J298" s="31">
        <v>575.98060050000004</v>
      </c>
      <c r="K298" s="31">
        <v>1081.500481</v>
      </c>
      <c r="L298" s="31">
        <v>539.10915460000001</v>
      </c>
      <c r="M298" s="31">
        <v>238.5662571</v>
      </c>
      <c r="N298" s="31">
        <v>140.3537517</v>
      </c>
      <c r="O298" s="31">
        <v>42.409908889999997</v>
      </c>
      <c r="P298" s="31">
        <v>45.940288070000001</v>
      </c>
      <c r="Q298" s="31" t="s">
        <v>145</v>
      </c>
      <c r="R298" s="31">
        <v>10373</v>
      </c>
      <c r="S298" s="31">
        <v>2002</v>
      </c>
      <c r="T298" s="31">
        <v>24</v>
      </c>
      <c r="U298" s="31">
        <v>16</v>
      </c>
      <c r="V298" s="31">
        <v>10</v>
      </c>
      <c r="W298" s="31">
        <v>15</v>
      </c>
      <c r="X298" s="31">
        <v>22</v>
      </c>
      <c r="Y298" s="31">
        <v>13</v>
      </c>
      <c r="Z298" s="31">
        <v>18</v>
      </c>
      <c r="AA298" s="31">
        <v>22</v>
      </c>
      <c r="AB298" s="31">
        <v>9</v>
      </c>
      <c r="AC298" s="31">
        <v>2</v>
      </c>
      <c r="AD298" s="31">
        <v>4</v>
      </c>
    </row>
    <row r="299" spans="2:30" x14ac:dyDescent="0.2">
      <c r="B299" s="31">
        <v>558.37109139999995</v>
      </c>
      <c r="C299" s="31">
        <v>171.0232062</v>
      </c>
      <c r="D299" s="31">
        <v>1044.730888</v>
      </c>
      <c r="E299" s="31">
        <v>1752.2162310000001</v>
      </c>
      <c r="F299" s="31">
        <v>2078.3389860000002</v>
      </c>
      <c r="G299" s="31">
        <v>1907.6336180000001</v>
      </c>
      <c r="H299" s="31">
        <v>2554.9280880000001</v>
      </c>
      <c r="I299" s="31">
        <v>1444.554279</v>
      </c>
      <c r="J299" s="31">
        <v>660.17141319999996</v>
      </c>
      <c r="K299" s="31">
        <v>860.54027810000002</v>
      </c>
      <c r="L299" s="31">
        <v>1751.9931790000001</v>
      </c>
      <c r="M299" s="31">
        <v>758.21713520000003</v>
      </c>
      <c r="N299" s="31">
        <v>285.6384736</v>
      </c>
      <c r="O299" s="31">
        <v>148.20668599999999</v>
      </c>
      <c r="P299" s="31">
        <v>108.3273677</v>
      </c>
      <c r="Q299" s="31" t="s">
        <v>145</v>
      </c>
      <c r="R299" s="31">
        <v>16085</v>
      </c>
      <c r="S299" s="31">
        <v>2003</v>
      </c>
      <c r="T299" s="31">
        <v>27</v>
      </c>
      <c r="U299" s="31">
        <v>26</v>
      </c>
      <c r="V299" s="31">
        <v>7</v>
      </c>
      <c r="W299" s="31">
        <v>11</v>
      </c>
      <c r="X299" s="31">
        <v>10</v>
      </c>
      <c r="Y299" s="31">
        <v>11</v>
      </c>
      <c r="Z299" s="31">
        <v>4</v>
      </c>
      <c r="AA299" s="31">
        <v>4</v>
      </c>
      <c r="AB299" s="31">
        <v>8</v>
      </c>
      <c r="AC299" s="31">
        <v>3</v>
      </c>
      <c r="AD299" s="31">
        <v>1</v>
      </c>
    </row>
    <row r="300" spans="2:30" x14ac:dyDescent="0.2">
      <c r="B300" s="31">
        <v>406.00164819999998</v>
      </c>
      <c r="C300" s="31">
        <v>286.78621950000002</v>
      </c>
      <c r="D300" s="31">
        <v>181.8632269</v>
      </c>
      <c r="E300" s="31">
        <v>1371.6403049999999</v>
      </c>
      <c r="F300" s="31">
        <v>1337.7699130000001</v>
      </c>
      <c r="G300" s="31">
        <v>1017.779403</v>
      </c>
      <c r="H300" s="31">
        <v>598.47151199999996</v>
      </c>
      <c r="I300" s="31">
        <v>648.23594619999994</v>
      </c>
      <c r="J300" s="31">
        <v>320.57611050000003</v>
      </c>
      <c r="K300" s="31">
        <v>200.4675106</v>
      </c>
      <c r="L300" s="31">
        <v>199.83045920000001</v>
      </c>
      <c r="M300" s="31">
        <v>360.75221399999998</v>
      </c>
      <c r="N300" s="31">
        <v>153.5509754</v>
      </c>
      <c r="O300" s="31">
        <v>37.290478839999999</v>
      </c>
      <c r="P300" s="31">
        <v>29.178029500000001</v>
      </c>
      <c r="Q300" s="31" t="s">
        <v>145</v>
      </c>
      <c r="R300" s="31">
        <v>7150</v>
      </c>
      <c r="S300" s="31">
        <v>2004</v>
      </c>
      <c r="T300" s="31">
        <v>33</v>
      </c>
      <c r="U300" s="31">
        <v>22</v>
      </c>
      <c r="V300" s="31">
        <v>29</v>
      </c>
      <c r="W300" s="31">
        <v>14</v>
      </c>
      <c r="X300" s="31">
        <v>20</v>
      </c>
      <c r="Y300" s="31">
        <v>23</v>
      </c>
      <c r="Z300" s="31">
        <v>25</v>
      </c>
      <c r="AA300" s="31">
        <v>12</v>
      </c>
      <c r="AB300" s="31">
        <v>20</v>
      </c>
      <c r="AC300" s="31">
        <v>17</v>
      </c>
      <c r="AD300" s="31">
        <v>12</v>
      </c>
    </row>
    <row r="301" spans="2:30" x14ac:dyDescent="0.2">
      <c r="B301" s="31">
        <v>448.49085289999999</v>
      </c>
      <c r="C301" s="31">
        <v>167.7855548</v>
      </c>
      <c r="D301" s="31">
        <v>266.15665259999997</v>
      </c>
      <c r="E301" s="31">
        <v>1173.782042</v>
      </c>
      <c r="F301" s="31">
        <v>3327.9971740000001</v>
      </c>
      <c r="G301" s="31">
        <v>2245.4855550000002</v>
      </c>
      <c r="H301" s="31">
        <v>1175.8406179999999</v>
      </c>
      <c r="I301" s="31">
        <v>535.331906</v>
      </c>
      <c r="J301" s="31">
        <v>407.08883229999998</v>
      </c>
      <c r="K301" s="31">
        <v>299.58501269999999</v>
      </c>
      <c r="L301" s="31">
        <v>80.685706449999998</v>
      </c>
      <c r="M301" s="31">
        <v>170.3768043</v>
      </c>
      <c r="N301" s="31">
        <v>277.30875159999999</v>
      </c>
      <c r="O301" s="31">
        <v>107.8629772</v>
      </c>
      <c r="P301" s="31">
        <v>110.2781044</v>
      </c>
      <c r="Q301" s="31" t="s">
        <v>145</v>
      </c>
      <c r="R301" s="31">
        <v>10794</v>
      </c>
      <c r="S301" s="31">
        <v>2005</v>
      </c>
      <c r="T301" s="31">
        <v>31</v>
      </c>
      <c r="U301" s="31">
        <v>27</v>
      </c>
      <c r="V301" s="31">
        <v>25</v>
      </c>
      <c r="W301" s="31">
        <v>17</v>
      </c>
      <c r="X301" s="31">
        <v>8</v>
      </c>
      <c r="Y301" s="31">
        <v>8</v>
      </c>
      <c r="Z301" s="31">
        <v>14</v>
      </c>
      <c r="AA301" s="31">
        <v>15</v>
      </c>
      <c r="AB301" s="31">
        <v>12</v>
      </c>
      <c r="AC301" s="31">
        <v>12</v>
      </c>
      <c r="AD301" s="31">
        <v>24</v>
      </c>
    </row>
    <row r="302" spans="2:30" x14ac:dyDescent="0.2">
      <c r="B302" s="31">
        <v>877.63575849999995</v>
      </c>
      <c r="C302" s="31">
        <v>80.500025890000003</v>
      </c>
      <c r="D302" s="31">
        <v>124.616747</v>
      </c>
      <c r="E302" s="31">
        <v>408.10259050000002</v>
      </c>
      <c r="F302" s="31">
        <v>1022.883978</v>
      </c>
      <c r="G302" s="31">
        <v>1298.58295</v>
      </c>
      <c r="H302" s="31">
        <v>831.11318429999994</v>
      </c>
      <c r="I302" s="31">
        <v>399.7615697</v>
      </c>
      <c r="J302" s="31">
        <v>228.31869080000001</v>
      </c>
      <c r="K302" s="31">
        <v>196.58678230000001</v>
      </c>
      <c r="L302" s="31">
        <v>94.612472170000004</v>
      </c>
      <c r="M302" s="31">
        <v>58.813574250000002</v>
      </c>
      <c r="N302" s="31">
        <v>85.105136360000003</v>
      </c>
      <c r="O302" s="31">
        <v>114.3891344</v>
      </c>
      <c r="P302" s="31">
        <v>113.3181735</v>
      </c>
      <c r="Q302" s="31" t="s">
        <v>145</v>
      </c>
      <c r="R302" s="31">
        <v>5934</v>
      </c>
      <c r="S302" s="31">
        <v>2006</v>
      </c>
      <c r="T302" s="31">
        <v>23</v>
      </c>
      <c r="U302" s="31">
        <v>32</v>
      </c>
      <c r="V302" s="31">
        <v>32</v>
      </c>
      <c r="W302" s="31">
        <v>25</v>
      </c>
      <c r="X302" s="31">
        <v>25</v>
      </c>
      <c r="Y302" s="31">
        <v>18</v>
      </c>
      <c r="Z302" s="31">
        <v>19</v>
      </c>
      <c r="AA302" s="31">
        <v>23</v>
      </c>
      <c r="AB302" s="31">
        <v>24</v>
      </c>
      <c r="AC302" s="31">
        <v>18</v>
      </c>
      <c r="AD302" s="31">
        <v>21</v>
      </c>
    </row>
    <row r="303" spans="2:30" x14ac:dyDescent="0.2">
      <c r="B303" s="31">
        <v>2358.531187</v>
      </c>
      <c r="C303" s="31">
        <v>67.094244219999993</v>
      </c>
      <c r="D303" s="31">
        <v>168.71310579999999</v>
      </c>
      <c r="E303" s="31">
        <v>483.1706125</v>
      </c>
      <c r="F303" s="31">
        <v>1511.1306139999999</v>
      </c>
      <c r="G303" s="31">
        <v>1768.0326219999999</v>
      </c>
      <c r="H303" s="31">
        <v>1275.0089310000001</v>
      </c>
      <c r="I303" s="31">
        <v>920.00524710000002</v>
      </c>
      <c r="J303" s="31">
        <v>388.36951429999999</v>
      </c>
      <c r="K303" s="31">
        <v>173.96326920000001</v>
      </c>
      <c r="L303" s="31">
        <v>161.2449293</v>
      </c>
      <c r="M303" s="31">
        <v>140.27624950000001</v>
      </c>
      <c r="N303" s="31">
        <v>64.443602569999996</v>
      </c>
      <c r="O303" s="31">
        <v>80.333118690000006</v>
      </c>
      <c r="P303" s="31">
        <v>155.4560051</v>
      </c>
      <c r="Q303" s="31" t="s">
        <v>145</v>
      </c>
      <c r="R303" s="31">
        <v>9716</v>
      </c>
      <c r="S303" s="31">
        <v>2007</v>
      </c>
      <c r="T303" s="31">
        <v>8</v>
      </c>
      <c r="U303" s="31">
        <v>33</v>
      </c>
      <c r="V303" s="31">
        <v>30</v>
      </c>
      <c r="W303" s="31">
        <v>24</v>
      </c>
      <c r="X303" s="31">
        <v>17</v>
      </c>
      <c r="Y303" s="31">
        <v>12</v>
      </c>
      <c r="Z303" s="31">
        <v>12</v>
      </c>
      <c r="AA303" s="31">
        <v>8</v>
      </c>
      <c r="AB303" s="31">
        <v>15</v>
      </c>
      <c r="AC303" s="31">
        <v>21</v>
      </c>
      <c r="AD303" s="31">
        <v>14</v>
      </c>
    </row>
    <row r="304" spans="2:30" x14ac:dyDescent="0.2">
      <c r="B304" s="31">
        <v>528.36167469999998</v>
      </c>
      <c r="C304" s="31">
        <v>129.91536819999999</v>
      </c>
      <c r="D304" s="31">
        <v>108.2551021</v>
      </c>
      <c r="E304" s="31">
        <v>198.24667529999999</v>
      </c>
      <c r="F304" s="31">
        <v>564.93851979999999</v>
      </c>
      <c r="G304" s="31">
        <v>1134.533036</v>
      </c>
      <c r="H304" s="31">
        <v>889.10796589999995</v>
      </c>
      <c r="I304" s="31">
        <v>618.18205330000001</v>
      </c>
      <c r="J304" s="31">
        <v>392.2685922</v>
      </c>
      <c r="K304" s="31">
        <v>153.7067289</v>
      </c>
      <c r="L304" s="31">
        <v>128.17330530000001</v>
      </c>
      <c r="M304" s="31">
        <v>97.855405590000004</v>
      </c>
      <c r="N304" s="31">
        <v>44.435713530000001</v>
      </c>
      <c r="O304" s="31">
        <v>24.342042129999999</v>
      </c>
      <c r="P304" s="31">
        <v>152.54373440000001</v>
      </c>
      <c r="Q304" s="31" t="s">
        <v>145</v>
      </c>
      <c r="R304" s="31">
        <v>5165</v>
      </c>
      <c r="S304" s="31">
        <v>2008</v>
      </c>
      <c r="T304" s="31">
        <v>28</v>
      </c>
      <c r="U304" s="31">
        <v>30</v>
      </c>
      <c r="V304" s="31">
        <v>33</v>
      </c>
      <c r="W304" s="31">
        <v>32</v>
      </c>
      <c r="X304" s="31">
        <v>30</v>
      </c>
      <c r="Y304" s="31">
        <v>21</v>
      </c>
      <c r="Z304" s="31">
        <v>16</v>
      </c>
      <c r="AA304" s="31">
        <v>13</v>
      </c>
      <c r="AB304" s="31">
        <v>14</v>
      </c>
      <c r="AC304" s="31">
        <v>23</v>
      </c>
      <c r="AD304" s="31">
        <v>17</v>
      </c>
    </row>
    <row r="305" spans="2:30" x14ac:dyDescent="0.2">
      <c r="B305" s="31">
        <v>799.6023768</v>
      </c>
      <c r="C305" s="31">
        <v>221.23019239999999</v>
      </c>
      <c r="D305" s="31">
        <v>462.50015330000002</v>
      </c>
      <c r="E305" s="31">
        <v>498.22151819999999</v>
      </c>
      <c r="F305" s="31">
        <v>290.19143589999999</v>
      </c>
      <c r="G305" s="31">
        <v>421.01365659999999</v>
      </c>
      <c r="H305" s="31">
        <v>569.44634120000001</v>
      </c>
      <c r="I305" s="31">
        <v>444.91647449999999</v>
      </c>
      <c r="J305" s="31">
        <v>323.39022499999999</v>
      </c>
      <c r="K305" s="31">
        <v>156.9595425</v>
      </c>
      <c r="L305" s="31">
        <v>103.5629048</v>
      </c>
      <c r="M305" s="31">
        <v>33.980440639999998</v>
      </c>
      <c r="N305" s="31">
        <v>34.166271629999997</v>
      </c>
      <c r="O305" s="31">
        <v>17.80506252</v>
      </c>
      <c r="P305" s="31">
        <v>71.512587690000004</v>
      </c>
      <c r="Q305" s="31" t="s">
        <v>145</v>
      </c>
      <c r="R305" s="31">
        <v>4448</v>
      </c>
      <c r="S305" s="31">
        <v>2009</v>
      </c>
      <c r="T305" s="31">
        <v>25</v>
      </c>
      <c r="U305" s="31">
        <v>24</v>
      </c>
      <c r="V305" s="31">
        <v>17</v>
      </c>
      <c r="W305" s="31">
        <v>23</v>
      </c>
      <c r="X305" s="31">
        <v>33</v>
      </c>
      <c r="Y305" s="31">
        <v>31</v>
      </c>
      <c r="Z305" s="31">
        <v>26</v>
      </c>
      <c r="AA305" s="31">
        <v>21</v>
      </c>
      <c r="AB305" s="31">
        <v>19</v>
      </c>
      <c r="AC305" s="31">
        <v>22</v>
      </c>
      <c r="AD305" s="31">
        <v>19</v>
      </c>
    </row>
    <row r="306" spans="2:30" x14ac:dyDescent="0.2">
      <c r="B306" s="31">
        <v>510.77965280000001</v>
      </c>
      <c r="C306" s="31">
        <v>144.24126570000001</v>
      </c>
      <c r="D306" s="31">
        <v>277.53261279999998</v>
      </c>
      <c r="E306" s="31">
        <v>2985.267245</v>
      </c>
      <c r="F306" s="31">
        <v>1337.1446989999999</v>
      </c>
      <c r="G306" s="31">
        <v>416.80696819999997</v>
      </c>
      <c r="H306" s="31">
        <v>358.82757529999998</v>
      </c>
      <c r="I306" s="31">
        <v>379.50624110000001</v>
      </c>
      <c r="J306" s="31">
        <v>399.10598679999998</v>
      </c>
      <c r="K306" s="31">
        <v>271.72606130000003</v>
      </c>
      <c r="L306" s="31">
        <v>234.30157130000001</v>
      </c>
      <c r="M306" s="31">
        <v>85.130208010000004</v>
      </c>
      <c r="N306" s="31">
        <v>51.020349490000001</v>
      </c>
      <c r="O306" s="31">
        <v>29.46656196</v>
      </c>
      <c r="P306" s="31">
        <v>63.423492570000001</v>
      </c>
      <c r="Q306" s="31" t="s">
        <v>145</v>
      </c>
      <c r="R306" s="31">
        <v>7544</v>
      </c>
      <c r="S306" s="31">
        <v>2010</v>
      </c>
      <c r="T306" s="31">
        <v>29</v>
      </c>
      <c r="U306" s="31">
        <v>28</v>
      </c>
      <c r="V306" s="31">
        <v>23</v>
      </c>
      <c r="W306" s="31">
        <v>6</v>
      </c>
      <c r="X306" s="31">
        <v>21</v>
      </c>
      <c r="Y306" s="31">
        <v>32</v>
      </c>
      <c r="Z306" s="31">
        <v>30</v>
      </c>
      <c r="AA306" s="31">
        <v>24</v>
      </c>
      <c r="AB306" s="31">
        <v>13</v>
      </c>
      <c r="AC306" s="31">
        <v>13</v>
      </c>
      <c r="AD306" s="31">
        <v>9</v>
      </c>
    </row>
    <row r="307" spans="2:30" x14ac:dyDescent="0.2">
      <c r="B307" s="31">
        <v>1159.8221699999999</v>
      </c>
      <c r="C307" s="31">
        <v>124.89508480000001</v>
      </c>
      <c r="D307" s="31">
        <v>271.94298199999997</v>
      </c>
      <c r="E307" s="31">
        <v>371.6977521</v>
      </c>
      <c r="F307" s="31">
        <v>1859.309377</v>
      </c>
      <c r="G307" s="31">
        <v>909.79449929999998</v>
      </c>
      <c r="H307" s="31">
        <v>266.6884958</v>
      </c>
      <c r="I307" s="31">
        <v>151.4188374</v>
      </c>
      <c r="J307" s="31">
        <v>236.86941300000001</v>
      </c>
      <c r="K307" s="31">
        <v>235.63876300000001</v>
      </c>
      <c r="L307" s="31">
        <v>197.48827790000001</v>
      </c>
      <c r="M307" s="31">
        <v>150.931285</v>
      </c>
      <c r="N307" s="31">
        <v>63.745220860000003</v>
      </c>
      <c r="O307" s="31">
        <v>30.079373019999998</v>
      </c>
      <c r="P307" s="31">
        <v>80.283064379999999</v>
      </c>
      <c r="Q307" s="31" t="s">
        <v>145</v>
      </c>
      <c r="R307" s="31">
        <v>6111</v>
      </c>
      <c r="S307" s="31">
        <v>2011</v>
      </c>
      <c r="T307" s="31">
        <v>20</v>
      </c>
      <c r="U307" s="31">
        <v>31</v>
      </c>
      <c r="V307" s="31">
        <v>24</v>
      </c>
      <c r="W307" s="31">
        <v>28</v>
      </c>
      <c r="X307" s="31">
        <v>13</v>
      </c>
      <c r="Y307" s="31">
        <v>26</v>
      </c>
      <c r="Z307" s="31">
        <v>31</v>
      </c>
      <c r="AA307" s="31">
        <v>32</v>
      </c>
      <c r="AB307" s="31">
        <v>23</v>
      </c>
      <c r="AC307" s="31">
        <v>16</v>
      </c>
      <c r="AD307" s="31">
        <v>13</v>
      </c>
    </row>
    <row r="308" spans="2:30" x14ac:dyDescent="0.2">
      <c r="B308" s="31">
        <v>1186.7708869999999</v>
      </c>
      <c r="C308" s="31">
        <v>242.28723650000001</v>
      </c>
      <c r="D308" s="31">
        <v>454.90755289999998</v>
      </c>
      <c r="E308" s="31">
        <v>3255.9085570000002</v>
      </c>
      <c r="F308" s="31">
        <v>760.97469850000004</v>
      </c>
      <c r="G308" s="31">
        <v>1228.4251899999999</v>
      </c>
      <c r="H308" s="31">
        <v>420.57366560000003</v>
      </c>
      <c r="I308" s="31">
        <v>168.2224789</v>
      </c>
      <c r="J308" s="31">
        <v>127.4639698</v>
      </c>
      <c r="K308" s="31">
        <v>176.04710739999999</v>
      </c>
      <c r="L308" s="31">
        <v>144.39096520000001</v>
      </c>
      <c r="M308" s="31">
        <v>127.26184499999999</v>
      </c>
      <c r="N308" s="31">
        <v>105.96850860000001</v>
      </c>
      <c r="O308" s="31">
        <v>37.651909930000002</v>
      </c>
      <c r="P308" s="31">
        <v>67.265202340000002</v>
      </c>
      <c r="Q308" s="31" t="s">
        <v>145</v>
      </c>
      <c r="R308" s="31">
        <v>8504</v>
      </c>
      <c r="S308" s="31">
        <v>2012</v>
      </c>
      <c r="T308" s="31">
        <v>19</v>
      </c>
      <c r="U308" s="31">
        <v>23</v>
      </c>
      <c r="V308" s="31">
        <v>18</v>
      </c>
      <c r="W308" s="31">
        <v>4</v>
      </c>
      <c r="X308" s="31">
        <v>27</v>
      </c>
      <c r="Y308" s="31">
        <v>19</v>
      </c>
      <c r="Z308" s="31">
        <v>27</v>
      </c>
      <c r="AA308" s="31">
        <v>31</v>
      </c>
      <c r="AB308" s="31">
        <v>27</v>
      </c>
      <c r="AC308" s="31">
        <v>20</v>
      </c>
      <c r="AD308" s="31">
        <v>16</v>
      </c>
    </row>
    <row r="309" spans="2:30" x14ac:dyDescent="0.2">
      <c r="B309" s="31">
        <v>1234.2563279999999</v>
      </c>
      <c r="C309" s="31">
        <v>133.15093390000001</v>
      </c>
      <c r="D309" s="31">
        <v>256.15280480000001</v>
      </c>
      <c r="E309" s="31">
        <v>1007.795482</v>
      </c>
      <c r="F309" s="31">
        <v>5012.0052889999997</v>
      </c>
      <c r="G309" s="31">
        <v>1162.454661</v>
      </c>
      <c r="H309" s="31">
        <v>724.53457379999998</v>
      </c>
      <c r="I309" s="31">
        <v>254.154414</v>
      </c>
      <c r="J309" s="31">
        <v>86.038921090000002</v>
      </c>
      <c r="K309" s="31">
        <v>77.741598609999997</v>
      </c>
      <c r="L309" s="31">
        <v>102.15439619999999</v>
      </c>
      <c r="M309" s="31">
        <v>76.851905470000005</v>
      </c>
      <c r="N309" s="31">
        <v>71.218263930000006</v>
      </c>
      <c r="O309" s="31">
        <v>38.942120340000002</v>
      </c>
      <c r="P309" s="31">
        <v>52.008619459999998</v>
      </c>
      <c r="Q309" s="31" t="s">
        <v>145</v>
      </c>
      <c r="R309" s="31">
        <v>10289</v>
      </c>
      <c r="S309" s="31">
        <v>2012</v>
      </c>
      <c r="T309" s="31">
        <v>17</v>
      </c>
      <c r="U309" s="31">
        <v>29</v>
      </c>
      <c r="V309" s="31">
        <v>26</v>
      </c>
      <c r="W309" s="31">
        <v>19</v>
      </c>
      <c r="X309" s="31">
        <v>2</v>
      </c>
      <c r="Y309" s="31">
        <v>20</v>
      </c>
      <c r="Z309" s="31">
        <v>21</v>
      </c>
      <c r="AA309" s="31">
        <v>27</v>
      </c>
      <c r="AB309" s="31">
        <v>31</v>
      </c>
      <c r="AC309" s="31">
        <v>29</v>
      </c>
      <c r="AD309" s="31">
        <v>20</v>
      </c>
    </row>
    <row r="310" spans="2:30" x14ac:dyDescent="0.2">
      <c r="B310" s="31">
        <v>2260.7006759999999</v>
      </c>
      <c r="C310" s="31">
        <v>612.25433599999997</v>
      </c>
      <c r="D310" s="31">
        <v>281.23326739999999</v>
      </c>
      <c r="E310" s="31">
        <v>368.67985479999999</v>
      </c>
      <c r="F310" s="31">
        <v>1705.4826129999999</v>
      </c>
      <c r="G310" s="31">
        <v>6257.0976760000003</v>
      </c>
      <c r="H310" s="31">
        <v>3254.7302500000001</v>
      </c>
      <c r="I310" s="31">
        <v>693.3469427</v>
      </c>
      <c r="J310" s="31">
        <v>381.36490830000002</v>
      </c>
      <c r="K310" s="31">
        <v>138.87796019999999</v>
      </c>
      <c r="L310" s="31">
        <v>53.130932680000001</v>
      </c>
      <c r="M310" s="31">
        <v>74.938925499999996</v>
      </c>
      <c r="N310" s="31">
        <v>76.19022846</v>
      </c>
      <c r="O310" s="31">
        <v>35.601379880000003</v>
      </c>
      <c r="P310" s="31">
        <v>94.144049460000005</v>
      </c>
      <c r="Q310" s="31" t="s">
        <v>145</v>
      </c>
      <c r="R310" s="31">
        <v>16288</v>
      </c>
      <c r="S310" s="31">
        <v>2012</v>
      </c>
      <c r="T310" s="31">
        <v>9</v>
      </c>
      <c r="U310" s="31">
        <v>12</v>
      </c>
      <c r="V310" s="31">
        <v>22</v>
      </c>
      <c r="W310" s="31">
        <v>29</v>
      </c>
      <c r="X310" s="31">
        <v>15</v>
      </c>
      <c r="Y310" s="31">
        <v>1</v>
      </c>
      <c r="Z310" s="31">
        <v>2</v>
      </c>
      <c r="AA310" s="31">
        <v>11</v>
      </c>
      <c r="AB310" s="31">
        <v>16</v>
      </c>
      <c r="AC310" s="31">
        <v>24</v>
      </c>
      <c r="AD310" s="31">
        <v>28</v>
      </c>
    </row>
    <row r="311" spans="2:30" x14ac:dyDescent="0.2">
      <c r="B311" s="31">
        <v>1204.7049919999999</v>
      </c>
      <c r="C311" s="31">
        <v>827.82632960000001</v>
      </c>
      <c r="D311" s="31">
        <v>2331.8076689999998</v>
      </c>
      <c r="E311" s="31">
        <v>586.42171759999997</v>
      </c>
      <c r="F311" s="31">
        <v>1221.5521200000001</v>
      </c>
      <c r="G311" s="31">
        <v>2275.811573</v>
      </c>
      <c r="H311" s="31">
        <v>4433.8473789999998</v>
      </c>
      <c r="I311" s="31">
        <v>1292.925013</v>
      </c>
      <c r="J311" s="31">
        <v>306.2552374</v>
      </c>
      <c r="K311" s="31">
        <v>146.72399709999999</v>
      </c>
      <c r="L311" s="31">
        <v>19.035353610000001</v>
      </c>
      <c r="M311" s="31">
        <v>17.897304800000001</v>
      </c>
      <c r="N311" s="31">
        <v>30.79218053</v>
      </c>
      <c r="O311" s="31">
        <v>18.30320974</v>
      </c>
      <c r="P311" s="31">
        <v>39.19906494</v>
      </c>
    </row>
    <row r="312" spans="2:30" x14ac:dyDescent="0.2">
      <c r="B312" s="31">
        <v>768.28872469999999</v>
      </c>
      <c r="C312" s="31">
        <v>483.94468899999998</v>
      </c>
      <c r="D312" s="31">
        <v>695.0333938</v>
      </c>
      <c r="E312" s="31">
        <v>3329.9191460000002</v>
      </c>
      <c r="F312" s="31">
        <v>1365.059784</v>
      </c>
      <c r="G312" s="31">
        <v>922.02165960000002</v>
      </c>
      <c r="H312" s="31">
        <v>1301.2556489999999</v>
      </c>
      <c r="I312" s="31">
        <v>1919.104439</v>
      </c>
      <c r="J312" s="31">
        <v>376.8484292</v>
      </c>
      <c r="K312" s="31">
        <v>147.83330290000001</v>
      </c>
      <c r="L312" s="31">
        <v>49.321458450000002</v>
      </c>
      <c r="M312" s="31">
        <v>11.621000029999999</v>
      </c>
      <c r="N312" s="31">
        <v>11.95416913</v>
      </c>
      <c r="O312" s="31">
        <v>4.1502515009999996</v>
      </c>
      <c r="P312" s="31">
        <v>7.9584338020000001</v>
      </c>
    </row>
    <row r="313" spans="2:30" x14ac:dyDescent="0.2">
      <c r="B313" s="31" t="s">
        <v>145</v>
      </c>
      <c r="C313" s="31" t="s">
        <v>225</v>
      </c>
      <c r="D313" s="31" t="s">
        <v>258</v>
      </c>
      <c r="R313" s="31" t="s">
        <v>145</v>
      </c>
      <c r="S313" s="31" t="s">
        <v>259</v>
      </c>
      <c r="T313" s="31" t="s">
        <v>260</v>
      </c>
    </row>
    <row r="314" spans="2:30" x14ac:dyDescent="0.2">
      <c r="B314" s="31" t="s">
        <v>145</v>
      </c>
      <c r="C314" s="31">
        <v>1979</v>
      </c>
      <c r="D314" s="31">
        <v>1982</v>
      </c>
      <c r="E314" s="31">
        <v>1985</v>
      </c>
      <c r="F314" s="31">
        <v>1988</v>
      </c>
      <c r="G314" s="31">
        <v>1991</v>
      </c>
      <c r="H314" s="31">
        <v>1994</v>
      </c>
      <c r="I314" s="31">
        <v>1996</v>
      </c>
      <c r="J314" s="31">
        <v>1997</v>
      </c>
      <c r="K314" s="31">
        <v>1999</v>
      </c>
      <c r="L314" s="31">
        <v>2000</v>
      </c>
      <c r="M314" s="31">
        <v>2002</v>
      </c>
      <c r="N314" s="31">
        <v>2004</v>
      </c>
      <c r="O314" s="31">
        <v>2006</v>
      </c>
      <c r="P314" s="31">
        <v>2007</v>
      </c>
      <c r="Q314" s="31" t="s">
        <v>261</v>
      </c>
      <c r="R314" s="31">
        <v>2009</v>
      </c>
      <c r="S314" s="31">
        <v>2010</v>
      </c>
      <c r="T314" s="31">
        <v>2012</v>
      </c>
      <c r="U314" s="31">
        <v>2014</v>
      </c>
    </row>
    <row r="315" spans="2:30" x14ac:dyDescent="0.2">
      <c r="B315" s="31" t="s">
        <v>145</v>
      </c>
      <c r="C315" s="31">
        <v>46314</v>
      </c>
      <c r="D315" s="31">
        <v>17805</v>
      </c>
      <c r="E315" s="31">
        <v>14965</v>
      </c>
      <c r="F315" s="31">
        <v>12280.047689999999</v>
      </c>
      <c r="G315" s="31">
        <v>7729.5211740000004</v>
      </c>
      <c r="H315" s="31">
        <v>9129.6207649999997</v>
      </c>
      <c r="I315" s="31">
        <v>5552.9040080000004</v>
      </c>
      <c r="J315" s="31">
        <v>6319.4875490000004</v>
      </c>
      <c r="K315" s="31">
        <v>9488.7866040000008</v>
      </c>
      <c r="L315" s="31">
        <v>7371.8335509999997</v>
      </c>
      <c r="M315" s="31">
        <v>11560.449339999999</v>
      </c>
      <c r="N315" s="31">
        <v>6818.7390079999996</v>
      </c>
      <c r="O315" s="31">
        <v>2940.0927700000002</v>
      </c>
      <c r="P315" s="31">
        <v>3618.120222</v>
      </c>
      <c r="Q315" s="31">
        <v>4667.5030159999997</v>
      </c>
      <c r="R315" s="31">
        <v>2869.7125430000001</v>
      </c>
      <c r="S315" s="31">
        <v>10023.03476</v>
      </c>
      <c r="T315" s="31">
        <v>6600.3990860000004</v>
      </c>
      <c r="U315" s="31">
        <v>13072.70542</v>
      </c>
    </row>
    <row r="316" spans="2:30" x14ac:dyDescent="0.2">
      <c r="B316" s="31" t="s">
        <v>145</v>
      </c>
      <c r="C316" s="31">
        <v>1979</v>
      </c>
      <c r="D316" s="31">
        <v>1982</v>
      </c>
      <c r="E316" s="31">
        <v>1985</v>
      </c>
      <c r="F316" s="31">
        <v>1988</v>
      </c>
      <c r="G316" s="31">
        <v>1991</v>
      </c>
      <c r="H316" s="31">
        <v>1994</v>
      </c>
      <c r="I316" s="31">
        <v>1996</v>
      </c>
      <c r="J316" s="31">
        <v>1997</v>
      </c>
      <c r="K316" s="31">
        <v>1999</v>
      </c>
      <c r="L316" s="31">
        <v>2000</v>
      </c>
      <c r="M316" s="31">
        <v>2002</v>
      </c>
      <c r="N316" s="31">
        <v>2004</v>
      </c>
      <c r="O316" s="31">
        <v>2006</v>
      </c>
      <c r="P316" s="31">
        <v>2007</v>
      </c>
      <c r="Q316" s="31">
        <v>2008</v>
      </c>
      <c r="R316" s="31">
        <v>2009</v>
      </c>
      <c r="S316" s="31">
        <v>2010</v>
      </c>
      <c r="T316" s="31">
        <v>2011</v>
      </c>
    </row>
    <row r="317" spans="2:30" x14ac:dyDescent="0.2">
      <c r="B317" s="31" t="s">
        <v>262</v>
      </c>
      <c r="C317" s="31">
        <v>2.5</v>
      </c>
      <c r="D317" s="31">
        <v>0.2</v>
      </c>
      <c r="E317" s="31">
        <v>0.2</v>
      </c>
      <c r="F317" s="31">
        <v>0.2</v>
      </c>
      <c r="G317" s="31">
        <v>0.2</v>
      </c>
      <c r="H317" s="31">
        <v>0.19236371399999999</v>
      </c>
      <c r="I317" s="31">
        <v>0.15962095500000001</v>
      </c>
      <c r="J317" s="31">
        <v>0.15143526500000001</v>
      </c>
      <c r="K317" s="31">
        <v>0.225106474</v>
      </c>
      <c r="L317" s="31">
        <v>0.13097104000000001</v>
      </c>
      <c r="M317" s="31">
        <v>0.126878195</v>
      </c>
      <c r="N317" s="31">
        <v>0.15143526500000001</v>
      </c>
      <c r="O317" s="31">
        <v>0.15962095500000001</v>
      </c>
      <c r="P317" s="31">
        <v>0.184178024</v>
      </c>
      <c r="Q317" s="31">
        <v>0.31264905599999998</v>
      </c>
      <c r="R317" s="31">
        <v>0.360170359</v>
      </c>
      <c r="S317" s="31">
        <v>0.245570699</v>
      </c>
      <c r="T317" s="31">
        <v>0.25</v>
      </c>
      <c r="U317" s="31">
        <v>0.25</v>
      </c>
    </row>
    <row r="318" spans="2:30" x14ac:dyDescent="0.2">
      <c r="C318" s="31">
        <v>115785</v>
      </c>
      <c r="D318" s="31">
        <v>3561</v>
      </c>
      <c r="E318" s="31">
        <v>2993</v>
      </c>
      <c r="F318" s="31">
        <v>2456.0095379999998</v>
      </c>
      <c r="G318" s="31">
        <v>1545.904235</v>
      </c>
      <c r="H318" s="31">
        <v>1756.207762</v>
      </c>
      <c r="I318" s="31">
        <v>886.35983810000005</v>
      </c>
      <c r="J318" s="31">
        <v>956.99326880000001</v>
      </c>
      <c r="K318" s="31">
        <v>2135.987298</v>
      </c>
      <c r="L318" s="31">
        <v>965.49670400000002</v>
      </c>
      <c r="M318" s="31">
        <v>1466.768941</v>
      </c>
      <c r="N318" s="31">
        <v>1032.597546</v>
      </c>
      <c r="O318" s="31">
        <v>469.30041440000002</v>
      </c>
      <c r="P318" s="31">
        <v>666.37823470000001</v>
      </c>
      <c r="Q318" s="31">
        <v>1459.2904129999999</v>
      </c>
      <c r="R318" s="31">
        <v>1033.5853959999999</v>
      </c>
      <c r="S318" s="31">
        <v>2461.3636550000001</v>
      </c>
      <c r="T318" s="31">
        <v>1650.0997709999999</v>
      </c>
      <c r="U318" s="31" t="s">
        <v>263</v>
      </c>
    </row>
    <row r="319" spans="2:30" x14ac:dyDescent="0.2">
      <c r="B319" s="31" t="s">
        <v>145</v>
      </c>
      <c r="C319" s="31" t="s">
        <v>225</v>
      </c>
      <c r="D319" s="31" t="s">
        <v>230</v>
      </c>
      <c r="E319" s="31" t="s">
        <v>264</v>
      </c>
      <c r="R319" s="31" t="s">
        <v>145</v>
      </c>
      <c r="S319" s="31" t="s">
        <v>259</v>
      </c>
      <c r="T319" s="31" t="s">
        <v>260</v>
      </c>
      <c r="U319" s="31" t="s">
        <v>257</v>
      </c>
      <c r="V319" s="31" t="s">
        <v>265</v>
      </c>
      <c r="W319" s="31" t="s">
        <v>266</v>
      </c>
    </row>
    <row r="320" spans="2:30" x14ac:dyDescent="0.2">
      <c r="B320" s="31">
        <v>69110</v>
      </c>
      <c r="C320" s="31">
        <v>41132</v>
      </c>
      <c r="D320" s="31">
        <v>3884</v>
      </c>
      <c r="E320" s="31">
        <v>413</v>
      </c>
      <c r="F320" s="31">
        <v>534</v>
      </c>
      <c r="G320" s="31">
        <v>128</v>
      </c>
      <c r="H320" s="31">
        <v>30</v>
      </c>
      <c r="I320" s="31">
        <v>4</v>
      </c>
      <c r="J320" s="31">
        <v>28</v>
      </c>
      <c r="K320" s="31">
        <v>59</v>
      </c>
      <c r="L320" s="31">
        <v>69</v>
      </c>
      <c r="M320" s="31">
        <v>29</v>
      </c>
      <c r="N320" s="31">
        <v>3</v>
      </c>
      <c r="O320" s="31">
        <v>1</v>
      </c>
      <c r="P320" s="31">
        <v>0</v>
      </c>
      <c r="R320" s="31" t="s">
        <v>145</v>
      </c>
      <c r="S320" s="31">
        <v>115424</v>
      </c>
      <c r="T320" s="31">
        <v>46314</v>
      </c>
      <c r="U320" s="31">
        <v>1</v>
      </c>
      <c r="V320" s="31">
        <v>1</v>
      </c>
      <c r="W320" s="31">
        <v>3</v>
      </c>
      <c r="X320" s="31">
        <v>16</v>
      </c>
    </row>
    <row r="321" spans="2:24" x14ac:dyDescent="0.2">
      <c r="B321" s="31">
        <v>108</v>
      </c>
      <c r="C321" s="31">
        <v>3401</v>
      </c>
      <c r="D321" s="31">
        <v>4108</v>
      </c>
      <c r="E321" s="31">
        <v>7637</v>
      </c>
      <c r="F321" s="31">
        <v>1790</v>
      </c>
      <c r="G321" s="31">
        <v>283</v>
      </c>
      <c r="H321" s="31">
        <v>141</v>
      </c>
      <c r="I321" s="31">
        <v>178</v>
      </c>
      <c r="J321" s="31">
        <v>90</v>
      </c>
      <c r="K321" s="31">
        <v>55</v>
      </c>
      <c r="L321" s="31">
        <v>122</v>
      </c>
      <c r="M321" s="31">
        <v>0</v>
      </c>
      <c r="N321" s="31">
        <v>0</v>
      </c>
      <c r="O321" s="31">
        <v>0</v>
      </c>
      <c r="P321" s="31">
        <v>0</v>
      </c>
      <c r="R321" s="31" t="s">
        <v>145</v>
      </c>
      <c r="S321" s="31">
        <v>17913</v>
      </c>
      <c r="T321" s="31">
        <v>17805</v>
      </c>
      <c r="U321" s="31">
        <v>14</v>
      </c>
      <c r="V321" s="31">
        <v>7</v>
      </c>
      <c r="W321" s="31">
        <v>2</v>
      </c>
      <c r="X321" s="31">
        <v>1</v>
      </c>
    </row>
    <row r="322" spans="2:24" x14ac:dyDescent="0.2">
      <c r="B322" s="31">
        <v>2076</v>
      </c>
      <c r="C322" s="31">
        <v>929</v>
      </c>
      <c r="D322" s="31">
        <v>8149</v>
      </c>
      <c r="E322" s="31">
        <v>898</v>
      </c>
      <c r="F322" s="31">
        <v>2186</v>
      </c>
      <c r="G322" s="31">
        <v>1510</v>
      </c>
      <c r="H322" s="31">
        <v>1127</v>
      </c>
      <c r="I322" s="31">
        <v>130</v>
      </c>
      <c r="J322" s="31">
        <v>21</v>
      </c>
      <c r="K322" s="31">
        <v>7</v>
      </c>
      <c r="L322" s="31">
        <v>8</v>
      </c>
      <c r="M322" s="31">
        <v>0</v>
      </c>
      <c r="N322" s="31">
        <v>0</v>
      </c>
      <c r="O322" s="31">
        <v>0</v>
      </c>
      <c r="P322" s="31">
        <v>0</v>
      </c>
      <c r="R322" s="31" t="s">
        <v>145</v>
      </c>
      <c r="S322" s="31">
        <v>17041</v>
      </c>
      <c r="T322" s="31">
        <v>14965</v>
      </c>
      <c r="U322" s="31">
        <v>6</v>
      </c>
      <c r="V322" s="31">
        <v>15</v>
      </c>
      <c r="W322" s="31">
        <v>1</v>
      </c>
      <c r="X322" s="31">
        <v>11</v>
      </c>
    </row>
    <row r="323" spans="2:24" x14ac:dyDescent="0.2">
      <c r="B323" s="31">
        <v>10.85474</v>
      </c>
      <c r="C323" s="31">
        <v>1112</v>
      </c>
      <c r="D323" s="31">
        <v>3586</v>
      </c>
      <c r="E323" s="31">
        <v>3864</v>
      </c>
      <c r="F323" s="31">
        <v>739</v>
      </c>
      <c r="G323" s="31">
        <v>1882</v>
      </c>
      <c r="H323" s="31">
        <v>403</v>
      </c>
      <c r="I323" s="31">
        <v>151</v>
      </c>
      <c r="J323" s="31">
        <v>129.52866</v>
      </c>
      <c r="K323" s="31">
        <v>254.51902999999999</v>
      </c>
      <c r="L323" s="31">
        <v>159</v>
      </c>
      <c r="M323" s="31">
        <v>0</v>
      </c>
      <c r="N323" s="31">
        <v>0</v>
      </c>
      <c r="O323" s="31">
        <v>0</v>
      </c>
      <c r="P323" s="31">
        <v>0</v>
      </c>
      <c r="R323" s="31" t="s">
        <v>145</v>
      </c>
      <c r="S323" s="31">
        <v>12291</v>
      </c>
      <c r="T323" s="31">
        <v>12280.047689999999</v>
      </c>
      <c r="U323" s="31">
        <v>18</v>
      </c>
      <c r="V323" s="31">
        <v>13</v>
      </c>
      <c r="W323" s="31">
        <v>6</v>
      </c>
      <c r="X323" s="31">
        <v>2</v>
      </c>
    </row>
    <row r="324" spans="2:24" x14ac:dyDescent="0.2">
      <c r="B324" s="31">
        <v>639.26753799999994</v>
      </c>
      <c r="C324" s="31">
        <v>5942.3292549999996</v>
      </c>
      <c r="D324" s="31">
        <v>967.02642100000003</v>
      </c>
      <c r="E324" s="31">
        <v>214.547946</v>
      </c>
      <c r="F324" s="31">
        <v>224.12922699999999</v>
      </c>
      <c r="G324" s="31">
        <v>133.045368</v>
      </c>
      <c r="H324" s="31">
        <v>119.732088</v>
      </c>
      <c r="I324" s="31">
        <v>38.685293000000001</v>
      </c>
      <c r="J324" s="31">
        <v>37.037005999999998</v>
      </c>
      <c r="K324" s="31">
        <v>14.667192999999999</v>
      </c>
      <c r="L324" s="31">
        <v>16.038739</v>
      </c>
      <c r="M324" s="31">
        <v>5.2750120000000003</v>
      </c>
      <c r="N324" s="31">
        <v>7.8624049999999999</v>
      </c>
      <c r="O324" s="31">
        <v>4.59</v>
      </c>
      <c r="P324" s="31">
        <v>4.5552210000000004</v>
      </c>
      <c r="R324" s="31" t="s">
        <v>145</v>
      </c>
      <c r="S324" s="31">
        <v>8369</v>
      </c>
      <c r="T324" s="31">
        <v>7729.5211740000004</v>
      </c>
      <c r="U324" s="31">
        <v>8</v>
      </c>
      <c r="V324" s="31">
        <v>4</v>
      </c>
      <c r="W324" s="31">
        <v>15</v>
      </c>
      <c r="X324" s="31">
        <v>17</v>
      </c>
    </row>
    <row r="325" spans="2:24" x14ac:dyDescent="0.2">
      <c r="B325" s="31">
        <v>452.85523499999999</v>
      </c>
      <c r="C325" s="31">
        <v>3905.6106049999999</v>
      </c>
      <c r="D325" s="31">
        <v>1127.234019</v>
      </c>
      <c r="E325" s="31">
        <v>1670.3028260000001</v>
      </c>
      <c r="F325" s="31">
        <v>1908.487018</v>
      </c>
      <c r="G325" s="31">
        <v>293.253466</v>
      </c>
      <c r="H325" s="31">
        <v>69.328886999999995</v>
      </c>
      <c r="I325" s="31">
        <v>66.771671999999995</v>
      </c>
      <c r="J325" s="31">
        <v>30.09459</v>
      </c>
      <c r="K325" s="31">
        <v>21.061381999999998</v>
      </c>
      <c r="L325" s="31">
        <v>6.3904139999999998</v>
      </c>
      <c r="M325" s="31">
        <v>13.009868000000001</v>
      </c>
      <c r="N325" s="31">
        <v>2.9810840000000001</v>
      </c>
      <c r="O325" s="31">
        <v>5.6638380000000002</v>
      </c>
      <c r="P325" s="31">
        <v>9.4310960000000001</v>
      </c>
      <c r="R325" s="31" t="s">
        <v>145</v>
      </c>
      <c r="S325" s="31">
        <v>9582</v>
      </c>
      <c r="T325" s="31">
        <v>9129.6207649999997</v>
      </c>
      <c r="U325" s="31">
        <v>11</v>
      </c>
      <c r="V325" s="31">
        <v>6</v>
      </c>
      <c r="W325" s="31">
        <v>12</v>
      </c>
      <c r="X325" s="31">
        <v>9</v>
      </c>
    </row>
    <row r="326" spans="2:24" x14ac:dyDescent="0.2">
      <c r="B326" s="31">
        <v>972.33634400000005</v>
      </c>
      <c r="C326" s="31">
        <v>446.39659899999998</v>
      </c>
      <c r="D326" s="31">
        <v>520.37133100000005</v>
      </c>
      <c r="E326" s="31">
        <v>2686.4816000000001</v>
      </c>
      <c r="F326" s="31">
        <v>820.73635899999999</v>
      </c>
      <c r="G326" s="31">
        <v>509.29505599999999</v>
      </c>
      <c r="H326" s="31">
        <v>434.35403400000001</v>
      </c>
      <c r="I326" s="31">
        <v>84.868859999999998</v>
      </c>
      <c r="J326" s="31">
        <v>16.722781000000001</v>
      </c>
      <c r="K326" s="31">
        <v>6.2749439999999996</v>
      </c>
      <c r="L326" s="31">
        <v>5.6988880000000002</v>
      </c>
      <c r="M326" s="31">
        <v>12.145110000000001</v>
      </c>
      <c r="N326" s="31">
        <v>1.3079369999999999</v>
      </c>
      <c r="O326" s="31">
        <v>4.7831780000000004</v>
      </c>
      <c r="P326" s="31">
        <v>3.4673310000000002</v>
      </c>
      <c r="R326" s="31" t="s">
        <v>145</v>
      </c>
      <c r="S326" s="31">
        <v>6525</v>
      </c>
      <c r="T326" s="31">
        <v>5552.9040080000004</v>
      </c>
      <c r="U326" s="31">
        <v>7</v>
      </c>
      <c r="V326" s="31">
        <v>17</v>
      </c>
      <c r="W326" s="31">
        <v>16</v>
      </c>
      <c r="X326" s="31">
        <v>4</v>
      </c>
    </row>
    <row r="327" spans="2:24" x14ac:dyDescent="0.2">
      <c r="B327" s="31">
        <v>12383.79911</v>
      </c>
      <c r="C327" s="31">
        <v>2742.751722</v>
      </c>
      <c r="D327" s="31">
        <v>385.32888200000002</v>
      </c>
      <c r="E327" s="31">
        <v>490.90981099999999</v>
      </c>
      <c r="F327" s="31">
        <v>1918.113717</v>
      </c>
      <c r="G327" s="31">
        <v>384.006258</v>
      </c>
      <c r="H327" s="31">
        <v>205.28550100000001</v>
      </c>
      <c r="I327" s="31">
        <v>142.672406</v>
      </c>
      <c r="J327" s="31">
        <v>32.735835999999999</v>
      </c>
      <c r="K327" s="31">
        <v>3.8884780000000001</v>
      </c>
      <c r="L327" s="31">
        <v>4.9455340000000003</v>
      </c>
      <c r="M327" s="31">
        <v>2.0102259999999998</v>
      </c>
      <c r="N327" s="31">
        <v>2.2329599999999998</v>
      </c>
      <c r="O327" s="31">
        <v>2.2997890000000001</v>
      </c>
      <c r="P327" s="31">
        <v>2.3064290000000001</v>
      </c>
      <c r="R327" s="31" t="s">
        <v>145</v>
      </c>
      <c r="S327" s="31">
        <v>18703</v>
      </c>
      <c r="T327" s="31">
        <v>6319.4875490000004</v>
      </c>
      <c r="U327" s="31">
        <v>2</v>
      </c>
      <c r="V327" s="31">
        <v>9</v>
      </c>
      <c r="W327" s="31">
        <v>17</v>
      </c>
      <c r="X327" s="31">
        <v>14</v>
      </c>
    </row>
    <row r="328" spans="2:24" x14ac:dyDescent="0.2">
      <c r="B328" s="31">
        <v>111.865503</v>
      </c>
      <c r="C328" s="31">
        <v>1587.614967</v>
      </c>
      <c r="D328" s="31">
        <v>3596.9569740000002</v>
      </c>
      <c r="E328" s="31">
        <v>1683.5934110000001</v>
      </c>
      <c r="F328" s="31">
        <v>582.56553599999995</v>
      </c>
      <c r="G328" s="31">
        <v>273.94560999999999</v>
      </c>
      <c r="H328" s="31">
        <v>1169.058192</v>
      </c>
      <c r="I328" s="31">
        <v>400.23503799999997</v>
      </c>
      <c r="J328" s="31">
        <v>104.643576</v>
      </c>
      <c r="K328" s="31">
        <v>66.873683</v>
      </c>
      <c r="L328" s="31">
        <v>14.464537</v>
      </c>
      <c r="M328" s="31">
        <v>6.471546</v>
      </c>
      <c r="N328" s="31">
        <v>1.67028</v>
      </c>
      <c r="O328" s="31">
        <v>0</v>
      </c>
      <c r="P328" s="31">
        <v>0.69325400000000004</v>
      </c>
      <c r="R328" s="31" t="s">
        <v>145</v>
      </c>
      <c r="S328" s="31">
        <v>9601</v>
      </c>
      <c r="T328" s="31">
        <v>9488.7866040000008</v>
      </c>
      <c r="U328" s="31">
        <v>13</v>
      </c>
      <c r="V328" s="31">
        <v>11</v>
      </c>
      <c r="W328" s="31">
        <v>5</v>
      </c>
      <c r="X328" s="31">
        <v>8</v>
      </c>
    </row>
    <row r="329" spans="2:24" x14ac:dyDescent="0.2">
      <c r="B329" s="31">
        <v>257.92201599999999</v>
      </c>
      <c r="C329" s="31">
        <v>1272.3294330000001</v>
      </c>
      <c r="D329" s="31">
        <v>1184.944489</v>
      </c>
      <c r="E329" s="31">
        <v>2480.0247760000002</v>
      </c>
      <c r="F329" s="31">
        <v>899.71374900000001</v>
      </c>
      <c r="G329" s="31">
        <v>243.88862</v>
      </c>
      <c r="H329" s="31">
        <v>233.99312599999999</v>
      </c>
      <c r="I329" s="31">
        <v>725.12436600000001</v>
      </c>
      <c r="J329" s="31">
        <v>190.427626</v>
      </c>
      <c r="K329" s="31">
        <v>84.693968999999996</v>
      </c>
      <c r="L329" s="31">
        <v>35.625883999999999</v>
      </c>
      <c r="M329" s="31">
        <v>18.077577999999999</v>
      </c>
      <c r="N329" s="31">
        <v>1.166461</v>
      </c>
      <c r="O329" s="31">
        <v>1.3551070000000001</v>
      </c>
      <c r="P329" s="31">
        <v>0.46836699999999998</v>
      </c>
      <c r="R329" s="31" t="s">
        <v>145</v>
      </c>
      <c r="S329" s="31">
        <v>7630</v>
      </c>
      <c r="T329" s="31">
        <v>7371.8335509999997</v>
      </c>
      <c r="U329" s="31">
        <v>12</v>
      </c>
      <c r="V329" s="31">
        <v>12</v>
      </c>
      <c r="W329" s="31">
        <v>11</v>
      </c>
      <c r="X329" s="31">
        <v>5</v>
      </c>
    </row>
    <row r="330" spans="2:24" x14ac:dyDescent="0.2">
      <c r="B330" s="31">
        <v>561.31366190000006</v>
      </c>
      <c r="C330" s="31">
        <v>4187.5517739999996</v>
      </c>
      <c r="D330" s="31">
        <v>3841.0404589999998</v>
      </c>
      <c r="E330" s="31">
        <v>1295.262536</v>
      </c>
      <c r="F330" s="31">
        <v>685.34618369999998</v>
      </c>
      <c r="G330" s="31">
        <v>593.33517889999996</v>
      </c>
      <c r="H330" s="31">
        <v>287.57275440000001</v>
      </c>
      <c r="I330" s="31">
        <v>99.991476300000002</v>
      </c>
      <c r="J330" s="31">
        <v>131.71430459999999</v>
      </c>
      <c r="K330" s="31">
        <v>237.8775143</v>
      </c>
      <c r="L330" s="31">
        <v>117.87598</v>
      </c>
      <c r="M330" s="31">
        <v>48.101307900000002</v>
      </c>
      <c r="N330" s="31">
        <v>25.200015480000001</v>
      </c>
      <c r="O330" s="31">
        <v>6.4256788309999999</v>
      </c>
      <c r="P330" s="31">
        <v>3.1541752280000002</v>
      </c>
      <c r="R330" s="31" t="s">
        <v>145</v>
      </c>
      <c r="S330" s="31">
        <v>12122</v>
      </c>
      <c r="T330" s="31">
        <v>11560.449339999999</v>
      </c>
      <c r="U330" s="31">
        <v>9</v>
      </c>
      <c r="V330" s="31">
        <v>5</v>
      </c>
      <c r="W330" s="31">
        <v>4</v>
      </c>
      <c r="X330" s="31">
        <v>10</v>
      </c>
    </row>
    <row r="331" spans="2:24" x14ac:dyDescent="0.2">
      <c r="B331" s="31">
        <v>15.75365101</v>
      </c>
      <c r="C331" s="31">
        <v>275.06652259999998</v>
      </c>
      <c r="D331" s="31">
        <v>1188.7984510000001</v>
      </c>
      <c r="E331" s="31">
        <v>2928.9407609999998</v>
      </c>
      <c r="F331" s="31">
        <v>1444.3430269999999</v>
      </c>
      <c r="G331" s="31">
        <v>417.0268039</v>
      </c>
      <c r="H331" s="31">
        <v>202.4937822</v>
      </c>
      <c r="I331" s="31">
        <v>192.76933399999999</v>
      </c>
      <c r="J331" s="31">
        <v>67.997976129999998</v>
      </c>
      <c r="K331" s="31">
        <v>34.699289149999998</v>
      </c>
      <c r="L331" s="31">
        <v>24.599876630000001</v>
      </c>
      <c r="M331" s="31">
        <v>19.81017834</v>
      </c>
      <c r="N331" s="31">
        <v>12.142736169999999</v>
      </c>
      <c r="O331" s="31">
        <v>5.7995326230000002</v>
      </c>
      <c r="P331" s="31">
        <v>4.2507374899999997</v>
      </c>
      <c r="R331" s="31" t="s">
        <v>145</v>
      </c>
      <c r="S331" s="31">
        <v>6834</v>
      </c>
      <c r="T331" s="31">
        <v>6818.7390079999996</v>
      </c>
      <c r="U331" s="31">
        <v>17</v>
      </c>
      <c r="V331" s="31">
        <v>18</v>
      </c>
      <c r="W331" s="31">
        <v>10</v>
      </c>
      <c r="X331" s="31">
        <v>3</v>
      </c>
    </row>
    <row r="332" spans="2:24" x14ac:dyDescent="0.2">
      <c r="B332" s="31">
        <v>455.56513039999999</v>
      </c>
      <c r="C332" s="31">
        <v>208.61292040000001</v>
      </c>
      <c r="D332" s="31">
        <v>281.97304759999997</v>
      </c>
      <c r="E332" s="31">
        <v>610.07403790000001</v>
      </c>
      <c r="F332" s="31">
        <v>695.2963532</v>
      </c>
      <c r="G332" s="31">
        <v>551.77971460000003</v>
      </c>
      <c r="H332" s="31">
        <v>319.70128</v>
      </c>
      <c r="I332" s="31">
        <v>110.07219310000001</v>
      </c>
      <c r="J332" s="31">
        <v>52.989148999999998</v>
      </c>
      <c r="K332" s="31">
        <v>40.326140600000002</v>
      </c>
      <c r="L332" s="31">
        <v>23.321421600000001</v>
      </c>
      <c r="M332" s="31">
        <v>16.230236900000001</v>
      </c>
      <c r="N332" s="31">
        <v>8.5639041999999996</v>
      </c>
      <c r="O332" s="31">
        <v>9.8944229000000004</v>
      </c>
      <c r="P332" s="31">
        <v>11.2579484</v>
      </c>
      <c r="R332" s="31" t="s">
        <v>145</v>
      </c>
      <c r="S332" s="31">
        <v>3396</v>
      </c>
      <c r="T332" s="31">
        <v>2940.0927700000002</v>
      </c>
      <c r="U332" s="31">
        <v>10</v>
      </c>
      <c r="V332" s="31">
        <v>19</v>
      </c>
      <c r="W332" s="31">
        <v>19</v>
      </c>
      <c r="X332" s="31">
        <v>12</v>
      </c>
    </row>
    <row r="333" spans="2:24" x14ac:dyDescent="0.2">
      <c r="B333" s="31">
        <v>5588.5405739999997</v>
      </c>
      <c r="C333" s="31">
        <v>1026.2114369999999</v>
      </c>
      <c r="D333" s="31">
        <v>319.70633950000001</v>
      </c>
      <c r="E333" s="31">
        <v>430.07133279999999</v>
      </c>
      <c r="F333" s="31">
        <v>669.189032</v>
      </c>
      <c r="G333" s="31">
        <v>588.82871279999995</v>
      </c>
      <c r="H333" s="31">
        <v>305.6689523</v>
      </c>
      <c r="I333" s="31">
        <v>166.2107097</v>
      </c>
      <c r="J333" s="31">
        <v>60.1981392</v>
      </c>
      <c r="K333" s="31">
        <v>18.777363449999999</v>
      </c>
      <c r="L333" s="31">
        <v>20.177793650000002</v>
      </c>
      <c r="M333" s="31">
        <v>5.7336171030000003</v>
      </c>
      <c r="N333" s="31">
        <v>1.704096437</v>
      </c>
      <c r="O333" s="31">
        <v>2.1000291080000002</v>
      </c>
      <c r="P333" s="31">
        <v>3.5426663070000002</v>
      </c>
      <c r="R333" s="31" t="s">
        <v>145</v>
      </c>
      <c r="S333" s="31">
        <v>9207</v>
      </c>
      <c r="T333" s="31">
        <v>3618.120222</v>
      </c>
      <c r="U333" s="31">
        <v>3</v>
      </c>
      <c r="V333" s="31">
        <v>14</v>
      </c>
      <c r="W333" s="31">
        <v>18</v>
      </c>
      <c r="X333" s="31">
        <v>15</v>
      </c>
    </row>
    <row r="334" spans="2:24" x14ac:dyDescent="0.2">
      <c r="B334" s="31">
        <v>36.481536349999999</v>
      </c>
      <c r="C334" s="31">
        <v>2905.2935940000002</v>
      </c>
      <c r="D334" s="31">
        <v>1031.607377</v>
      </c>
      <c r="E334" s="31">
        <v>144.38846430000001</v>
      </c>
      <c r="F334" s="31">
        <v>106.8671192</v>
      </c>
      <c r="G334" s="31">
        <v>170.17616670000001</v>
      </c>
      <c r="H334" s="31">
        <v>132.37751840000001</v>
      </c>
      <c r="I334" s="31">
        <v>70.69072706</v>
      </c>
      <c r="J334" s="31">
        <v>58.217681560000003</v>
      </c>
      <c r="K334" s="31">
        <v>14.967838070000001</v>
      </c>
      <c r="L334" s="31">
        <v>15.148499210000001</v>
      </c>
      <c r="M334" s="31">
        <v>6.9286380879999996</v>
      </c>
      <c r="N334" s="31">
        <v>4.4551271870000004</v>
      </c>
      <c r="O334" s="31">
        <v>1.9275810550000001</v>
      </c>
      <c r="P334" s="31">
        <v>4.4566845219999998</v>
      </c>
      <c r="R334" s="31" t="s">
        <v>145</v>
      </c>
      <c r="S334" s="31">
        <v>4704</v>
      </c>
      <c r="T334" s="31">
        <v>4667.5030159999997</v>
      </c>
      <c r="U334" s="31">
        <v>16</v>
      </c>
      <c r="V334" s="31">
        <v>8</v>
      </c>
      <c r="W334" s="31">
        <v>13</v>
      </c>
      <c r="X334" s="31">
        <v>19</v>
      </c>
    </row>
    <row r="335" spans="2:24" x14ac:dyDescent="0.2">
      <c r="B335" s="31">
        <v>5127.6659820000004</v>
      </c>
      <c r="C335" s="31">
        <v>797.39803849999998</v>
      </c>
      <c r="D335" s="31">
        <v>1674.345701</v>
      </c>
      <c r="E335" s="31">
        <v>198.9323923</v>
      </c>
      <c r="F335" s="31">
        <v>31.05669911</v>
      </c>
      <c r="G335" s="31">
        <v>33.908824160000002</v>
      </c>
      <c r="H335" s="31">
        <v>50.513266139999999</v>
      </c>
      <c r="I335" s="31">
        <v>37.516276730000001</v>
      </c>
      <c r="J335" s="31">
        <v>20.793897470000001</v>
      </c>
      <c r="K335" s="31">
        <v>15.82204417</v>
      </c>
      <c r="L335" s="31">
        <v>5.5457466279999998</v>
      </c>
      <c r="M335" s="31">
        <v>2.1594949780000001</v>
      </c>
      <c r="N335" s="31">
        <v>0.51522738899999998</v>
      </c>
      <c r="O335" s="31">
        <v>0.41768475500000002</v>
      </c>
      <c r="P335" s="31">
        <v>0.78724950900000001</v>
      </c>
      <c r="R335" s="31" t="s">
        <v>145</v>
      </c>
      <c r="S335" s="31">
        <v>7997</v>
      </c>
      <c r="T335" s="31">
        <v>2869.7125430000001</v>
      </c>
      <c r="U335" s="31">
        <v>4</v>
      </c>
      <c r="V335" s="31">
        <v>16</v>
      </c>
      <c r="W335" s="31">
        <v>7</v>
      </c>
      <c r="X335" s="31">
        <v>18</v>
      </c>
    </row>
    <row r="336" spans="2:24" x14ac:dyDescent="0.2">
      <c r="B336" s="31">
        <v>2525.5409530000002</v>
      </c>
      <c r="C336" s="31">
        <v>6395.1999159999996</v>
      </c>
      <c r="D336" s="31">
        <v>973.47550369999999</v>
      </c>
      <c r="E336" s="31">
        <v>2183.4525290000001</v>
      </c>
      <c r="F336" s="31">
        <v>383.6457724</v>
      </c>
      <c r="G336" s="31">
        <v>46.296905240000001</v>
      </c>
      <c r="H336" s="31">
        <v>6.2202856799999999</v>
      </c>
      <c r="I336" s="31">
        <v>7.4001846110000002</v>
      </c>
      <c r="J336" s="31">
        <v>6.7891630340000004</v>
      </c>
      <c r="K336" s="31">
        <v>6.4793405479999997</v>
      </c>
      <c r="L336" s="31">
        <v>5.9903176499999997</v>
      </c>
      <c r="M336" s="31">
        <v>2.608662115</v>
      </c>
      <c r="N336" s="31">
        <v>1.9386402009999999</v>
      </c>
      <c r="O336" s="31">
        <v>1.2953988089999999</v>
      </c>
      <c r="P336" s="31">
        <v>2.242141749</v>
      </c>
      <c r="R336" s="31" t="s">
        <v>145</v>
      </c>
      <c r="S336" s="31">
        <v>12549</v>
      </c>
      <c r="T336" s="31">
        <v>10023.03476</v>
      </c>
      <c r="U336" s="31">
        <v>5</v>
      </c>
      <c r="V336" s="31">
        <v>3</v>
      </c>
      <c r="W336" s="31">
        <v>14</v>
      </c>
      <c r="X336" s="31">
        <v>7</v>
      </c>
    </row>
    <row r="337" spans="2:24" x14ac:dyDescent="0.2">
      <c r="B337" s="31">
        <v>66.874355159999993</v>
      </c>
      <c r="C337" s="31">
        <v>1963.087816</v>
      </c>
      <c r="D337" s="31">
        <v>1640.61799</v>
      </c>
      <c r="E337" s="31">
        <v>2444.1326749999998</v>
      </c>
      <c r="F337" s="31">
        <v>202.6385066</v>
      </c>
      <c r="G337" s="31">
        <v>246.0716328</v>
      </c>
      <c r="H337" s="31">
        <v>63.62925628</v>
      </c>
      <c r="I337" s="31">
        <v>13.080688390000001</v>
      </c>
      <c r="J337" s="31">
        <v>8.3313173099999993</v>
      </c>
      <c r="K337" s="31">
        <v>6.4602464209999999</v>
      </c>
      <c r="L337" s="31">
        <v>6.5673182380000004</v>
      </c>
      <c r="M337" s="31">
        <v>1.9654351720000001</v>
      </c>
      <c r="N337" s="31">
        <v>2.4922688740000001</v>
      </c>
      <c r="O337" s="31">
        <v>0.59259958199999996</v>
      </c>
      <c r="P337" s="31">
        <v>0.73133527899999995</v>
      </c>
      <c r="R337" s="31" t="s">
        <v>145</v>
      </c>
      <c r="S337" s="31">
        <v>6667</v>
      </c>
      <c r="T337" s="31">
        <v>6600.3990860000004</v>
      </c>
      <c r="U337" s="31">
        <v>15</v>
      </c>
      <c r="V337" s="31">
        <v>10</v>
      </c>
      <c r="W337" s="31">
        <v>8</v>
      </c>
      <c r="X337" s="31">
        <v>6</v>
      </c>
    </row>
    <row r="338" spans="2:24" x14ac:dyDescent="0.2">
      <c r="B338" s="31">
        <v>4438.3312150000002</v>
      </c>
      <c r="C338" s="31">
        <v>8614.8922299999995</v>
      </c>
      <c r="D338" s="31">
        <v>941.27510659999996</v>
      </c>
      <c r="E338" s="31">
        <v>1100.650198</v>
      </c>
      <c r="F338" s="31">
        <v>892.33720249999999</v>
      </c>
      <c r="G338" s="31">
        <v>974.6329164</v>
      </c>
      <c r="H338" s="31">
        <v>316.92252250000001</v>
      </c>
      <c r="I338" s="31">
        <v>66.892655649999995</v>
      </c>
      <c r="J338" s="31">
        <v>21.473721829999999</v>
      </c>
      <c r="K338" s="31">
        <v>5.8276311229999997</v>
      </c>
      <c r="L338" s="31">
        <v>2.7471400940000001</v>
      </c>
      <c r="M338" s="31">
        <v>1.806650337</v>
      </c>
      <c r="N338" s="31">
        <v>2.7895307169999999</v>
      </c>
      <c r="O338" s="31">
        <v>1.2450081630000001</v>
      </c>
      <c r="P338" s="31">
        <v>1.740372759</v>
      </c>
    </row>
    <row r="339" spans="2:24" x14ac:dyDescent="0.2">
      <c r="B339" s="31">
        <v>83.334191309999994</v>
      </c>
      <c r="C339" s="31">
        <v>1017.163946</v>
      </c>
      <c r="D339" s="31">
        <v>4292.5253270000003</v>
      </c>
      <c r="E339" s="31">
        <v>3744.877113</v>
      </c>
      <c r="F339" s="31">
        <v>884.11238089999995</v>
      </c>
      <c r="G339" s="31">
        <v>253.53674849999999</v>
      </c>
      <c r="H339" s="31">
        <v>233.67141799999999</v>
      </c>
      <c r="I339" s="31">
        <v>210.23003170000001</v>
      </c>
      <c r="J339" s="31">
        <v>36.019083610000003</v>
      </c>
      <c r="K339" s="31">
        <v>13.94022592</v>
      </c>
      <c r="L339" s="31">
        <v>3.5006982</v>
      </c>
      <c r="M339" s="31">
        <v>1.1358928370000001</v>
      </c>
      <c r="N339" s="31">
        <v>0.82033765999999997</v>
      </c>
      <c r="O339" s="31">
        <v>0.20116203599999999</v>
      </c>
      <c r="P339" s="31">
        <v>0.55996026600000004</v>
      </c>
    </row>
    <row r="340" spans="2:24" x14ac:dyDescent="0.2">
      <c r="B340" s="31" t="s">
        <v>145</v>
      </c>
      <c r="C340" s="31" t="s">
        <v>225</v>
      </c>
      <c r="D340" s="31" t="s">
        <v>241</v>
      </c>
      <c r="E340" s="31" t="s">
        <v>242</v>
      </c>
      <c r="F340" s="31">
        <v>0.25</v>
      </c>
      <c r="T340" s="31">
        <v>1000</v>
      </c>
    </row>
    <row r="341" spans="2:24" x14ac:dyDescent="0.2">
      <c r="C341" s="31">
        <v>7460</v>
      </c>
      <c r="D341" s="31">
        <v>4900</v>
      </c>
      <c r="E341" s="31">
        <v>4800</v>
      </c>
      <c r="F341" s="31">
        <v>4680</v>
      </c>
      <c r="G341" s="31">
        <v>1450</v>
      </c>
      <c r="H341" s="31">
        <v>2886.2280000000001</v>
      </c>
      <c r="I341" s="31">
        <v>2310.7289999999998</v>
      </c>
      <c r="J341" s="31">
        <v>2592.1819999999998</v>
      </c>
      <c r="K341" s="31">
        <v>3285.0790000000002</v>
      </c>
      <c r="L341" s="31">
        <v>3048.6970000000001</v>
      </c>
      <c r="M341" s="31">
        <v>3621.817</v>
      </c>
      <c r="N341" s="31">
        <v>3306.936964</v>
      </c>
      <c r="O341" s="31">
        <v>1560.1341179999999</v>
      </c>
      <c r="P341" s="31">
        <v>1769.0185160000001</v>
      </c>
      <c r="Q341" s="31">
        <v>996.9392679</v>
      </c>
      <c r="R341" s="31">
        <v>923.84336599999995</v>
      </c>
      <c r="S341" s="31">
        <v>2322.642938</v>
      </c>
      <c r="T341" s="31">
        <v>1842.79206</v>
      </c>
      <c r="U341" s="31">
        <v>3501.9381210000001</v>
      </c>
      <c r="W341" s="31">
        <v>4063.014107</v>
      </c>
    </row>
    <row r="342" spans="2:24" x14ac:dyDescent="0.2">
      <c r="B342" s="31" t="s">
        <v>145</v>
      </c>
      <c r="C342" s="31" t="s">
        <v>225</v>
      </c>
      <c r="D342" s="31" t="s">
        <v>241</v>
      </c>
      <c r="E342" s="31" t="s">
        <v>244</v>
      </c>
      <c r="F342" s="31" t="s">
        <v>245</v>
      </c>
      <c r="G342" s="31" t="s">
        <v>246</v>
      </c>
    </row>
    <row r="343" spans="2:24" x14ac:dyDescent="0.2">
      <c r="C343" s="31">
        <v>1865</v>
      </c>
      <c r="D343" s="31">
        <v>1225</v>
      </c>
      <c r="E343" s="31">
        <v>1200</v>
      </c>
      <c r="F343" s="31">
        <v>1170</v>
      </c>
      <c r="G343" s="31">
        <v>362.5</v>
      </c>
      <c r="H343" s="31">
        <v>721.55700000000002</v>
      </c>
      <c r="I343" s="31">
        <v>577.68224999999995</v>
      </c>
      <c r="J343" s="31">
        <v>648.04549999999995</v>
      </c>
      <c r="K343" s="31">
        <v>821.26975000000004</v>
      </c>
      <c r="L343" s="31">
        <v>762.17425000000003</v>
      </c>
      <c r="M343" s="31">
        <v>905.45425</v>
      </c>
      <c r="N343" s="31">
        <v>826.734241</v>
      </c>
      <c r="O343" s="31">
        <v>390.03352949999999</v>
      </c>
      <c r="P343" s="31">
        <v>442.25462900000002</v>
      </c>
      <c r="Q343" s="31">
        <v>249.23481699999999</v>
      </c>
      <c r="R343" s="31">
        <v>230.96084149999999</v>
      </c>
      <c r="S343" s="31">
        <v>580.66073449999999</v>
      </c>
      <c r="T343" s="31">
        <v>460.69801510000002</v>
      </c>
      <c r="U343" s="31">
        <v>875.48453019999999</v>
      </c>
      <c r="X343" s="31">
        <v>1015.753527</v>
      </c>
    </row>
    <row r="344" spans="2:24" x14ac:dyDescent="0.2">
      <c r="B344" s="31" t="s">
        <v>267</v>
      </c>
    </row>
    <row r="345" spans="2:24" x14ac:dyDescent="0.2">
      <c r="B345" s="31" t="s">
        <v>203</v>
      </c>
      <c r="C345" s="31">
        <v>2</v>
      </c>
      <c r="D345" s="31">
        <v>3</v>
      </c>
      <c r="E345" s="31">
        <v>4</v>
      </c>
      <c r="F345" s="31">
        <v>5</v>
      </c>
      <c r="G345" s="31">
        <v>6</v>
      </c>
      <c r="H345" s="31">
        <v>7</v>
      </c>
      <c r="I345" s="31">
        <v>8</v>
      </c>
      <c r="J345" s="31">
        <v>9</v>
      </c>
      <c r="K345" s="31">
        <v>10</v>
      </c>
      <c r="L345" s="31">
        <v>11</v>
      </c>
      <c r="M345" s="31">
        <v>12</v>
      </c>
      <c r="N345" s="31">
        <v>13</v>
      </c>
      <c r="O345" s="31">
        <v>14</v>
      </c>
      <c r="P345" s="31">
        <v>15</v>
      </c>
    </row>
    <row r="346" spans="2:24" x14ac:dyDescent="0.2">
      <c r="B346" s="31">
        <v>2.7102747E-2</v>
      </c>
      <c r="C346" s="31">
        <v>0.103943249</v>
      </c>
      <c r="D346" s="31">
        <v>0.24613311299999999</v>
      </c>
      <c r="E346" s="31">
        <v>0.397317435</v>
      </c>
      <c r="F346" s="31">
        <v>0.54531517100000004</v>
      </c>
      <c r="G346" s="31">
        <v>0.66730763999999998</v>
      </c>
      <c r="H346" s="31">
        <v>0.77763831900000002</v>
      </c>
      <c r="I346" s="31">
        <v>0.87716571700000001</v>
      </c>
      <c r="J346" s="31">
        <v>0.94851703099999995</v>
      </c>
      <c r="K346" s="31">
        <v>1.0775681930000001</v>
      </c>
      <c r="L346" s="31">
        <v>1.146133829</v>
      </c>
      <c r="M346" s="31">
        <v>1.27113659</v>
      </c>
      <c r="N346" s="31">
        <v>1.320688455</v>
      </c>
      <c r="O346" s="31">
        <v>1.520677115</v>
      </c>
      <c r="P346" s="31">
        <v>1.418910492</v>
      </c>
    </row>
    <row r="347" spans="2:24" x14ac:dyDescent="0.2">
      <c r="B347" s="31">
        <v>2.7102747E-2</v>
      </c>
      <c r="C347" s="31">
        <v>0.103943249</v>
      </c>
      <c r="D347" s="31">
        <v>0.24613311299999999</v>
      </c>
      <c r="E347" s="31">
        <v>0.397317435</v>
      </c>
      <c r="F347" s="31">
        <v>0.54531517100000004</v>
      </c>
      <c r="G347" s="31">
        <v>0.66730763999999998</v>
      </c>
      <c r="H347" s="31">
        <v>0.77763831900000002</v>
      </c>
      <c r="I347" s="31">
        <v>0.87716571700000001</v>
      </c>
      <c r="J347" s="31">
        <v>0.94851703099999995</v>
      </c>
      <c r="K347" s="31">
        <v>1.0775681930000001</v>
      </c>
      <c r="L347" s="31">
        <v>1.146133829</v>
      </c>
      <c r="M347" s="31">
        <v>1.27113659</v>
      </c>
      <c r="N347" s="31">
        <v>1.320688455</v>
      </c>
      <c r="O347" s="31">
        <v>1.520677115</v>
      </c>
      <c r="P347" s="31">
        <v>1.418910492</v>
      </c>
    </row>
    <row r="348" spans="2:24" x14ac:dyDescent="0.2">
      <c r="B348" s="31">
        <v>2.7102747E-2</v>
      </c>
      <c r="C348" s="31">
        <v>0.103943249</v>
      </c>
      <c r="D348" s="31">
        <v>0.24613311299999999</v>
      </c>
      <c r="E348" s="31">
        <v>0.397317435</v>
      </c>
      <c r="F348" s="31">
        <v>0.54531517100000004</v>
      </c>
      <c r="G348" s="31">
        <v>0.66730763999999998</v>
      </c>
      <c r="H348" s="31">
        <v>0.77763831900000002</v>
      </c>
      <c r="I348" s="31">
        <v>0.87716571700000001</v>
      </c>
      <c r="J348" s="31">
        <v>0.94851703099999995</v>
      </c>
      <c r="K348" s="31">
        <v>1.0775681930000001</v>
      </c>
      <c r="L348" s="31">
        <v>1.146133829</v>
      </c>
      <c r="M348" s="31">
        <v>1.27113659</v>
      </c>
      <c r="N348" s="31">
        <v>1.320688455</v>
      </c>
      <c r="O348" s="31">
        <v>1.520677115</v>
      </c>
      <c r="P348" s="31">
        <v>1.418910492</v>
      </c>
    </row>
    <row r="349" spans="2:24" x14ac:dyDescent="0.2">
      <c r="B349" s="31">
        <v>2.7102747E-2</v>
      </c>
      <c r="C349" s="31">
        <v>0.103943249</v>
      </c>
      <c r="D349" s="31">
        <v>0.24613311299999999</v>
      </c>
      <c r="E349" s="31">
        <v>0.397317435</v>
      </c>
      <c r="F349" s="31">
        <v>0.54531517100000004</v>
      </c>
      <c r="G349" s="31">
        <v>0.66730763999999998</v>
      </c>
      <c r="H349" s="31">
        <v>0.77763831900000002</v>
      </c>
      <c r="I349" s="31">
        <v>0.87716571700000001</v>
      </c>
      <c r="J349" s="31">
        <v>0.94851703099999995</v>
      </c>
      <c r="K349" s="31">
        <v>1.0775681930000001</v>
      </c>
      <c r="L349" s="31">
        <v>1.146133829</v>
      </c>
      <c r="M349" s="31">
        <v>1.27113659</v>
      </c>
      <c r="N349" s="31">
        <v>1.320688455</v>
      </c>
      <c r="O349" s="31">
        <v>1.520677115</v>
      </c>
      <c r="P349" s="31">
        <v>1.418910492</v>
      </c>
    </row>
    <row r="350" spans="2:24" x14ac:dyDescent="0.2">
      <c r="B350" s="31">
        <v>2.7102747E-2</v>
      </c>
      <c r="C350" s="31">
        <v>0.103943249</v>
      </c>
      <c r="D350" s="31">
        <v>0.24613311299999999</v>
      </c>
      <c r="E350" s="31">
        <v>0.397317435</v>
      </c>
      <c r="F350" s="31">
        <v>0.54531517100000004</v>
      </c>
      <c r="G350" s="31">
        <v>0.66730763999999998</v>
      </c>
      <c r="H350" s="31">
        <v>0.77763831900000002</v>
      </c>
      <c r="I350" s="31">
        <v>0.87716571700000001</v>
      </c>
      <c r="J350" s="31">
        <v>0.94851703099999995</v>
      </c>
      <c r="K350" s="31">
        <v>1.0775681930000001</v>
      </c>
      <c r="L350" s="31">
        <v>1.146133829</v>
      </c>
      <c r="M350" s="31">
        <v>1.27113659</v>
      </c>
      <c r="N350" s="31">
        <v>1.320688455</v>
      </c>
      <c r="O350" s="31">
        <v>1.520677115</v>
      </c>
      <c r="P350" s="31">
        <v>1.418910492</v>
      </c>
    </row>
    <row r="351" spans="2:24" x14ac:dyDescent="0.2">
      <c r="B351" s="31">
        <v>2.8098301999999999E-2</v>
      </c>
      <c r="C351" s="31">
        <v>8.8950365000000003E-2</v>
      </c>
      <c r="D351" s="31">
        <v>0.23383385100000001</v>
      </c>
      <c r="E351" s="31">
        <v>0.38728862400000003</v>
      </c>
      <c r="F351" s="31">
        <v>0.56223516200000001</v>
      </c>
      <c r="G351" s="31">
        <v>0.63220144</v>
      </c>
      <c r="H351" s="31">
        <v>0.70435157900000001</v>
      </c>
      <c r="I351" s="31">
        <v>0.848887748</v>
      </c>
      <c r="J351" s="31">
        <v>0.96902235599999997</v>
      </c>
      <c r="K351" s="31">
        <v>1.1383616519999999</v>
      </c>
      <c r="L351" s="31">
        <v>1.2318210599999999</v>
      </c>
      <c r="M351" s="31">
        <v>1.4452066619999999</v>
      </c>
      <c r="N351" s="31">
        <v>1.403855796</v>
      </c>
      <c r="O351" s="31">
        <v>1.3566260560000001</v>
      </c>
      <c r="P351" s="31">
        <v>1.8225866049999999</v>
      </c>
    </row>
    <row r="352" spans="2:24" x14ac:dyDescent="0.2">
      <c r="B352" s="31">
        <v>3.7773965999999999E-2</v>
      </c>
      <c r="C352" s="31">
        <v>7.9180711000000001E-2</v>
      </c>
      <c r="D352" s="31">
        <v>0.228031394</v>
      </c>
      <c r="E352" s="31">
        <v>0.33085802600000003</v>
      </c>
      <c r="F352" s="31">
        <v>0.48248502199999999</v>
      </c>
      <c r="G352" s="31">
        <v>0.67108446499999996</v>
      </c>
      <c r="H352" s="31">
        <v>0.82861438300000001</v>
      </c>
      <c r="I352" s="31">
        <v>0.85391744400000003</v>
      </c>
      <c r="J352" s="31">
        <v>0.97196752099999995</v>
      </c>
      <c r="K352" s="31">
        <v>1.046543204</v>
      </c>
      <c r="L352" s="31">
        <v>1.211815358</v>
      </c>
      <c r="M352" s="31">
        <v>1.406491996</v>
      </c>
      <c r="N352" s="31">
        <v>1.1713102390000001</v>
      </c>
      <c r="O352" s="31">
        <v>1.470779469</v>
      </c>
      <c r="P352" s="31">
        <v>1.5958965300000001</v>
      </c>
    </row>
    <row r="353" spans="2:35" x14ac:dyDescent="0.2">
      <c r="B353" s="31">
        <v>3.3802090999999999E-2</v>
      </c>
      <c r="C353" s="31">
        <v>0.134739627</v>
      </c>
      <c r="D353" s="31">
        <v>0.25756815599999999</v>
      </c>
      <c r="E353" s="31">
        <v>0.38417733300000001</v>
      </c>
      <c r="F353" s="31">
        <v>0.479309027</v>
      </c>
      <c r="G353" s="31">
        <v>0.61145219299999998</v>
      </c>
      <c r="H353" s="31">
        <v>0.785806012</v>
      </c>
      <c r="I353" s="31">
        <v>0.97908672699999999</v>
      </c>
      <c r="J353" s="31">
        <v>1.045964863</v>
      </c>
      <c r="K353" s="31">
        <v>1.1455787909999999</v>
      </c>
      <c r="L353" s="31">
        <v>1.2395724539999999</v>
      </c>
      <c r="M353" s="31">
        <v>1.7150218610000001</v>
      </c>
      <c r="N353" s="31">
        <v>2.033758674</v>
      </c>
      <c r="O353" s="31">
        <v>1.6727860459999999</v>
      </c>
      <c r="P353" s="31">
        <v>1.423109296</v>
      </c>
    </row>
    <row r="354" spans="2:35" x14ac:dyDescent="0.2">
      <c r="B354" s="31">
        <v>2.9428196E-2</v>
      </c>
      <c r="C354" s="31">
        <v>9.8627188000000005E-2</v>
      </c>
      <c r="D354" s="31">
        <v>0.23558357999999999</v>
      </c>
      <c r="E354" s="31">
        <v>0.38024560800000001</v>
      </c>
      <c r="F354" s="31">
        <v>0.466445375</v>
      </c>
      <c r="G354" s="31">
        <v>0.59992930700000002</v>
      </c>
      <c r="H354" s="31">
        <v>0.64284738399999997</v>
      </c>
      <c r="I354" s="31">
        <v>0.69693298599999998</v>
      </c>
      <c r="J354" s="31">
        <v>0.80857328500000003</v>
      </c>
      <c r="K354" s="31">
        <v>0.93479224100000002</v>
      </c>
      <c r="L354" s="31">
        <v>0.98371624300000005</v>
      </c>
      <c r="M354" s="31">
        <v>1.1100902319999999</v>
      </c>
      <c r="N354" s="31">
        <v>0.89625691500000004</v>
      </c>
      <c r="O354" s="31">
        <v>1.6190419739999999</v>
      </c>
      <c r="P354" s="31">
        <v>1.2896664550000001</v>
      </c>
    </row>
    <row r="355" spans="2:35" x14ac:dyDescent="0.2">
      <c r="B355" s="31">
        <v>3.1532787E-2</v>
      </c>
      <c r="C355" s="31">
        <v>0.113172734</v>
      </c>
      <c r="D355" s="31">
        <v>0.24018762299999999</v>
      </c>
      <c r="E355" s="31">
        <v>0.39289284899999999</v>
      </c>
      <c r="F355" s="31">
        <v>0.54301159700000001</v>
      </c>
      <c r="G355" s="31">
        <v>0.63974694700000001</v>
      </c>
      <c r="H355" s="31">
        <v>0.71219186199999995</v>
      </c>
      <c r="I355" s="31">
        <v>0.74585136799999996</v>
      </c>
      <c r="J355" s="31">
        <v>0.78238122899999996</v>
      </c>
      <c r="K355" s="31">
        <v>0.90146914700000003</v>
      </c>
      <c r="L355" s="31">
        <v>1.0948500249999999</v>
      </c>
      <c r="M355" s="31">
        <v>0.92357504999999995</v>
      </c>
      <c r="N355" s="31">
        <v>1.072474776</v>
      </c>
      <c r="O355" s="31">
        <v>1.892101509</v>
      </c>
      <c r="P355" s="31">
        <v>1.416936706</v>
      </c>
    </row>
    <row r="356" spans="2:35" x14ac:dyDescent="0.2">
      <c r="B356" s="31">
        <v>3.3327848E-2</v>
      </c>
      <c r="C356" s="31">
        <v>0.133008776</v>
      </c>
      <c r="D356" s="31">
        <v>0.25604884</v>
      </c>
      <c r="E356" s="31">
        <v>0.39670786000000002</v>
      </c>
      <c r="F356" s="31">
        <v>0.56382238500000004</v>
      </c>
      <c r="G356" s="31">
        <v>0.67988364700000004</v>
      </c>
      <c r="H356" s="31">
        <v>0.80502076199999995</v>
      </c>
      <c r="I356" s="31">
        <v>0.93651840099999994</v>
      </c>
      <c r="J356" s="31">
        <v>1.006467236</v>
      </c>
      <c r="K356" s="31">
        <v>1.0344345909999999</v>
      </c>
      <c r="L356" s="31">
        <v>1.142940509</v>
      </c>
      <c r="M356" s="31">
        <v>1.0969760900000001</v>
      </c>
      <c r="N356" s="31">
        <v>1.5081782880000001</v>
      </c>
      <c r="O356" s="31">
        <v>1.440500871</v>
      </c>
      <c r="P356" s="31">
        <v>1.309022423</v>
      </c>
    </row>
    <row r="357" spans="2:35" x14ac:dyDescent="0.2">
      <c r="B357" s="31">
        <v>2.3417064000000001E-2</v>
      </c>
      <c r="C357" s="31">
        <v>0.115008316</v>
      </c>
      <c r="D357" s="31">
        <v>0.27688895600000002</v>
      </c>
      <c r="E357" s="31">
        <v>0.459929374</v>
      </c>
      <c r="F357" s="31">
        <v>0.56925742599999996</v>
      </c>
      <c r="G357" s="31">
        <v>0.69299112299999999</v>
      </c>
      <c r="H357" s="31">
        <v>0.76798241</v>
      </c>
      <c r="I357" s="31">
        <v>0.85736804499999997</v>
      </c>
      <c r="J357" s="31">
        <v>0.913345976</v>
      </c>
      <c r="K357" s="31">
        <v>0.98701144799999996</v>
      </c>
      <c r="L357" s="31">
        <v>1.022179787</v>
      </c>
      <c r="M357" s="31">
        <v>1.104971366</v>
      </c>
      <c r="N357" s="31">
        <v>1.048272624</v>
      </c>
      <c r="O357" s="31">
        <v>1.070253326</v>
      </c>
      <c r="P357" s="31">
        <v>1.3495686819999999</v>
      </c>
    </row>
    <row r="358" spans="2:35" x14ac:dyDescent="0.2">
      <c r="B358" s="31">
        <v>1.9380752000000001E-2</v>
      </c>
      <c r="C358" s="31">
        <v>0.10145982200000001</v>
      </c>
      <c r="D358" s="31">
        <v>0.24414475499999999</v>
      </c>
      <c r="E358" s="31">
        <v>0.37814567100000002</v>
      </c>
      <c r="F358" s="31">
        <v>0.52699222899999998</v>
      </c>
      <c r="G358" s="31">
        <v>0.65206661499999996</v>
      </c>
      <c r="H358" s="31">
        <v>0.76360385099999994</v>
      </c>
      <c r="I358" s="31">
        <v>0.84666801899999999</v>
      </c>
      <c r="J358" s="31">
        <v>0.93351983299999997</v>
      </c>
      <c r="K358" s="31">
        <v>0.97143749400000001</v>
      </c>
      <c r="L358" s="31">
        <v>1.0011509190000001</v>
      </c>
      <c r="M358" s="31">
        <v>1.1495346909999999</v>
      </c>
      <c r="N358" s="31">
        <v>1.2116872009999999</v>
      </c>
      <c r="O358" s="31">
        <v>1.281049807</v>
      </c>
      <c r="P358" s="31">
        <v>1.179917849</v>
      </c>
    </row>
    <row r="359" spans="2:35" x14ac:dyDescent="0.2">
      <c r="B359" s="31">
        <v>1.8495648999999999E-2</v>
      </c>
      <c r="C359" s="31">
        <v>8.7193363999999995E-2</v>
      </c>
      <c r="D359" s="31">
        <v>0.279247415</v>
      </c>
      <c r="E359" s="31">
        <v>0.43718783300000003</v>
      </c>
      <c r="F359" s="31">
        <v>0.58248880300000005</v>
      </c>
      <c r="G359" s="31">
        <v>0.68663239899999995</v>
      </c>
      <c r="H359" s="31">
        <v>0.78823631599999999</v>
      </c>
      <c r="I359" s="31">
        <v>0.87099972599999997</v>
      </c>
      <c r="J359" s="31">
        <v>0.970100191</v>
      </c>
      <c r="K359" s="31">
        <v>1.1027085160000001</v>
      </c>
      <c r="L359" s="31">
        <v>1.1056714510000001</v>
      </c>
      <c r="M359" s="31">
        <v>1.2369484479999999</v>
      </c>
      <c r="N359" s="31">
        <v>1.2354868450000001</v>
      </c>
      <c r="O359" s="31">
        <v>1.749460306</v>
      </c>
      <c r="P359" s="31">
        <v>1.230626606</v>
      </c>
    </row>
    <row r="360" spans="2:35" x14ac:dyDescent="0.2">
      <c r="B360" s="31">
        <v>2.2553568E-2</v>
      </c>
      <c r="C360" s="31">
        <v>8.3533376000000006E-2</v>
      </c>
      <c r="D360" s="31">
        <v>0.21397105999999999</v>
      </c>
      <c r="E360" s="31">
        <v>0.40660791499999999</v>
      </c>
      <c r="F360" s="31">
        <v>0.57580060799999999</v>
      </c>
      <c r="G360" s="31">
        <v>0.68906324200000002</v>
      </c>
      <c r="H360" s="31">
        <v>0.80522349299999996</v>
      </c>
      <c r="I360" s="31">
        <v>0.98197084899999998</v>
      </c>
      <c r="J360" s="31">
        <v>0.96832022399999995</v>
      </c>
      <c r="K360" s="31">
        <v>1.262557586</v>
      </c>
      <c r="L360" s="31">
        <v>1.2472124309999999</v>
      </c>
      <c r="M360" s="31">
        <v>1.2466489679999999</v>
      </c>
      <c r="N360" s="31">
        <v>1.389705798</v>
      </c>
      <c r="O360" s="31">
        <v>1.6380326970000001</v>
      </c>
      <c r="P360" s="31">
        <v>1.2469683009999999</v>
      </c>
    </row>
    <row r="361" spans="2:35" x14ac:dyDescent="0.2">
      <c r="B361" s="31">
        <v>2.0319990999999999E-2</v>
      </c>
      <c r="C361" s="31">
        <v>0.10850145999999999</v>
      </c>
      <c r="D361" s="31">
        <v>0.24195861900000001</v>
      </c>
      <c r="E361" s="31">
        <v>0.41645069600000001</v>
      </c>
      <c r="F361" s="31">
        <v>0.64661924500000001</v>
      </c>
      <c r="G361" s="31">
        <v>0.78533266300000004</v>
      </c>
      <c r="H361" s="31">
        <v>0.95014345300000003</v>
      </c>
      <c r="I361" s="31">
        <v>1.0306215750000001</v>
      </c>
      <c r="J361" s="31">
        <v>1.0640246280000001</v>
      </c>
      <c r="K361" s="31">
        <v>1.3283554529999999</v>
      </c>
      <c r="L361" s="31">
        <v>1.326541881</v>
      </c>
      <c r="M361" s="31">
        <v>1.5470371329999999</v>
      </c>
      <c r="N361" s="31">
        <v>1.5565858539999999</v>
      </c>
      <c r="O361" s="31">
        <v>1.5368162080000001</v>
      </c>
      <c r="P361" s="31">
        <v>1.7437159609999999</v>
      </c>
    </row>
    <row r="362" spans="2:35" x14ac:dyDescent="0.2">
      <c r="B362" s="31" t="s">
        <v>268</v>
      </c>
      <c r="C362" s="31">
        <v>0.117679621</v>
      </c>
      <c r="D362" s="31">
        <v>0.227559225</v>
      </c>
      <c r="E362" s="31">
        <v>0.441041348</v>
      </c>
      <c r="F362" s="31">
        <v>0.57791469299999998</v>
      </c>
      <c r="G362" s="31">
        <v>0.68262069299999995</v>
      </c>
      <c r="H362" s="31">
        <v>0.95991065900000005</v>
      </c>
      <c r="I362" s="31">
        <v>1.169667199</v>
      </c>
      <c r="J362" s="31">
        <v>1.2577229519999999</v>
      </c>
      <c r="K362" s="31">
        <v>1.440128581</v>
      </c>
      <c r="L362" s="31">
        <v>1.510954379</v>
      </c>
      <c r="M362" s="31">
        <v>1.6499396040000001</v>
      </c>
      <c r="N362" s="31">
        <v>1.8709620140000001</v>
      </c>
      <c r="O362" s="31">
        <v>2.075309732</v>
      </c>
      <c r="P362" s="31">
        <v>2.5482343809999999</v>
      </c>
    </row>
    <row r="363" spans="2:35" x14ac:dyDescent="0.2">
      <c r="B363" s="31">
        <v>3.1689083999999999E-2</v>
      </c>
      <c r="C363" s="31">
        <v>0.11734314799999999</v>
      </c>
      <c r="D363" s="31">
        <v>0.221257593</v>
      </c>
      <c r="E363" s="31">
        <v>0.44114833799999997</v>
      </c>
      <c r="F363" s="31">
        <v>0.56523318099999997</v>
      </c>
      <c r="G363" s="31">
        <v>0.72191307000000005</v>
      </c>
      <c r="H363" s="31">
        <v>0.93679943799999998</v>
      </c>
      <c r="I363" s="31">
        <v>1.3365648569999999</v>
      </c>
      <c r="J363" s="31">
        <v>1.574484153</v>
      </c>
      <c r="K363" s="31">
        <v>1.6224372220000001</v>
      </c>
      <c r="L363" s="31">
        <v>1.692529159</v>
      </c>
      <c r="M363" s="31">
        <v>1.895356839</v>
      </c>
      <c r="N363" s="31">
        <v>1.9269976470000001</v>
      </c>
      <c r="O363" s="31">
        <v>1.9414515240000001</v>
      </c>
      <c r="P363" s="31">
        <v>1.96177442</v>
      </c>
    </row>
    <row r="364" spans="2:35" x14ac:dyDescent="0.2">
      <c r="B364" s="31">
        <v>2.7062065E-2</v>
      </c>
      <c r="C364" s="31">
        <v>9.5919641999999999E-2</v>
      </c>
      <c r="D364" s="31">
        <v>0.196687891</v>
      </c>
      <c r="E364" s="31">
        <v>0.37567857900000001</v>
      </c>
      <c r="F364" s="31">
        <v>0.53248356900000005</v>
      </c>
      <c r="G364" s="31">
        <v>0.68980872500000001</v>
      </c>
      <c r="H364" s="31">
        <v>0.83813980099999996</v>
      </c>
      <c r="I364" s="31">
        <v>0.92838321599999996</v>
      </c>
      <c r="J364" s="31">
        <v>1.269596435</v>
      </c>
      <c r="K364" s="31">
        <v>1.2671114489999999</v>
      </c>
      <c r="L364" s="31">
        <v>1.3283080629999999</v>
      </c>
      <c r="M364" s="31">
        <v>1.3877407589999999</v>
      </c>
      <c r="N364" s="31">
        <v>1.461337291</v>
      </c>
      <c r="O364" s="31">
        <v>1.764743441</v>
      </c>
      <c r="P364" s="31">
        <v>1.757660864</v>
      </c>
    </row>
    <row r="365" spans="2:35" x14ac:dyDescent="0.2">
      <c r="B365" s="31">
        <v>2.5225422000000001E-2</v>
      </c>
      <c r="C365" s="31">
        <v>0.13456103799999999</v>
      </c>
      <c r="D365" s="31">
        <v>0.22362502000000001</v>
      </c>
      <c r="E365" s="31">
        <v>0.39429725100000002</v>
      </c>
      <c r="F365" s="31">
        <v>0.54727595100000004</v>
      </c>
      <c r="G365" s="31">
        <v>0.69453373399999996</v>
      </c>
      <c r="H365" s="31">
        <v>0.76282845600000004</v>
      </c>
      <c r="I365" s="31">
        <v>0.99709786499999997</v>
      </c>
      <c r="J365" s="31">
        <v>1.142014088</v>
      </c>
      <c r="K365" s="31">
        <v>1.2663642900000001</v>
      </c>
      <c r="L365" s="31">
        <v>1.4441065390000001</v>
      </c>
      <c r="M365" s="31">
        <v>1.7110011249999999</v>
      </c>
      <c r="N365" s="31">
        <v>1.9030163040000001</v>
      </c>
      <c r="O365" s="31">
        <v>1.7945568460000001</v>
      </c>
      <c r="P365" s="31">
        <v>1.7766869240000001</v>
      </c>
    </row>
    <row r="366" spans="2:35" x14ac:dyDescent="0.2">
      <c r="B366" s="31">
        <v>4.6996266000000002E-2</v>
      </c>
      <c r="C366" s="31">
        <v>0.11160921</v>
      </c>
      <c r="D366" s="31">
        <v>0.26640657499999998</v>
      </c>
      <c r="E366" s="31">
        <v>0.47994329099999999</v>
      </c>
      <c r="F366" s="31">
        <v>0.53495464000000004</v>
      </c>
      <c r="G366" s="31">
        <v>0.62676493899999997</v>
      </c>
      <c r="H366" s="31">
        <v>0.68099626300000005</v>
      </c>
      <c r="I366" s="31">
        <v>0.77778077700000003</v>
      </c>
      <c r="J366" s="31">
        <v>0.81889911199999998</v>
      </c>
      <c r="K366" s="31">
        <v>0.93270157600000003</v>
      </c>
      <c r="L366" s="31">
        <v>1.1396829040000001</v>
      </c>
      <c r="M366" s="31">
        <v>0.81065540899999999</v>
      </c>
      <c r="N366" s="31">
        <v>1.66559594</v>
      </c>
      <c r="O366" s="31">
        <v>1.6399396930000001</v>
      </c>
      <c r="P366" s="31">
        <v>1.9147948020000001</v>
      </c>
    </row>
    <row r="367" spans="2:35" x14ac:dyDescent="0.2">
      <c r="B367" s="31" t="s">
        <v>145</v>
      </c>
      <c r="C367" s="31" t="s">
        <v>269</v>
      </c>
      <c r="E367" s="31">
        <v>1985</v>
      </c>
      <c r="F367" s="31">
        <v>1986</v>
      </c>
      <c r="G367" s="31">
        <v>1987</v>
      </c>
      <c r="H367" s="31">
        <v>1988</v>
      </c>
      <c r="I367" s="31">
        <v>1989</v>
      </c>
      <c r="J367" s="31">
        <v>1990</v>
      </c>
      <c r="K367" s="31">
        <v>1991</v>
      </c>
      <c r="L367" s="31">
        <v>1992</v>
      </c>
      <c r="M367" s="31">
        <v>1993</v>
      </c>
      <c r="N367" s="31">
        <v>1994</v>
      </c>
      <c r="O367" s="31">
        <v>1995</v>
      </c>
      <c r="P367" s="31">
        <v>1996</v>
      </c>
      <c r="Q367" s="31">
        <v>1997</v>
      </c>
      <c r="R367" s="31">
        <v>1998</v>
      </c>
      <c r="S367" s="31">
        <v>1999</v>
      </c>
      <c r="T367" s="31">
        <v>2000</v>
      </c>
      <c r="U367" s="31">
        <v>2001</v>
      </c>
      <c r="V367" s="31">
        <v>2002</v>
      </c>
      <c r="W367" s="31">
        <v>2003</v>
      </c>
      <c r="X367" s="31">
        <v>2004</v>
      </c>
      <c r="Y367" s="31">
        <v>2005</v>
      </c>
      <c r="Z367" s="31">
        <v>2006</v>
      </c>
      <c r="AA367" s="31">
        <v>2007</v>
      </c>
      <c r="AB367" s="31">
        <v>2008</v>
      </c>
      <c r="AC367" s="31">
        <v>2009</v>
      </c>
      <c r="AD367" s="31">
        <v>2010</v>
      </c>
      <c r="AE367" s="31">
        <v>2011</v>
      </c>
      <c r="AF367" s="31">
        <v>2012</v>
      </c>
      <c r="AG367" s="31">
        <v>2013</v>
      </c>
      <c r="AH367" s="31">
        <v>2014</v>
      </c>
      <c r="AI367" s="31">
        <v>2015</v>
      </c>
    </row>
    <row r="368" spans="2:35" x14ac:dyDescent="0.2">
      <c r="B368" s="31">
        <v>0.80156997399999996</v>
      </c>
      <c r="C368" s="31">
        <v>1.3087779260000001</v>
      </c>
      <c r="D368" s="31">
        <v>0.88743392099999996</v>
      </c>
      <c r="E368" s="31">
        <v>0.96280228400000001</v>
      </c>
      <c r="F368" s="31">
        <v>0.66069537300000003</v>
      </c>
      <c r="G368" s="31">
        <v>1.363870605</v>
      </c>
      <c r="H368" s="31">
        <v>0.93734663900000004</v>
      </c>
      <c r="I368" s="31">
        <v>1.263771226</v>
      </c>
      <c r="J368" s="31">
        <v>1.0361090150000001</v>
      </c>
      <c r="K368" s="31">
        <v>1.218350075</v>
      </c>
      <c r="L368" s="31">
        <v>0.770514845</v>
      </c>
      <c r="M368" s="31">
        <v>1.31695717</v>
      </c>
      <c r="N368" s="31">
        <v>0.565789349</v>
      </c>
      <c r="O368" s="31">
        <v>0.64625486399999998</v>
      </c>
      <c r="P368" s="31">
        <v>1.4475777780000001</v>
      </c>
      <c r="Q368" s="31">
        <v>1.095249208</v>
      </c>
      <c r="R368" s="31">
        <v>1.4759994009999999</v>
      </c>
      <c r="S368" s="31">
        <v>0.14905569799999999</v>
      </c>
      <c r="T368" s="31">
        <v>0.87097416800000005</v>
      </c>
      <c r="U368" s="31">
        <v>1.0491986369999999</v>
      </c>
      <c r="V368" s="31">
        <v>1.431904869</v>
      </c>
      <c r="W368" s="31">
        <v>1.629112326</v>
      </c>
      <c r="X368" s="31">
        <v>1.4675960459999999</v>
      </c>
      <c r="Y368" s="31">
        <v>1.4998822730000001</v>
      </c>
      <c r="Z368" s="31">
        <v>0.65158360800000004</v>
      </c>
      <c r="AA368" s="31">
        <v>0.64470445300000001</v>
      </c>
      <c r="AB368" s="31">
        <v>0.407246675</v>
      </c>
      <c r="AC368" s="31">
        <v>0.43967159300000003</v>
      </c>
      <c r="AD368" s="31">
        <v>0.43967159300000003</v>
      </c>
      <c r="AE368" s="31">
        <v>0.43967159300000003</v>
      </c>
      <c r="AF368" s="31">
        <v>0.43967159300000003</v>
      </c>
      <c r="AG368" s="31">
        <v>0.43967159300000003</v>
      </c>
      <c r="AH368" s="31">
        <v>0.43967159300000003</v>
      </c>
      <c r="AI368" s="31" t="s">
        <v>270</v>
      </c>
    </row>
    <row r="369" spans="2:16" x14ac:dyDescent="0.2">
      <c r="B369" s="31" t="s">
        <v>271</v>
      </c>
      <c r="C369" s="31" t="s">
        <v>271</v>
      </c>
    </row>
    <row r="370" spans="2:16" x14ac:dyDescent="0.2">
      <c r="B370" s="31">
        <v>0.99424437300000001</v>
      </c>
      <c r="C370" s="31">
        <v>5.7556270000000001E-3</v>
      </c>
      <c r="D370" s="31">
        <v>1.7208499999999999E-14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</row>
    <row r="371" spans="2:16" x14ac:dyDescent="0.2">
      <c r="B371" s="31">
        <v>1.7589322000000001E-2</v>
      </c>
      <c r="C371" s="31">
        <v>0.96482135599999996</v>
      </c>
      <c r="D371" s="31">
        <v>1.7589322000000001E-2</v>
      </c>
      <c r="E371" s="31">
        <v>1.3172600000000001E-10</v>
      </c>
      <c r="F371" s="31">
        <v>0</v>
      </c>
      <c r="G371" s="31">
        <v>0</v>
      </c>
      <c r="H371" s="31">
        <v>0</v>
      </c>
      <c r="I371" s="31">
        <v>0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</row>
    <row r="372" spans="2:16" x14ac:dyDescent="0.2">
      <c r="B372" s="31">
        <v>3.0240700000000003E-8</v>
      </c>
      <c r="C372" s="31">
        <v>3.5475485000000001E-2</v>
      </c>
      <c r="D372" s="31">
        <v>0.929048969</v>
      </c>
      <c r="E372" s="31">
        <v>3.5475485000000001E-2</v>
      </c>
      <c r="F372" s="31">
        <v>3.0240700000000003E-8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</row>
    <row r="373" spans="2:16" x14ac:dyDescent="0.2">
      <c r="B373" s="31">
        <v>1.37642E-15</v>
      </c>
      <c r="C373" s="31">
        <v>1.06345E-6</v>
      </c>
      <c r="D373" s="31">
        <v>5.7015090999999997E-2</v>
      </c>
      <c r="E373" s="31">
        <v>0.88596769099999995</v>
      </c>
      <c r="F373" s="31">
        <v>5.7015090999999997E-2</v>
      </c>
      <c r="G373" s="31">
        <v>1.06345E-6</v>
      </c>
      <c r="H373" s="31">
        <v>0</v>
      </c>
      <c r="I373" s="31">
        <v>0</v>
      </c>
      <c r="J373" s="31">
        <v>0</v>
      </c>
      <c r="K373" s="31">
        <v>0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</row>
    <row r="374" spans="2:16" x14ac:dyDescent="0.2">
      <c r="B374" s="31">
        <v>4.0025599999999998E-23</v>
      </c>
      <c r="C374" s="31">
        <v>1.0736799999999999E-12</v>
      </c>
      <c r="D374" s="31">
        <v>1.25034E-5</v>
      </c>
      <c r="E374" s="31">
        <v>8.0011094000000005E-2</v>
      </c>
      <c r="F374" s="31">
        <v>0.83995280500000002</v>
      </c>
      <c r="G374" s="31">
        <v>8.0011094000000005E-2</v>
      </c>
      <c r="H374" s="31">
        <v>1.25034E-5</v>
      </c>
      <c r="I374" s="31">
        <v>1.0737E-12</v>
      </c>
      <c r="J374" s="31">
        <v>0</v>
      </c>
      <c r="K374" s="31">
        <v>0</v>
      </c>
      <c r="L374" s="31">
        <v>0</v>
      </c>
      <c r="M374" s="31">
        <v>0</v>
      </c>
      <c r="N374" s="31">
        <v>0</v>
      </c>
      <c r="O374" s="31">
        <v>0</v>
      </c>
      <c r="P374" s="31">
        <v>0</v>
      </c>
    </row>
    <row r="375" spans="2:16" x14ac:dyDescent="0.2">
      <c r="B375" s="31">
        <v>2.6013800000000001E-30</v>
      </c>
      <c r="C375" s="31">
        <v>4.3039000000000001E-19</v>
      </c>
      <c r="D375" s="31">
        <v>1.28473E-10</v>
      </c>
      <c r="E375" s="31">
        <v>7.4223900000000006E-5</v>
      </c>
      <c r="F375" s="31">
        <v>0.102942042</v>
      </c>
      <c r="G375" s="31">
        <v>0.79396746799999995</v>
      </c>
      <c r="H375" s="31">
        <v>0.102942042</v>
      </c>
      <c r="I375" s="31">
        <v>7.4223900000000006E-5</v>
      </c>
      <c r="J375" s="31">
        <v>1.28473E-10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</row>
    <row r="376" spans="2:16" x14ac:dyDescent="0.2">
      <c r="B376" s="31">
        <v>5.84415E-37</v>
      </c>
      <c r="C376" s="31">
        <v>2.15487E-25</v>
      </c>
      <c r="D376" s="31">
        <v>4.21443E-16</v>
      </c>
      <c r="E376" s="31">
        <v>4.5036400000000004E-9</v>
      </c>
      <c r="F376" s="31">
        <v>2.81265E-4</v>
      </c>
      <c r="G376" s="31">
        <v>0.124855101</v>
      </c>
      <c r="H376" s="31">
        <v>0.74972725900000003</v>
      </c>
      <c r="I376" s="31">
        <v>0.124855101</v>
      </c>
      <c r="J376" s="31">
        <v>2.81265E-4</v>
      </c>
      <c r="K376" s="31">
        <v>4.5036400000000004E-9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</row>
    <row r="377" spans="2:16" x14ac:dyDescent="0.2">
      <c r="B377" s="31">
        <v>4.9798900000000004E-43</v>
      </c>
      <c r="C377" s="31">
        <v>2.2233300000000001E-31</v>
      </c>
      <c r="D377" s="31">
        <v>1.20521E-21</v>
      </c>
      <c r="E377" s="31">
        <v>8.0540599999999996E-14</v>
      </c>
      <c r="F377" s="31">
        <v>6.8298900000000003E-8</v>
      </c>
      <c r="G377" s="31">
        <v>7.8375799999999996E-4</v>
      </c>
      <c r="H377" s="31">
        <v>0.145168358</v>
      </c>
      <c r="I377" s="31">
        <v>0.70809563200000003</v>
      </c>
      <c r="J377" s="31">
        <v>0.145168358</v>
      </c>
      <c r="K377" s="31">
        <v>7.8375799999999996E-4</v>
      </c>
      <c r="L377" s="31">
        <v>6.8298900000000003E-8</v>
      </c>
      <c r="M377" s="31">
        <v>8.0491200000000004E-14</v>
      </c>
      <c r="N377" s="31">
        <v>0</v>
      </c>
      <c r="O377" s="31">
        <v>0</v>
      </c>
      <c r="P377" s="31">
        <v>0</v>
      </c>
    </row>
    <row r="378" spans="2:16" x14ac:dyDescent="0.2">
      <c r="B378" s="31">
        <v>1.5321300000000001E-48</v>
      </c>
      <c r="C378" s="31">
        <v>5.7247100000000002E-37</v>
      </c>
      <c r="D378" s="31">
        <v>4.9637400000000002E-27</v>
      </c>
      <c r="E378" s="31">
        <v>1.0076299999999999E-18</v>
      </c>
      <c r="F378" s="31">
        <v>4.8610000000000004E-12</v>
      </c>
      <c r="G378" s="31">
        <v>5.7319100000000004E-7</v>
      </c>
      <c r="H378" s="31">
        <v>1.7562719999999999E-3</v>
      </c>
      <c r="I378" s="31">
        <v>0.163535451</v>
      </c>
      <c r="J378" s="31">
        <v>0.66941540799999999</v>
      </c>
      <c r="K378" s="31">
        <v>0.163535451</v>
      </c>
      <c r="L378" s="31">
        <v>1.7562719999999999E-3</v>
      </c>
      <c r="M378" s="31">
        <v>5.7319100000000004E-7</v>
      </c>
      <c r="N378" s="31">
        <v>4.8610000000000004E-12</v>
      </c>
      <c r="O378" s="31">
        <v>0</v>
      </c>
      <c r="P378" s="31">
        <v>0</v>
      </c>
    </row>
    <row r="379" spans="2:16" x14ac:dyDescent="0.2">
      <c r="B379" s="31">
        <v>1.5348100000000001E-53</v>
      </c>
      <c r="C379" s="31">
        <v>3.8389699999999997E-42</v>
      </c>
      <c r="D379" s="31">
        <v>3.7314399999999997E-32</v>
      </c>
      <c r="E379" s="31">
        <v>1.41731E-23</v>
      </c>
      <c r="F379" s="31">
        <v>2.1220900000000001E-16</v>
      </c>
      <c r="G379" s="31">
        <v>1.2710099999999999E-10</v>
      </c>
      <c r="H379" s="31">
        <v>3.1295299999999998E-6</v>
      </c>
      <c r="I379" s="31">
        <v>3.3563550000000001E-3</v>
      </c>
      <c r="J379" s="31">
        <v>0.179774235</v>
      </c>
      <c r="K379" s="31">
        <v>0.63373256</v>
      </c>
      <c r="L379" s="31">
        <v>0.179774235</v>
      </c>
      <c r="M379" s="31">
        <v>3.3563550000000001E-3</v>
      </c>
      <c r="N379" s="31">
        <v>3.1295299999999998E-6</v>
      </c>
      <c r="O379" s="31">
        <v>1.2710099999999999E-10</v>
      </c>
      <c r="P379" s="31">
        <v>0</v>
      </c>
    </row>
    <row r="380" spans="2:16" x14ac:dyDescent="0.2">
      <c r="B380" s="31">
        <v>4.4472500000000002E-58</v>
      </c>
      <c r="C380" s="31">
        <v>6.5220099999999996E-47</v>
      </c>
      <c r="D380" s="31">
        <v>5.6386400000000002E-37</v>
      </c>
      <c r="E380" s="31">
        <v>2.8846800000000001E-28</v>
      </c>
      <c r="F380" s="31">
        <v>8.7810400000000002E-21</v>
      </c>
      <c r="G380" s="31">
        <v>1.6041899999999999E-14</v>
      </c>
      <c r="H380" s="31">
        <v>1.7842999999999999E-9</v>
      </c>
      <c r="I380" s="31">
        <v>1.2406699999999999E-5</v>
      </c>
      <c r="J380" s="31">
        <v>5.6927599999999998E-3</v>
      </c>
      <c r="K380" s="31">
        <v>0.19382756100000001</v>
      </c>
      <c r="L380" s="31">
        <v>0.60093454000000002</v>
      </c>
      <c r="M380" s="31">
        <v>0.19382756100000001</v>
      </c>
      <c r="N380" s="31">
        <v>5.6927599999999998E-3</v>
      </c>
      <c r="O380" s="31">
        <v>1.2406699999999999E-5</v>
      </c>
      <c r="P380" s="31">
        <v>1.7843200000000001E-9</v>
      </c>
    </row>
    <row r="381" spans="2:16" x14ac:dyDescent="0.2">
      <c r="B381" s="31">
        <v>3.3182299999999998E-62</v>
      </c>
      <c r="C381" s="31">
        <v>2.64649E-51</v>
      </c>
      <c r="D381" s="31">
        <v>1.7509900000000001E-41</v>
      </c>
      <c r="E381" s="31">
        <v>9.6358799999999994E-33</v>
      </c>
      <c r="F381" s="31">
        <v>4.4269499999999997E-25</v>
      </c>
      <c r="G381" s="31">
        <v>1.70724E-18</v>
      </c>
      <c r="H381" s="31">
        <v>5.5736100000000003E-13</v>
      </c>
      <c r="I381" s="31">
        <v>1.5622100000000001E-8</v>
      </c>
      <c r="J381" s="31">
        <v>3.8560199999999997E-5</v>
      </c>
      <c r="K381" s="31">
        <v>8.8111119999999994E-3</v>
      </c>
      <c r="L381" s="31">
        <v>0.205734376</v>
      </c>
      <c r="M381" s="31">
        <v>0.57083187300000005</v>
      </c>
      <c r="N381" s="31">
        <v>0.205734376</v>
      </c>
      <c r="O381" s="31">
        <v>8.8111119999999994E-3</v>
      </c>
      <c r="P381" s="31">
        <v>3.8575799999999997E-5</v>
      </c>
    </row>
    <row r="382" spans="2:16" x14ac:dyDescent="0.2">
      <c r="B382" s="31">
        <v>5.72716E-66</v>
      </c>
      <c r="C382" s="31">
        <v>2.3903999999999998E-55</v>
      </c>
      <c r="D382" s="31">
        <v>1.09882E-45</v>
      </c>
      <c r="E382" s="31">
        <v>5.5736900000000001E-37</v>
      </c>
      <c r="F382" s="31">
        <v>3.1279100000000002E-29</v>
      </c>
      <c r="G382" s="31">
        <v>1.94922E-22</v>
      </c>
      <c r="H382" s="31">
        <v>1.3561399999999999E-16</v>
      </c>
      <c r="I382" s="31">
        <v>1.06218E-11</v>
      </c>
      <c r="J382" s="31">
        <v>9.4950800000000003E-8</v>
      </c>
      <c r="K382" s="31">
        <v>9.9252000000000004E-5</v>
      </c>
      <c r="L382" s="31">
        <v>1.2694831E-2</v>
      </c>
      <c r="M382" s="31">
        <v>0.215603453</v>
      </c>
      <c r="N382" s="31">
        <v>0.54320473700000005</v>
      </c>
      <c r="O382" s="31">
        <v>0.215603453</v>
      </c>
      <c r="P382" s="31">
        <v>1.2794178E-2</v>
      </c>
    </row>
    <row r="383" spans="2:16" x14ac:dyDescent="0.2">
      <c r="B383" s="31">
        <v>2.0775199999999999E-69</v>
      </c>
      <c r="C383" s="31">
        <v>4.4711399999999998E-59</v>
      </c>
      <c r="D383" s="31">
        <v>1.3441199999999999E-49</v>
      </c>
      <c r="E383" s="31">
        <v>5.6523999999999999E-41</v>
      </c>
      <c r="F383" s="31">
        <v>3.3314500000000003E-33</v>
      </c>
      <c r="G383" s="31">
        <v>2.7590900000000002E-26</v>
      </c>
      <c r="H383" s="31">
        <v>3.2226599999999999E-20</v>
      </c>
      <c r="I383" s="31">
        <v>5.3368999999999996E-15</v>
      </c>
      <c r="J383" s="31">
        <v>1.2634E-10</v>
      </c>
      <c r="K383" s="31">
        <v>4.3325500000000002E-7</v>
      </c>
      <c r="L383" s="31">
        <v>2.20213E-4</v>
      </c>
      <c r="M383" s="31">
        <v>1.7275672999999998E-2</v>
      </c>
      <c r="N383" s="31">
        <v>0.22358935199999999</v>
      </c>
      <c r="O383" s="31">
        <v>0.51782865899999997</v>
      </c>
      <c r="P383" s="31">
        <v>0.24108567</v>
      </c>
    </row>
    <row r="384" spans="2:16" x14ac:dyDescent="0.2">
      <c r="B384" s="31">
        <v>1.4556400000000001E-72</v>
      </c>
      <c r="C384" s="31">
        <v>1.61613E-62</v>
      </c>
      <c r="D384" s="31">
        <v>3.0651699999999999E-53</v>
      </c>
      <c r="E384" s="31">
        <v>9.94208E-45</v>
      </c>
      <c r="F384" s="31">
        <v>5.52292E-37</v>
      </c>
      <c r="G384" s="31">
        <v>5.2644700000000003E-30</v>
      </c>
      <c r="H384" s="31">
        <v>8.6328100000000007E-24</v>
      </c>
      <c r="I384" s="31">
        <v>2.4441499999999998E-18</v>
      </c>
      <c r="J384" s="31">
        <v>1.20104E-13</v>
      </c>
      <c r="K384" s="31">
        <v>1.0325700000000001E-9</v>
      </c>
      <c r="L384" s="31">
        <v>1.5731499999999999E-6</v>
      </c>
      <c r="M384" s="31">
        <v>4.33888E-4</v>
      </c>
      <c r="N384" s="31">
        <v>2.2448549000000002E-2</v>
      </c>
      <c r="O384" s="31">
        <v>0.229871987</v>
      </c>
      <c r="P384" s="31">
        <v>0.74724400199999996</v>
      </c>
    </row>
    <row r="386" spans="2:26" x14ac:dyDescent="0.2">
      <c r="B386" s="31" t="s">
        <v>272</v>
      </c>
    </row>
    <row r="387" spans="2:26" x14ac:dyDescent="0.2">
      <c r="B387" s="31" t="s">
        <v>273</v>
      </c>
    </row>
    <row r="388" spans="2:26" x14ac:dyDescent="0.2">
      <c r="B388" s="31">
        <v>25</v>
      </c>
    </row>
    <row r="389" spans="2:26" x14ac:dyDescent="0.2">
      <c r="B389" s="31" t="s">
        <v>274</v>
      </c>
      <c r="C389" s="31">
        <v>27</v>
      </c>
      <c r="D389" s="31">
        <v>29</v>
      </c>
      <c r="E389" s="31">
        <v>31</v>
      </c>
      <c r="F389" s="31">
        <v>33</v>
      </c>
      <c r="G389" s="31">
        <v>35</v>
      </c>
      <c r="H389" s="31">
        <v>36</v>
      </c>
      <c r="I389" s="31">
        <v>37</v>
      </c>
      <c r="J389" s="31">
        <v>38</v>
      </c>
      <c r="K389" s="31">
        <v>39</v>
      </c>
      <c r="L389" s="31">
        <v>40</v>
      </c>
      <c r="M389" s="31">
        <v>41</v>
      </c>
      <c r="N389" s="31">
        <v>42</v>
      </c>
      <c r="O389" s="31">
        <v>43</v>
      </c>
      <c r="P389" s="31">
        <v>44</v>
      </c>
      <c r="Q389" s="31">
        <v>45</v>
      </c>
      <c r="R389" s="31">
        <v>46</v>
      </c>
      <c r="S389" s="31">
        <v>48</v>
      </c>
      <c r="T389" s="31">
        <v>50</v>
      </c>
      <c r="U389" s="31">
        <v>52</v>
      </c>
      <c r="V389" s="31">
        <v>54</v>
      </c>
      <c r="W389" s="31">
        <v>56</v>
      </c>
      <c r="X389" s="31">
        <v>58</v>
      </c>
      <c r="Y389" s="31">
        <v>60</v>
      </c>
      <c r="Z389" s="31">
        <v>62</v>
      </c>
    </row>
    <row r="390" spans="2:26" x14ac:dyDescent="0.2">
      <c r="B390" s="31">
        <v>361</v>
      </c>
      <c r="C390" s="31">
        <v>304</v>
      </c>
      <c r="D390" s="31">
        <v>393</v>
      </c>
      <c r="E390" s="31">
        <v>635</v>
      </c>
      <c r="F390" s="31">
        <v>898</v>
      </c>
      <c r="G390" s="31">
        <v>478</v>
      </c>
      <c r="H390" s="31">
        <v>544</v>
      </c>
      <c r="I390" s="31">
        <v>709</v>
      </c>
      <c r="J390" s="31">
        <v>986</v>
      </c>
      <c r="K390" s="31">
        <v>1389</v>
      </c>
      <c r="L390" s="31">
        <v>2023</v>
      </c>
      <c r="M390" s="31">
        <v>2860</v>
      </c>
      <c r="N390" s="31">
        <v>4044</v>
      </c>
      <c r="O390" s="31">
        <v>5795</v>
      </c>
      <c r="P390" s="31">
        <v>7792</v>
      </c>
      <c r="Q390" s="31">
        <v>10559</v>
      </c>
      <c r="R390" s="31">
        <v>27013</v>
      </c>
      <c r="S390" s="31">
        <v>28513</v>
      </c>
      <c r="T390" s="31">
        <v>24232</v>
      </c>
      <c r="U390" s="31">
        <v>18246</v>
      </c>
      <c r="V390" s="31">
        <v>13057</v>
      </c>
      <c r="W390" s="31">
        <v>8849</v>
      </c>
      <c r="X390" s="31">
        <v>5842</v>
      </c>
      <c r="Y390" s="31">
        <v>3766</v>
      </c>
      <c r="Z390" s="31">
        <v>6205</v>
      </c>
    </row>
    <row r="391" spans="2:26" x14ac:dyDescent="0.2">
      <c r="B391" s="31" t="s">
        <v>275</v>
      </c>
    </row>
    <row r="392" spans="2:26" x14ac:dyDescent="0.2">
      <c r="B392" s="31">
        <v>1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1">
        <v>0</v>
      </c>
      <c r="V392" s="31">
        <v>0</v>
      </c>
      <c r="W392" s="31">
        <v>0</v>
      </c>
      <c r="X392" s="31">
        <v>0</v>
      </c>
      <c r="Y392" s="31">
        <v>0</v>
      </c>
      <c r="Z392" s="31">
        <v>0</v>
      </c>
    </row>
    <row r="393" spans="2:26" x14ac:dyDescent="0.2">
      <c r="B393" s="31">
        <v>0.98982093699999996</v>
      </c>
      <c r="C393" s="31">
        <v>9.491111E-3</v>
      </c>
      <c r="D393" s="31" t="s">
        <v>276</v>
      </c>
      <c r="E393" s="31">
        <v>2.2200000000000001E-5</v>
      </c>
      <c r="F393" s="31">
        <v>3.4359900000000001E-7</v>
      </c>
      <c r="G393" s="31">
        <v>8.88786E-9</v>
      </c>
      <c r="H393" s="31">
        <v>6.4209400000000004E-10</v>
      </c>
      <c r="I393" s="31">
        <v>3.8307599999999999E-11</v>
      </c>
      <c r="J393" s="31">
        <v>1.8871599999999998E-12</v>
      </c>
      <c r="K393" s="31">
        <v>7.6716400000000005E-14</v>
      </c>
      <c r="L393" s="31">
        <v>2.55351E-15</v>
      </c>
      <c r="M393" s="31">
        <v>1.11022E-16</v>
      </c>
      <c r="N393" s="31">
        <v>0</v>
      </c>
      <c r="O393" s="31">
        <v>0</v>
      </c>
      <c r="P393" s="31">
        <v>0</v>
      </c>
      <c r="Q393" s="31">
        <v>0</v>
      </c>
      <c r="R393" s="31">
        <v>0</v>
      </c>
      <c r="S393" s="31">
        <v>0</v>
      </c>
      <c r="T393" s="31">
        <v>0</v>
      </c>
      <c r="U393" s="31">
        <v>0</v>
      </c>
      <c r="V393" s="31">
        <v>0</v>
      </c>
      <c r="W393" s="31">
        <v>0</v>
      </c>
      <c r="X393" s="31">
        <v>0</v>
      </c>
      <c r="Y393" s="31">
        <v>0</v>
      </c>
      <c r="Z393" s="31">
        <v>0</v>
      </c>
    </row>
    <row r="394" spans="2:26" x14ac:dyDescent="0.2">
      <c r="B394" s="31">
        <v>0.18029782499999999</v>
      </c>
      <c r="C394" s="31">
        <v>0.23439784599999999</v>
      </c>
      <c r="D394" s="31">
        <v>0.27085094500000001</v>
      </c>
      <c r="E394" s="31">
        <v>0.195853424</v>
      </c>
      <c r="F394" s="31">
        <v>7.4602983999999997E-2</v>
      </c>
      <c r="G394" s="31">
        <v>2.4079201000000001E-2</v>
      </c>
      <c r="H394" s="31">
        <v>1.1827654E-2</v>
      </c>
      <c r="I394" s="31">
        <v>5.1483179999999998E-3</v>
      </c>
      <c r="J394" s="31">
        <v>1.985807E-3</v>
      </c>
      <c r="K394" s="31">
        <v>6.7874700000000005E-4</v>
      </c>
      <c r="L394" s="31">
        <v>2.0557600000000001E-4</v>
      </c>
      <c r="M394" s="31">
        <v>5.51723E-5</v>
      </c>
      <c r="N394" s="31">
        <v>1.3120500000000001E-5</v>
      </c>
      <c r="O394" s="31">
        <v>2.7646900000000001E-6</v>
      </c>
      <c r="P394" s="31">
        <v>5.1618599999999996E-7</v>
      </c>
      <c r="Q394" s="31">
        <v>9.4535999999999994E-8</v>
      </c>
      <c r="R394" s="31">
        <v>5.1389700000000001E-9</v>
      </c>
      <c r="S394" s="31">
        <v>6.6436599999999994E-11</v>
      </c>
      <c r="T394" s="31">
        <v>5.3157499999999998E-13</v>
      </c>
      <c r="U394" s="31">
        <v>2.6645400000000001E-15</v>
      </c>
      <c r="V394" s="31">
        <v>0</v>
      </c>
      <c r="W394" s="31">
        <v>0</v>
      </c>
      <c r="X394" s="31">
        <v>0</v>
      </c>
      <c r="Y394" s="31">
        <v>0</v>
      </c>
      <c r="Z394" s="31">
        <v>0</v>
      </c>
    </row>
    <row r="395" spans="2:26" x14ac:dyDescent="0.2">
      <c r="B395" s="31">
        <v>1.663463E-3</v>
      </c>
      <c r="C395" s="31">
        <v>9.128466E-3</v>
      </c>
      <c r="D395" s="31">
        <v>3.7722819999999997E-2</v>
      </c>
      <c r="E395" s="31">
        <v>0.105054589</v>
      </c>
      <c r="F395" s="31">
        <v>0.14013109800000001</v>
      </c>
      <c r="G395" s="31">
        <v>0.117867182</v>
      </c>
      <c r="H395" s="31">
        <v>0.12650439099999999</v>
      </c>
      <c r="I395" s="31">
        <v>0.122736137</v>
      </c>
      <c r="J395" s="31">
        <v>0.10764487</v>
      </c>
      <c r="K395" s="31">
        <v>8.5342971000000004E-2</v>
      </c>
      <c r="L395" s="31">
        <v>6.1163852999999997E-2</v>
      </c>
      <c r="M395" s="31">
        <v>3.9625368000000001E-2</v>
      </c>
      <c r="N395" s="31">
        <v>2.3206067E-2</v>
      </c>
      <c r="O395" s="31">
        <v>1.2285068E-2</v>
      </c>
      <c r="P395" s="31">
        <v>5.8789389999999997E-3</v>
      </c>
      <c r="Q395" s="31">
        <v>3.1615749999999998E-3</v>
      </c>
      <c r="R395" s="31">
        <v>7.99915E-4</v>
      </c>
      <c r="S395" s="31">
        <v>7.7898900000000001E-5</v>
      </c>
      <c r="T395" s="31">
        <v>5.09939E-6</v>
      </c>
      <c r="U395" s="31">
        <v>2.2419700000000001E-7</v>
      </c>
      <c r="V395" s="31">
        <v>6.6144400000000002E-9</v>
      </c>
      <c r="W395" s="31">
        <v>1.30845E-10</v>
      </c>
      <c r="X395" s="31">
        <v>1.7341700000000001E-12</v>
      </c>
      <c r="Y395" s="31">
        <v>1.5321099999999999E-14</v>
      </c>
      <c r="Z395" s="31">
        <v>0</v>
      </c>
    </row>
    <row r="396" spans="2:26" x14ac:dyDescent="0.2">
      <c r="B396" s="31">
        <v>2.2255699999999999E-6</v>
      </c>
      <c r="C396" s="31">
        <v>3.45439E-5</v>
      </c>
      <c r="D396" s="31">
        <v>3.82199E-4</v>
      </c>
      <c r="E396" s="31">
        <v>2.891191E-3</v>
      </c>
      <c r="F396" s="31">
        <v>9.0123140000000004E-3</v>
      </c>
      <c r="G396" s="31">
        <v>1.4195398E-2</v>
      </c>
      <c r="H396" s="31">
        <v>2.5847782999999999E-2</v>
      </c>
      <c r="I396" s="31">
        <v>4.2724941000000002E-2</v>
      </c>
      <c r="J396" s="31">
        <v>6.4109693999999995E-2</v>
      </c>
      <c r="K396" s="31">
        <v>8.7327566999999995E-2</v>
      </c>
      <c r="L396" s="31">
        <v>0.107985505</v>
      </c>
      <c r="M396" s="31">
        <v>0.121217889</v>
      </c>
      <c r="N396" s="31">
        <v>0.123525185</v>
      </c>
      <c r="O396" s="31">
        <v>0.114269917</v>
      </c>
      <c r="P396" s="31">
        <v>9.5961196999999998E-2</v>
      </c>
      <c r="Q396" s="31">
        <v>0.101110882</v>
      </c>
      <c r="R396" s="31">
        <v>6.4927078999999999E-2</v>
      </c>
      <c r="S396" s="31">
        <v>1.9725952000000001E-2</v>
      </c>
      <c r="T396" s="31">
        <v>4.1035680000000001E-3</v>
      </c>
      <c r="U396" s="31">
        <v>5.8414899999999995E-4</v>
      </c>
      <c r="V396" s="31">
        <v>5.6861299999999997E-5</v>
      </c>
      <c r="W396" s="31">
        <v>3.7819499999999998E-6</v>
      </c>
      <c r="X396" s="31">
        <v>1.7174700000000001E-7</v>
      </c>
      <c r="Y396" s="31">
        <v>5.3212399999999997E-9</v>
      </c>
      <c r="Z396" s="31">
        <v>1.14035E-10</v>
      </c>
    </row>
    <row r="397" spans="2:26" x14ac:dyDescent="0.2">
      <c r="B397" s="31">
        <v>2.7067500000000001E-8</v>
      </c>
      <c r="C397" s="31">
        <v>5.2208899999999996E-7</v>
      </c>
      <c r="D397" s="31">
        <v>7.6453499999999996E-6</v>
      </c>
      <c r="E397" s="31">
        <v>8.19562E-5</v>
      </c>
      <c r="F397" s="31">
        <v>3.5653099999999999E-4</v>
      </c>
      <c r="G397" s="31">
        <v>7.3576299999999996E-4</v>
      </c>
      <c r="H397" s="31">
        <v>1.7244090000000001E-3</v>
      </c>
      <c r="I397" s="31">
        <v>3.7344370000000002E-3</v>
      </c>
      <c r="J397" s="31">
        <v>7.4729829999999999E-3</v>
      </c>
      <c r="K397" s="31">
        <v>1.3818087E-2</v>
      </c>
      <c r="L397" s="31">
        <v>2.3609571999999999E-2</v>
      </c>
      <c r="M397" s="31">
        <v>3.7274810999999998E-2</v>
      </c>
      <c r="N397" s="31">
        <v>5.4378942999999999E-2</v>
      </c>
      <c r="O397" s="31">
        <v>7.3305192000000005E-2</v>
      </c>
      <c r="P397" s="31">
        <v>9.1312009999999999E-2</v>
      </c>
      <c r="Q397" s="31">
        <v>0.160683414</v>
      </c>
      <c r="R397" s="31">
        <v>0.21765195200000001</v>
      </c>
      <c r="S397" s="31">
        <v>0.16675665200000001</v>
      </c>
      <c r="T397" s="31">
        <v>9.3721299999999994E-2</v>
      </c>
      <c r="U397" s="31">
        <v>3.8633431000000003E-2</v>
      </c>
      <c r="V397" s="31">
        <v>1.1677831E-2</v>
      </c>
      <c r="W397" s="31">
        <v>2.5876879999999999E-3</v>
      </c>
      <c r="X397" s="31">
        <v>4.2021099999999998E-4</v>
      </c>
      <c r="Y397" s="31">
        <v>4.9988199999999997E-5</v>
      </c>
      <c r="Z397" s="31">
        <v>4.6455499999999999E-6</v>
      </c>
    </row>
    <row r="398" spans="2:26" x14ac:dyDescent="0.2">
      <c r="B398" s="31">
        <v>8.2791300000000001E-10</v>
      </c>
      <c r="C398" s="31">
        <v>1.74607E-8</v>
      </c>
      <c r="D398" s="31">
        <v>2.9176499999999999E-7</v>
      </c>
      <c r="E398" s="31">
        <v>3.7296900000000002E-6</v>
      </c>
      <c r="F398" s="31">
        <v>1.9292699999999999E-5</v>
      </c>
      <c r="G398" s="31">
        <v>4.5914800000000003E-5</v>
      </c>
      <c r="H398" s="31">
        <v>1.23404E-4</v>
      </c>
      <c r="I398" s="31">
        <v>3.0996000000000002E-4</v>
      </c>
      <c r="J398" s="31">
        <v>7.2758399999999998E-4</v>
      </c>
      <c r="K398" s="31">
        <v>1.5961090000000001E-3</v>
      </c>
      <c r="L398" s="31">
        <v>3.2722390000000001E-3</v>
      </c>
      <c r="M398" s="31">
        <v>6.2694760000000004E-3</v>
      </c>
      <c r="N398" s="31">
        <v>1.122592E-2</v>
      </c>
      <c r="O398" s="31">
        <v>1.8785278999999998E-2</v>
      </c>
      <c r="P398" s="31">
        <v>2.9377785E-2</v>
      </c>
      <c r="Q398" s="31">
        <v>7.0216606000000001E-2</v>
      </c>
      <c r="R398" s="31">
        <v>0.14928418600000001</v>
      </c>
      <c r="S398" s="31">
        <v>0.19759977500000001</v>
      </c>
      <c r="T398" s="31">
        <v>0.20043524800000001</v>
      </c>
      <c r="U398" s="31">
        <v>0.15580370900000001</v>
      </c>
      <c r="V398" s="31">
        <v>9.2806707000000002E-2</v>
      </c>
      <c r="W398" s="31">
        <v>4.2358646999999999E-2</v>
      </c>
      <c r="X398" s="31">
        <v>1.4811937000000001E-2</v>
      </c>
      <c r="Y398" s="31">
        <v>3.9675190000000001E-3</v>
      </c>
      <c r="Z398" s="31">
        <v>9.5866199999999999E-4</v>
      </c>
    </row>
    <row r="399" spans="2:26" x14ac:dyDescent="0.2">
      <c r="B399" s="31">
        <v>5.3034600000000003E-11</v>
      </c>
      <c r="C399" s="31">
        <v>1.15565E-9</v>
      </c>
      <c r="D399" s="31">
        <v>2.0561800000000002E-8</v>
      </c>
      <c r="E399" s="31">
        <v>2.8842300000000001E-7</v>
      </c>
      <c r="F399" s="31">
        <v>1.64169E-6</v>
      </c>
      <c r="G399" s="31">
        <v>4.2350400000000004E-6</v>
      </c>
      <c r="H399" s="31">
        <v>1.2321799999999999E-5</v>
      </c>
      <c r="I399" s="31">
        <v>3.3762E-5</v>
      </c>
      <c r="J399" s="31">
        <v>8.7121300000000002E-5</v>
      </c>
      <c r="K399" s="31">
        <v>2.1172000000000001E-4</v>
      </c>
      <c r="L399" s="31">
        <v>4.84551E-4</v>
      </c>
      <c r="M399" s="31">
        <v>1.044384E-3</v>
      </c>
      <c r="N399" s="31">
        <v>2.1199399999999998E-3</v>
      </c>
      <c r="O399" s="31">
        <v>4.0525709999999996E-3</v>
      </c>
      <c r="P399" s="31">
        <v>7.2959449999999999E-3</v>
      </c>
      <c r="Q399" s="31">
        <v>2.1165228000000001E-2</v>
      </c>
      <c r="R399" s="31">
        <v>6.0018578000000003E-2</v>
      </c>
      <c r="S399" s="31">
        <v>0.112301599</v>
      </c>
      <c r="T399" s="31">
        <v>0.16588472900000001</v>
      </c>
      <c r="U399" s="31">
        <v>0.193449022</v>
      </c>
      <c r="V399" s="31">
        <v>0.17810416500000001</v>
      </c>
      <c r="W399" s="31">
        <v>0.12945679500000001</v>
      </c>
      <c r="X399" s="31">
        <v>7.4285303999999996E-2</v>
      </c>
      <c r="Y399" s="31">
        <v>3.3649677000000003E-2</v>
      </c>
      <c r="Z399" s="31">
        <v>1.6336399000000001E-2</v>
      </c>
    </row>
    <row r="400" spans="2:26" x14ac:dyDescent="0.2">
      <c r="B400" s="31">
        <v>1.1121E-11</v>
      </c>
      <c r="C400" s="31">
        <v>2.2428400000000001E-10</v>
      </c>
      <c r="D400" s="31">
        <v>3.8093700000000001E-9</v>
      </c>
      <c r="E400" s="31">
        <v>5.2407400000000002E-8</v>
      </c>
      <c r="F400" s="31">
        <v>2.9936899999999999E-7</v>
      </c>
      <c r="G400" s="31">
        <v>7.8246900000000002E-7</v>
      </c>
      <c r="H400" s="31">
        <v>2.32059E-6</v>
      </c>
      <c r="I400" s="31">
        <v>6.5261500000000002E-6</v>
      </c>
      <c r="J400" s="31">
        <v>1.7403800000000001E-5</v>
      </c>
      <c r="K400" s="31">
        <v>4.4010600000000002E-5</v>
      </c>
      <c r="L400" s="31">
        <v>1.05536E-4</v>
      </c>
      <c r="M400" s="31">
        <v>2.39979E-4</v>
      </c>
      <c r="N400" s="31">
        <v>5.1745899999999995E-4</v>
      </c>
      <c r="O400" s="31">
        <v>1.058055E-3</v>
      </c>
      <c r="P400" s="31">
        <v>2.0514980000000001E-3</v>
      </c>
      <c r="Q400" s="31">
        <v>6.6261050000000002E-3</v>
      </c>
      <c r="R400" s="31">
        <v>2.2217206E-2</v>
      </c>
      <c r="S400" s="31">
        <v>5.1214137999999999E-2</v>
      </c>
      <c r="T400" s="31">
        <v>9.5720020000000003E-2</v>
      </c>
      <c r="U400" s="31">
        <v>0.145060566</v>
      </c>
      <c r="V400" s="31">
        <v>0.17825592800000001</v>
      </c>
      <c r="W400" s="31">
        <v>0.177620793</v>
      </c>
      <c r="X400" s="31">
        <v>0.14351546900000001</v>
      </c>
      <c r="Y400" s="31">
        <v>9.4026716999999996E-2</v>
      </c>
      <c r="Z400" s="31">
        <v>8.1699130999999994E-2</v>
      </c>
    </row>
    <row r="401" spans="2:26" x14ac:dyDescent="0.2">
      <c r="B401" s="31">
        <v>1.40509E-11</v>
      </c>
      <c r="C401" s="31">
        <v>2.2009600000000001E-10</v>
      </c>
      <c r="D401" s="31">
        <v>3.0312600000000001E-9</v>
      </c>
      <c r="E401" s="31">
        <v>3.4866399999999998E-8</v>
      </c>
      <c r="F401" s="31">
        <v>1.7634E-7</v>
      </c>
      <c r="G401" s="31">
        <v>4.2745599999999999E-7</v>
      </c>
      <c r="H401" s="31">
        <v>1.19675E-6</v>
      </c>
      <c r="I401" s="31">
        <v>3.2019199999999999E-6</v>
      </c>
      <c r="J401" s="31">
        <v>8.18669E-6</v>
      </c>
      <c r="K401" s="31">
        <v>2.0003199999999998E-5</v>
      </c>
      <c r="L401" s="31">
        <v>4.6707299999999999E-5</v>
      </c>
      <c r="M401" s="31">
        <v>1.0422299999999999E-4</v>
      </c>
      <c r="N401" s="31">
        <v>2.2224699999999999E-4</v>
      </c>
      <c r="O401" s="31">
        <v>4.529E-4</v>
      </c>
      <c r="P401" s="31">
        <v>8.8199000000000003E-4</v>
      </c>
      <c r="Q401" s="31">
        <v>2.8999360000000001E-3</v>
      </c>
      <c r="R401" s="31">
        <v>1.0186588E-2</v>
      </c>
      <c r="S401" s="31">
        <v>2.5417433999999999E-2</v>
      </c>
      <c r="T401" s="31">
        <v>5.2999644999999998E-2</v>
      </c>
      <c r="U401" s="31">
        <v>9.2356586000000004E-2</v>
      </c>
      <c r="V401" s="31">
        <v>0.13450183900000001</v>
      </c>
      <c r="W401" s="31">
        <v>0.16370506700000001</v>
      </c>
      <c r="X401" s="31">
        <v>0.16652285</v>
      </c>
      <c r="Y401" s="31">
        <v>0.14156755500000001</v>
      </c>
      <c r="Z401" s="31">
        <v>0.20810120200000001</v>
      </c>
    </row>
    <row r="402" spans="2:26" x14ac:dyDescent="0.2">
      <c r="B402" s="31">
        <v>2.4343999999999999E-11</v>
      </c>
      <c r="C402" s="31">
        <v>3.0236099999999999E-10</v>
      </c>
      <c r="D402" s="31">
        <v>3.4292899999999998E-9</v>
      </c>
      <c r="E402" s="31">
        <v>3.3251599999999997E-8</v>
      </c>
      <c r="F402" s="31">
        <v>1.4904299999999999E-7</v>
      </c>
      <c r="G402" s="31">
        <v>3.34399E-7</v>
      </c>
      <c r="H402" s="31">
        <v>8.8081600000000002E-7</v>
      </c>
      <c r="I402" s="31">
        <v>2.2303200000000002E-6</v>
      </c>
      <c r="J402" s="31">
        <v>5.4288999999999998E-6</v>
      </c>
      <c r="K402" s="31">
        <v>1.2703399999999999E-5</v>
      </c>
      <c r="L402" s="31">
        <v>2.8575400000000001E-5</v>
      </c>
      <c r="M402" s="31">
        <v>6.1791299999999999E-5</v>
      </c>
      <c r="N402" s="31">
        <v>1.28448E-4</v>
      </c>
      <c r="O402" s="31">
        <v>2.5667799999999998E-4</v>
      </c>
      <c r="P402" s="31">
        <v>4.9307799999999998E-4</v>
      </c>
      <c r="Q402" s="31">
        <v>1.6072390000000001E-3</v>
      </c>
      <c r="R402" s="31">
        <v>5.6727959999999999E-3</v>
      </c>
      <c r="S402" s="31">
        <v>1.4542307000000001E-2</v>
      </c>
      <c r="T402" s="31">
        <v>3.1884033999999999E-2</v>
      </c>
      <c r="U402" s="31">
        <v>5.9789887E-2</v>
      </c>
      <c r="V402" s="31">
        <v>9.5897088000000005E-2</v>
      </c>
      <c r="W402" s="31">
        <v>0.131556698</v>
      </c>
      <c r="X402" s="31">
        <v>0.15436714100000001</v>
      </c>
      <c r="Y402" s="31">
        <v>0.154929241</v>
      </c>
      <c r="Z402" s="31">
        <v>0.348763235</v>
      </c>
    </row>
    <row r="403" spans="2:26" x14ac:dyDescent="0.2">
      <c r="B403" s="31">
        <v>5.0936299999999997E-11</v>
      </c>
      <c r="C403" s="31">
        <v>5.1203499999999998E-10</v>
      </c>
      <c r="D403" s="31">
        <v>4.8659799999999998E-9</v>
      </c>
      <c r="E403" s="31">
        <v>4.0267300000000002E-8</v>
      </c>
      <c r="F403" s="31">
        <v>1.6089300000000001E-7</v>
      </c>
      <c r="G403" s="31">
        <v>3.3488199999999999E-7</v>
      </c>
      <c r="H403" s="31">
        <v>8.3066400000000001E-7</v>
      </c>
      <c r="I403" s="31">
        <v>1.98994E-6</v>
      </c>
      <c r="J403" s="31">
        <v>4.6039899999999996E-6</v>
      </c>
      <c r="K403" s="31">
        <v>1.0287499999999999E-5</v>
      </c>
      <c r="L403" s="31">
        <v>2.2200599999999999E-5</v>
      </c>
      <c r="M403" s="31">
        <v>4.6270100000000003E-5</v>
      </c>
      <c r="N403" s="31">
        <v>9.3135999999999997E-5</v>
      </c>
      <c r="O403" s="31">
        <v>1.8105700000000001E-4</v>
      </c>
      <c r="P403" s="31">
        <v>3.3993400000000002E-4</v>
      </c>
      <c r="Q403" s="31">
        <v>1.0831390000000001E-3</v>
      </c>
      <c r="R403" s="31">
        <v>3.7533850000000001E-3</v>
      </c>
      <c r="S403" s="31">
        <v>9.5939839999999998E-3</v>
      </c>
      <c r="T403" s="31">
        <v>2.1360052000000001E-2</v>
      </c>
      <c r="U403" s="31">
        <v>4.1422900999999998E-2</v>
      </c>
      <c r="V403" s="31">
        <v>6.9971294000000003E-2</v>
      </c>
      <c r="W403" s="31">
        <v>0.102954544</v>
      </c>
      <c r="X403" s="31">
        <v>0.131953561</v>
      </c>
      <c r="Y403" s="31">
        <v>0.14731572600000001</v>
      </c>
      <c r="Z403" s="31">
        <v>0.46989056299999998</v>
      </c>
    </row>
    <row r="404" spans="2:26" x14ac:dyDescent="0.2">
      <c r="B404" s="31">
        <v>1.1838300000000001E-10</v>
      </c>
      <c r="C404" s="31">
        <v>9.8154999999999999E-10</v>
      </c>
      <c r="D404" s="31">
        <v>7.9493900000000008E-9</v>
      </c>
      <c r="E404" s="31">
        <v>5.6895799999999998E-8</v>
      </c>
      <c r="F404" s="31">
        <v>2.0422399999999999E-7</v>
      </c>
      <c r="G404" s="31">
        <v>3.9597099999999999E-7</v>
      </c>
      <c r="H404" s="31">
        <v>9.2764600000000002E-7</v>
      </c>
      <c r="I404" s="31">
        <v>2.1066899999999998E-6</v>
      </c>
      <c r="J404" s="31">
        <v>4.6378900000000002E-6</v>
      </c>
      <c r="K404" s="31">
        <v>9.8978399999999997E-6</v>
      </c>
      <c r="L404" s="31">
        <v>2.04767E-5</v>
      </c>
      <c r="M404" s="31">
        <v>4.1065900000000003E-5</v>
      </c>
      <c r="N404" s="31">
        <v>7.9836600000000001E-5</v>
      </c>
      <c r="O404" s="31">
        <v>1.5046100000000001E-4</v>
      </c>
      <c r="P404" s="31">
        <v>2.74882E-4</v>
      </c>
      <c r="Q404" s="31">
        <v>8.5008000000000002E-4</v>
      </c>
      <c r="R404" s="31">
        <v>2.856071E-3</v>
      </c>
      <c r="S404" s="31">
        <v>7.1557239999999996E-3</v>
      </c>
      <c r="T404" s="31">
        <v>1.5846849999999999E-2</v>
      </c>
      <c r="U404" s="31">
        <v>3.1020045999999999E-2</v>
      </c>
      <c r="V404" s="31">
        <v>5.3673089E-2</v>
      </c>
      <c r="W404" s="31">
        <v>8.2089790999999995E-2</v>
      </c>
      <c r="X404" s="31">
        <v>0.110979571</v>
      </c>
      <c r="Y404" s="31">
        <v>0.132623461</v>
      </c>
      <c r="Z404" s="31">
        <v>0.56232035800000002</v>
      </c>
    </row>
    <row r="405" spans="2:26" x14ac:dyDescent="0.2">
      <c r="B405" s="31">
        <v>2.8926300000000002E-10</v>
      </c>
      <c r="C405" s="31">
        <v>2.01187E-9</v>
      </c>
      <c r="D405" s="31">
        <v>1.4105E-8</v>
      </c>
      <c r="E405" s="31">
        <v>8.84561E-8</v>
      </c>
      <c r="F405" s="31">
        <v>2.8758199999999999E-7</v>
      </c>
      <c r="G405" s="31">
        <v>5.2195700000000002E-7</v>
      </c>
      <c r="H405" s="31">
        <v>1.1592000000000001E-6</v>
      </c>
      <c r="I405" s="31">
        <v>2.50329E-6</v>
      </c>
      <c r="J405" s="31">
        <v>5.25641E-6</v>
      </c>
      <c r="K405" s="31">
        <v>1.0732300000000001E-5</v>
      </c>
      <c r="L405" s="31">
        <v>2.1307200000000002E-5</v>
      </c>
      <c r="M405" s="31">
        <v>4.11326E-5</v>
      </c>
      <c r="N405" s="31">
        <v>7.7209699999999994E-5</v>
      </c>
      <c r="O405" s="31">
        <v>1.4092400000000001E-4</v>
      </c>
      <c r="P405" s="31">
        <v>2.5010700000000001E-4</v>
      </c>
      <c r="Q405" s="31">
        <v>7.4830800000000005E-4</v>
      </c>
      <c r="R405" s="31">
        <v>2.4220539999999999E-3</v>
      </c>
      <c r="S405" s="31">
        <v>5.8915759999999999E-3</v>
      </c>
      <c r="T405" s="31">
        <v>1.2820811E-2</v>
      </c>
      <c r="U405" s="31">
        <v>2.4959709E-2</v>
      </c>
      <c r="V405" s="31">
        <v>4.3471721999999997E-2</v>
      </c>
      <c r="W405" s="31">
        <v>6.7736108000000003E-2</v>
      </c>
      <c r="X405" s="31">
        <v>9.4423906000000002E-2</v>
      </c>
      <c r="Y405" s="31">
        <v>0.11775888599999999</v>
      </c>
      <c r="Z405" s="31">
        <v>0.62921567300000003</v>
      </c>
    </row>
    <row r="406" spans="2:26" x14ac:dyDescent="0.2">
      <c r="B406" s="31">
        <v>2.3612299999999998E-10</v>
      </c>
      <c r="C406" s="31">
        <v>1.36342E-9</v>
      </c>
      <c r="D406" s="31">
        <v>8.2842200000000006E-9</v>
      </c>
      <c r="E406" s="31">
        <v>4.5836699999999999E-8</v>
      </c>
      <c r="F406" s="31">
        <v>1.36261E-7</v>
      </c>
      <c r="G406" s="31">
        <v>2.3365E-7</v>
      </c>
      <c r="H406" s="31">
        <v>4.9676500000000004E-7</v>
      </c>
      <c r="I406" s="31">
        <v>1.0316199999999999E-6</v>
      </c>
      <c r="J406" s="31">
        <v>2.09255E-6</v>
      </c>
      <c r="K406" s="31">
        <v>4.1458899999999997E-6</v>
      </c>
      <c r="L406" s="31">
        <v>8.0231400000000006E-6</v>
      </c>
      <c r="M406" s="31">
        <v>1.5165500000000001E-5</v>
      </c>
      <c r="N406" s="31">
        <v>2.7999699999999999E-5</v>
      </c>
      <c r="O406" s="31">
        <v>5.0493700000000001E-5</v>
      </c>
      <c r="P406" s="31">
        <v>8.8941699999999996E-5</v>
      </c>
      <c r="Q406" s="31">
        <v>2.6535799999999999E-4</v>
      </c>
      <c r="R406" s="31">
        <v>8.6649100000000005E-4</v>
      </c>
      <c r="S406" s="31">
        <v>2.1640240000000001E-3</v>
      </c>
      <c r="T406" s="31">
        <v>4.9218930000000001E-3</v>
      </c>
      <c r="U406" s="31">
        <v>1.0194751E-2</v>
      </c>
      <c r="V406" s="31">
        <v>1.9230809000000001E-2</v>
      </c>
      <c r="W406" s="31">
        <v>3.3036712000000003E-2</v>
      </c>
      <c r="X406" s="31">
        <v>5.1686364999999998E-2</v>
      </c>
      <c r="Y406" s="31">
        <v>7.3643837000000004E-2</v>
      </c>
      <c r="Z406" s="31">
        <v>0.80379094399999995</v>
      </c>
    </row>
    <row r="408" spans="2:26" x14ac:dyDescent="0.2">
      <c r="B408" s="31" t="s">
        <v>145</v>
      </c>
    </row>
    <row r="409" spans="2:26" x14ac:dyDescent="0.2">
      <c r="B409" s="31">
        <v>1234567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A149"/>
  <sheetViews>
    <sheetView workbookViewId="0"/>
  </sheetViews>
  <sheetFormatPr baseColWidth="10" defaultRowHeight="15" x14ac:dyDescent="0.2"/>
  <sheetData>
    <row r="2" spans="3:20" x14ac:dyDescent="0.2">
      <c r="S2" t="s">
        <v>145</v>
      </c>
      <c r="T2" t="s">
        <v>278</v>
      </c>
    </row>
    <row r="3" spans="3:20" x14ac:dyDescent="0.2">
      <c r="C3">
        <f>AVERAGE(C5:C39)*1/0.8</f>
        <v>1.8452143399999999E-2</v>
      </c>
      <c r="D3">
        <f t="shared" ref="D3:O3" si="0">AVERAGE(D5:D39)*1/0.8</f>
        <v>1.4366736950000002E-2</v>
      </c>
      <c r="E3">
        <f t="shared" si="0"/>
        <v>1.4646256E-2</v>
      </c>
      <c r="F3">
        <f t="shared" si="0"/>
        <v>1.7102090049999998E-2</v>
      </c>
      <c r="G3">
        <f t="shared" si="0"/>
        <v>2.4828278750000002E-2</v>
      </c>
      <c r="H3">
        <f t="shared" si="0"/>
        <v>4.0131380299999991E-2</v>
      </c>
      <c r="I3">
        <f t="shared" si="0"/>
        <v>5.2908273449999994E-2</v>
      </c>
      <c r="J3">
        <f t="shared" si="0"/>
        <v>8.2051727850000006E-2</v>
      </c>
      <c r="K3">
        <f t="shared" si="0"/>
        <v>0.10931894819999999</v>
      </c>
      <c r="L3">
        <f t="shared" si="0"/>
        <v>0.14084105699999996</v>
      </c>
      <c r="M3">
        <f t="shared" si="0"/>
        <v>0.2064410803</v>
      </c>
      <c r="N3">
        <f t="shared" si="0"/>
        <v>0.30482723249999999</v>
      </c>
      <c r="O3">
        <f t="shared" si="0"/>
        <v>0.25055750925000003</v>
      </c>
      <c r="S3">
        <v>-1.9872770684200001</v>
      </c>
    </row>
    <row r="4" spans="3:20" x14ac:dyDescent="0.2">
      <c r="S4" t="s">
        <v>145</v>
      </c>
      <c r="T4" t="s">
        <v>279</v>
      </c>
    </row>
    <row r="5" spans="3:20" x14ac:dyDescent="0.2">
      <c r="C5">
        <v>2.2672628E-2</v>
      </c>
      <c r="D5">
        <v>1.7726911000000001E-2</v>
      </c>
      <c r="E5">
        <v>1.5219681000000001E-2</v>
      </c>
      <c r="F5">
        <v>1.6772931000000001E-2</v>
      </c>
      <c r="G5">
        <v>1.3439036999999999E-2</v>
      </c>
      <c r="H5">
        <v>3.7648132000000001E-2</v>
      </c>
      <c r="I5">
        <v>1.9613462000000002E-2</v>
      </c>
      <c r="J5">
        <v>6.5503653999999994E-2</v>
      </c>
      <c r="K5">
        <v>3.0123635999999999E-2</v>
      </c>
      <c r="L5">
        <v>6.8949974999999997E-2</v>
      </c>
      <c r="M5">
        <v>4.4164680999999997E-2</v>
      </c>
      <c r="N5">
        <v>7.3732707999999994E-2</v>
      </c>
      <c r="O5">
        <v>4.9897031000000001E-2</v>
      </c>
      <c r="S5">
        <v>-0.92440402129699994</v>
      </c>
    </row>
    <row r="6" spans="3:20" x14ac:dyDescent="0.2">
      <c r="C6">
        <v>6.4571150000000003E-3</v>
      </c>
      <c r="D6">
        <v>1.8381603999999999E-2</v>
      </c>
      <c r="E6">
        <v>3.4153337999999998E-2</v>
      </c>
      <c r="F6">
        <v>2.3482747000000002E-2</v>
      </c>
      <c r="G6">
        <v>2.3064774999999999E-2</v>
      </c>
      <c r="H6">
        <v>2.1383926000000001E-2</v>
      </c>
      <c r="I6">
        <v>3.5364292999999998E-2</v>
      </c>
      <c r="J6">
        <v>3.4684180000000002E-2</v>
      </c>
      <c r="K6">
        <v>4.4558646E-2</v>
      </c>
      <c r="L6">
        <v>5.4262690000000002E-2</v>
      </c>
      <c r="M6">
        <v>0.135758984</v>
      </c>
      <c r="N6">
        <v>7.5139038000000005E-2</v>
      </c>
      <c r="O6">
        <v>8.5822116000000004E-2</v>
      </c>
      <c r="S6" t="s">
        <v>280</v>
      </c>
    </row>
    <row r="7" spans="3:20" x14ac:dyDescent="0.2">
      <c r="C7">
        <v>9.0088890000000008E-3</v>
      </c>
      <c r="D7">
        <v>3.7213889999999999E-3</v>
      </c>
      <c r="E7">
        <v>1.8055182999999999E-2</v>
      </c>
      <c r="F7">
        <v>3.0444082000000001E-2</v>
      </c>
      <c r="G7">
        <v>3.4709706999999999E-2</v>
      </c>
      <c r="H7">
        <v>4.1319814000000003E-2</v>
      </c>
      <c r="I7">
        <v>3.1664431999999999E-2</v>
      </c>
      <c r="J7">
        <v>4.9154492000000001E-2</v>
      </c>
      <c r="K7">
        <v>5.6305669000000003E-2</v>
      </c>
      <c r="L7">
        <v>9.9250429000000001E-2</v>
      </c>
      <c r="M7">
        <v>0.11415484300000001</v>
      </c>
      <c r="N7">
        <v>0.16270427000000001</v>
      </c>
      <c r="O7">
        <v>0.120444685</v>
      </c>
      <c r="S7" t="s">
        <v>281</v>
      </c>
    </row>
    <row r="8" spans="3:20" x14ac:dyDescent="0.2">
      <c r="C8">
        <v>3.2002296E-2</v>
      </c>
      <c r="D8">
        <v>1.2316733999999999E-2</v>
      </c>
      <c r="E8">
        <v>6.456949E-3</v>
      </c>
      <c r="F8">
        <v>2.1035782999999999E-2</v>
      </c>
      <c r="G8">
        <v>5.4575036E-2</v>
      </c>
      <c r="H8">
        <v>0.12509981000000001</v>
      </c>
      <c r="I8">
        <v>7.3959885000000003E-2</v>
      </c>
      <c r="J8">
        <v>6.6590201000000002E-2</v>
      </c>
      <c r="K8">
        <v>5.5124520000000003E-2</v>
      </c>
      <c r="L8">
        <v>6.7243565000000005E-2</v>
      </c>
      <c r="M8">
        <v>7.6978582000000004E-2</v>
      </c>
      <c r="N8">
        <v>0.147011485</v>
      </c>
      <c r="O8">
        <v>8.0604226000000001E-2</v>
      </c>
      <c r="S8" t="s">
        <v>282</v>
      </c>
    </row>
    <row r="9" spans="3:20" x14ac:dyDescent="0.2">
      <c r="C9">
        <v>1.899969E-2</v>
      </c>
      <c r="D9">
        <v>1.6713137999999999E-2</v>
      </c>
      <c r="E9">
        <v>1.4600968000000001E-2</v>
      </c>
      <c r="F9">
        <v>9.7792669999999995E-3</v>
      </c>
      <c r="G9">
        <v>2.3140353999999998E-2</v>
      </c>
      <c r="H9">
        <v>4.2945589999999999E-2</v>
      </c>
      <c r="I9">
        <v>7.2741444000000002E-2</v>
      </c>
      <c r="J9">
        <v>8.2471802999999996E-2</v>
      </c>
      <c r="K9">
        <v>7.2746597999999996E-2</v>
      </c>
      <c r="L9">
        <v>0.13990765099999999</v>
      </c>
      <c r="M9">
        <v>8.4577640999999995E-2</v>
      </c>
      <c r="N9">
        <v>0.53161902599999999</v>
      </c>
      <c r="O9">
        <v>8.5492617000000007E-2</v>
      </c>
      <c r="S9" t="s">
        <v>283</v>
      </c>
    </row>
    <row r="10" spans="3:20" x14ac:dyDescent="0.2">
      <c r="C10">
        <v>2.2714425E-2</v>
      </c>
      <c r="D10">
        <v>4.3529277999999998E-2</v>
      </c>
      <c r="E10">
        <v>2.2236432E-2</v>
      </c>
      <c r="F10">
        <v>1.4624821E-2</v>
      </c>
      <c r="G10">
        <v>1.1259428E-2</v>
      </c>
      <c r="H10">
        <v>1.9543205000000001E-2</v>
      </c>
      <c r="I10">
        <v>4.1428077000000001E-2</v>
      </c>
      <c r="J10">
        <v>6.1474323999999997E-2</v>
      </c>
      <c r="K10">
        <v>0.17671439799999999</v>
      </c>
      <c r="L10">
        <v>0.105755326</v>
      </c>
      <c r="M10">
        <v>9.3101711000000004E-2</v>
      </c>
      <c r="N10">
        <v>0.11935399300000001</v>
      </c>
      <c r="O10">
        <v>0.133245584</v>
      </c>
      <c r="S10" t="s">
        <v>284</v>
      </c>
    </row>
    <row r="11" spans="3:20" x14ac:dyDescent="0.2">
      <c r="C11">
        <v>2.9707186E-2</v>
      </c>
      <c r="D11">
        <v>1.1595668E-2</v>
      </c>
      <c r="E11">
        <v>7.4760900000000003E-3</v>
      </c>
      <c r="F11">
        <v>1.4125255999999999E-2</v>
      </c>
      <c r="G11">
        <v>1.6467261E-2</v>
      </c>
      <c r="H11">
        <v>1.9752802999999999E-2</v>
      </c>
      <c r="I11">
        <v>3.6749008999999999E-2</v>
      </c>
      <c r="J11">
        <v>7.6182134999999998E-2</v>
      </c>
      <c r="K11">
        <v>0.13614304199999999</v>
      </c>
      <c r="L11">
        <v>0.13602471099999999</v>
      </c>
      <c r="M11">
        <v>0.22866024700000001</v>
      </c>
      <c r="N11">
        <v>8.5986230999999996E-2</v>
      </c>
      <c r="O11">
        <v>9.4121879000000006E-2</v>
      </c>
      <c r="S11">
        <v>2016</v>
      </c>
    </row>
    <row r="12" spans="3:20" x14ac:dyDescent="0.2">
      <c r="C12">
        <v>1.9736453000000001E-2</v>
      </c>
      <c r="D12">
        <v>2.8731890999999999E-2</v>
      </c>
      <c r="E12">
        <v>1.8646376999999999E-2</v>
      </c>
      <c r="F12">
        <v>7.47498E-3</v>
      </c>
      <c r="G12">
        <v>2.0672629000000001E-2</v>
      </c>
      <c r="H12">
        <v>2.7425748999999999E-2</v>
      </c>
      <c r="I12">
        <v>2.4574397000000001E-2</v>
      </c>
      <c r="J12">
        <v>5.5743612999999997E-2</v>
      </c>
      <c r="K12">
        <v>0.108112546</v>
      </c>
      <c r="L12">
        <v>0.12657655100000001</v>
      </c>
      <c r="M12">
        <v>0.18390627000000001</v>
      </c>
      <c r="N12">
        <v>0.23974256999999999</v>
      </c>
      <c r="O12">
        <v>0.22115383699999999</v>
      </c>
      <c r="S12" t="s">
        <v>285</v>
      </c>
    </row>
    <row r="13" spans="3:20" x14ac:dyDescent="0.2">
      <c r="C13">
        <v>4.0946580000000002E-3</v>
      </c>
      <c r="D13">
        <v>6.5469999999999999E-3</v>
      </c>
      <c r="E13">
        <v>1.3326116000000001E-2</v>
      </c>
      <c r="F13">
        <v>1.2942929000000001E-2</v>
      </c>
      <c r="G13">
        <v>6.1852349999999999E-3</v>
      </c>
      <c r="H13">
        <v>2.0034501999999999E-2</v>
      </c>
      <c r="I13">
        <v>3.2181647000000001E-2</v>
      </c>
      <c r="J13">
        <v>5.0374470999999997E-2</v>
      </c>
      <c r="K13">
        <v>0.147235276</v>
      </c>
      <c r="L13">
        <v>0.27120328199999999</v>
      </c>
      <c r="M13">
        <v>0.425007148</v>
      </c>
      <c r="N13">
        <v>0.56923478699999996</v>
      </c>
      <c r="O13">
        <v>0.27190224800000001</v>
      </c>
      <c r="S13">
        <v>1970</v>
      </c>
    </row>
    <row r="14" spans="3:20" x14ac:dyDescent="0.2">
      <c r="C14">
        <v>1.3518664E-2</v>
      </c>
      <c r="D14">
        <v>5.3007469999999998E-3</v>
      </c>
      <c r="E14">
        <v>6.3493610000000004E-3</v>
      </c>
      <c r="F14">
        <v>1.6186639999999999E-2</v>
      </c>
      <c r="G14">
        <v>1.2235021E-2</v>
      </c>
      <c r="H14">
        <v>8.6653670000000002E-3</v>
      </c>
      <c r="I14">
        <v>2.7525872999999999E-2</v>
      </c>
      <c r="J14">
        <v>5.7738049E-2</v>
      </c>
      <c r="K14">
        <v>5.8957352999999997E-2</v>
      </c>
      <c r="L14">
        <v>0.130323678</v>
      </c>
      <c r="M14">
        <v>0.52046866599999997</v>
      </c>
      <c r="N14">
        <v>0.76401742900000003</v>
      </c>
      <c r="O14">
        <v>0.70187144400000001</v>
      </c>
      <c r="S14" t="s">
        <v>286</v>
      </c>
    </row>
    <row r="15" spans="3:20" x14ac:dyDescent="0.2">
      <c r="C15">
        <v>1.5064309999999999E-2</v>
      </c>
      <c r="D15">
        <v>1.4694709E-2</v>
      </c>
      <c r="E15">
        <v>8.0795199999999998E-3</v>
      </c>
      <c r="F15">
        <v>1.2426514E-2</v>
      </c>
      <c r="G15">
        <v>2.6234678000000001E-2</v>
      </c>
      <c r="H15">
        <v>2.5416595E-2</v>
      </c>
      <c r="I15">
        <v>2.0469208999999999E-2</v>
      </c>
      <c r="J15">
        <v>4.7693180000000002E-2</v>
      </c>
      <c r="K15">
        <v>6.6652177000000007E-2</v>
      </c>
      <c r="L15">
        <v>9.3165807000000003E-2</v>
      </c>
      <c r="M15">
        <v>0.13048460000000001</v>
      </c>
      <c r="N15">
        <v>0.14166556499999999</v>
      </c>
      <c r="O15">
        <v>0.47468015600000002</v>
      </c>
      <c r="S15">
        <v>2017</v>
      </c>
    </row>
    <row r="16" spans="3:20" x14ac:dyDescent="0.2">
      <c r="C16">
        <v>1.3686629000000001E-2</v>
      </c>
      <c r="D16">
        <v>8.6295069999999998E-3</v>
      </c>
      <c r="E16">
        <v>1.0175708E-2</v>
      </c>
      <c r="F16">
        <v>7.2186869999999997E-3</v>
      </c>
      <c r="G16">
        <v>1.3149062E-2</v>
      </c>
      <c r="H16">
        <v>2.5154831999999998E-2</v>
      </c>
      <c r="I16">
        <v>3.1366099000000001E-2</v>
      </c>
      <c r="J16">
        <v>2.8581702E-2</v>
      </c>
      <c r="K16">
        <v>6.0720046E-2</v>
      </c>
      <c r="L16">
        <v>6.9360628999999993E-2</v>
      </c>
      <c r="M16">
        <v>0.108341903</v>
      </c>
      <c r="N16">
        <v>0.33545026999999999</v>
      </c>
      <c r="O16">
        <v>0.354774427</v>
      </c>
      <c r="S16" t="s">
        <v>287</v>
      </c>
    </row>
    <row r="17" spans="3:53" x14ac:dyDescent="0.2">
      <c r="C17">
        <v>5.1175550000000002E-3</v>
      </c>
      <c r="D17">
        <v>9.6871709999999996E-3</v>
      </c>
      <c r="E17">
        <v>8.9199139999999993E-3</v>
      </c>
      <c r="F17">
        <v>1.1693946E-2</v>
      </c>
      <c r="G17">
        <v>1.1242E-2</v>
      </c>
      <c r="H17">
        <v>2.0295892999999999E-2</v>
      </c>
      <c r="I17">
        <v>3.7344372000000001E-2</v>
      </c>
      <c r="J17">
        <v>5.6520144000000001E-2</v>
      </c>
      <c r="K17">
        <v>5.4909568999999998E-2</v>
      </c>
      <c r="L17">
        <v>6.9618013000000006E-2</v>
      </c>
      <c r="M17">
        <v>0.14271874600000001</v>
      </c>
      <c r="N17">
        <v>0.36044672900000002</v>
      </c>
      <c r="O17">
        <v>0.224835701</v>
      </c>
      <c r="S17">
        <v>2</v>
      </c>
    </row>
    <row r="18" spans="3:53" x14ac:dyDescent="0.2">
      <c r="C18">
        <v>1.566592E-2</v>
      </c>
      <c r="D18">
        <v>5.1467070000000004E-3</v>
      </c>
      <c r="E18">
        <v>7.8741239999999997E-3</v>
      </c>
      <c r="F18">
        <v>1.5172632E-2</v>
      </c>
      <c r="G18">
        <v>1.7290280000000002E-2</v>
      </c>
      <c r="H18">
        <v>1.7499957E-2</v>
      </c>
      <c r="I18">
        <v>3.2061487999999999E-2</v>
      </c>
      <c r="J18">
        <v>8.1799178E-2</v>
      </c>
      <c r="K18">
        <v>6.2736984999999995E-2</v>
      </c>
      <c r="L18">
        <v>6.0405192000000003E-2</v>
      </c>
      <c r="M18">
        <v>0.13940902499999999</v>
      </c>
      <c r="N18">
        <v>0.17691493899999999</v>
      </c>
      <c r="O18">
        <v>0.11430356899999999</v>
      </c>
      <c r="S18" t="s">
        <v>145</v>
      </c>
    </row>
    <row r="19" spans="3:53" x14ac:dyDescent="0.2">
      <c r="C19">
        <v>1.5238580999999999E-2</v>
      </c>
      <c r="D19">
        <v>6.0154680000000004E-3</v>
      </c>
      <c r="E19">
        <v>4.7181599999999999E-3</v>
      </c>
      <c r="F19">
        <v>7.8981520000000003E-3</v>
      </c>
      <c r="G19">
        <v>1.7689032E-2</v>
      </c>
      <c r="H19">
        <v>2.9625503000000001E-2</v>
      </c>
      <c r="I19">
        <v>2.8302121999999999E-2</v>
      </c>
      <c r="J19">
        <v>4.7713708000000001E-2</v>
      </c>
      <c r="K19">
        <v>8.3673961000000005E-2</v>
      </c>
      <c r="L19">
        <v>7.5500664999999995E-2</v>
      </c>
      <c r="M19">
        <v>0.25470792199999998</v>
      </c>
      <c r="N19">
        <v>0.37319627500000002</v>
      </c>
      <c r="O19">
        <v>0.28424540700000001</v>
      </c>
      <c r="S19">
        <v>25</v>
      </c>
      <c r="T19">
        <v>35</v>
      </c>
    </row>
    <row r="20" spans="3:53" x14ac:dyDescent="0.2">
      <c r="C20">
        <v>1.2805522E-2</v>
      </c>
      <c r="D20">
        <v>6.5395480000000001E-3</v>
      </c>
      <c r="E20">
        <v>5.3360839999999996E-3</v>
      </c>
      <c r="F20">
        <v>7.9358759999999997E-3</v>
      </c>
      <c r="G20">
        <v>1.2753188E-2</v>
      </c>
      <c r="H20">
        <v>2.5361725000000002E-2</v>
      </c>
      <c r="I20">
        <v>3.8384448000000002E-2</v>
      </c>
      <c r="J20">
        <v>3.9867741999999998E-2</v>
      </c>
      <c r="K20">
        <v>8.8984052999999994E-2</v>
      </c>
      <c r="L20">
        <v>0.13828136599999999</v>
      </c>
      <c r="M20">
        <v>0.122345669</v>
      </c>
      <c r="N20">
        <v>0.19355583200000001</v>
      </c>
      <c r="O20">
        <v>0.105613199</v>
      </c>
      <c r="S20" t="s">
        <v>145</v>
      </c>
    </row>
    <row r="21" spans="3:53" x14ac:dyDescent="0.2">
      <c r="C21">
        <v>9.0099440000000006E-3</v>
      </c>
      <c r="D21">
        <v>9.5886679999999998E-3</v>
      </c>
      <c r="E21">
        <v>6.1633160000000003E-3</v>
      </c>
      <c r="F21">
        <v>6.6066989999999997E-3</v>
      </c>
      <c r="G21">
        <v>1.1958045E-2</v>
      </c>
      <c r="H21">
        <v>2.3056291E-2</v>
      </c>
      <c r="I21">
        <v>3.9401657E-2</v>
      </c>
      <c r="J21">
        <v>5.2184487000000002E-2</v>
      </c>
      <c r="K21">
        <v>6.5052111999999995E-2</v>
      </c>
      <c r="L21">
        <v>0.12713158499999999</v>
      </c>
      <c r="M21">
        <v>0.13531338600000001</v>
      </c>
      <c r="N21">
        <v>0.11862274</v>
      </c>
      <c r="O21">
        <v>9.5405866000000006E-2</v>
      </c>
      <c r="S21">
        <v>1991</v>
      </c>
      <c r="T21">
        <v>1992</v>
      </c>
      <c r="U21">
        <v>1993</v>
      </c>
      <c r="V21">
        <v>1994</v>
      </c>
      <c r="W21">
        <v>1995</v>
      </c>
      <c r="X21">
        <v>1996</v>
      </c>
      <c r="Y21">
        <v>1997</v>
      </c>
      <c r="Z21">
        <v>1998</v>
      </c>
      <c r="AA21">
        <v>1999</v>
      </c>
      <c r="AB21">
        <v>2000</v>
      </c>
      <c r="AC21">
        <v>2001</v>
      </c>
      <c r="AD21">
        <v>2002</v>
      </c>
      <c r="AE21">
        <v>2003</v>
      </c>
      <c r="AF21">
        <v>2004</v>
      </c>
      <c r="AG21">
        <v>2005</v>
      </c>
      <c r="AH21">
        <v>2006</v>
      </c>
      <c r="AI21">
        <v>2007</v>
      </c>
      <c r="AJ21">
        <v>2008</v>
      </c>
      <c r="AK21">
        <v>2009</v>
      </c>
      <c r="AL21">
        <v>2010</v>
      </c>
      <c r="AM21">
        <v>2011</v>
      </c>
      <c r="AN21">
        <v>2012</v>
      </c>
      <c r="AO21">
        <v>2013</v>
      </c>
      <c r="AP21">
        <v>2014</v>
      </c>
      <c r="AQ21">
        <v>2015</v>
      </c>
    </row>
    <row r="22" spans="3:53" x14ac:dyDescent="0.2">
      <c r="C22">
        <v>1.0565227999999999E-2</v>
      </c>
      <c r="D22">
        <v>1.1042949E-2</v>
      </c>
      <c r="E22">
        <v>1.0143604000000001E-2</v>
      </c>
      <c r="F22">
        <v>7.1280730000000004E-3</v>
      </c>
      <c r="G22">
        <v>1.2325717999999999E-2</v>
      </c>
      <c r="H22">
        <v>1.6983188999999999E-2</v>
      </c>
      <c r="I22">
        <v>2.5556705999999998E-2</v>
      </c>
      <c r="J22">
        <v>5.7064610000000002E-2</v>
      </c>
      <c r="K22">
        <v>6.9687922999999999E-2</v>
      </c>
      <c r="L22">
        <v>6.5489012999999999E-2</v>
      </c>
      <c r="M22">
        <v>7.7819212999999998E-2</v>
      </c>
      <c r="N22">
        <v>0.21527045</v>
      </c>
      <c r="O22">
        <v>8.4914512999999997E-2</v>
      </c>
      <c r="S22">
        <v>1982</v>
      </c>
      <c r="T22">
        <v>1983</v>
      </c>
      <c r="U22">
        <v>1984</v>
      </c>
      <c r="V22">
        <v>1985</v>
      </c>
      <c r="W22">
        <v>1986</v>
      </c>
      <c r="X22">
        <v>1987</v>
      </c>
      <c r="Y22">
        <v>1988</v>
      </c>
      <c r="Z22">
        <v>1989</v>
      </c>
      <c r="AA22">
        <v>1990</v>
      </c>
      <c r="AB22">
        <v>1991</v>
      </c>
      <c r="AC22">
        <v>1992</v>
      </c>
      <c r="AD22">
        <v>1993</v>
      </c>
      <c r="AE22">
        <v>1994</v>
      </c>
      <c r="AF22">
        <v>1995</v>
      </c>
      <c r="AG22">
        <v>1996</v>
      </c>
      <c r="AH22">
        <v>1997</v>
      </c>
      <c r="AI22">
        <v>1998</v>
      </c>
      <c r="AJ22">
        <v>1999</v>
      </c>
      <c r="AK22">
        <v>2000</v>
      </c>
      <c r="AL22">
        <v>2001</v>
      </c>
      <c r="AM22">
        <v>2002</v>
      </c>
      <c r="AN22">
        <v>2003</v>
      </c>
      <c r="AO22">
        <v>2004</v>
      </c>
      <c r="AP22">
        <v>2005</v>
      </c>
      <c r="AQ22">
        <v>2006</v>
      </c>
      <c r="AR22">
        <v>2007</v>
      </c>
      <c r="AS22">
        <v>2008</v>
      </c>
      <c r="AT22">
        <v>2009</v>
      </c>
      <c r="AU22">
        <v>2010</v>
      </c>
      <c r="AV22">
        <v>2011</v>
      </c>
      <c r="AW22">
        <v>2012</v>
      </c>
      <c r="AX22">
        <v>2013</v>
      </c>
      <c r="AY22">
        <v>2014</v>
      </c>
      <c r="AZ22">
        <v>2015</v>
      </c>
      <c r="BA22">
        <v>2016</v>
      </c>
    </row>
    <row r="23" spans="3:53" x14ac:dyDescent="0.2">
      <c r="C23">
        <v>1.0083541999999999E-2</v>
      </c>
      <c r="D23">
        <v>1.2814354E-2</v>
      </c>
      <c r="E23">
        <v>2.7830916000000001E-2</v>
      </c>
      <c r="F23">
        <v>1.7249542E-2</v>
      </c>
      <c r="G23">
        <v>1.9935767E-2</v>
      </c>
      <c r="H23">
        <v>2.8947721999999999E-2</v>
      </c>
      <c r="I23">
        <v>4.2742429999999998E-2</v>
      </c>
      <c r="J23">
        <v>5.5806516E-2</v>
      </c>
      <c r="K23">
        <v>0.10167265</v>
      </c>
      <c r="L23">
        <v>0.121577557</v>
      </c>
      <c r="M23">
        <v>9.2800265000000007E-2</v>
      </c>
      <c r="N23">
        <v>0.29859294600000003</v>
      </c>
      <c r="O23">
        <v>0.15739711200000001</v>
      </c>
      <c r="S23" t="s">
        <v>288</v>
      </c>
    </row>
    <row r="24" spans="3:53" x14ac:dyDescent="0.2">
      <c r="C24">
        <v>2.3550999E-2</v>
      </c>
      <c r="D24">
        <v>3.3084579999999998E-3</v>
      </c>
      <c r="E24">
        <v>9.6315089999999999E-3</v>
      </c>
      <c r="F24">
        <v>3.3794515999999997E-2</v>
      </c>
      <c r="G24">
        <v>2.8595347E-2</v>
      </c>
      <c r="H24">
        <v>3.9032379999999998E-2</v>
      </c>
      <c r="I24">
        <v>4.3226940999999998E-2</v>
      </c>
      <c r="J24">
        <v>5.2734445999999997E-2</v>
      </c>
      <c r="K24">
        <v>6.8376801000000001E-2</v>
      </c>
      <c r="L24">
        <v>9.7489277999999999E-2</v>
      </c>
      <c r="M24">
        <v>0.14856018700000001</v>
      </c>
      <c r="N24">
        <v>0.131363702</v>
      </c>
      <c r="O24">
        <v>0.11436157600000001</v>
      </c>
      <c r="S24">
        <v>3</v>
      </c>
    </row>
    <row r="25" spans="3:53" x14ac:dyDescent="0.2">
      <c r="C25">
        <v>5.544528E-3</v>
      </c>
      <c r="D25">
        <v>1.2342522999999999E-2</v>
      </c>
      <c r="E25">
        <v>4.6128640000000004E-3</v>
      </c>
      <c r="F25">
        <v>1.0201699E-2</v>
      </c>
      <c r="G25">
        <v>3.0967562000000001E-2</v>
      </c>
      <c r="H25">
        <v>4.1977030999999998E-2</v>
      </c>
      <c r="I25">
        <v>4.9201755E-2</v>
      </c>
      <c r="J25">
        <v>5.0118696999999997E-2</v>
      </c>
      <c r="K25">
        <v>6.2549417999999996E-2</v>
      </c>
      <c r="L25">
        <v>9.0647289000000006E-2</v>
      </c>
      <c r="M25">
        <v>0.28798506899999998</v>
      </c>
      <c r="N25">
        <v>0.155592218</v>
      </c>
      <c r="O25">
        <v>0.20782737000000001</v>
      </c>
      <c r="S25" t="s">
        <v>289</v>
      </c>
    </row>
    <row r="26" spans="3:53" x14ac:dyDescent="0.2">
      <c r="C26">
        <v>8.0565480000000002E-3</v>
      </c>
      <c r="D26">
        <v>2.6081920000000001E-3</v>
      </c>
      <c r="E26">
        <v>1.4718402E-2</v>
      </c>
      <c r="F26">
        <v>8.2842739999999995E-3</v>
      </c>
      <c r="G26">
        <v>2.1231956999999999E-2</v>
      </c>
      <c r="H26">
        <v>5.1393102000000003E-2</v>
      </c>
      <c r="I26">
        <v>8.4363207999999995E-2</v>
      </c>
      <c r="J26">
        <v>0.107789046</v>
      </c>
      <c r="K26">
        <v>8.8839605000000002E-2</v>
      </c>
      <c r="L26">
        <v>0.101482582</v>
      </c>
      <c r="M26">
        <v>0.12904143900000001</v>
      </c>
      <c r="N26">
        <v>0.212030949</v>
      </c>
      <c r="O26">
        <v>0.45234939600000001</v>
      </c>
      <c r="S26">
        <v>15</v>
      </c>
    </row>
    <row r="27" spans="3:53" x14ac:dyDescent="0.2">
      <c r="C27">
        <v>9.0960539999999993E-3</v>
      </c>
      <c r="D27">
        <v>4.9917130000000001E-3</v>
      </c>
      <c r="E27">
        <v>4.0971899999999997E-3</v>
      </c>
      <c r="F27">
        <v>1.9554810999999998E-2</v>
      </c>
      <c r="G27">
        <v>2.5670289999999998E-2</v>
      </c>
      <c r="H27">
        <v>3.5535964000000003E-2</v>
      </c>
      <c r="I27">
        <v>7.7113694999999996E-2</v>
      </c>
      <c r="J27">
        <v>9.1686051000000005E-2</v>
      </c>
      <c r="K27">
        <v>0.10375788800000001</v>
      </c>
      <c r="L27">
        <v>0.124776548</v>
      </c>
      <c r="M27">
        <v>0.133176717</v>
      </c>
      <c r="N27">
        <v>0.183886098</v>
      </c>
      <c r="O27">
        <v>0.15527194599999999</v>
      </c>
      <c r="S27">
        <v>0.287074</v>
      </c>
      <c r="T27">
        <v>0.478518</v>
      </c>
      <c r="U27">
        <v>0.60778399999999999</v>
      </c>
      <c r="V27">
        <v>0.72699899999999995</v>
      </c>
      <c r="W27">
        <v>0.84816499999999995</v>
      </c>
      <c r="X27">
        <v>0.88670800000000005</v>
      </c>
      <c r="Y27">
        <v>1.00604</v>
      </c>
      <c r="Z27">
        <v>1.1265099999999999</v>
      </c>
      <c r="AA27">
        <v>1.1247199999999999</v>
      </c>
      <c r="AB27">
        <v>1.2372799999999999</v>
      </c>
      <c r="AC27">
        <v>1.24166</v>
      </c>
      <c r="AD27">
        <v>1.2786599999999999</v>
      </c>
      <c r="AE27">
        <v>1.24356</v>
      </c>
    </row>
    <row r="28" spans="3:53" x14ac:dyDescent="0.2">
      <c r="C28">
        <v>1.8322752000000001E-2</v>
      </c>
      <c r="D28">
        <v>7.6802060000000002E-3</v>
      </c>
      <c r="E28">
        <v>7.0516570000000002E-3</v>
      </c>
      <c r="F28">
        <v>5.0034720000000001E-3</v>
      </c>
      <c r="G28">
        <v>1.5887083E-2</v>
      </c>
      <c r="H28">
        <v>2.9264261999999999E-2</v>
      </c>
      <c r="I28">
        <v>5.6414409999999998E-2</v>
      </c>
      <c r="J28">
        <v>0.135779064</v>
      </c>
      <c r="K28">
        <v>0.16137204599999999</v>
      </c>
      <c r="L28">
        <v>0.19119887899999999</v>
      </c>
      <c r="M28">
        <v>0.15966934599999999</v>
      </c>
      <c r="N28">
        <v>0.21570719999999999</v>
      </c>
      <c r="O28">
        <v>0.17030714</v>
      </c>
      <c r="S28">
        <v>0.39792499999999997</v>
      </c>
      <c r="T28">
        <v>0.468366</v>
      </c>
      <c r="U28">
        <v>0.64540299999999995</v>
      </c>
      <c r="V28">
        <v>0.71234399999999998</v>
      </c>
      <c r="W28">
        <v>0.81445299999999998</v>
      </c>
      <c r="X28">
        <v>0.98301400000000005</v>
      </c>
      <c r="Y28">
        <v>1.02772</v>
      </c>
      <c r="Z28">
        <v>1.22445</v>
      </c>
      <c r="AA28">
        <v>1.2338499999999999</v>
      </c>
      <c r="AB28">
        <v>1.2698100000000001</v>
      </c>
      <c r="AC28">
        <v>1.1751799999999999</v>
      </c>
      <c r="AD28">
        <v>1.3525799999999999</v>
      </c>
      <c r="AE28">
        <v>1.44129</v>
      </c>
    </row>
    <row r="29" spans="3:53" x14ac:dyDescent="0.2">
      <c r="C29">
        <v>1.8322752000000001E-2</v>
      </c>
      <c r="D29">
        <v>7.6802060000000002E-3</v>
      </c>
      <c r="E29">
        <v>7.0516570000000002E-3</v>
      </c>
      <c r="F29">
        <v>5.0034720000000001E-3</v>
      </c>
      <c r="G29">
        <v>1.5887083E-2</v>
      </c>
      <c r="H29">
        <v>2.9264261999999999E-2</v>
      </c>
      <c r="I29">
        <v>5.6414409999999998E-2</v>
      </c>
      <c r="J29">
        <v>0.135779064</v>
      </c>
      <c r="K29">
        <v>0.16137204599999999</v>
      </c>
      <c r="L29">
        <v>0.19119887899999999</v>
      </c>
      <c r="M29">
        <v>0.15966934599999999</v>
      </c>
      <c r="N29">
        <v>0.21570719999999999</v>
      </c>
      <c r="O29">
        <v>0.17030714</v>
      </c>
      <c r="S29">
        <v>0.49458600000000003</v>
      </c>
      <c r="T29">
        <v>0.61287400000000003</v>
      </c>
      <c r="U29">
        <v>0.65636799999999995</v>
      </c>
      <c r="V29">
        <v>0.77230600000000005</v>
      </c>
      <c r="W29">
        <v>0.92993099999999995</v>
      </c>
      <c r="X29">
        <v>1.04311</v>
      </c>
      <c r="Y29">
        <v>1.19617</v>
      </c>
      <c r="Z29">
        <v>1.2296199999999999</v>
      </c>
      <c r="AA29">
        <v>1.40652</v>
      </c>
      <c r="AB29">
        <v>1.5479400000000001</v>
      </c>
      <c r="AC29">
        <v>1.6496200000000001</v>
      </c>
      <c r="AD29">
        <v>1.6883900000000001</v>
      </c>
      <c r="AE29">
        <v>1.6352899999999999</v>
      </c>
    </row>
    <row r="30" spans="3:53" x14ac:dyDescent="0.2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S30">
        <v>0.39446700000000001</v>
      </c>
      <c r="T30">
        <v>0.64872200000000002</v>
      </c>
      <c r="U30">
        <v>0.72995699999999997</v>
      </c>
      <c r="V30">
        <v>0.74609199999999998</v>
      </c>
      <c r="W30">
        <v>0.70564199999999999</v>
      </c>
      <c r="X30">
        <v>1.00956</v>
      </c>
      <c r="Y30">
        <v>1.3921399999999999</v>
      </c>
      <c r="Z30">
        <v>1.31978</v>
      </c>
      <c r="AA30">
        <v>1.3386100000000001</v>
      </c>
      <c r="AB30">
        <v>1.4170799999999999</v>
      </c>
      <c r="AC30">
        <v>1.37351</v>
      </c>
      <c r="AD30">
        <v>1.30966</v>
      </c>
      <c r="AE30">
        <v>1.38611</v>
      </c>
    </row>
    <row r="31" spans="3:53" x14ac:dyDescent="0.2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S31">
        <v>0.37541200000000002</v>
      </c>
      <c r="T31">
        <v>0.50150799999999995</v>
      </c>
      <c r="U31">
        <v>0.72955400000000004</v>
      </c>
      <c r="V31">
        <v>0.84345899999999996</v>
      </c>
      <c r="W31">
        <v>0.855931</v>
      </c>
      <c r="X31">
        <v>0.97250499999999995</v>
      </c>
      <c r="Y31">
        <v>1.2243900000000001</v>
      </c>
      <c r="Z31">
        <v>1.3377300000000001</v>
      </c>
      <c r="AA31">
        <v>1.41273</v>
      </c>
      <c r="AB31">
        <v>1.49661</v>
      </c>
      <c r="AC31">
        <v>1.3947400000000001</v>
      </c>
      <c r="AD31">
        <v>1.2119200000000001</v>
      </c>
      <c r="AE31">
        <v>1.36327</v>
      </c>
    </row>
    <row r="32" spans="3:53" x14ac:dyDescent="0.2"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S32">
        <v>0.32219199999999998</v>
      </c>
      <c r="T32">
        <v>0.42813099999999998</v>
      </c>
      <c r="U32">
        <v>0.67965100000000001</v>
      </c>
      <c r="V32">
        <v>0.78992200000000001</v>
      </c>
      <c r="W32">
        <v>0.94608199999999998</v>
      </c>
      <c r="X32">
        <v>0.948793</v>
      </c>
      <c r="Y32">
        <v>1.02125</v>
      </c>
      <c r="Z32">
        <v>1.08996</v>
      </c>
      <c r="AA32">
        <v>1.40326</v>
      </c>
      <c r="AB32">
        <v>1.49709</v>
      </c>
      <c r="AC32">
        <v>1.53918</v>
      </c>
      <c r="AD32">
        <v>1.7504299999999999</v>
      </c>
      <c r="AE32">
        <v>1.53592</v>
      </c>
    </row>
    <row r="33" spans="3:31" x14ac:dyDescent="0.2"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S33">
        <v>0.32349600000000001</v>
      </c>
      <c r="T33">
        <v>0.46641100000000002</v>
      </c>
      <c r="U33">
        <v>0.55365799999999998</v>
      </c>
      <c r="V33">
        <v>0.74188600000000005</v>
      </c>
      <c r="W33">
        <v>0.88836700000000002</v>
      </c>
      <c r="X33">
        <v>1.07108</v>
      </c>
      <c r="Y33">
        <v>1.0880799999999999</v>
      </c>
      <c r="Z33">
        <v>1.2395</v>
      </c>
      <c r="AA33">
        <v>1.41048</v>
      </c>
      <c r="AB33">
        <v>1.4733799999999999</v>
      </c>
      <c r="AC33">
        <v>1.7236899999999999</v>
      </c>
      <c r="AD33">
        <v>1.45773</v>
      </c>
      <c r="AE33">
        <v>1.4233899999999999</v>
      </c>
    </row>
    <row r="34" spans="3:31" x14ac:dyDescent="0.2"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S34">
        <v>0.37151099999999998</v>
      </c>
      <c r="T34">
        <v>0.58762999999999999</v>
      </c>
      <c r="U34">
        <v>0.62681600000000004</v>
      </c>
      <c r="V34">
        <v>0.62314400000000003</v>
      </c>
      <c r="W34">
        <v>0.778748</v>
      </c>
      <c r="X34">
        <v>1.03409</v>
      </c>
      <c r="Y34">
        <v>1.17723</v>
      </c>
      <c r="Z34">
        <v>1.24278</v>
      </c>
      <c r="AA34">
        <v>1.2938000000000001</v>
      </c>
      <c r="AB34">
        <v>1.4166300000000001</v>
      </c>
      <c r="AC34">
        <v>1.55921</v>
      </c>
      <c r="AD34">
        <v>1.55589</v>
      </c>
      <c r="AE34">
        <v>1.7198899999999999</v>
      </c>
    </row>
    <row r="35" spans="3:31" x14ac:dyDescent="0.2"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S35">
        <v>0.40021499999999999</v>
      </c>
      <c r="T35">
        <v>0.50220799999999999</v>
      </c>
      <c r="U35">
        <v>0.637934</v>
      </c>
      <c r="V35">
        <v>0.70107200000000003</v>
      </c>
      <c r="W35">
        <v>0.72666799999999998</v>
      </c>
      <c r="X35">
        <v>0.90118399999999999</v>
      </c>
      <c r="Y35">
        <v>1.0393699999999999</v>
      </c>
      <c r="Z35">
        <v>1.2723100000000001</v>
      </c>
      <c r="AA35">
        <v>1.2072799999999999</v>
      </c>
      <c r="AB35">
        <v>1.41536</v>
      </c>
      <c r="AC35">
        <v>1.16415</v>
      </c>
      <c r="AD35">
        <v>1.14116</v>
      </c>
      <c r="AE35">
        <v>1.3188800000000001</v>
      </c>
    </row>
    <row r="36" spans="3:31" x14ac:dyDescent="0.2"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S36">
        <v>0.351379</v>
      </c>
      <c r="T36">
        <v>0.52383599999999997</v>
      </c>
      <c r="U36">
        <v>0.62977499999999997</v>
      </c>
      <c r="V36">
        <v>0.73165100000000005</v>
      </c>
      <c r="W36">
        <v>0.78234000000000004</v>
      </c>
      <c r="X36">
        <v>0.80487399999999998</v>
      </c>
      <c r="Y36">
        <v>0.97153299999999998</v>
      </c>
      <c r="Z36">
        <v>1.0181899999999999</v>
      </c>
      <c r="AA36">
        <v>1.2680100000000001</v>
      </c>
      <c r="AB36">
        <v>1.31717</v>
      </c>
      <c r="AC36">
        <v>1.3195300000000001</v>
      </c>
      <c r="AD36">
        <v>1.6654</v>
      </c>
      <c r="AE36">
        <v>1.73756</v>
      </c>
    </row>
    <row r="37" spans="3:31" x14ac:dyDescent="0.2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S37">
        <v>0.32352399999999998</v>
      </c>
      <c r="T37">
        <v>0.496699</v>
      </c>
      <c r="U37">
        <v>0.66917099999999996</v>
      </c>
      <c r="V37">
        <v>0.78697399999999995</v>
      </c>
      <c r="W37">
        <v>0.96277699999999999</v>
      </c>
      <c r="X37">
        <v>0.99509300000000001</v>
      </c>
      <c r="Y37">
        <v>1.0618300000000001</v>
      </c>
      <c r="Z37">
        <v>1.1370800000000001</v>
      </c>
      <c r="AA37">
        <v>1.32711</v>
      </c>
      <c r="AB37">
        <v>1.45139</v>
      </c>
      <c r="AC37">
        <v>1.5847899999999999</v>
      </c>
      <c r="AD37">
        <v>1.46591</v>
      </c>
      <c r="AE37">
        <v>1.6649400000000001</v>
      </c>
    </row>
    <row r="38" spans="3:31" x14ac:dyDescent="0.2"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S38">
        <v>0.38042700000000002</v>
      </c>
      <c r="T38">
        <v>0.50819800000000004</v>
      </c>
      <c r="U38">
        <v>0.66937800000000003</v>
      </c>
      <c r="V38">
        <v>0.79546799999999995</v>
      </c>
      <c r="W38">
        <v>0.90825199999999995</v>
      </c>
      <c r="X38">
        <v>1.02397</v>
      </c>
      <c r="Y38">
        <v>1.11656</v>
      </c>
      <c r="Z38">
        <v>1.09582</v>
      </c>
      <c r="AA38">
        <v>1.3001</v>
      </c>
      <c r="AB38">
        <v>1.4300600000000001</v>
      </c>
      <c r="AC38">
        <v>1.61124</v>
      </c>
      <c r="AD38">
        <v>1.3192999999999999</v>
      </c>
      <c r="AE38">
        <v>1.6358900000000001</v>
      </c>
    </row>
    <row r="39" spans="3:31" x14ac:dyDescent="0.2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S39">
        <v>0.484263</v>
      </c>
      <c r="T39">
        <v>0.55035599999999996</v>
      </c>
      <c r="U39">
        <v>0.64982300000000004</v>
      </c>
      <c r="V39">
        <v>0.76750799999999997</v>
      </c>
      <c r="W39">
        <v>0.86199400000000004</v>
      </c>
      <c r="X39">
        <v>0.95434300000000005</v>
      </c>
      <c r="Y39">
        <v>1.08514</v>
      </c>
      <c r="Z39">
        <v>1.2244699999999999</v>
      </c>
      <c r="AA39">
        <v>1.2133799999999999</v>
      </c>
      <c r="AB39">
        <v>1.2264999999999999</v>
      </c>
      <c r="AC39">
        <v>1.44509</v>
      </c>
      <c r="AD39">
        <v>1.3402700000000001</v>
      </c>
      <c r="AE39">
        <v>1.7206600000000001</v>
      </c>
    </row>
    <row r="40" spans="3:31" x14ac:dyDescent="0.2">
      <c r="S40">
        <v>0.403671</v>
      </c>
      <c r="T40">
        <v>0.58042899999999997</v>
      </c>
      <c r="U40">
        <v>0.63982899999999998</v>
      </c>
      <c r="V40">
        <v>0.76985400000000004</v>
      </c>
      <c r="W40">
        <v>0.89041800000000004</v>
      </c>
      <c r="X40">
        <v>0.92849599999999999</v>
      </c>
      <c r="Y40">
        <v>1.0258499999999999</v>
      </c>
      <c r="Z40">
        <v>1.20669</v>
      </c>
      <c r="AA40">
        <v>1.1588499999999999</v>
      </c>
      <c r="AB40">
        <v>1.17852</v>
      </c>
      <c r="AC40">
        <v>1.3511500000000001</v>
      </c>
      <c r="AD40">
        <v>1.29176</v>
      </c>
      <c r="AE40">
        <v>1.23231</v>
      </c>
    </row>
    <row r="41" spans="3:31" x14ac:dyDescent="0.2">
      <c r="S41">
        <v>0.35266399999999998</v>
      </c>
      <c r="T41">
        <v>0.50690999999999997</v>
      </c>
      <c r="U41">
        <v>0.63878400000000002</v>
      </c>
      <c r="V41">
        <v>0.73880500000000005</v>
      </c>
      <c r="W41">
        <v>0.87975199999999998</v>
      </c>
      <c r="X41">
        <v>0.948492</v>
      </c>
      <c r="Y41">
        <v>1.0628599999999999</v>
      </c>
      <c r="Z41">
        <v>1.0940700000000001</v>
      </c>
      <c r="AA41">
        <v>1.2672300000000001</v>
      </c>
      <c r="AB41">
        <v>1.3117300000000001</v>
      </c>
      <c r="AC41">
        <v>1.31338</v>
      </c>
      <c r="AD41">
        <v>1.16394</v>
      </c>
      <c r="AE41">
        <v>1.4193199999999999</v>
      </c>
    </row>
    <row r="42" spans="3:31" x14ac:dyDescent="0.2">
      <c r="S42">
        <v>0.30482799999999999</v>
      </c>
      <c r="T42">
        <v>0.44803500000000002</v>
      </c>
      <c r="U42">
        <v>0.60378100000000001</v>
      </c>
      <c r="V42">
        <v>0.75378599999999996</v>
      </c>
      <c r="W42">
        <v>0.85452899999999998</v>
      </c>
      <c r="X42">
        <v>0.95787900000000004</v>
      </c>
      <c r="Y42">
        <v>1.05549</v>
      </c>
      <c r="Z42">
        <v>1.1262799999999999</v>
      </c>
      <c r="AA42">
        <v>1.21862</v>
      </c>
      <c r="AB42">
        <v>1.2830900000000001</v>
      </c>
      <c r="AC42">
        <v>1.3057799999999999</v>
      </c>
      <c r="AD42">
        <v>1.3988799999999999</v>
      </c>
      <c r="AE42">
        <v>1.45343</v>
      </c>
    </row>
    <row r="43" spans="3:31" x14ac:dyDescent="0.2">
      <c r="S43">
        <v>0.33827400000000002</v>
      </c>
      <c r="T43">
        <v>0.50944599999999995</v>
      </c>
      <c r="U43">
        <v>0.64180700000000002</v>
      </c>
      <c r="V43">
        <v>0.781609</v>
      </c>
      <c r="W43">
        <v>0.95975100000000002</v>
      </c>
      <c r="X43">
        <v>1.10354</v>
      </c>
      <c r="Y43">
        <v>1.1958500000000001</v>
      </c>
      <c r="Z43">
        <v>1.2762899999999999</v>
      </c>
      <c r="AA43">
        <v>1.3284100000000001</v>
      </c>
      <c r="AB43">
        <v>1.51617</v>
      </c>
      <c r="AC43">
        <v>1.4155199999999999</v>
      </c>
      <c r="AD43">
        <v>1.76814</v>
      </c>
      <c r="AE43">
        <v>1.5319700000000001</v>
      </c>
    </row>
    <row r="44" spans="3:31" x14ac:dyDescent="0.2">
      <c r="S44">
        <v>0.32889499999999999</v>
      </c>
      <c r="T44">
        <v>0.52090199999999998</v>
      </c>
      <c r="U44">
        <v>0.65186900000000003</v>
      </c>
      <c r="V44">
        <v>0.77220100000000003</v>
      </c>
      <c r="W44">
        <v>0.89939199999999997</v>
      </c>
      <c r="X44">
        <v>1.0418099999999999</v>
      </c>
      <c r="Y44">
        <v>1.11391</v>
      </c>
      <c r="Z44">
        <v>1.2041299999999999</v>
      </c>
      <c r="AA44">
        <v>1.3090599999999999</v>
      </c>
      <c r="AB44">
        <v>1.4044000000000001</v>
      </c>
      <c r="AC44">
        <v>1.51342</v>
      </c>
      <c r="AD44">
        <v>1.59903</v>
      </c>
      <c r="AE44">
        <v>1.5056700000000001</v>
      </c>
    </row>
    <row r="45" spans="3:31" x14ac:dyDescent="0.2">
      <c r="S45">
        <v>0.34501500000000002</v>
      </c>
      <c r="T45">
        <v>0.54806699999999997</v>
      </c>
      <c r="U45">
        <v>0.68665299999999996</v>
      </c>
      <c r="V45">
        <v>0.89198599999999995</v>
      </c>
      <c r="W45">
        <v>1.0199100000000001</v>
      </c>
      <c r="X45">
        <v>1.1527700000000001</v>
      </c>
      <c r="Y45">
        <v>1.40716</v>
      </c>
      <c r="Z45">
        <v>1.48603</v>
      </c>
      <c r="AA45">
        <v>1.6355200000000001</v>
      </c>
      <c r="AB45">
        <v>1.6374299999999999</v>
      </c>
      <c r="AC45">
        <v>1.8168299999999999</v>
      </c>
      <c r="AD45">
        <v>2.1764399999999999</v>
      </c>
      <c r="AE45">
        <v>2.2922600000000002</v>
      </c>
    </row>
    <row r="46" spans="3:31" x14ac:dyDescent="0.2">
      <c r="S46">
        <v>0.37855</v>
      </c>
      <c r="T46">
        <v>0.48898200000000003</v>
      </c>
      <c r="U46">
        <v>0.66534649999999995</v>
      </c>
      <c r="V46">
        <v>0.91555799999999998</v>
      </c>
      <c r="W46">
        <v>1.106995</v>
      </c>
      <c r="X46">
        <v>1.2550650000000001</v>
      </c>
      <c r="Y46">
        <v>1.3422149999999999</v>
      </c>
      <c r="Z46">
        <v>1.594975</v>
      </c>
      <c r="AA46">
        <v>1.6134850000000001</v>
      </c>
      <c r="AB46">
        <v>1.8444750000000001</v>
      </c>
      <c r="AC46">
        <v>1.9446049999999999</v>
      </c>
      <c r="AD46">
        <v>2.0491899999999998</v>
      </c>
      <c r="AE46">
        <v>2.1974450000000001</v>
      </c>
    </row>
    <row r="47" spans="3:31" x14ac:dyDescent="0.2">
      <c r="S47">
        <v>0.28978775099999998</v>
      </c>
      <c r="T47">
        <v>0.50813002600000001</v>
      </c>
      <c r="U47">
        <v>0.66565036600000005</v>
      </c>
      <c r="V47">
        <v>0.806937668</v>
      </c>
      <c r="W47">
        <v>0.97270989600000002</v>
      </c>
      <c r="X47">
        <v>1.2216750199999999</v>
      </c>
      <c r="Y47">
        <v>1.3373892000000001</v>
      </c>
      <c r="Z47">
        <v>1.5068482700000001</v>
      </c>
      <c r="AA47">
        <v>1.5781940400000001</v>
      </c>
      <c r="AB47">
        <v>1.6141591799999999</v>
      </c>
      <c r="AC47">
        <v>2.1135475499999998</v>
      </c>
      <c r="AD47">
        <v>1.7310393399999999</v>
      </c>
      <c r="AE47">
        <v>2.2601132599999998</v>
      </c>
    </row>
    <row r="48" spans="3:31" x14ac:dyDescent="0.2">
      <c r="S48">
        <v>0.270712071</v>
      </c>
      <c r="T48">
        <v>0.40984878000000002</v>
      </c>
      <c r="U48">
        <v>0.64139127600000001</v>
      </c>
      <c r="V48">
        <v>0.82441639899999997</v>
      </c>
      <c r="W48">
        <v>0.97329160599999998</v>
      </c>
      <c r="X48">
        <v>1.1732896500000001</v>
      </c>
      <c r="Y48">
        <v>1.30725472</v>
      </c>
      <c r="Z48">
        <v>1.5225624</v>
      </c>
      <c r="AA48">
        <v>1.61446895</v>
      </c>
      <c r="AB48">
        <v>1.6477083699999999</v>
      </c>
      <c r="AC48">
        <v>1.72126881</v>
      </c>
      <c r="AD48">
        <v>2.0196138100000001</v>
      </c>
      <c r="AE48">
        <v>2.10490223</v>
      </c>
    </row>
    <row r="49" spans="17:31" x14ac:dyDescent="0.2">
      <c r="S49">
        <v>0.2904545</v>
      </c>
      <c r="T49">
        <v>0.44262950000000001</v>
      </c>
      <c r="U49">
        <v>0.56590450000000003</v>
      </c>
      <c r="V49">
        <v>0.78273649999999995</v>
      </c>
      <c r="W49">
        <v>1.117245</v>
      </c>
      <c r="X49">
        <v>1.274975</v>
      </c>
      <c r="Y49">
        <v>1.4294199999999999</v>
      </c>
      <c r="Z49">
        <v>1.7018500000000001</v>
      </c>
      <c r="AA49">
        <v>1.8496600000000001</v>
      </c>
      <c r="AB49">
        <v>1.81874</v>
      </c>
      <c r="AC49">
        <v>1.93516</v>
      </c>
      <c r="AD49">
        <v>2.11544</v>
      </c>
      <c r="AE49">
        <v>2.0708799999999998</v>
      </c>
    </row>
    <row r="50" spans="17:31" x14ac:dyDescent="0.2">
      <c r="S50">
        <v>0.34853499999999998</v>
      </c>
      <c r="T50">
        <v>0.50395299999999998</v>
      </c>
      <c r="U50">
        <v>0.64278199999999996</v>
      </c>
      <c r="V50">
        <v>0.76125500000000001</v>
      </c>
      <c r="W50">
        <v>0.88898999999999995</v>
      </c>
      <c r="X50">
        <v>1.0314300000000001</v>
      </c>
      <c r="Y50">
        <v>1.1414599999999999</v>
      </c>
      <c r="Z50">
        <v>1.2506200000000001</v>
      </c>
      <c r="AA50">
        <v>1.3432900000000001</v>
      </c>
      <c r="AB50">
        <v>1.4373199999999999</v>
      </c>
      <c r="AC50">
        <v>1.4990300000000001</v>
      </c>
      <c r="AD50">
        <v>1.4936499999999999</v>
      </c>
      <c r="AE50">
        <v>1.54854</v>
      </c>
    </row>
    <row r="51" spans="17:31" x14ac:dyDescent="0.2">
      <c r="S51">
        <v>0.32477153199999997</v>
      </c>
      <c r="T51">
        <v>0.48869033099999998</v>
      </c>
      <c r="U51">
        <v>0.64039686399999995</v>
      </c>
      <c r="V51">
        <v>0.80292905699999995</v>
      </c>
      <c r="W51">
        <v>0.96725654999999999</v>
      </c>
      <c r="X51">
        <v>1.1160925669999999</v>
      </c>
      <c r="Y51">
        <v>1.2393008919999999</v>
      </c>
      <c r="Z51">
        <v>1.3763655669999999</v>
      </c>
      <c r="AA51">
        <v>1.4757937990000001</v>
      </c>
      <c r="AB51">
        <v>1.5515222550000001</v>
      </c>
      <c r="AC51">
        <v>1.6578541360000001</v>
      </c>
      <c r="AD51">
        <v>1.7515363150000001</v>
      </c>
      <c r="AE51">
        <v>1.838453049</v>
      </c>
    </row>
    <row r="52" spans="17:31" x14ac:dyDescent="0.2">
      <c r="S52" t="s">
        <v>145</v>
      </c>
      <c r="T52" t="s">
        <v>290</v>
      </c>
    </row>
    <row r="53" spans="17:31" x14ac:dyDescent="0.2">
      <c r="Q53" s="32">
        <f t="array" ref="Q53">AVERAGE(S115:AE149/S53:AE87)</f>
        <v>9.8190208769230861E-2</v>
      </c>
      <c r="S53">
        <v>0.166706452</v>
      </c>
      <c r="T53">
        <v>0.34985891600000002</v>
      </c>
      <c r="U53">
        <v>0.428903178</v>
      </c>
      <c r="V53">
        <v>0.66860196800000005</v>
      </c>
      <c r="W53">
        <v>1.004004033</v>
      </c>
      <c r="X53">
        <v>1.1282891450000001</v>
      </c>
      <c r="Y53">
        <v>1.2021656940000001</v>
      </c>
      <c r="Z53">
        <v>1.4204713899999999</v>
      </c>
      <c r="AA53">
        <v>1.5967116109999999</v>
      </c>
      <c r="AB53">
        <v>1.624236257</v>
      </c>
      <c r="AC53">
        <v>1.785763735</v>
      </c>
      <c r="AD53">
        <v>2.1417099780000002</v>
      </c>
      <c r="AE53">
        <v>2.6732750190000001</v>
      </c>
    </row>
    <row r="54" spans="17:31" x14ac:dyDescent="0.2">
      <c r="S54">
        <v>0.16933582799999999</v>
      </c>
      <c r="T54">
        <v>0.36021577399999999</v>
      </c>
      <c r="U54">
        <v>0.49369861700000001</v>
      </c>
      <c r="V54">
        <v>0.57560490399999997</v>
      </c>
      <c r="W54">
        <v>0.73941615400000005</v>
      </c>
      <c r="X54">
        <v>1.0685673229999999</v>
      </c>
      <c r="Y54">
        <v>1.144978292</v>
      </c>
      <c r="Z54">
        <v>1.0134810030000001</v>
      </c>
      <c r="AA54">
        <v>1.1001644660000001</v>
      </c>
      <c r="AB54">
        <v>1.148720722</v>
      </c>
      <c r="AC54">
        <v>1.8979431179999999</v>
      </c>
      <c r="AD54">
        <v>1.1068345939999999</v>
      </c>
      <c r="AE54">
        <v>2.7296463229999999</v>
      </c>
    </row>
    <row r="55" spans="17:31" x14ac:dyDescent="0.2">
      <c r="S55">
        <v>0.192720115</v>
      </c>
      <c r="T55">
        <v>0.35934028499999998</v>
      </c>
      <c r="U55">
        <v>0.48533864999999998</v>
      </c>
      <c r="V55">
        <v>0.61564097200000001</v>
      </c>
      <c r="W55">
        <v>0.75130066900000003</v>
      </c>
      <c r="X55">
        <v>1.011331722</v>
      </c>
      <c r="Y55">
        <v>1.220037161</v>
      </c>
      <c r="Z55">
        <v>1.3692250159999999</v>
      </c>
      <c r="AA55">
        <v>1.6787856779999999</v>
      </c>
      <c r="AB55">
        <v>1.6559908919999999</v>
      </c>
      <c r="AC55">
        <v>1.400005833</v>
      </c>
      <c r="AD55">
        <v>1.463318881</v>
      </c>
      <c r="AE55">
        <v>2.5046264260000002</v>
      </c>
    </row>
    <row r="56" spans="17:31" x14ac:dyDescent="0.2">
      <c r="S56">
        <v>0.174161756</v>
      </c>
      <c r="T56">
        <v>0.39750422200000002</v>
      </c>
      <c r="U56">
        <v>0.48948618199999999</v>
      </c>
      <c r="V56">
        <v>0.62869792400000002</v>
      </c>
      <c r="W56">
        <v>0.96026621499999998</v>
      </c>
      <c r="X56">
        <v>1.0096049819999999</v>
      </c>
      <c r="Y56">
        <v>1.3650656160000001</v>
      </c>
      <c r="Z56">
        <v>1.0643528339999999</v>
      </c>
      <c r="AA56">
        <v>1.377643078</v>
      </c>
      <c r="AB56">
        <v>1.770666603</v>
      </c>
      <c r="AC56">
        <v>1.58074878</v>
      </c>
      <c r="AD56">
        <v>2.1891337439999998</v>
      </c>
      <c r="AE56">
        <v>2.753318009</v>
      </c>
    </row>
    <row r="57" spans="17:31" x14ac:dyDescent="0.2">
      <c r="S57">
        <v>0.14541876500000001</v>
      </c>
      <c r="T57">
        <v>0.35836791800000001</v>
      </c>
      <c r="U57">
        <v>0.46168194000000001</v>
      </c>
      <c r="V57">
        <v>0.64224244200000002</v>
      </c>
      <c r="W57">
        <v>0.71980121699999999</v>
      </c>
      <c r="X57">
        <v>0.84387181899999997</v>
      </c>
      <c r="Y57">
        <v>0.99633442000000005</v>
      </c>
      <c r="Z57">
        <v>1.355253246</v>
      </c>
      <c r="AA57">
        <v>1.4719797080000001</v>
      </c>
      <c r="AB57">
        <v>1.4706462440000001</v>
      </c>
      <c r="AC57">
        <v>2.5580367079999999</v>
      </c>
      <c r="AD57">
        <v>2.1274209499999999</v>
      </c>
      <c r="AE57">
        <v>2.8332598359999999</v>
      </c>
    </row>
    <row r="58" spans="17:31" x14ac:dyDescent="0.2">
      <c r="S58">
        <v>0.18845236800000001</v>
      </c>
      <c r="T58">
        <v>0.353319771</v>
      </c>
      <c r="U58">
        <v>0.434168571</v>
      </c>
      <c r="V58">
        <v>0.52997558199999995</v>
      </c>
      <c r="W58">
        <v>0.70300892400000004</v>
      </c>
      <c r="X58">
        <v>0.79512597299999999</v>
      </c>
      <c r="Y58">
        <v>0.88800087299999997</v>
      </c>
      <c r="Z58">
        <v>0.98567672399999995</v>
      </c>
      <c r="AA58">
        <v>1.193588801</v>
      </c>
      <c r="AB58">
        <v>1.366767479</v>
      </c>
      <c r="AC58">
        <v>1.7236143340000001</v>
      </c>
      <c r="AD58">
        <v>2.0573318020000002</v>
      </c>
      <c r="AE58">
        <v>2.699829474</v>
      </c>
    </row>
    <row r="59" spans="17:31" x14ac:dyDescent="0.2">
      <c r="S59">
        <v>0.209889932</v>
      </c>
      <c r="T59">
        <v>0.35605969300000001</v>
      </c>
      <c r="U59">
        <v>0.45998897500000002</v>
      </c>
      <c r="V59">
        <v>0.52146818900000003</v>
      </c>
      <c r="W59">
        <v>0.60174689100000001</v>
      </c>
      <c r="X59">
        <v>0.76008164099999997</v>
      </c>
      <c r="Y59">
        <v>0.851376405</v>
      </c>
      <c r="Z59">
        <v>0.99241586100000001</v>
      </c>
      <c r="AA59">
        <v>1.2007932640000001</v>
      </c>
      <c r="AB59">
        <v>1.2090395469999999</v>
      </c>
      <c r="AC59">
        <v>1.5340345769999999</v>
      </c>
      <c r="AD59">
        <v>1.051075754</v>
      </c>
      <c r="AE59">
        <v>2.443516276</v>
      </c>
    </row>
    <row r="60" spans="17:31" x14ac:dyDescent="0.2">
      <c r="S60">
        <v>0.17363927800000001</v>
      </c>
      <c r="T60">
        <v>0.37013367899999999</v>
      </c>
      <c r="U60">
        <v>0.44078583799999999</v>
      </c>
      <c r="V60">
        <v>0.53380199800000006</v>
      </c>
      <c r="W60">
        <v>0.62803714200000005</v>
      </c>
      <c r="X60">
        <v>0.68330346500000005</v>
      </c>
      <c r="Y60">
        <v>0.93455310599999997</v>
      </c>
      <c r="Z60">
        <v>0.92813735799999997</v>
      </c>
      <c r="AA60">
        <v>1.0482975619999999</v>
      </c>
      <c r="AB60">
        <v>1.0656455140000001</v>
      </c>
      <c r="AC60">
        <v>1.1078297319999999</v>
      </c>
      <c r="AD60">
        <v>1.1383105</v>
      </c>
      <c r="AE60">
        <v>2.1670182389999999</v>
      </c>
    </row>
    <row r="61" spans="17:31" x14ac:dyDescent="0.2">
      <c r="S61">
        <v>0.155267975</v>
      </c>
      <c r="T61">
        <v>0.37663003499999997</v>
      </c>
      <c r="U61">
        <v>0.50299896200000005</v>
      </c>
      <c r="V61">
        <v>0.57306543200000004</v>
      </c>
      <c r="W61">
        <v>0.61878237999999997</v>
      </c>
      <c r="X61">
        <v>0.72244748800000003</v>
      </c>
      <c r="Y61">
        <v>0.79580728099999998</v>
      </c>
      <c r="Z61">
        <v>1.0509061909999999</v>
      </c>
      <c r="AA61">
        <v>1.1055506829999999</v>
      </c>
      <c r="AB61">
        <v>1.128404805</v>
      </c>
      <c r="AC61">
        <v>1.108044024</v>
      </c>
      <c r="AD61">
        <v>1.2940156309999999</v>
      </c>
      <c r="AE61">
        <v>2.2943070780000001</v>
      </c>
    </row>
    <row r="62" spans="17:31" x14ac:dyDescent="0.2">
      <c r="S62">
        <v>0.150779099</v>
      </c>
      <c r="T62">
        <v>0.36452208400000002</v>
      </c>
      <c r="U62">
        <v>0.485706217</v>
      </c>
      <c r="V62">
        <v>0.57980772400000002</v>
      </c>
      <c r="W62">
        <v>0.69649669800000003</v>
      </c>
      <c r="X62">
        <v>0.74359951599999996</v>
      </c>
      <c r="Y62">
        <v>0.87743242499999996</v>
      </c>
      <c r="Z62">
        <v>0.91771439799999999</v>
      </c>
      <c r="AA62">
        <v>1.0954654029999999</v>
      </c>
      <c r="AB62">
        <v>1.2016351940000001</v>
      </c>
      <c r="AC62">
        <v>1.2405750790000001</v>
      </c>
      <c r="AD62">
        <v>1.3978820110000001</v>
      </c>
      <c r="AE62">
        <v>2.5246337190000001</v>
      </c>
    </row>
    <row r="63" spans="17:31" x14ac:dyDescent="0.2">
      <c r="S63">
        <v>0.20482703499999999</v>
      </c>
      <c r="T63">
        <v>0.37294154899999998</v>
      </c>
      <c r="U63">
        <v>0.52232659999999997</v>
      </c>
      <c r="V63">
        <v>0.62325224499999998</v>
      </c>
      <c r="W63">
        <v>0.77758756299999998</v>
      </c>
      <c r="X63">
        <v>0.84440322499999998</v>
      </c>
      <c r="Y63">
        <v>0.897453846</v>
      </c>
      <c r="Z63">
        <v>0.98786589999999996</v>
      </c>
      <c r="AA63">
        <v>1.1231863360000001</v>
      </c>
      <c r="AB63">
        <v>1.241156242</v>
      </c>
      <c r="AC63">
        <v>1.3903456569999999</v>
      </c>
      <c r="AD63">
        <v>1.3596745290000001</v>
      </c>
      <c r="AE63">
        <v>2.4835867089999999</v>
      </c>
    </row>
    <row r="64" spans="17:31" x14ac:dyDescent="0.2">
      <c r="S64">
        <v>0.25323920100000002</v>
      </c>
      <c r="T64">
        <v>0.45290333799999999</v>
      </c>
      <c r="U64">
        <v>0.50351469999999998</v>
      </c>
      <c r="V64">
        <v>0.56256115399999995</v>
      </c>
      <c r="W64">
        <v>0.66420420999999996</v>
      </c>
      <c r="X64">
        <v>0.80582554299999998</v>
      </c>
      <c r="Y64">
        <v>0.97743706600000002</v>
      </c>
      <c r="Z64">
        <v>1.0260843630000001</v>
      </c>
      <c r="AA64">
        <v>1.147712858</v>
      </c>
      <c r="AB64">
        <v>1.2635885250000001</v>
      </c>
      <c r="AC64">
        <v>1.3912721809999999</v>
      </c>
      <c r="AD64">
        <v>1.5387696239999999</v>
      </c>
      <c r="AE64">
        <v>2.5022455350000001</v>
      </c>
    </row>
    <row r="65" spans="19:31" x14ac:dyDescent="0.2">
      <c r="S65">
        <v>0.18987248100000001</v>
      </c>
      <c r="T65">
        <v>0.47371179600000002</v>
      </c>
      <c r="U65">
        <v>0.576308971</v>
      </c>
      <c r="V65">
        <v>0.63819352600000001</v>
      </c>
      <c r="W65">
        <v>0.71308050700000003</v>
      </c>
      <c r="X65">
        <v>0.96880956699999998</v>
      </c>
      <c r="Y65">
        <v>1.1698294579999999</v>
      </c>
      <c r="Z65">
        <v>1.1263391460000001</v>
      </c>
      <c r="AA65">
        <v>1.2256405770000001</v>
      </c>
      <c r="AB65">
        <v>1.3259607339999999</v>
      </c>
      <c r="AC65">
        <v>1.4317338580000001</v>
      </c>
      <c r="AD65">
        <v>1.4903869169999999</v>
      </c>
      <c r="AE65">
        <v>2.2788283030000001</v>
      </c>
    </row>
    <row r="66" spans="19:31" x14ac:dyDescent="0.2">
      <c r="S66">
        <v>0.11426850700000001</v>
      </c>
      <c r="T66">
        <v>0.37727607000000002</v>
      </c>
      <c r="U66">
        <v>0.48479418800000001</v>
      </c>
      <c r="V66">
        <v>0.62858824899999999</v>
      </c>
      <c r="W66">
        <v>0.65471984299999997</v>
      </c>
      <c r="X66">
        <v>0.84016835499999998</v>
      </c>
      <c r="Y66">
        <v>0.96661498099999998</v>
      </c>
      <c r="Z66">
        <v>1.1812820310000001</v>
      </c>
      <c r="AA66">
        <v>1.1629543419999999</v>
      </c>
      <c r="AB66">
        <v>1.3301138180000001</v>
      </c>
      <c r="AC66">
        <v>1.397810746</v>
      </c>
      <c r="AD66">
        <v>1.4790441329999999</v>
      </c>
      <c r="AE66">
        <v>2.2344022830000001</v>
      </c>
    </row>
    <row r="67" spans="19:31" x14ac:dyDescent="0.2">
      <c r="S67">
        <v>0.116458398</v>
      </c>
      <c r="T67">
        <v>0.313454183</v>
      </c>
      <c r="U67">
        <v>0.49698635400000002</v>
      </c>
      <c r="V67">
        <v>0.59622905400000004</v>
      </c>
      <c r="W67">
        <v>0.73304655100000005</v>
      </c>
      <c r="X67">
        <v>0.81500672100000005</v>
      </c>
      <c r="Y67">
        <v>0.971352934</v>
      </c>
      <c r="Z67">
        <v>1.0617754429999999</v>
      </c>
      <c r="AA67">
        <v>1.3055219119999999</v>
      </c>
      <c r="AB67">
        <v>1.3951088190000001</v>
      </c>
      <c r="AC67">
        <v>1.4677655590000001</v>
      </c>
      <c r="AD67">
        <v>1.5487720220000001</v>
      </c>
      <c r="AE67">
        <v>2.1513720319999998</v>
      </c>
    </row>
    <row r="68" spans="19:31" x14ac:dyDescent="0.2">
      <c r="S68">
        <v>0.20839622699999999</v>
      </c>
      <c r="T68">
        <v>0.32245492799999997</v>
      </c>
      <c r="U68">
        <v>0.49924385199999999</v>
      </c>
      <c r="V68">
        <v>0.59760170000000001</v>
      </c>
      <c r="W68">
        <v>0.78866606400000006</v>
      </c>
      <c r="X68">
        <v>0.93421687600000003</v>
      </c>
      <c r="Y68">
        <v>0.96437877299999997</v>
      </c>
      <c r="Z68">
        <v>1.034581355</v>
      </c>
      <c r="AA68">
        <v>1.1686068380000001</v>
      </c>
      <c r="AB68">
        <v>1.294899477</v>
      </c>
      <c r="AC68">
        <v>1.2725336819999999</v>
      </c>
      <c r="AD68">
        <v>1.49437529</v>
      </c>
      <c r="AE68">
        <v>2.0802321080000001</v>
      </c>
    </row>
    <row r="69" spans="19:31" x14ac:dyDescent="0.2">
      <c r="S69">
        <v>0.133614079</v>
      </c>
      <c r="T69">
        <v>0.34060827999999999</v>
      </c>
      <c r="U69">
        <v>0.47703743599999998</v>
      </c>
      <c r="V69">
        <v>0.52007522500000003</v>
      </c>
      <c r="W69">
        <v>0.67859297699999999</v>
      </c>
      <c r="X69">
        <v>0.82882654600000005</v>
      </c>
      <c r="Y69">
        <v>0.91048850000000003</v>
      </c>
      <c r="Z69">
        <v>1.0095235250000001</v>
      </c>
      <c r="AA69">
        <v>1.0705914860000001</v>
      </c>
      <c r="AB69">
        <v>1.3308578740000001</v>
      </c>
      <c r="AC69">
        <v>1.396453146</v>
      </c>
      <c r="AD69">
        <v>1.7704552280000001</v>
      </c>
      <c r="AE69">
        <v>2.1764647429999999</v>
      </c>
    </row>
    <row r="70" spans="19:31" x14ac:dyDescent="0.2">
      <c r="S70">
        <v>0.15703847300000001</v>
      </c>
      <c r="T70">
        <v>0.35702276799999999</v>
      </c>
      <c r="U70">
        <v>0.425320798</v>
      </c>
      <c r="V70">
        <v>0.56148419299999996</v>
      </c>
      <c r="W70">
        <v>0.63427174100000006</v>
      </c>
      <c r="X70">
        <v>0.77964018499999999</v>
      </c>
      <c r="Y70">
        <v>0.980835083</v>
      </c>
      <c r="Z70">
        <v>1.0106873789999999</v>
      </c>
      <c r="AA70">
        <v>1.1013414699999999</v>
      </c>
      <c r="AB70">
        <v>1.2003028769999999</v>
      </c>
      <c r="AC70">
        <v>1.6266402419999999</v>
      </c>
      <c r="AD70">
        <v>1.768053042</v>
      </c>
      <c r="AE70">
        <v>2.2320269260000001</v>
      </c>
    </row>
    <row r="71" spans="19:31" x14ac:dyDescent="0.2">
      <c r="S71">
        <v>0.168347676</v>
      </c>
      <c r="T71">
        <v>0.37676229300000003</v>
      </c>
      <c r="U71">
        <v>0.45787761500000002</v>
      </c>
      <c r="V71">
        <v>0.53091615700000006</v>
      </c>
      <c r="W71">
        <v>0.65949497400000001</v>
      </c>
      <c r="X71">
        <v>0.70862219199999998</v>
      </c>
      <c r="Y71">
        <v>0.78387484500000004</v>
      </c>
      <c r="Z71">
        <v>0.95677947200000002</v>
      </c>
      <c r="AA71">
        <v>1.183995146</v>
      </c>
      <c r="AB71">
        <v>1.2136150029999999</v>
      </c>
      <c r="AC71">
        <v>1.3551061659999999</v>
      </c>
      <c r="AD71">
        <v>1.493209086</v>
      </c>
      <c r="AE71">
        <v>2.2111660949999998</v>
      </c>
    </row>
    <row r="72" spans="19:31" x14ac:dyDescent="0.2">
      <c r="S72">
        <v>0.12872455499999999</v>
      </c>
      <c r="T72">
        <v>0.37354991500000001</v>
      </c>
      <c r="U72">
        <v>0.53535690899999999</v>
      </c>
      <c r="V72">
        <v>0.61763332199999998</v>
      </c>
      <c r="W72">
        <v>0.77377663500000005</v>
      </c>
      <c r="X72">
        <v>0.82059586600000001</v>
      </c>
      <c r="Y72">
        <v>0.85457870499999999</v>
      </c>
      <c r="Z72">
        <v>0.94804611999999999</v>
      </c>
      <c r="AA72">
        <v>1.102583112</v>
      </c>
      <c r="AB72">
        <v>1.200962812</v>
      </c>
      <c r="AC72">
        <v>1.4111957040000001</v>
      </c>
      <c r="AD72">
        <v>1.417392998</v>
      </c>
      <c r="AE72">
        <v>1.9170057229999999</v>
      </c>
    </row>
    <row r="73" spans="19:31" x14ac:dyDescent="0.2">
      <c r="S73">
        <v>0.22345187399999999</v>
      </c>
      <c r="T73">
        <v>0.39254350199999999</v>
      </c>
      <c r="U73">
        <v>0.53310522800000004</v>
      </c>
      <c r="V73">
        <v>0.64618273100000001</v>
      </c>
      <c r="W73">
        <v>0.80956596000000003</v>
      </c>
      <c r="X73">
        <v>0.94274112600000004</v>
      </c>
      <c r="Y73">
        <v>0.896656389</v>
      </c>
      <c r="Z73">
        <v>0.96326761100000002</v>
      </c>
      <c r="AA73">
        <v>1.047190748</v>
      </c>
      <c r="AB73">
        <v>1.0941907580000001</v>
      </c>
      <c r="AC73">
        <v>1.207750946</v>
      </c>
      <c r="AD73">
        <v>1.388764873</v>
      </c>
      <c r="AE73">
        <v>1.9566288080000001</v>
      </c>
    </row>
    <row r="74" spans="19:31" x14ac:dyDescent="0.2">
      <c r="S74">
        <v>0.23668955</v>
      </c>
      <c r="T74">
        <v>0.43499641500000003</v>
      </c>
      <c r="U74">
        <v>0.56705303200000001</v>
      </c>
      <c r="V74">
        <v>0.67245950099999996</v>
      </c>
      <c r="W74">
        <v>0.73366017900000002</v>
      </c>
      <c r="X74">
        <v>0.83217589700000005</v>
      </c>
      <c r="Y74">
        <v>0.88449285600000005</v>
      </c>
      <c r="Z74">
        <v>0.96130365299999998</v>
      </c>
      <c r="AA74">
        <v>0.990642829</v>
      </c>
      <c r="AB74">
        <v>1.0289780550000001</v>
      </c>
      <c r="AC74">
        <v>1.0396441359999999</v>
      </c>
      <c r="AD74">
        <v>1.1417008639999999</v>
      </c>
      <c r="AE74">
        <v>2.2177690160000001</v>
      </c>
    </row>
    <row r="75" spans="19:31" x14ac:dyDescent="0.2">
      <c r="S75">
        <v>0.209686119</v>
      </c>
      <c r="T75">
        <v>0.476299368</v>
      </c>
      <c r="U75">
        <v>0.55483965099999999</v>
      </c>
      <c r="V75">
        <v>0.67960002900000005</v>
      </c>
      <c r="W75">
        <v>0.76519576</v>
      </c>
      <c r="X75">
        <v>0.79327916399999998</v>
      </c>
      <c r="Y75">
        <v>0.94125099099999998</v>
      </c>
      <c r="Z75">
        <v>0.96261624199999996</v>
      </c>
      <c r="AA75">
        <v>1.057853428</v>
      </c>
      <c r="AB75">
        <v>1.051911909</v>
      </c>
      <c r="AC75">
        <v>1.1200970539999999</v>
      </c>
      <c r="AD75">
        <v>1.426290847</v>
      </c>
      <c r="AE75">
        <v>2.4258879910000002</v>
      </c>
    </row>
    <row r="76" spans="19:31" x14ac:dyDescent="0.2">
      <c r="S76">
        <v>0.213007049</v>
      </c>
      <c r="T76">
        <v>0.40344140099999998</v>
      </c>
      <c r="U76">
        <v>0.51689676799999995</v>
      </c>
      <c r="V76">
        <v>0.60879396500000005</v>
      </c>
      <c r="W76">
        <v>0.70283571499999997</v>
      </c>
      <c r="X76">
        <v>0.81565058800000001</v>
      </c>
      <c r="Y76">
        <v>0.887663592</v>
      </c>
      <c r="Z76">
        <v>0.95992354700000004</v>
      </c>
      <c r="AA76">
        <v>1.0721150800000001</v>
      </c>
      <c r="AB76">
        <v>1.112198488</v>
      </c>
      <c r="AC76">
        <v>1.123589814</v>
      </c>
      <c r="AD76">
        <v>1.195478346</v>
      </c>
      <c r="AE76">
        <v>1.9978923930000001</v>
      </c>
    </row>
    <row r="77" spans="19:31" x14ac:dyDescent="0.2">
      <c r="S77">
        <v>0.16604369899999999</v>
      </c>
      <c r="T77">
        <v>0.36360810300000002</v>
      </c>
      <c r="U77">
        <v>0.51750096999999995</v>
      </c>
      <c r="V77">
        <v>0.60735550100000002</v>
      </c>
      <c r="W77">
        <v>0.720908628</v>
      </c>
      <c r="X77">
        <v>0.80671078200000002</v>
      </c>
      <c r="Y77">
        <v>0.90956303299999997</v>
      </c>
      <c r="Z77">
        <v>1.0475033</v>
      </c>
      <c r="AA77">
        <v>1.274168228</v>
      </c>
      <c r="AB77">
        <v>1.2085652979999999</v>
      </c>
      <c r="AC77">
        <v>1.2790286769999999</v>
      </c>
      <c r="AD77">
        <v>1.251893098</v>
      </c>
      <c r="AE77">
        <v>2.0982561639999999</v>
      </c>
    </row>
    <row r="78" spans="19:31" x14ac:dyDescent="0.2">
      <c r="S78">
        <v>0.279545086</v>
      </c>
      <c r="T78">
        <v>0.42173493299999998</v>
      </c>
      <c r="U78">
        <v>0.54719979900000004</v>
      </c>
      <c r="V78">
        <v>0.67198244299999998</v>
      </c>
      <c r="W78">
        <v>0.78230815099999995</v>
      </c>
      <c r="X78">
        <v>0.843698807</v>
      </c>
      <c r="Y78">
        <v>0.92454486599999997</v>
      </c>
      <c r="Z78">
        <v>1.0981898050000001</v>
      </c>
      <c r="AA78">
        <v>1.131498973</v>
      </c>
      <c r="AB78">
        <v>1.1117951239999999</v>
      </c>
      <c r="AC78">
        <v>1.340737318</v>
      </c>
      <c r="AD78">
        <v>1.3052199879999999</v>
      </c>
      <c r="AE78">
        <v>2.0714126739999998</v>
      </c>
    </row>
    <row r="79" spans="19:31" x14ac:dyDescent="0.2">
      <c r="S79">
        <v>0.18606903899999999</v>
      </c>
      <c r="T79">
        <v>0.41621925900000001</v>
      </c>
      <c r="U79">
        <v>0.52290821600000004</v>
      </c>
      <c r="V79">
        <v>0.642144932</v>
      </c>
      <c r="W79">
        <v>0.75550001</v>
      </c>
      <c r="X79">
        <v>0.85994882100000003</v>
      </c>
      <c r="Y79">
        <v>0.924212637</v>
      </c>
      <c r="Z79">
        <v>1.0757142689999999</v>
      </c>
      <c r="AA79">
        <v>1.216563624</v>
      </c>
      <c r="AB79">
        <v>1.205808507</v>
      </c>
      <c r="AC79">
        <v>1.386073696</v>
      </c>
      <c r="AD79">
        <v>1.586220379</v>
      </c>
      <c r="AE79">
        <v>2.0644363719999999</v>
      </c>
    </row>
    <row r="80" spans="19:31" x14ac:dyDescent="0.2">
      <c r="S80">
        <v>0.165215057</v>
      </c>
      <c r="T80">
        <v>0.40763568500000003</v>
      </c>
      <c r="U80">
        <v>0.57155998200000002</v>
      </c>
      <c r="V80">
        <v>0.66917066599999997</v>
      </c>
      <c r="W80">
        <v>0.88405806899999995</v>
      </c>
      <c r="X80">
        <v>1.0090004450000001</v>
      </c>
      <c r="Y80">
        <v>0.95495891399999999</v>
      </c>
      <c r="Z80">
        <v>1.1188322719999999</v>
      </c>
      <c r="AA80">
        <v>1.1919806559999999</v>
      </c>
      <c r="AB80">
        <v>1.4401827030000001</v>
      </c>
      <c r="AC80">
        <v>1.4367163869999999</v>
      </c>
      <c r="AD80">
        <v>1.5404680150000001</v>
      </c>
      <c r="AE80">
        <v>1.9277915960000001</v>
      </c>
    </row>
    <row r="81" spans="19:31" x14ac:dyDescent="0.2">
      <c r="S81">
        <v>0.23672190000000001</v>
      </c>
      <c r="T81">
        <v>0.40236709500000001</v>
      </c>
      <c r="U81">
        <v>0.54926349299999999</v>
      </c>
      <c r="V81">
        <v>0.67925973799999995</v>
      </c>
      <c r="W81">
        <v>0.89351828799999999</v>
      </c>
      <c r="X81">
        <v>0.98213089899999995</v>
      </c>
      <c r="Y81">
        <v>1.0327764340000001</v>
      </c>
      <c r="Z81">
        <v>1.123317001</v>
      </c>
      <c r="AA81">
        <v>1.1675288349999999</v>
      </c>
      <c r="AB81">
        <v>1.257630391</v>
      </c>
      <c r="AC81">
        <v>1.44646108</v>
      </c>
      <c r="AD81">
        <v>1.5345446570000001</v>
      </c>
      <c r="AE81">
        <v>2.2021761999999998</v>
      </c>
    </row>
    <row r="82" spans="19:31" x14ac:dyDescent="0.2">
      <c r="S82">
        <v>0.168627943</v>
      </c>
      <c r="T82">
        <v>0.42513522399999998</v>
      </c>
      <c r="U82">
        <v>0.53918512299999999</v>
      </c>
      <c r="V82">
        <v>0.64672494599999997</v>
      </c>
      <c r="W82">
        <v>0.93316064600000004</v>
      </c>
      <c r="X82">
        <v>1.0061789640000001</v>
      </c>
      <c r="Y82">
        <v>1.1075656250000001</v>
      </c>
      <c r="Z82">
        <v>1.113523609</v>
      </c>
      <c r="AA82">
        <v>1.2426004340000001</v>
      </c>
      <c r="AB82">
        <v>1.3041959670000001</v>
      </c>
      <c r="AC82">
        <v>1.4354558909999999</v>
      </c>
      <c r="AD82">
        <v>1.4634118309999999</v>
      </c>
      <c r="AE82">
        <v>2.1152917040000001</v>
      </c>
    </row>
    <row r="83" spans="19:31" x14ac:dyDescent="0.2">
      <c r="S83">
        <v>0.20394205900000001</v>
      </c>
      <c r="T83">
        <v>0.35815897200000002</v>
      </c>
      <c r="U83">
        <v>0.53330612200000005</v>
      </c>
      <c r="V83">
        <v>0.67074632999999995</v>
      </c>
      <c r="W83">
        <v>0.80729917699999998</v>
      </c>
      <c r="X83">
        <v>0.94795882799999998</v>
      </c>
      <c r="Y83">
        <v>1.2122753690000001</v>
      </c>
      <c r="Z83">
        <v>1.237044654</v>
      </c>
      <c r="AA83">
        <v>1.3221096729999999</v>
      </c>
      <c r="AB83">
        <v>1.3599406439999999</v>
      </c>
      <c r="AC83">
        <v>1.4168693640000001</v>
      </c>
      <c r="AD83">
        <v>1.6398824279999999</v>
      </c>
      <c r="AE83">
        <v>2.0708292959999999</v>
      </c>
    </row>
    <row r="84" spans="19:31" x14ac:dyDescent="0.2">
      <c r="S84">
        <v>0.166775072</v>
      </c>
      <c r="T84">
        <v>0.41992241400000002</v>
      </c>
      <c r="U84">
        <v>0.491757416</v>
      </c>
      <c r="V84">
        <v>0.62336800599999997</v>
      </c>
      <c r="W84">
        <v>0.833614313</v>
      </c>
      <c r="X84">
        <v>0.97626169100000004</v>
      </c>
      <c r="Y84">
        <v>1.079108862</v>
      </c>
      <c r="Z84">
        <v>1.234830973</v>
      </c>
      <c r="AA84">
        <v>1.3187143210000001</v>
      </c>
      <c r="AB84">
        <v>1.3655250109999999</v>
      </c>
      <c r="AC84">
        <v>1.465536961</v>
      </c>
      <c r="AD84">
        <v>1.6077748190000001</v>
      </c>
      <c r="AE84">
        <v>2.1277260999999998</v>
      </c>
    </row>
    <row r="85" spans="19:31" x14ac:dyDescent="0.2">
      <c r="S85">
        <v>0.16203398199999999</v>
      </c>
      <c r="T85">
        <v>0.35290544400000001</v>
      </c>
      <c r="U85">
        <v>0.47391158999999999</v>
      </c>
      <c r="V85">
        <v>0.60393346000000003</v>
      </c>
      <c r="W85">
        <v>0.65731530500000002</v>
      </c>
      <c r="X85">
        <v>0.89546526900000001</v>
      </c>
      <c r="Y85">
        <v>0.98650103899999997</v>
      </c>
      <c r="Z85">
        <v>1.114551675</v>
      </c>
      <c r="AA85">
        <v>1.4008778879999999</v>
      </c>
      <c r="AB85">
        <v>1.349810006</v>
      </c>
      <c r="AC85">
        <v>1.3855577160000001</v>
      </c>
      <c r="AD85">
        <v>1.5053273949999999</v>
      </c>
      <c r="AE85">
        <v>2.0431083440000002</v>
      </c>
    </row>
    <row r="86" spans="19:31" x14ac:dyDescent="0.2">
      <c r="S86">
        <v>0.20628748999999999</v>
      </c>
      <c r="T86">
        <v>0.38888217200000003</v>
      </c>
      <c r="U86">
        <v>0.57437083799999999</v>
      </c>
      <c r="V86">
        <v>0.62703836000000002</v>
      </c>
      <c r="W86">
        <v>0.80576405200000001</v>
      </c>
      <c r="X86">
        <v>0.94094098999999998</v>
      </c>
      <c r="Y86">
        <v>1.0459384430000001</v>
      </c>
      <c r="Z86">
        <v>1.065510102</v>
      </c>
      <c r="AA86">
        <v>1.30555602</v>
      </c>
      <c r="AB86">
        <v>1.6099144869999999</v>
      </c>
      <c r="AC86">
        <v>1.4115746499999999</v>
      </c>
      <c r="AD86">
        <v>1.6114570420000001</v>
      </c>
      <c r="AE86">
        <v>2.2200154310000002</v>
      </c>
    </row>
    <row r="87" spans="19:31" x14ac:dyDescent="0.2">
      <c r="S87">
        <v>0.19847348000000001</v>
      </c>
      <c r="T87">
        <v>0.43632227800000001</v>
      </c>
      <c r="U87">
        <v>0.50633373100000001</v>
      </c>
      <c r="V87">
        <v>0.61893132500000003</v>
      </c>
      <c r="W87">
        <v>0.69856129899999997</v>
      </c>
      <c r="X87">
        <v>0.78216158700000005</v>
      </c>
      <c r="Y87">
        <v>0.84400054099999999</v>
      </c>
      <c r="Z87">
        <v>0.927961178</v>
      </c>
      <c r="AA87">
        <v>1.1020812250000001</v>
      </c>
      <c r="AB87">
        <v>1.485101134</v>
      </c>
      <c r="AC87">
        <v>1.3601253230000001</v>
      </c>
      <c r="AD87">
        <v>1.740617533</v>
      </c>
      <c r="AE87">
        <v>2.2182745060000002</v>
      </c>
    </row>
    <row r="88" spans="19:31" x14ac:dyDescent="0.2">
      <c r="S88" t="s">
        <v>291</v>
      </c>
      <c r="T88" t="s">
        <v>292</v>
      </c>
    </row>
    <row r="89" spans="19:31" x14ac:dyDescent="0.2">
      <c r="S89">
        <v>2.2672628E-2</v>
      </c>
      <c r="T89">
        <v>1.7726911000000001E-2</v>
      </c>
      <c r="U89">
        <v>1.5219681000000001E-2</v>
      </c>
      <c r="V89">
        <v>1.6772931000000001E-2</v>
      </c>
      <c r="W89">
        <v>1.3439036999999999E-2</v>
      </c>
      <c r="X89">
        <v>3.7648132000000001E-2</v>
      </c>
      <c r="Y89">
        <v>1.9613462000000002E-2</v>
      </c>
      <c r="Z89">
        <v>6.5503653999999994E-2</v>
      </c>
      <c r="AA89">
        <v>3.0123635999999999E-2</v>
      </c>
      <c r="AB89">
        <v>6.8949974999999997E-2</v>
      </c>
      <c r="AC89">
        <v>4.4164680999999997E-2</v>
      </c>
      <c r="AD89">
        <v>7.3732707999999994E-2</v>
      </c>
      <c r="AE89">
        <v>4.9897031000000001E-2</v>
      </c>
    </row>
    <row r="90" spans="19:31" x14ac:dyDescent="0.2">
      <c r="S90">
        <v>6.4571150000000003E-3</v>
      </c>
      <c r="T90">
        <v>1.8381603999999999E-2</v>
      </c>
      <c r="U90">
        <v>3.4153337999999998E-2</v>
      </c>
      <c r="V90">
        <v>2.3482747000000002E-2</v>
      </c>
      <c r="W90">
        <v>2.3064774999999999E-2</v>
      </c>
      <c r="X90">
        <v>2.1383926000000001E-2</v>
      </c>
      <c r="Y90">
        <v>3.5364292999999998E-2</v>
      </c>
      <c r="Z90">
        <v>3.4684180000000002E-2</v>
      </c>
      <c r="AA90">
        <v>4.4558646E-2</v>
      </c>
      <c r="AB90">
        <v>5.4262690000000002E-2</v>
      </c>
      <c r="AC90">
        <v>0.135758984</v>
      </c>
      <c r="AD90">
        <v>7.5139038000000005E-2</v>
      </c>
      <c r="AE90">
        <v>8.5822116000000004E-2</v>
      </c>
    </row>
    <row r="91" spans="19:31" x14ac:dyDescent="0.2">
      <c r="S91">
        <v>9.0088890000000008E-3</v>
      </c>
      <c r="T91">
        <v>3.7213889999999999E-3</v>
      </c>
      <c r="U91">
        <v>1.8055182999999999E-2</v>
      </c>
      <c r="V91">
        <v>3.0444082000000001E-2</v>
      </c>
      <c r="W91">
        <v>3.4709706999999999E-2</v>
      </c>
      <c r="X91">
        <v>4.1319814000000003E-2</v>
      </c>
      <c r="Y91">
        <v>3.1664431999999999E-2</v>
      </c>
      <c r="Z91">
        <v>4.9154492000000001E-2</v>
      </c>
      <c r="AA91">
        <v>5.6305669000000003E-2</v>
      </c>
      <c r="AB91">
        <v>9.9250429000000001E-2</v>
      </c>
      <c r="AC91">
        <v>0.11415484300000001</v>
      </c>
      <c r="AD91">
        <v>0.16270427000000001</v>
      </c>
      <c r="AE91">
        <v>0.120444685</v>
      </c>
    </row>
    <row r="92" spans="19:31" x14ac:dyDescent="0.2">
      <c r="S92">
        <v>3.2002296E-2</v>
      </c>
      <c r="T92">
        <v>1.2316733999999999E-2</v>
      </c>
      <c r="U92">
        <v>6.456949E-3</v>
      </c>
      <c r="V92">
        <v>2.1035782999999999E-2</v>
      </c>
      <c r="W92">
        <v>5.4575036E-2</v>
      </c>
      <c r="X92">
        <v>0.12509981000000001</v>
      </c>
      <c r="Y92">
        <v>7.3959885000000003E-2</v>
      </c>
      <c r="Z92">
        <v>6.6590201000000002E-2</v>
      </c>
      <c r="AA92">
        <v>5.5124520000000003E-2</v>
      </c>
      <c r="AB92">
        <v>6.7243565000000005E-2</v>
      </c>
      <c r="AC92">
        <v>7.6978582000000004E-2</v>
      </c>
      <c r="AD92">
        <v>0.147011485</v>
      </c>
      <c r="AE92">
        <v>8.0604226000000001E-2</v>
      </c>
    </row>
    <row r="93" spans="19:31" x14ac:dyDescent="0.2">
      <c r="S93">
        <v>1.899969E-2</v>
      </c>
      <c r="T93">
        <v>1.6713137999999999E-2</v>
      </c>
      <c r="U93">
        <v>1.4600968000000001E-2</v>
      </c>
      <c r="V93">
        <v>9.7792669999999995E-3</v>
      </c>
      <c r="W93">
        <v>2.3140353999999998E-2</v>
      </c>
      <c r="X93">
        <v>4.2945589999999999E-2</v>
      </c>
      <c r="Y93">
        <v>7.2741444000000002E-2</v>
      </c>
      <c r="Z93">
        <v>8.2471802999999996E-2</v>
      </c>
      <c r="AA93">
        <v>7.2746597999999996E-2</v>
      </c>
      <c r="AB93">
        <v>0.13990765099999999</v>
      </c>
      <c r="AC93">
        <v>8.4577640999999995E-2</v>
      </c>
      <c r="AD93">
        <v>0.53161902599999999</v>
      </c>
      <c r="AE93">
        <v>8.5492617000000007E-2</v>
      </c>
    </row>
    <row r="94" spans="19:31" x14ac:dyDescent="0.2">
      <c r="S94">
        <v>2.2714425E-2</v>
      </c>
      <c r="T94">
        <v>4.3529277999999998E-2</v>
      </c>
      <c r="U94">
        <v>2.2236432E-2</v>
      </c>
      <c r="V94">
        <v>1.4624821E-2</v>
      </c>
      <c r="W94">
        <v>1.1259428E-2</v>
      </c>
      <c r="X94">
        <v>1.9543205000000001E-2</v>
      </c>
      <c r="Y94">
        <v>4.1428077000000001E-2</v>
      </c>
      <c r="Z94">
        <v>6.1474323999999997E-2</v>
      </c>
      <c r="AA94">
        <v>0.17671439799999999</v>
      </c>
      <c r="AB94">
        <v>0.105755326</v>
      </c>
      <c r="AC94">
        <v>9.3101711000000004E-2</v>
      </c>
      <c r="AD94">
        <v>0.11935399300000001</v>
      </c>
      <c r="AE94">
        <v>0.133245584</v>
      </c>
    </row>
    <row r="95" spans="19:31" x14ac:dyDescent="0.2">
      <c r="S95">
        <v>2.9707186E-2</v>
      </c>
      <c r="T95">
        <v>1.1595668E-2</v>
      </c>
      <c r="U95">
        <v>7.4760900000000003E-3</v>
      </c>
      <c r="V95">
        <v>1.4125255999999999E-2</v>
      </c>
      <c r="W95">
        <v>1.6467261E-2</v>
      </c>
      <c r="X95">
        <v>1.9752802999999999E-2</v>
      </c>
      <c r="Y95">
        <v>3.6749008999999999E-2</v>
      </c>
      <c r="Z95">
        <v>7.6182134999999998E-2</v>
      </c>
      <c r="AA95">
        <v>0.13614304199999999</v>
      </c>
      <c r="AB95">
        <v>0.13602471099999999</v>
      </c>
      <c r="AC95">
        <v>0.22866024700000001</v>
      </c>
      <c r="AD95">
        <v>8.5986230999999996E-2</v>
      </c>
      <c r="AE95">
        <v>9.4121879000000006E-2</v>
      </c>
    </row>
    <row r="96" spans="19:31" x14ac:dyDescent="0.2">
      <c r="S96">
        <v>1.9736453000000001E-2</v>
      </c>
      <c r="T96">
        <v>2.8731890999999999E-2</v>
      </c>
      <c r="U96">
        <v>1.8646376999999999E-2</v>
      </c>
      <c r="V96">
        <v>7.47498E-3</v>
      </c>
      <c r="W96">
        <v>2.0672629000000001E-2</v>
      </c>
      <c r="X96">
        <v>2.7425748999999999E-2</v>
      </c>
      <c r="Y96">
        <v>2.4574397000000001E-2</v>
      </c>
      <c r="Z96">
        <v>5.5743612999999997E-2</v>
      </c>
      <c r="AA96">
        <v>0.108112546</v>
      </c>
      <c r="AB96">
        <v>0.12657655100000001</v>
      </c>
      <c r="AC96">
        <v>0.18390627000000001</v>
      </c>
      <c r="AD96">
        <v>0.23974256999999999</v>
      </c>
      <c r="AE96">
        <v>0.22115383699999999</v>
      </c>
    </row>
    <row r="97" spans="19:31" x14ac:dyDescent="0.2">
      <c r="S97">
        <v>4.0946580000000002E-3</v>
      </c>
      <c r="T97">
        <v>6.5469999999999999E-3</v>
      </c>
      <c r="U97">
        <v>1.3326116000000001E-2</v>
      </c>
      <c r="V97">
        <v>1.2942929000000001E-2</v>
      </c>
      <c r="W97">
        <v>6.1852349999999999E-3</v>
      </c>
      <c r="X97">
        <v>2.0034501999999999E-2</v>
      </c>
      <c r="Y97">
        <v>3.2181647000000001E-2</v>
      </c>
      <c r="Z97">
        <v>5.0374470999999997E-2</v>
      </c>
      <c r="AA97">
        <v>0.147235276</v>
      </c>
      <c r="AB97">
        <v>0.27120328199999999</v>
      </c>
      <c r="AC97">
        <v>0.425007148</v>
      </c>
      <c r="AD97">
        <v>0.56923478699999996</v>
      </c>
      <c r="AE97">
        <v>0.27190224800000001</v>
      </c>
    </row>
    <row r="98" spans="19:31" x14ac:dyDescent="0.2">
      <c r="S98">
        <v>1.3518664E-2</v>
      </c>
      <c r="T98">
        <v>5.3007469999999998E-3</v>
      </c>
      <c r="U98">
        <v>6.3493610000000004E-3</v>
      </c>
      <c r="V98">
        <v>1.6186639999999999E-2</v>
      </c>
      <c r="W98">
        <v>1.2235021E-2</v>
      </c>
      <c r="X98">
        <v>8.6653670000000002E-3</v>
      </c>
      <c r="Y98">
        <v>2.7525872999999999E-2</v>
      </c>
      <c r="Z98">
        <v>5.7738049E-2</v>
      </c>
      <c r="AA98">
        <v>5.8957352999999997E-2</v>
      </c>
      <c r="AB98">
        <v>0.130323678</v>
      </c>
      <c r="AC98">
        <v>0.52046866599999997</v>
      </c>
      <c r="AD98">
        <v>0.76401742900000003</v>
      </c>
      <c r="AE98">
        <v>0.70187144400000001</v>
      </c>
    </row>
    <row r="99" spans="19:31" x14ac:dyDescent="0.2">
      <c r="S99">
        <v>1.5064309999999999E-2</v>
      </c>
      <c r="T99">
        <v>1.4694709E-2</v>
      </c>
      <c r="U99">
        <v>8.0795199999999998E-3</v>
      </c>
      <c r="V99">
        <v>1.2426514E-2</v>
      </c>
      <c r="W99">
        <v>2.6234678000000001E-2</v>
      </c>
      <c r="X99">
        <v>2.5416595E-2</v>
      </c>
      <c r="Y99">
        <v>2.0469208999999999E-2</v>
      </c>
      <c r="Z99">
        <v>4.7693180000000002E-2</v>
      </c>
      <c r="AA99">
        <v>6.6652177000000007E-2</v>
      </c>
      <c r="AB99">
        <v>9.3165807000000003E-2</v>
      </c>
      <c r="AC99">
        <v>0.13048460000000001</v>
      </c>
      <c r="AD99">
        <v>0.14166556499999999</v>
      </c>
      <c r="AE99">
        <v>0.47468015600000002</v>
      </c>
    </row>
    <row r="100" spans="19:31" x14ac:dyDescent="0.2">
      <c r="S100">
        <v>1.3686629000000001E-2</v>
      </c>
      <c r="T100">
        <v>8.6295069999999998E-3</v>
      </c>
      <c r="U100">
        <v>1.0175708E-2</v>
      </c>
      <c r="V100">
        <v>7.2186869999999997E-3</v>
      </c>
      <c r="W100">
        <v>1.3149062E-2</v>
      </c>
      <c r="X100">
        <v>2.5154831999999998E-2</v>
      </c>
      <c r="Y100">
        <v>3.1366099000000001E-2</v>
      </c>
      <c r="Z100">
        <v>2.8581702E-2</v>
      </c>
      <c r="AA100">
        <v>6.0720046E-2</v>
      </c>
      <c r="AB100">
        <v>6.9360628999999993E-2</v>
      </c>
      <c r="AC100">
        <v>0.108341903</v>
      </c>
      <c r="AD100">
        <v>0.33545026999999999</v>
      </c>
      <c r="AE100">
        <v>0.354774427</v>
      </c>
    </row>
    <row r="101" spans="19:31" x14ac:dyDescent="0.2">
      <c r="S101">
        <v>5.1175550000000002E-3</v>
      </c>
      <c r="T101">
        <v>9.6871709999999996E-3</v>
      </c>
      <c r="U101">
        <v>8.9199139999999993E-3</v>
      </c>
      <c r="V101">
        <v>1.1693946E-2</v>
      </c>
      <c r="W101">
        <v>1.1242E-2</v>
      </c>
      <c r="X101">
        <v>2.0295892999999999E-2</v>
      </c>
      <c r="Y101">
        <v>3.7344372000000001E-2</v>
      </c>
      <c r="Z101">
        <v>5.6520144000000001E-2</v>
      </c>
      <c r="AA101">
        <v>5.4909568999999998E-2</v>
      </c>
      <c r="AB101">
        <v>6.9618013000000006E-2</v>
      </c>
      <c r="AC101">
        <v>0.14271874600000001</v>
      </c>
      <c r="AD101">
        <v>0.36044672900000002</v>
      </c>
      <c r="AE101">
        <v>0.224835701</v>
      </c>
    </row>
    <row r="102" spans="19:31" x14ac:dyDescent="0.2">
      <c r="S102">
        <v>1.566592E-2</v>
      </c>
      <c r="T102">
        <v>5.1467070000000004E-3</v>
      </c>
      <c r="U102">
        <v>7.8741239999999997E-3</v>
      </c>
      <c r="V102">
        <v>1.5172632E-2</v>
      </c>
      <c r="W102">
        <v>1.7290280000000002E-2</v>
      </c>
      <c r="X102">
        <v>1.7499957E-2</v>
      </c>
      <c r="Y102">
        <v>3.2061487999999999E-2</v>
      </c>
      <c r="Z102">
        <v>8.1799178E-2</v>
      </c>
      <c r="AA102">
        <v>6.2736984999999995E-2</v>
      </c>
      <c r="AB102">
        <v>6.0405192000000003E-2</v>
      </c>
      <c r="AC102">
        <v>0.13940902499999999</v>
      </c>
      <c r="AD102">
        <v>0.17691493899999999</v>
      </c>
      <c r="AE102">
        <v>0.11430356899999999</v>
      </c>
    </row>
    <row r="103" spans="19:31" x14ac:dyDescent="0.2">
      <c r="S103">
        <v>1.5238580999999999E-2</v>
      </c>
      <c r="T103">
        <v>6.0154680000000004E-3</v>
      </c>
      <c r="U103">
        <v>4.7181599999999999E-3</v>
      </c>
      <c r="V103">
        <v>7.8981520000000003E-3</v>
      </c>
      <c r="W103">
        <v>1.7689032E-2</v>
      </c>
      <c r="X103">
        <v>2.9625503000000001E-2</v>
      </c>
      <c r="Y103">
        <v>2.8302121999999999E-2</v>
      </c>
      <c r="Z103">
        <v>4.7713708000000001E-2</v>
      </c>
      <c r="AA103">
        <v>8.3673961000000005E-2</v>
      </c>
      <c r="AB103">
        <v>7.5500664999999995E-2</v>
      </c>
      <c r="AC103">
        <v>0.25470792199999998</v>
      </c>
      <c r="AD103">
        <v>0.37319627500000002</v>
      </c>
      <c r="AE103">
        <v>0.28424540700000001</v>
      </c>
    </row>
    <row r="104" spans="19:31" x14ac:dyDescent="0.2">
      <c r="S104">
        <v>1.2805522E-2</v>
      </c>
      <c r="T104">
        <v>6.5395480000000001E-3</v>
      </c>
      <c r="U104">
        <v>5.3360839999999996E-3</v>
      </c>
      <c r="V104">
        <v>7.9358759999999997E-3</v>
      </c>
      <c r="W104">
        <v>1.2753188E-2</v>
      </c>
      <c r="X104">
        <v>2.5361725000000002E-2</v>
      </c>
      <c r="Y104">
        <v>3.8384448000000002E-2</v>
      </c>
      <c r="Z104">
        <v>3.9867741999999998E-2</v>
      </c>
      <c r="AA104">
        <v>8.8984052999999994E-2</v>
      </c>
      <c r="AB104">
        <v>0.13828136599999999</v>
      </c>
      <c r="AC104">
        <v>0.122345669</v>
      </c>
      <c r="AD104">
        <v>0.19355583200000001</v>
      </c>
      <c r="AE104">
        <v>0.105613199</v>
      </c>
    </row>
    <row r="105" spans="19:31" x14ac:dyDescent="0.2">
      <c r="S105">
        <v>9.0099440000000006E-3</v>
      </c>
      <c r="T105">
        <v>9.5886679999999998E-3</v>
      </c>
      <c r="U105">
        <v>6.1633160000000003E-3</v>
      </c>
      <c r="V105">
        <v>6.6066989999999997E-3</v>
      </c>
      <c r="W105">
        <v>1.1958045E-2</v>
      </c>
      <c r="X105">
        <v>2.3056291E-2</v>
      </c>
      <c r="Y105">
        <v>3.9401657E-2</v>
      </c>
      <c r="Z105">
        <v>5.2184487000000002E-2</v>
      </c>
      <c r="AA105">
        <v>6.5052111999999995E-2</v>
      </c>
      <c r="AB105">
        <v>0.12713158499999999</v>
      </c>
      <c r="AC105">
        <v>0.13531338600000001</v>
      </c>
      <c r="AD105">
        <v>0.11862274</v>
      </c>
      <c r="AE105">
        <v>9.5405866000000006E-2</v>
      </c>
    </row>
    <row r="106" spans="19:31" x14ac:dyDescent="0.2">
      <c r="S106">
        <v>1.0565227999999999E-2</v>
      </c>
      <c r="T106">
        <v>1.1042949E-2</v>
      </c>
      <c r="U106">
        <v>1.0143604000000001E-2</v>
      </c>
      <c r="V106">
        <v>7.1280730000000004E-3</v>
      </c>
      <c r="W106">
        <v>1.2325717999999999E-2</v>
      </c>
      <c r="X106">
        <v>1.6983188999999999E-2</v>
      </c>
      <c r="Y106">
        <v>2.5556705999999998E-2</v>
      </c>
      <c r="Z106">
        <v>5.7064610000000002E-2</v>
      </c>
      <c r="AA106">
        <v>6.9687922999999999E-2</v>
      </c>
      <c r="AB106">
        <v>6.5489012999999999E-2</v>
      </c>
      <c r="AC106">
        <v>7.7819212999999998E-2</v>
      </c>
      <c r="AD106">
        <v>0.21527045</v>
      </c>
      <c r="AE106">
        <v>8.4914512999999997E-2</v>
      </c>
    </row>
    <row r="107" spans="19:31" x14ac:dyDescent="0.2">
      <c r="S107">
        <v>1.0083541999999999E-2</v>
      </c>
      <c r="T107">
        <v>1.2814354E-2</v>
      </c>
      <c r="U107">
        <v>2.7830916000000001E-2</v>
      </c>
      <c r="V107">
        <v>1.7249542E-2</v>
      </c>
      <c r="W107">
        <v>1.9935767E-2</v>
      </c>
      <c r="X107">
        <v>2.8947721999999999E-2</v>
      </c>
      <c r="Y107">
        <v>4.2742429999999998E-2</v>
      </c>
      <c r="Z107">
        <v>5.5806516E-2</v>
      </c>
      <c r="AA107">
        <v>0.10167265</v>
      </c>
      <c r="AB107">
        <v>0.121577557</v>
      </c>
      <c r="AC107">
        <v>9.2800265000000007E-2</v>
      </c>
      <c r="AD107">
        <v>0.29859294600000003</v>
      </c>
      <c r="AE107">
        <v>0.15739711200000001</v>
      </c>
    </row>
    <row r="108" spans="19:31" x14ac:dyDescent="0.2">
      <c r="S108">
        <v>2.3550999E-2</v>
      </c>
      <c r="T108">
        <v>3.3084579999999998E-3</v>
      </c>
      <c r="U108">
        <v>9.6315089999999999E-3</v>
      </c>
      <c r="V108">
        <v>3.3794515999999997E-2</v>
      </c>
      <c r="W108">
        <v>2.8595347E-2</v>
      </c>
      <c r="X108">
        <v>3.9032379999999998E-2</v>
      </c>
      <c r="Y108">
        <v>4.3226940999999998E-2</v>
      </c>
      <c r="Z108">
        <v>5.2734445999999997E-2</v>
      </c>
      <c r="AA108">
        <v>6.8376801000000001E-2</v>
      </c>
      <c r="AB108">
        <v>9.7489277999999999E-2</v>
      </c>
      <c r="AC108">
        <v>0.14856018700000001</v>
      </c>
      <c r="AD108">
        <v>0.131363702</v>
      </c>
      <c r="AE108">
        <v>0.11436157600000001</v>
      </c>
    </row>
    <row r="109" spans="19:31" x14ac:dyDescent="0.2">
      <c r="S109">
        <v>5.544528E-3</v>
      </c>
      <c r="T109">
        <v>1.2342522999999999E-2</v>
      </c>
      <c r="U109">
        <v>4.6128640000000004E-3</v>
      </c>
      <c r="V109">
        <v>1.0201699E-2</v>
      </c>
      <c r="W109">
        <v>3.0967562000000001E-2</v>
      </c>
      <c r="X109">
        <v>4.1977030999999998E-2</v>
      </c>
      <c r="Y109">
        <v>4.9201755E-2</v>
      </c>
      <c r="Z109">
        <v>5.0118696999999997E-2</v>
      </c>
      <c r="AA109">
        <v>6.2549417999999996E-2</v>
      </c>
      <c r="AB109">
        <v>9.0647289000000006E-2</v>
      </c>
      <c r="AC109">
        <v>0.28798506899999998</v>
      </c>
      <c r="AD109">
        <v>0.155592218</v>
      </c>
      <c r="AE109">
        <v>0.20782737000000001</v>
      </c>
    </row>
    <row r="110" spans="19:31" x14ac:dyDescent="0.2">
      <c r="S110">
        <v>8.0565480000000002E-3</v>
      </c>
      <c r="T110">
        <v>2.6081920000000001E-3</v>
      </c>
      <c r="U110">
        <v>1.4718402E-2</v>
      </c>
      <c r="V110">
        <v>8.2842739999999995E-3</v>
      </c>
      <c r="W110">
        <v>2.1231956999999999E-2</v>
      </c>
      <c r="X110">
        <v>5.1393102000000003E-2</v>
      </c>
      <c r="Y110">
        <v>8.4363207999999995E-2</v>
      </c>
      <c r="Z110">
        <v>0.107789046</v>
      </c>
      <c r="AA110">
        <v>8.8839605000000002E-2</v>
      </c>
      <c r="AB110">
        <v>0.101482582</v>
      </c>
      <c r="AC110">
        <v>0.12904143900000001</v>
      </c>
      <c r="AD110">
        <v>0.212030949</v>
      </c>
      <c r="AE110">
        <v>0.45234939600000001</v>
      </c>
    </row>
    <row r="111" spans="19:31" x14ac:dyDescent="0.2">
      <c r="S111">
        <v>9.0960539999999993E-3</v>
      </c>
      <c r="T111">
        <v>4.9917130000000001E-3</v>
      </c>
      <c r="U111">
        <v>4.0971899999999997E-3</v>
      </c>
      <c r="V111">
        <v>1.9554810999999998E-2</v>
      </c>
      <c r="W111">
        <v>2.5670289999999998E-2</v>
      </c>
      <c r="X111">
        <v>3.5535964000000003E-2</v>
      </c>
      <c r="Y111">
        <v>7.7113694999999996E-2</v>
      </c>
      <c r="Z111">
        <v>9.1686051000000005E-2</v>
      </c>
      <c r="AA111">
        <v>0.10375788800000001</v>
      </c>
      <c r="AB111">
        <v>0.124776548</v>
      </c>
      <c r="AC111">
        <v>0.133176717</v>
      </c>
      <c r="AD111">
        <v>0.183886098</v>
      </c>
      <c r="AE111">
        <v>0.15527194599999999</v>
      </c>
    </row>
    <row r="112" spans="19:31" x14ac:dyDescent="0.2">
      <c r="S112">
        <v>1.8322752000000001E-2</v>
      </c>
      <c r="T112">
        <v>7.6802060000000002E-3</v>
      </c>
      <c r="U112">
        <v>7.0516570000000002E-3</v>
      </c>
      <c r="V112">
        <v>5.0034720000000001E-3</v>
      </c>
      <c r="W112">
        <v>1.5887083E-2</v>
      </c>
      <c r="X112">
        <v>2.9264261999999999E-2</v>
      </c>
      <c r="Y112">
        <v>5.6414409999999998E-2</v>
      </c>
      <c r="Z112">
        <v>0.135779064</v>
      </c>
      <c r="AA112">
        <v>0.16137204599999999</v>
      </c>
      <c r="AB112">
        <v>0.19119887899999999</v>
      </c>
      <c r="AC112">
        <v>0.15966934599999999</v>
      </c>
      <c r="AD112">
        <v>0.21570719999999999</v>
      </c>
      <c r="AE112">
        <v>0.17030714</v>
      </c>
    </row>
    <row r="113" spans="19:31" x14ac:dyDescent="0.2">
      <c r="S113">
        <v>1.8322752000000001E-2</v>
      </c>
      <c r="T113">
        <v>7.6802060000000002E-3</v>
      </c>
      <c r="U113">
        <v>7.0516570000000002E-3</v>
      </c>
      <c r="V113">
        <v>5.0034720000000001E-3</v>
      </c>
      <c r="W113">
        <v>1.5887083E-2</v>
      </c>
      <c r="X113">
        <v>2.9264261999999999E-2</v>
      </c>
      <c r="Y113">
        <v>5.6414409999999998E-2</v>
      </c>
      <c r="Z113">
        <v>0.135779064</v>
      </c>
      <c r="AA113">
        <v>0.16137204599999999</v>
      </c>
      <c r="AB113">
        <v>0.19119887899999999</v>
      </c>
      <c r="AC113">
        <v>0.15966934599999999</v>
      </c>
      <c r="AD113">
        <v>0.21570719999999999</v>
      </c>
      <c r="AE113">
        <v>0.17030714</v>
      </c>
    </row>
    <row r="114" spans="19:31" x14ac:dyDescent="0.2">
      <c r="S114" t="s">
        <v>250</v>
      </c>
    </row>
    <row r="115" spans="19:31" x14ac:dyDescent="0.2">
      <c r="S115">
        <f>C$3*S53</f>
        <v>3.0760913580092169E-3</v>
      </c>
      <c r="T115">
        <f t="shared" ref="T115:AE115" si="1">D$3*T53</f>
        <v>5.0263310157841468E-3</v>
      </c>
      <c r="U115">
        <f t="shared" si="1"/>
        <v>6.281825744201568E-3</v>
      </c>
      <c r="V115">
        <f t="shared" si="1"/>
        <v>1.1434491064343218E-2</v>
      </c>
      <c r="W115">
        <f t="shared" si="1"/>
        <v>2.4927691997448199E-2</v>
      </c>
      <c r="X115">
        <f t="shared" si="1"/>
        <v>4.5279800766356841E-2</v>
      </c>
      <c r="Y115">
        <f t="shared" si="1"/>
        <v>6.3604511270361028E-2</v>
      </c>
      <c r="Z115">
        <f t="shared" si="1"/>
        <v>0.11655213191099122</v>
      </c>
      <c r="AA115">
        <f t="shared" si="1"/>
        <v>0.17455083389324752</v>
      </c>
      <c r="AB115">
        <f t="shared" si="1"/>
        <v>0.22875915125360358</v>
      </c>
      <c r="AC115">
        <f t="shared" si="1"/>
        <v>0.36865499461396289</v>
      </c>
      <c r="AD115">
        <f t="shared" si="1"/>
        <v>0.65285152541137592</v>
      </c>
      <c r="AE115">
        <f t="shared" si="1"/>
        <v>0.66980913030088651</v>
      </c>
    </row>
    <row r="116" spans="19:31" x14ac:dyDescent="0.2">
      <c r="S116">
        <f t="shared" ref="S116:AE116" si="2">C$3*S54</f>
        <v>3.1246089810137347E-3</v>
      </c>
      <c r="T116">
        <f t="shared" si="2"/>
        <v>5.1751252702986498E-3</v>
      </c>
      <c r="U116">
        <f t="shared" si="2"/>
        <v>7.230836331427952E-3</v>
      </c>
      <c r="V116">
        <f t="shared" si="2"/>
        <v>9.8440469014296032E-3</v>
      </c>
      <c r="W116">
        <f t="shared" si="2"/>
        <v>1.8358430383764932E-2</v>
      </c>
      <c r="X116">
        <f t="shared" si="2"/>
        <v>4.2883081615465925E-2</v>
      </c>
      <c r="Y116">
        <f t="shared" si="2"/>
        <v>6.0578824567449945E-2</v>
      </c>
      <c r="Z116">
        <f t="shared" si="2"/>
        <v>8.315786743930105E-2</v>
      </c>
      <c r="AA116">
        <f t="shared" si="2"/>
        <v>0.12026882227013465</v>
      </c>
      <c r="AB116">
        <f t="shared" si="2"/>
        <v>0.1617870406842831</v>
      </c>
      <c r="AC116">
        <f t="shared" si="2"/>
        <v>0.39181342762787036</v>
      </c>
      <c r="AD116">
        <f t="shared" si="2"/>
        <v>0.33739332612428108</v>
      </c>
      <c r="AE116">
        <f t="shared" si="2"/>
        <v>0.68393338382430102</v>
      </c>
    </row>
    <row r="117" spans="19:31" x14ac:dyDescent="0.2">
      <c r="S117">
        <f t="shared" ref="S117:AE117" si="3">C$3*S55</f>
        <v>3.5560991980444906E-3</v>
      </c>
      <c r="T117">
        <f t="shared" si="3"/>
        <v>5.162547350133031E-3</v>
      </c>
      <c r="U117">
        <f t="shared" si="3"/>
        <v>7.1083941145943996E-3</v>
      </c>
      <c r="V117">
        <f t="shared" si="3"/>
        <v>1.0528747341613527E-2</v>
      </c>
      <c r="W117">
        <f t="shared" si="3"/>
        <v>1.8653502434993485E-2</v>
      </c>
      <c r="X117">
        <f t="shared" si="3"/>
        <v>4.058613794503587E-2</v>
      </c>
      <c r="Y117">
        <f t="shared" si="3"/>
        <v>6.4550059733349666E-2</v>
      </c>
      <c r="Z117">
        <f t="shared" si="3"/>
        <v>0.11234727837824389</v>
      </c>
      <c r="AA117">
        <f t="shared" si="3"/>
        <v>0.18352308457218386</v>
      </c>
      <c r="AB117">
        <f t="shared" si="3"/>
        <v>0.23323150761165279</v>
      </c>
      <c r="AC117">
        <f t="shared" si="3"/>
        <v>0.2890187165908214</v>
      </c>
      <c r="AD117">
        <f t="shared" si="3"/>
        <v>0.4460594447602268</v>
      </c>
      <c r="AE117">
        <f t="shared" si="3"/>
        <v>0.62755295890028961</v>
      </c>
    </row>
    <row r="118" spans="19:31" x14ac:dyDescent="0.2">
      <c r="S118">
        <f t="shared" ref="S118:AE118" si="4">C$3*S56</f>
        <v>3.2136576965078102E-3</v>
      </c>
      <c r="T118">
        <f t="shared" si="4"/>
        <v>5.7108385939884038E-3</v>
      </c>
      <c r="U118">
        <f t="shared" si="4"/>
        <v>7.1691399300345916E-3</v>
      </c>
      <c r="V118">
        <f t="shared" si="4"/>
        <v>1.0752048510496055E-2</v>
      </c>
      <c r="W118">
        <f t="shared" si="4"/>
        <v>2.3841757260227431E-2</v>
      </c>
      <c r="X118">
        <f t="shared" si="4"/>
        <v>4.0516841485416642E-2</v>
      </c>
      <c r="Y118">
        <f t="shared" si="4"/>
        <v>7.2223264888520697E-2</v>
      </c>
      <c r="Z118">
        <f t="shared" si="4"/>
        <v>8.733198907174422E-2</v>
      </c>
      <c r="AA118">
        <f t="shared" si="4"/>
        <v>0.15060249228197053</v>
      </c>
      <c r="AB118">
        <f t="shared" si="4"/>
        <v>0.2493825559611193</v>
      </c>
      <c r="AC118">
        <f t="shared" si="4"/>
        <v>0.32633148582610699</v>
      </c>
      <c r="AD118">
        <f t="shared" si="4"/>
        <v>0.66730758075588337</v>
      </c>
      <c r="AE118">
        <f t="shared" si="4"/>
        <v>0.68986450250820919</v>
      </c>
    </row>
    <row r="119" spans="19:31" x14ac:dyDescent="0.2">
      <c r="S119">
        <f t="shared" ref="S119:AE119" si="5">C$3*S57</f>
        <v>2.6832879048309011E-3</v>
      </c>
      <c r="T119">
        <f t="shared" si="5"/>
        <v>5.1485776092251708E-3</v>
      </c>
      <c r="U119">
        <f t="shared" si="5"/>
        <v>6.7619118838166403E-3</v>
      </c>
      <c r="V119">
        <f t="shared" si="5"/>
        <v>1.0983688077015901E-2</v>
      </c>
      <c r="W119">
        <f t="shared" si="5"/>
        <v>1.787142526026524E-2</v>
      </c>
      <c r="X119">
        <f t="shared" si="5"/>
        <v>3.3865740892741754E-2</v>
      </c>
      <c r="Y119">
        <f t="shared" si="5"/>
        <v>5.2714333941007149E-2</v>
      </c>
      <c r="Z119">
        <f t="shared" si="5"/>
        <v>0.11120087050862111</v>
      </c>
      <c r="AA119">
        <f t="shared" si="5"/>
        <v>0.16091527345030313</v>
      </c>
      <c r="AB119">
        <f t="shared" si="5"/>
        <v>0.20712737147803986</v>
      </c>
      <c r="AC119">
        <f t="shared" si="5"/>
        <v>0.5280838614465756</v>
      </c>
      <c r="AD119">
        <f t="shared" si="5"/>
        <v>0.64849584055102083</v>
      </c>
      <c r="AE119">
        <f t="shared" si="5"/>
        <v>0.70989452756622351</v>
      </c>
    </row>
    <row r="120" spans="19:31" x14ac:dyDescent="0.2">
      <c r="S120">
        <f t="shared" ref="S120:AE120" si="6">C$3*S58</f>
        <v>3.4773501184055711E-3</v>
      </c>
      <c r="T120">
        <f t="shared" si="6"/>
        <v>5.0760522091912392E-3</v>
      </c>
      <c r="U120">
        <f t="shared" si="6"/>
        <v>6.3589440380201756E-3</v>
      </c>
      <c r="V120">
        <f t="shared" si="6"/>
        <v>9.0636901276651572E-3</v>
      </c>
      <c r="W120">
        <f t="shared" si="6"/>
        <v>1.7454501528809566E-2</v>
      </c>
      <c r="X120">
        <f t="shared" si="6"/>
        <v>3.1909502808870525E-2</v>
      </c>
      <c r="Y120">
        <f t="shared" si="6"/>
        <v>4.6982593012522715E-2</v>
      </c>
      <c r="Z120">
        <f t="shared" si="6"/>
        <v>8.087647830572757E-2</v>
      </c>
      <c r="AA120">
        <f t="shared" si="6"/>
        <v>0.1304818723086191</v>
      </c>
      <c r="AB120">
        <f t="shared" si="6"/>
        <v>0.19249697641558525</v>
      </c>
      <c r="AC120">
        <f t="shared" si="6"/>
        <v>0.35582480513152503</v>
      </c>
      <c r="AD120">
        <f t="shared" si="6"/>
        <v>0.62713075953789799</v>
      </c>
      <c r="AE120">
        <f t="shared" si="6"/>
        <v>0.67646254840517772</v>
      </c>
    </row>
    <row r="121" spans="19:31" x14ac:dyDescent="0.2">
      <c r="S121">
        <f t="shared" ref="S121:AE121" si="7">C$3*S59</f>
        <v>3.8729191234802484E-3</v>
      </c>
      <c r="T121">
        <f t="shared" si="7"/>
        <v>5.1154159478287572E-3</v>
      </c>
      <c r="U121">
        <f t="shared" si="7"/>
        <v>6.7371162850276001E-3</v>
      </c>
      <c r="V121">
        <f t="shared" si="7"/>
        <v>8.9181959264884193E-3</v>
      </c>
      <c r="W121">
        <f t="shared" si="7"/>
        <v>1.4940339546693868E-2</v>
      </c>
      <c r="X121">
        <f t="shared" si="7"/>
        <v>3.0503125394019066E-2</v>
      </c>
      <c r="Y121">
        <f t="shared" si="7"/>
        <v>4.5044855644617944E-2</v>
      </c>
      <c r="Z121">
        <f t="shared" si="7"/>
        <v>8.1429436140795439E-2</v>
      </c>
      <c r="AA121">
        <f t="shared" si="7"/>
        <v>0.13126945662612491</v>
      </c>
      <c r="AB121">
        <f t="shared" si="7"/>
        <v>0.17028240775428113</v>
      </c>
      <c r="AC121">
        <f t="shared" si="7"/>
        <v>0.31668775529343351</v>
      </c>
      <c r="AD121">
        <f t="shared" si="7"/>
        <v>0.32039651323967078</v>
      </c>
      <c r="AE121">
        <f t="shared" si="7"/>
        <v>0.61224135192639562</v>
      </c>
    </row>
    <row r="122" spans="19:31" x14ac:dyDescent="0.2">
      <c r="S122">
        <f t="shared" ref="S122:AE122" si="8">C$3*S60</f>
        <v>3.2040168575284654E-3</v>
      </c>
      <c r="T122">
        <f t="shared" si="8"/>
        <v>5.31761320252874E-3</v>
      </c>
      <c r="U122">
        <f t="shared" si="8"/>
        <v>6.4558622245225279E-3</v>
      </c>
      <c r="V122">
        <f t="shared" si="8"/>
        <v>9.1291298386659194E-3</v>
      </c>
      <c r="W122">
        <f t="shared" si="8"/>
        <v>1.5593081226929335E-2</v>
      </c>
      <c r="X122">
        <f t="shared" si="8"/>
        <v>2.7421911214222737E-2</v>
      </c>
      <c r="Y122">
        <f t="shared" si="8"/>
        <v>4.9445591285794829E-2</v>
      </c>
      <c r="Z122">
        <f t="shared" si="8"/>
        <v>7.6155273906034021E-2</v>
      </c>
      <c r="AA122">
        <f t="shared" si="8"/>
        <v>0.11459878687846427</v>
      </c>
      <c r="AB122">
        <f t="shared" si="8"/>
        <v>0.15008664057906826</v>
      </c>
      <c r="AC122">
        <f t="shared" si="8"/>
        <v>0.22870156666253946</v>
      </c>
      <c r="AD122">
        <f t="shared" si="8"/>
        <v>0.34698803944069123</v>
      </c>
      <c r="AE122">
        <f t="shared" si="8"/>
        <v>0.5429626924631612</v>
      </c>
    </row>
    <row r="123" spans="19:31" x14ac:dyDescent="0.2">
      <c r="S123">
        <f t="shared" ref="S123:AE123" si="9">C$3*S61</f>
        <v>2.8650269401276148E-3</v>
      </c>
      <c r="T123">
        <f t="shared" si="9"/>
        <v>5.4109446403142938E-3</v>
      </c>
      <c r="U123">
        <f t="shared" si="9"/>
        <v>7.3670515651862722E-3</v>
      </c>
      <c r="V123">
        <f t="shared" si="9"/>
        <v>9.8006166226061505E-3</v>
      </c>
      <c r="W123">
        <f t="shared" si="9"/>
        <v>1.5363301416228426E-2</v>
      </c>
      <c r="X123">
        <f t="shared" si="9"/>
        <v>2.899281488770768E-2</v>
      </c>
      <c r="Y123">
        <f t="shared" si="9"/>
        <v>4.2104789236648982E-2</v>
      </c>
      <c r="Z123">
        <f t="shared" si="9"/>
        <v>8.6228668779812126E-2</v>
      </c>
      <c r="AA123">
        <f t="shared" si="9"/>
        <v>0.1208576378473516</v>
      </c>
      <c r="AB123">
        <f t="shared" si="9"/>
        <v>0.15892572546007883</v>
      </c>
      <c r="AC123">
        <f t="shared" si="9"/>
        <v>0.22874580533451913</v>
      </c>
      <c r="AD123">
        <f t="shared" si="9"/>
        <v>0.39445120360947117</v>
      </c>
      <c r="AE123">
        <f t="shared" si="9"/>
        <v>0.57485586691832558</v>
      </c>
    </row>
    <row r="124" spans="19:31" x14ac:dyDescent="0.2">
      <c r="S124">
        <f t="shared" ref="S124:AE124" si="10">C$3*S62</f>
        <v>2.7821975564707967E-3</v>
      </c>
      <c r="T124">
        <f t="shared" si="10"/>
        <v>5.2369928932938046E-3</v>
      </c>
      <c r="U124">
        <f t="shared" si="10"/>
        <v>7.1137775949735521E-3</v>
      </c>
      <c r="V124">
        <f t="shared" si="10"/>
        <v>9.9159239075335449E-3</v>
      </c>
      <c r="W124">
        <f t="shared" si="10"/>
        <v>1.7292814166398569E-2</v>
      </c>
      <c r="X124">
        <f t="shared" si="10"/>
        <v>2.9841674967491925E-2</v>
      </c>
      <c r="Y124">
        <f t="shared" si="10"/>
        <v>4.6423434675796606E-2</v>
      </c>
      <c r="Z124">
        <f t="shared" si="10"/>
        <v>7.5300052028722586E-2</v>
      </c>
      <c r="AA124">
        <f t="shared" si="10"/>
        <v>0.1197551256454491</v>
      </c>
      <c r="AB124">
        <f t="shared" si="10"/>
        <v>0.16923957085136002</v>
      </c>
      <c r="AC124">
        <f t="shared" si="10"/>
        <v>0.25610565950201786</v>
      </c>
      <c r="AD124">
        <f t="shared" si="10"/>
        <v>0.42611250477466456</v>
      </c>
      <c r="AE124">
        <f t="shared" si="10"/>
        <v>0.63256593640120451</v>
      </c>
    </row>
    <row r="125" spans="19:31" x14ac:dyDescent="0.2">
      <c r="S125">
        <f t="shared" ref="S125:AE125" si="11">C$3*S63</f>
        <v>3.7794978220168185E-3</v>
      </c>
      <c r="T125">
        <f t="shared" si="11"/>
        <v>5.3579531322085362E-3</v>
      </c>
      <c r="U125">
        <f t="shared" si="11"/>
        <v>7.6501290992095992E-3</v>
      </c>
      <c r="V125">
        <f t="shared" si="11"/>
        <v>1.065891601785466E-2</v>
      </c>
      <c r="W125">
        <f t="shared" si="11"/>
        <v>1.9306160766697188E-2</v>
      </c>
      <c r="X125">
        <f t="shared" si="11"/>
        <v>3.3887066949021459E-2</v>
      </c>
      <c r="Y125">
        <f t="shared" si="11"/>
        <v>4.7482733492922181E-2</v>
      </c>
      <c r="Z125">
        <f t="shared" si="11"/>
        <v>8.1056103979095323E-2</v>
      </c>
      <c r="AA125">
        <f t="shared" si="11"/>
        <v>0.12278554888413179</v>
      </c>
      <c r="AB125">
        <f t="shared" si="11"/>
        <v>0.17480575702542775</v>
      </c>
      <c r="AC125">
        <f t="shared" si="11"/>
        <v>0.28702445942149324</v>
      </c>
      <c r="AD125">
        <f t="shared" si="11"/>
        <v>0.41446582377581098</v>
      </c>
      <c r="AE125">
        <f t="shared" si="11"/>
        <v>0.6222812998134446</v>
      </c>
    </row>
    <row r="126" spans="19:31" x14ac:dyDescent="0.2">
      <c r="S126">
        <f t="shared" ref="S126:AE126" si="12">C$3*S64</f>
        <v>4.672806051353424E-3</v>
      </c>
      <c r="T126">
        <f t="shared" si="12"/>
        <v>6.5067431208229399E-3</v>
      </c>
      <c r="U126">
        <f t="shared" si="12"/>
        <v>7.3746051959631999E-3</v>
      </c>
      <c r="V126">
        <f t="shared" si="12"/>
        <v>9.6209715143399151E-3</v>
      </c>
      <c r="W126">
        <f t="shared" si="12"/>
        <v>1.6491047272803538E-2</v>
      </c>
      <c r="X126">
        <f t="shared" si="12"/>
        <v>3.2338891321586995E-2</v>
      </c>
      <c r="Y126">
        <f t="shared" si="12"/>
        <v>5.171450756809369E-2</v>
      </c>
      <c r="Z126">
        <f t="shared" si="12"/>
        <v>8.4191994904016618E-2</v>
      </c>
      <c r="AA126">
        <f t="shared" si="12"/>
        <v>0.12546676247217595</v>
      </c>
      <c r="AB126">
        <f t="shared" si="12"/>
        <v>0.17796514347407089</v>
      </c>
      <c r="AC126">
        <f t="shared" si="12"/>
        <v>0.28721573203697709</v>
      </c>
      <c r="AD126">
        <f t="shared" si="12"/>
        <v>0.46905888593898554</v>
      </c>
      <c r="AE126">
        <f t="shared" si="12"/>
        <v>0.6269564087815338</v>
      </c>
    </row>
    <row r="127" spans="19:31" x14ac:dyDescent="0.2">
      <c r="S127">
        <f t="shared" ref="S127:AE127" si="13">C$3*S65</f>
        <v>3.5035542471257754E-3</v>
      </c>
      <c r="T127">
        <f t="shared" si="13"/>
        <v>6.8056927632440638E-3</v>
      </c>
      <c r="U127">
        <f t="shared" si="13"/>
        <v>8.4407687243625764E-3</v>
      </c>
      <c r="V127">
        <f t="shared" si="13"/>
        <v>1.0914443150979015E-2</v>
      </c>
      <c r="W127">
        <f t="shared" si="13"/>
        <v>1.7704561598987329E-2</v>
      </c>
      <c r="X127">
        <f t="shared" si="13"/>
        <v>3.8879665171555319E-2</v>
      </c>
      <c r="Y127">
        <f t="shared" si="13"/>
        <v>6.189365685372928E-2</v>
      </c>
      <c r="Z127">
        <f t="shared" si="13"/>
        <v>9.2418073074393425E-2</v>
      </c>
      <c r="AA127">
        <f t="shared" si="13"/>
        <v>0.13398573874888112</v>
      </c>
      <c r="AB127">
        <f t="shared" si="13"/>
        <v>0.18674971131705578</v>
      </c>
      <c r="AC127">
        <f t="shared" si="13"/>
        <v>0.2955686843476068</v>
      </c>
      <c r="AD127">
        <f t="shared" si="13"/>
        <v>0.45431051926331717</v>
      </c>
      <c r="AE127">
        <f t="shared" si="13"/>
        <v>0.57097754360808439</v>
      </c>
    </row>
    <row r="128" spans="19:31" x14ac:dyDescent="0.2">
      <c r="S128">
        <f t="shared" ref="S128:AE128" si="14">C$3*S66</f>
        <v>2.1084988772679036E-3</v>
      </c>
      <c r="T128">
        <f t="shared" si="14"/>
        <v>5.4202260552197873E-3</v>
      </c>
      <c r="U128">
        <f t="shared" si="14"/>
        <v>7.1004197847601277E-3</v>
      </c>
      <c r="V128">
        <f t="shared" si="14"/>
        <v>1.0750172838769822E-2</v>
      </c>
      <c r="W128">
        <f t="shared" si="14"/>
        <v>1.6255566765160236E-2</v>
      </c>
      <c r="X128">
        <f t="shared" si="14"/>
        <v>3.3717115770530395E-2</v>
      </c>
      <c r="Y128">
        <f t="shared" si="14"/>
        <v>5.1141929735614551E-2</v>
      </c>
      <c r="Z128">
        <f t="shared" si="14"/>
        <v>9.6926231721707279E-2</v>
      </c>
      <c r="AA128">
        <f t="shared" si="14"/>
        <v>0.12713294547206305</v>
      </c>
      <c r="AB128">
        <f t="shared" si="14"/>
        <v>0.18733463605742559</v>
      </c>
      <c r="AC128">
        <f t="shared" si="14"/>
        <v>0.28856556045918891</v>
      </c>
      <c r="AD128">
        <f t="shared" si="14"/>
        <v>0.45085292980775188</v>
      </c>
      <c r="AE128">
        <f t="shared" si="14"/>
        <v>0.55984627069099369</v>
      </c>
    </row>
    <row r="129" spans="19:31" x14ac:dyDescent="0.2">
      <c r="S129">
        <f t="shared" ref="S129:AE129" si="15">C$3*S67</f>
        <v>2.1489070600302731E-3</v>
      </c>
      <c r="T129">
        <f t="shared" si="15"/>
        <v>4.5033137930381622E-3</v>
      </c>
      <c r="U129">
        <f t="shared" si="15"/>
        <v>7.2789893691906239E-3</v>
      </c>
      <c r="V129">
        <f t="shared" si="15"/>
        <v>1.0196762971934312E-2</v>
      </c>
      <c r="W129">
        <f t="shared" si="15"/>
        <v>1.8200284104954095E-2</v>
      </c>
      <c r="X129">
        <f t="shared" si="15"/>
        <v>3.2707344667506993E-2</v>
      </c>
      <c r="Y129">
        <f t="shared" si="15"/>
        <v>5.1392606648531798E-2</v>
      </c>
      <c r="Z129">
        <f t="shared" si="15"/>
        <v>8.7120509686849187E-2</v>
      </c>
      <c r="AA129">
        <f t="shared" si="15"/>
        <v>0.14271828227189293</v>
      </c>
      <c r="AB129">
        <f t="shared" si="15"/>
        <v>0.19648860069798163</v>
      </c>
      <c r="AC129">
        <f t="shared" si="15"/>
        <v>0.30300710762709337</v>
      </c>
      <c r="AD129">
        <f t="shared" si="15"/>
        <v>0.4721078892396891</v>
      </c>
      <c r="AE129">
        <f t="shared" si="15"/>
        <v>0.5390424178080313</v>
      </c>
    </row>
    <row r="130" spans="19:31" x14ac:dyDescent="0.2">
      <c r="S130">
        <f t="shared" ref="S130:AE130" si="16">C$3*S68</f>
        <v>3.8453570646229513E-3</v>
      </c>
      <c r="T130">
        <f t="shared" si="16"/>
        <v>4.6326251288071902E-3</v>
      </c>
      <c r="U130">
        <f t="shared" si="16"/>
        <v>7.3120532628181117E-3</v>
      </c>
      <c r="V130">
        <f t="shared" si="16"/>
        <v>1.0220238087433085E-2</v>
      </c>
      <c r="W130">
        <f t="shared" si="16"/>
        <v>1.9581220877657343E-2</v>
      </c>
      <c r="X130">
        <f t="shared" si="16"/>
        <v>3.7491412733433933E-2</v>
      </c>
      <c r="Y130">
        <f t="shared" si="16"/>
        <v>5.1023615831259472E-2</v>
      </c>
      <c r="Z130">
        <f t="shared" si="16"/>
        <v>8.488918777914424E-2</v>
      </c>
      <c r="AA130">
        <f t="shared" si="16"/>
        <v>0.12775087038948779</v>
      </c>
      <c r="AB130">
        <f t="shared" si="16"/>
        <v>0.18237501104942713</v>
      </c>
      <c r="AC130">
        <f t="shared" si="16"/>
        <v>0.26270322803021667</v>
      </c>
      <c r="AD130">
        <f t="shared" si="16"/>
        <v>0.45552628396708489</v>
      </c>
      <c r="AE130">
        <f t="shared" si="16"/>
        <v>0.52121777564235705</v>
      </c>
    </row>
    <row r="131" spans="19:31" x14ac:dyDescent="0.2">
      <c r="S131">
        <f t="shared" ref="S131:AE131" si="17">C$3*S69</f>
        <v>2.4654661459669286E-3</v>
      </c>
      <c r="T131">
        <f t="shared" si="17"/>
        <v>4.8934295617519465E-3</v>
      </c>
      <c r="U131">
        <f t="shared" si="17"/>
        <v>6.9868124092396155E-3</v>
      </c>
      <c r="V131">
        <f t="shared" si="17"/>
        <v>8.8943733307240112E-3</v>
      </c>
      <c r="W131">
        <f t="shared" si="17"/>
        <v>1.6848295590748338E-2</v>
      </c>
      <c r="X131">
        <f t="shared" si="17"/>
        <v>3.3261953320261439E-2</v>
      </c>
      <c r="Y131">
        <f t="shared" si="17"/>
        <v>4.8172374531080323E-2</v>
      </c>
      <c r="Z131">
        <f t="shared" si="17"/>
        <v>8.283314953147268E-2</v>
      </c>
      <c r="AA131">
        <f t="shared" si="17"/>
        <v>0.11703593520139502</v>
      </c>
      <c r="AB131">
        <f t="shared" si="17"/>
        <v>0.18743942969093277</v>
      </c>
      <c r="AC131">
        <f t="shared" si="17"/>
        <v>0.28828529604857361</v>
      </c>
      <c r="AD131">
        <f t="shared" si="17"/>
        <v>0.53968296741639654</v>
      </c>
      <c r="AE131">
        <f t="shared" si="17"/>
        <v>0.5453295849765214</v>
      </c>
    </row>
    <row r="132" spans="19:31" x14ac:dyDescent="0.2">
      <c r="S132">
        <f t="shared" ref="S132:AE132" si="18">C$3*S70</f>
        <v>2.8976964231130281E-3</v>
      </c>
      <c r="T132">
        <f t="shared" si="18"/>
        <v>5.1292521930168785E-3</v>
      </c>
      <c r="U132">
        <f t="shared" si="18"/>
        <v>6.2293572896322882E-3</v>
      </c>
      <c r="V132">
        <f t="shared" si="18"/>
        <v>9.6025532303375769E-3</v>
      </c>
      <c r="W132">
        <f t="shared" si="18"/>
        <v>1.5747875588795805E-2</v>
      </c>
      <c r="X132">
        <f t="shared" si="18"/>
        <v>3.1288036761397346E-2</v>
      </c>
      <c r="Y132">
        <f t="shared" si="18"/>
        <v>5.1894290780717438E-2</v>
      </c>
      <c r="Z132">
        <f t="shared" si="18"/>
        <v>8.2928645763137812E-2</v>
      </c>
      <c r="AA132">
        <f t="shared" si="18"/>
        <v>0.12039749110944184</v>
      </c>
      <c r="AB132">
        <f t="shared" si="18"/>
        <v>0.16905192591682094</v>
      </c>
      <c r="AC132">
        <f t="shared" si="18"/>
        <v>0.33580536881793338</v>
      </c>
      <c r="AD132">
        <f t="shared" si="18"/>
        <v>0.53895071570606623</v>
      </c>
      <c r="AE132">
        <f t="shared" si="18"/>
        <v>0.55925110715749415</v>
      </c>
    </row>
    <row r="133" spans="19:31" x14ac:dyDescent="0.2">
      <c r="S133">
        <f t="shared" ref="S133:AE133" si="19">C$3*S71</f>
        <v>3.1063754586087384E-3</v>
      </c>
      <c r="T133">
        <f t="shared" si="19"/>
        <v>5.4128447562098274E-3</v>
      </c>
      <c r="U133">
        <f t="shared" si="19"/>
        <v>6.7061927659594405E-3</v>
      </c>
      <c r="V133">
        <f t="shared" si="19"/>
        <v>9.0797759260139374E-3</v>
      </c>
      <c r="W133">
        <f t="shared" si="19"/>
        <v>1.6374125048696005E-2</v>
      </c>
      <c r="X133">
        <f t="shared" si="19"/>
        <v>2.843798667617161E-2</v>
      </c>
      <c r="Y133">
        <f t="shared" si="19"/>
        <v>4.147346464983636E-2</v>
      </c>
      <c r="Z133">
        <f t="shared" si="19"/>
        <v>7.8505408849010708E-2</v>
      </c>
      <c r="AA133">
        <f t="shared" si="19"/>
        <v>0.12943310403462543</v>
      </c>
      <c r="AB133">
        <f t="shared" si="19"/>
        <v>0.1709268198135781</v>
      </c>
      <c r="AC133">
        <f t="shared" si="19"/>
        <v>0.2797495808302311</v>
      </c>
      <c r="AD133">
        <f t="shared" si="19"/>
        <v>0.45517079322923448</v>
      </c>
      <c r="AE133">
        <f t="shared" si="19"/>
        <v>0.55402426930124893</v>
      </c>
    </row>
    <row r="134" spans="19:31" x14ac:dyDescent="0.2">
      <c r="S134">
        <f t="shared" ref="S134:AE134" si="20">C$3*S72</f>
        <v>2.3752439479611865E-3</v>
      </c>
      <c r="T134">
        <f t="shared" si="20"/>
        <v>5.3666933664998605E-3</v>
      </c>
      <c r="U134">
        <f t="shared" si="20"/>
        <v>7.8409743405827032E-3</v>
      </c>
      <c r="V134">
        <f t="shared" si="20"/>
        <v>1.0562820690724645E-2</v>
      </c>
      <c r="W134">
        <f t="shared" si="20"/>
        <v>1.9211541984017009E-2</v>
      </c>
      <c r="X134">
        <f t="shared" si="20"/>
        <v>3.2931644771053835E-2</v>
      </c>
      <c r="Y134">
        <f t="shared" si="20"/>
        <v>4.5214283808686875E-2</v>
      </c>
      <c r="Z134">
        <f t="shared" si="20"/>
        <v>7.7788822227488452E-2</v>
      </c>
      <c r="AA134">
        <f t="shared" si="20"/>
        <v>0.12053322610692278</v>
      </c>
      <c r="AB134">
        <f t="shared" si="20"/>
        <v>0.16914487185977223</v>
      </c>
      <c r="AC134">
        <f t="shared" si="20"/>
        <v>0.29132876564847904</v>
      </c>
      <c r="AD134">
        <f t="shared" si="20"/>
        <v>0.43205998494521802</v>
      </c>
      <c r="AE134">
        <f t="shared" si="20"/>
        <v>0.48032017917287551</v>
      </c>
    </row>
    <row r="135" spans="19:31" x14ac:dyDescent="0.2">
      <c r="S135">
        <f t="shared" ref="S135:AE135" si="21">C$3*S73</f>
        <v>4.1231660220467309E-3</v>
      </c>
      <c r="T135">
        <f t="shared" si="21"/>
        <v>5.6395692346657995E-3</v>
      </c>
      <c r="U135">
        <f t="shared" si="21"/>
        <v>7.8079956442263683E-3</v>
      </c>
      <c r="V135">
        <f t="shared" si="21"/>
        <v>1.1051075254316926E-2</v>
      </c>
      <c r="W135">
        <f t="shared" si="21"/>
        <v>2.0100129321391352E-2</v>
      </c>
      <c r="X135">
        <f t="shared" si="21"/>
        <v>3.7833502651956209E-2</v>
      </c>
      <c r="Y135">
        <f t="shared" si="21"/>
        <v>4.7440541419901568E-2</v>
      </c>
      <c r="Z135">
        <f t="shared" si="21"/>
        <v>7.9037771864491679E-2</v>
      </c>
      <c r="AA135">
        <f t="shared" si="21"/>
        <v>0.11447779113613124</v>
      </c>
      <c r="AB135">
        <f t="shared" si="21"/>
        <v>0.15410698291635119</v>
      </c>
      <c r="AC135">
        <f t="shared" si="21"/>
        <v>0.24932941002558695</v>
      </c>
      <c r="AD135">
        <f t="shared" si="21"/>
        <v>0.42333335282980394</v>
      </c>
      <c r="AE135">
        <f t="shared" si="21"/>
        <v>0.49024804065927657</v>
      </c>
    </row>
    <row r="136" spans="19:31" x14ac:dyDescent="0.2">
      <c r="S136">
        <f t="shared" ref="S136:AE136" si="22">C$3*S74</f>
        <v>4.3674295178814694E-3</v>
      </c>
      <c r="T136">
        <f t="shared" si="22"/>
        <v>6.2494790684980359E-3</v>
      </c>
      <c r="U136">
        <f t="shared" si="22"/>
        <v>8.3052038722481927E-3</v>
      </c>
      <c r="V136">
        <f t="shared" si="22"/>
        <v>1.1500462941080062E-2</v>
      </c>
      <c r="W136">
        <f t="shared" si="22"/>
        <v>1.8215519431986897E-2</v>
      </c>
      <c r="X136">
        <f t="shared" si="22"/>
        <v>3.3396367399000627E-2</v>
      </c>
      <c r="Y136">
        <f t="shared" si="22"/>
        <v>4.6796989889819472E-2</v>
      </c>
      <c r="Z136">
        <f t="shared" si="22"/>
        <v>7.8876625717166846E-2</v>
      </c>
      <c r="AA136">
        <f t="shared" si="22"/>
        <v>0.10829603210815245</v>
      </c>
      <c r="AB136">
        <f t="shared" si="22"/>
        <v>0.14492235689600411</v>
      </c>
      <c r="AC136">
        <f t="shared" si="22"/>
        <v>0.21462525856340012</v>
      </c>
      <c r="AD136">
        <f t="shared" si="22"/>
        <v>0.34802151471597886</v>
      </c>
      <c r="AE136">
        <f t="shared" si="22"/>
        <v>0.55567868074078353</v>
      </c>
    </row>
    <row r="137" spans="19:31" x14ac:dyDescent="0.2">
      <c r="S137">
        <f t="shared" ref="S137:AE137" si="23">C$3*S75</f>
        <v>3.8691583367774646E-3</v>
      </c>
      <c r="T137">
        <f t="shared" si="23"/>
        <v>6.8428677295072488E-3</v>
      </c>
      <c r="U137">
        <f t="shared" si="23"/>
        <v>8.1263235674966551E-3</v>
      </c>
      <c r="V137">
        <f t="shared" si="23"/>
        <v>1.1622580893940611E-2</v>
      </c>
      <c r="W137">
        <f t="shared" si="23"/>
        <v>1.89984936275981E-2</v>
      </c>
      <c r="X137">
        <f t="shared" si="23"/>
        <v>3.1835387814550059E-2</v>
      </c>
      <c r="Y137">
        <f t="shared" si="23"/>
        <v>4.9799964816911485E-2</v>
      </c>
      <c r="Z137">
        <f t="shared" si="23"/>
        <v>7.8984325912573747E-2</v>
      </c>
      <c r="AA137">
        <f t="shared" si="23"/>
        <v>0.11564342409872443</v>
      </c>
      <c r="AB137">
        <f t="shared" si="23"/>
        <v>0.14815238513444778</v>
      </c>
      <c r="AC137">
        <f t="shared" si="23"/>
        <v>0.23123404586860741</v>
      </c>
      <c r="AD137">
        <f t="shared" si="23"/>
        <v>0.43477229163109088</v>
      </c>
      <c r="AE137">
        <f t="shared" si="23"/>
        <v>0.60782445274444652</v>
      </c>
    </row>
    <row r="138" spans="19:31" x14ac:dyDescent="0.2">
      <c r="S138">
        <f t="shared" ref="S138:AE138" si="24">C$3*S76</f>
        <v>3.9304366133588262E-3</v>
      </c>
      <c r="T138">
        <f t="shared" si="24"/>
        <v>5.7961364829064678E-3</v>
      </c>
      <c r="U138">
        <f t="shared" si="24"/>
        <v>7.5706023897006069E-3</v>
      </c>
      <c r="V138">
        <f t="shared" si="24"/>
        <v>1.0411649211326547E-2</v>
      </c>
      <c r="W138">
        <f t="shared" si="24"/>
        <v>1.7450201047475557E-2</v>
      </c>
      <c r="X138">
        <f t="shared" si="24"/>
        <v>3.2733183938946607E-2</v>
      </c>
      <c r="Y138">
        <f t="shared" si="24"/>
        <v>4.6964748057145227E-2</v>
      </c>
      <c r="Z138">
        <f t="shared" si="24"/>
        <v>7.8763385635250691E-2</v>
      </c>
      <c r="AA138">
        <f t="shared" si="24"/>
        <v>0.11720249289495885</v>
      </c>
      <c r="AB138">
        <f t="shared" si="24"/>
        <v>0.15664321064372178</v>
      </c>
      <c r="AC138">
        <f t="shared" si="24"/>
        <v>0.23195509501623607</v>
      </c>
      <c r="AD138">
        <f t="shared" si="24"/>
        <v>0.36441435572485742</v>
      </c>
      <c r="AE138">
        <f t="shared" si="24"/>
        <v>0.50058694173960228</v>
      </c>
    </row>
    <row r="139" spans="19:31" x14ac:dyDescent="0.2">
      <c r="S139">
        <f t="shared" ref="S139:AE139" si="25">C$3*S77</f>
        <v>3.0638621446144364E-3</v>
      </c>
      <c r="T139">
        <f t="shared" si="25"/>
        <v>5.2238619686895069E-3</v>
      </c>
      <c r="U139">
        <f t="shared" si="25"/>
        <v>7.5794516868683192E-3</v>
      </c>
      <c r="V139">
        <f t="shared" si="25"/>
        <v>1.0387048470464864E-2</v>
      </c>
      <c r="W139">
        <f t="shared" si="25"/>
        <v>1.7898920369264056E-2</v>
      </c>
      <c r="X139">
        <f t="shared" si="25"/>
        <v>3.237441718455239E-2</v>
      </c>
      <c r="Y139">
        <f t="shared" si="25"/>
        <v>4.8123409669975366E-2</v>
      </c>
      <c r="Z139">
        <f t="shared" si="25"/>
        <v>8.5949455693576912E-2</v>
      </c>
      <c r="AA139">
        <f t="shared" si="25"/>
        <v>0.13929073051481777</v>
      </c>
      <c r="AB139">
        <f t="shared" si="25"/>
        <v>0.17021561402383992</v>
      </c>
      <c r="AC139">
        <f t="shared" si="25"/>
        <v>0.26404406181455975</v>
      </c>
      <c r="AD139">
        <f t="shared" si="25"/>
        <v>0.38161110844919127</v>
      </c>
      <c r="AE139">
        <f t="shared" si="25"/>
        <v>0.52573383822029962</v>
      </c>
    </row>
    <row r="140" spans="19:31" x14ac:dyDescent="0.2">
      <c r="S140">
        <f t="shared" ref="S140:AE140" si="26">C$3*S78</f>
        <v>5.158206013637332E-3</v>
      </c>
      <c r="T140">
        <f t="shared" si="26"/>
        <v>6.0589548450368748E-3</v>
      </c>
      <c r="U140">
        <f t="shared" si="26"/>
        <v>8.0144283393025449E-3</v>
      </c>
      <c r="V140">
        <f t="shared" si="26"/>
        <v>1.149230425220499E-2</v>
      </c>
      <c r="W140">
        <f t="shared" si="26"/>
        <v>1.9423364841425091E-2</v>
      </c>
      <c r="X140">
        <f t="shared" si="26"/>
        <v>3.3858797682373293E-2</v>
      </c>
      <c r="Y140">
        <f t="shared" si="26"/>
        <v>4.8916072587121599E-2</v>
      </c>
      <c r="Z140">
        <f t="shared" si="26"/>
        <v>9.0108371007504587E-2</v>
      </c>
      <c r="AA140">
        <f t="shared" si="26"/>
        <v>0.12369427761774018</v>
      </c>
      <c r="AB140">
        <f t="shared" si="26"/>
        <v>0.15658640043160602</v>
      </c>
      <c r="AC140">
        <f t="shared" si="26"/>
        <v>0.27678326032644462</v>
      </c>
      <c r="AD140">
        <f t="shared" si="26"/>
        <v>0.39786659674572317</v>
      </c>
      <c r="AE140">
        <f t="shared" si="26"/>
        <v>0.51900800022632221</v>
      </c>
    </row>
    <row r="141" spans="19:31" x14ac:dyDescent="0.2">
      <c r="S141">
        <f t="shared" ref="S141:AE141" si="27">C$3*S79</f>
        <v>3.4333725899281923E-3</v>
      </c>
      <c r="T141">
        <f t="shared" si="27"/>
        <v>5.9797126075769209E-3</v>
      </c>
      <c r="U141">
        <f t="shared" si="27"/>
        <v>7.6586475960392962E-3</v>
      </c>
      <c r="V141">
        <f t="shared" si="27"/>
        <v>1.0982020452215125E-2</v>
      </c>
      <c r="W141">
        <f t="shared" si="27"/>
        <v>1.8757764843907791E-2</v>
      </c>
      <c r="X141">
        <f t="shared" si="27"/>
        <v>3.451093317408762E-2</v>
      </c>
      <c r="Y141">
        <f t="shared" si="27"/>
        <v>4.8898494924341583E-2</v>
      </c>
      <c r="Z141">
        <f t="shared" si="27"/>
        <v>8.826421444434969E-2</v>
      </c>
      <c r="AA141">
        <f t="shared" si="27"/>
        <v>0.13299345579406024</v>
      </c>
      <c r="AB141">
        <f t="shared" si="27"/>
        <v>0.16982734466547186</v>
      </c>
      <c r="AC141">
        <f t="shared" si="27"/>
        <v>0.2861425511776538</v>
      </c>
      <c r="AD141">
        <f t="shared" si="27"/>
        <v>0.4835231682656711</v>
      </c>
      <c r="AE141">
        <f t="shared" si="27"/>
        <v>0.51726003537342646</v>
      </c>
    </row>
    <row r="142" spans="19:31" x14ac:dyDescent="0.2">
      <c r="S142">
        <f t="shared" ref="S142:AE142" si="28">C$3*S80</f>
        <v>3.0485719236031735E-3</v>
      </c>
      <c r="T142">
        <f t="shared" si="28"/>
        <v>5.856394657828062E-3</v>
      </c>
      <c r="U142">
        <f t="shared" si="28"/>
        <v>8.3712138157273925E-3</v>
      </c>
      <c r="V142">
        <f t="shared" si="28"/>
        <v>1.144421698875047E-2</v>
      </c>
      <c r="W142">
        <f t="shared" si="28"/>
        <v>2.1949640168318733E-2</v>
      </c>
      <c r="X142">
        <f t="shared" si="28"/>
        <v>4.0492580581164228E-2</v>
      </c>
      <c r="Y142">
        <f t="shared" si="28"/>
        <v>5.0525227355427027E-2</v>
      </c>
      <c r="Z142">
        <f t="shared" si="28"/>
        <v>9.1802121091941177E-2</v>
      </c>
      <c r="AA142">
        <f t="shared" si="28"/>
        <v>0.130306071588666</v>
      </c>
      <c r="AB142">
        <f t="shared" si="28"/>
        <v>0.20283685416363703</v>
      </c>
      <c r="AC142">
        <f t="shared" si="28"/>
        <v>0.29659728301699284</v>
      </c>
      <c r="AD142">
        <f t="shared" si="28"/>
        <v>0.46957660176721849</v>
      </c>
      <c r="AE142">
        <f t="shared" si="28"/>
        <v>0.48302266064684235</v>
      </c>
    </row>
    <row r="143" spans="19:31" x14ac:dyDescent="0.2">
      <c r="S143">
        <f t="shared" ref="S143:AE143" si="29">C$3*S81</f>
        <v>4.3680264447204598E-3</v>
      </c>
      <c r="T143">
        <f t="shared" si="29"/>
        <v>5.7807022112006615E-3</v>
      </c>
      <c r="U143">
        <f t="shared" si="29"/>
        <v>8.0446537299322073E-3</v>
      </c>
      <c r="V143">
        <f t="shared" si="29"/>
        <v>1.1616761206615405E-2</v>
      </c>
      <c r="W143">
        <f t="shared" si="29"/>
        <v>2.2184521122686783E-2</v>
      </c>
      <c r="X143">
        <f t="shared" si="29"/>
        <v>3.9414268612149882E-2</v>
      </c>
      <c r="Y143">
        <f t="shared" si="29"/>
        <v>5.4642417982787878E-2</v>
      </c>
      <c r="Z143">
        <f t="shared" si="29"/>
        <v>9.2170100855330186E-2</v>
      </c>
      <c r="AA143">
        <f t="shared" si="29"/>
        <v>0.12763302423537132</v>
      </c>
      <c r="AB143">
        <f t="shared" si="29"/>
        <v>0.17712599358376324</v>
      </c>
      <c r="AC143">
        <f t="shared" si="29"/>
        <v>0.29860898796710472</v>
      </c>
      <c r="AD143">
        <f t="shared" si="29"/>
        <v>0.46777100094097174</v>
      </c>
      <c r="AE143">
        <f t="shared" si="29"/>
        <v>0.55177178360162982</v>
      </c>
    </row>
    <row r="144" spans="19:31" x14ac:dyDescent="0.2">
      <c r="S144">
        <f t="shared" ref="S144:AE144" si="30">C$3*S82</f>
        <v>3.1115469854830261E-3</v>
      </c>
      <c r="T144">
        <f t="shared" si="30"/>
        <v>6.1078059313873275E-3</v>
      </c>
      <c r="U144">
        <f t="shared" si="30"/>
        <v>7.8970433428494878E-3</v>
      </c>
      <c r="V144">
        <f t="shared" si="30"/>
        <v>1.1060348264073386E-2</v>
      </c>
      <c r="W144">
        <f t="shared" si="30"/>
        <v>2.3168772637418074E-2</v>
      </c>
      <c r="X144">
        <f t="shared" si="30"/>
        <v>4.0379350654144004E-2</v>
      </c>
      <c r="Y144">
        <f t="shared" si="30"/>
        <v>5.8599384951320159E-2</v>
      </c>
      <c r="Z144">
        <f t="shared" si="30"/>
        <v>9.136653612021782E-2</v>
      </c>
      <c r="AA144">
        <f t="shared" si="30"/>
        <v>0.13583977247774351</v>
      </c>
      <c r="AB144">
        <f t="shared" si="30"/>
        <v>0.18368433852741708</v>
      </c>
      <c r="AC144">
        <f t="shared" si="30"/>
        <v>0.296337064861039</v>
      </c>
      <c r="AD144">
        <f t="shared" si="30"/>
        <v>0.44608777845148767</v>
      </c>
      <c r="AE144">
        <f t="shared" si="30"/>
        <v>0.53000222069142833</v>
      </c>
    </row>
    <row r="145" spans="19:31" x14ac:dyDescent="0.2">
      <c r="S145">
        <f t="shared" ref="S145:AE145" si="31">C$3*S83</f>
        <v>3.7631681179592607E-3</v>
      </c>
      <c r="T145">
        <f t="shared" si="31"/>
        <v>5.1455757370064163E-3</v>
      </c>
      <c r="U145">
        <f t="shared" si="31"/>
        <v>7.8109379891792329E-3</v>
      </c>
      <c r="V145">
        <f t="shared" si="31"/>
        <v>1.1471164136367014E-2</v>
      </c>
      <c r="W145">
        <f t="shared" si="31"/>
        <v>2.004384900120159E-2</v>
      </c>
      <c r="X145">
        <f t="shared" si="31"/>
        <v>3.8042896235210281E-2</v>
      </c>
      <c r="Y145">
        <f t="shared" si="31"/>
        <v>6.4139396719751648E-2</v>
      </c>
      <c r="Z145">
        <f t="shared" si="31"/>
        <v>0.10150165128830542</v>
      </c>
      <c r="AA145">
        <f t="shared" si="31"/>
        <v>0.14453163885740591</v>
      </c>
      <c r="AB145">
        <f t="shared" si="31"/>
        <v>0.19153547775822063</v>
      </c>
      <c r="AC145">
        <f t="shared" si="31"/>
        <v>0.29250004214813397</v>
      </c>
      <c r="AD145">
        <f t="shared" si="31"/>
        <v>0.49988082215262047</v>
      </c>
      <c r="AE145">
        <f t="shared" si="31"/>
        <v>0.51886183048769108</v>
      </c>
    </row>
    <row r="146" spans="19:31" x14ac:dyDescent="0.2">
      <c r="S146">
        <f t="shared" ref="S146:AE146" si="32">C$3*S84</f>
        <v>3.0773575440893246E-3</v>
      </c>
      <c r="T146">
        <f t="shared" si="32"/>
        <v>6.0329148613469984E-3</v>
      </c>
      <c r="U146">
        <f t="shared" si="32"/>
        <v>7.2024050046344962E-3</v>
      </c>
      <c r="V146">
        <f t="shared" si="32"/>
        <v>1.0660895772900938E-2</v>
      </c>
      <c r="W146">
        <f t="shared" si="32"/>
        <v>2.0697208533153749E-2</v>
      </c>
      <c r="X146">
        <f t="shared" si="32"/>
        <v>3.9178729193842084E-2</v>
      </c>
      <c r="Y146">
        <f t="shared" si="32"/>
        <v>5.7093786753014311E-2</v>
      </c>
      <c r="Z146">
        <f t="shared" si="32"/>
        <v>0.1013200149373467</v>
      </c>
      <c r="AA146">
        <f t="shared" si="32"/>
        <v>0.14416046254799716</v>
      </c>
      <c r="AB146">
        <f t="shared" si="32"/>
        <v>0.19232198590917657</v>
      </c>
      <c r="AC146">
        <f t="shared" si="32"/>
        <v>0.30254703344841893</v>
      </c>
      <c r="AD146">
        <f t="shared" si="32"/>
        <v>0.49009354855895843</v>
      </c>
      <c r="AE146">
        <f t="shared" si="32"/>
        <v>0.53311775198221645</v>
      </c>
    </row>
    <row r="147" spans="19:31" x14ac:dyDescent="0.2">
      <c r="S147">
        <f t="shared" ref="S147:AE147" si="33">C$3*S85</f>
        <v>2.9898742715370186E-3</v>
      </c>
      <c r="T147">
        <f t="shared" si="33"/>
        <v>5.0700996821709567E-3</v>
      </c>
      <c r="U147">
        <f t="shared" si="33"/>
        <v>6.9410304685070395E-3</v>
      </c>
      <c r="V147">
        <f t="shared" si="33"/>
        <v>1.0328524417128072E-2</v>
      </c>
      <c r="W147">
        <f t="shared" si="33"/>
        <v>1.632000761918127E-2</v>
      </c>
      <c r="X147">
        <f t="shared" si="33"/>
        <v>3.5936257255680795E-2</v>
      </c>
      <c r="Y147">
        <f t="shared" si="33"/>
        <v>5.2194066730121107E-2</v>
      </c>
      <c r="Z147">
        <f t="shared" si="33"/>
        <v>9.1450890711861646E-2</v>
      </c>
      <c r="AA147">
        <f t="shared" si="33"/>
        <v>0.15314249727279738</v>
      </c>
      <c r="AB147">
        <f t="shared" si="33"/>
        <v>0.1901086679942163</v>
      </c>
      <c r="AC147">
        <f t="shared" si="33"/>
        <v>0.28603603170904063</v>
      </c>
      <c r="AD147">
        <f t="shared" si="33"/>
        <v>0.45886478382428431</v>
      </c>
      <c r="AE147">
        <f t="shared" si="33"/>
        <v>0.51191613780053224</v>
      </c>
    </row>
    <row r="148" spans="19:31" x14ac:dyDescent="0.2">
      <c r="S148">
        <f t="shared" ref="S148:AE148" si="34">C$3*S86</f>
        <v>3.8064463471060655E-3</v>
      </c>
      <c r="T148">
        <f t="shared" si="34"/>
        <v>5.5869678696686565E-3</v>
      </c>
      <c r="U148">
        <f t="shared" si="34"/>
        <v>8.4123823322825274E-3</v>
      </c>
      <c r="V148">
        <f t="shared" si="34"/>
        <v>1.0723666497524317E-2</v>
      </c>
      <c r="W148">
        <f t="shared" si="34"/>
        <v>2.0005734489785498E-2</v>
      </c>
      <c r="X148">
        <f t="shared" si="34"/>
        <v>3.7761260709548487E-2</v>
      </c>
      <c r="Y148">
        <f t="shared" si="34"/>
        <v>5.5338797154111233E-2</v>
      </c>
      <c r="Z148">
        <f t="shared" si="34"/>
        <v>8.7426944910729748E-2</v>
      </c>
      <c r="AA148">
        <f t="shared" si="34"/>
        <v>0.14272201092257816</v>
      </c>
      <c r="AB148">
        <f t="shared" si="34"/>
        <v>0.22674205802869268</v>
      </c>
      <c r="AC148">
        <f t="shared" si="34"/>
        <v>0.29140699567009437</v>
      </c>
      <c r="AD148">
        <f t="shared" si="34"/>
        <v>0.49121599040549624</v>
      </c>
      <c r="AE148">
        <f t="shared" si="34"/>
        <v>0.55624153688792533</v>
      </c>
    </row>
    <row r="149" spans="19:31" x14ac:dyDescent="0.2">
      <c r="S149">
        <f t="shared" ref="S149:AE149" si="35">C$3*S87</f>
        <v>3.662261114057032E-3</v>
      </c>
      <c r="T149">
        <f t="shared" si="35"/>
        <v>6.2685273934507731E-3</v>
      </c>
      <c r="U149">
        <f t="shared" si="35"/>
        <v>7.4158934456611363E-3</v>
      </c>
      <c r="V149">
        <f t="shared" si="35"/>
        <v>1.0585019254915815E-2</v>
      </c>
      <c r="W149">
        <f t="shared" si="35"/>
        <v>1.7344074655534097E-2</v>
      </c>
      <c r="X149">
        <f t="shared" si="35"/>
        <v>3.1389224103948531E-2</v>
      </c>
      <c r="Y149">
        <f t="shared" si="35"/>
        <v>4.4654611415175932E-2</v>
      </c>
      <c r="Z149">
        <f t="shared" si="35"/>
        <v>7.6140818032621418E-2</v>
      </c>
      <c r="AA149">
        <f t="shared" si="35"/>
        <v>0.12047836034796754</v>
      </c>
      <c r="AB149">
        <f t="shared" si="35"/>
        <v>0.20916321346445857</v>
      </c>
      <c r="AC149">
        <f t="shared" si="35"/>
        <v>0.28078574102350645</v>
      </c>
      <c r="AD149">
        <f t="shared" si="35"/>
        <v>0.53058762542536742</v>
      </c>
      <c r="AE149">
        <f t="shared" si="35"/>
        <v>0.55580533505613428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E1" zoomScale="200" workbookViewId="0">
      <selection activeCell="K3" sqref="K3:L3"/>
    </sheetView>
  </sheetViews>
  <sheetFormatPr baseColWidth="10" defaultRowHeight="15" x14ac:dyDescent="0.2"/>
  <cols>
    <col min="2" max="2" width="14.3984375" bestFit="1" customWidth="1"/>
    <col min="3" max="3" width="17.19921875" customWidth="1"/>
    <col min="4" max="4" width="11"/>
    <col min="5" max="5" width="16.59765625" customWidth="1"/>
    <col min="6" max="14" width="11"/>
    <col min="15" max="15" width="13.19921875" bestFit="1" customWidth="1"/>
  </cols>
  <sheetData>
    <row r="1" spans="1:20" x14ac:dyDescent="0.2">
      <c r="A1" t="s">
        <v>293</v>
      </c>
      <c r="E1" t="s">
        <v>295</v>
      </c>
      <c r="F1" t="s">
        <v>296</v>
      </c>
      <c r="L1">
        <v>1.1000000000000001</v>
      </c>
    </row>
    <row r="2" spans="1:20" x14ac:dyDescent="0.2">
      <c r="B2" t="s">
        <v>294</v>
      </c>
      <c r="E2">
        <f>EXP(E3)</f>
        <v>43.641127630061433</v>
      </c>
      <c r="F2">
        <f>EXP(F3)</f>
        <v>3.3038737740810661E-7</v>
      </c>
      <c r="I2" s="35" t="s">
        <v>298</v>
      </c>
      <c r="J2" s="35" t="s">
        <v>299</v>
      </c>
      <c r="K2" s="35" t="s">
        <v>300</v>
      </c>
      <c r="L2" s="35" t="s">
        <v>301</v>
      </c>
      <c r="M2" s="35" t="s">
        <v>302</v>
      </c>
      <c r="N2" s="35" t="s">
        <v>303</v>
      </c>
      <c r="O2" s="35" t="s">
        <v>91</v>
      </c>
      <c r="P2" s="35" t="s">
        <v>94</v>
      </c>
      <c r="Q2" s="35" t="s">
        <v>304</v>
      </c>
      <c r="R2" s="35" t="s">
        <v>305</v>
      </c>
      <c r="S2" s="35" t="s">
        <v>306</v>
      </c>
      <c r="T2" s="35" t="s">
        <v>297</v>
      </c>
    </row>
    <row r="3" spans="1:20" x14ac:dyDescent="0.2">
      <c r="D3" t="s">
        <v>314</v>
      </c>
      <c r="E3">
        <v>3.7759999999999998</v>
      </c>
      <c r="F3">
        <v>-14.923</v>
      </c>
      <c r="I3">
        <v>0.830843</v>
      </c>
      <c r="J3">
        <v>2436.3000000000002</v>
      </c>
      <c r="K3">
        <v>0.68354099999999995</v>
      </c>
      <c r="L3">
        <v>20077.8</v>
      </c>
      <c r="M3">
        <f>Rzero*PhiZero</f>
        <v>5746.9490051999992</v>
      </c>
      <c r="N3">
        <v>0.28623399999999999</v>
      </c>
      <c r="O3">
        <f>LN(-4*Steepness/(Steepness-1))</f>
        <v>2.1563873095254467</v>
      </c>
      <c r="P3">
        <v>0</v>
      </c>
      <c r="Q3">
        <v>7045.41</v>
      </c>
      <c r="R3">
        <v>2818.16</v>
      </c>
      <c r="S3">
        <v>0.62060099999999996</v>
      </c>
      <c r="T3">
        <v>3925.71</v>
      </c>
    </row>
    <row r="4" spans="1:20" x14ac:dyDescent="0.2">
      <c r="E4" t="s">
        <v>316</v>
      </c>
      <c r="F4" t="s">
        <v>315</v>
      </c>
      <c r="H4" t="s">
        <v>313</v>
      </c>
      <c r="I4">
        <v>0.830843</v>
      </c>
      <c r="J4">
        <v>2436.3000000000002</v>
      </c>
      <c r="K4">
        <v>0.68354099999999995</v>
      </c>
      <c r="L4">
        <v>20077.8</v>
      </c>
      <c r="M4">
        <v>5746.96</v>
      </c>
      <c r="N4">
        <v>0.28623399999999999</v>
      </c>
      <c r="O4">
        <v>2.15639</v>
      </c>
      <c r="P4">
        <v>0</v>
      </c>
      <c r="Q4">
        <v>7045.41</v>
      </c>
      <c r="R4">
        <v>2818.16</v>
      </c>
      <c r="S4">
        <v>0.62060099999999996</v>
      </c>
      <c r="T4">
        <v>3925.71</v>
      </c>
    </row>
    <row r="5" spans="1:20" x14ac:dyDescent="0.2">
      <c r="B5" s="33">
        <v>1</v>
      </c>
      <c r="C5" s="33">
        <f>EXP(D5)</f>
        <v>43.641113211586109</v>
      </c>
      <c r="D5" s="34">
        <f t="shared" ref="D5:D28" si="0">LN(aa_c*B5)-bb_c*B5</f>
        <v>3.7759996696126223</v>
      </c>
      <c r="E5" s="33">
        <f t="shared" ref="E5:E28" si="1">(SSB*0.001/ PhiZero) *EXP( Alpha * ( 1 - SSB*0.001/ Bzero ))*1000</f>
        <v>30.184620967115272</v>
      </c>
      <c r="F5" s="33">
        <v>20.961863822416809</v>
      </c>
      <c r="K5">
        <v>0.76</v>
      </c>
      <c r="L5">
        <v>26723.551800000005</v>
      </c>
    </row>
    <row r="6" spans="1:20" x14ac:dyDescent="0.2">
      <c r="B6" s="33">
        <v>260870.52173913</v>
      </c>
      <c r="C6" s="33">
        <f t="shared" ref="C6:C28" si="2">EXP(D6)</f>
        <v>10444552.93672251</v>
      </c>
      <c r="D6" s="34">
        <f t="shared" si="0"/>
        <v>16.161591150402646</v>
      </c>
      <c r="E6" s="33">
        <f t="shared" si="1"/>
        <v>7140031.8476689318</v>
      </c>
      <c r="F6" s="33">
        <v>5041183.6286104098</v>
      </c>
    </row>
    <row r="7" spans="1:20" x14ac:dyDescent="0.2">
      <c r="B7" s="33">
        <v>521740.04347825999</v>
      </c>
      <c r="C7" s="33">
        <f t="shared" si="2"/>
        <v>19164083.175444957</v>
      </c>
      <c r="D7" s="34">
        <f t="shared" si="0"/>
        <v>16.768548417168017</v>
      </c>
      <c r="E7" s="33">
        <f t="shared" si="1"/>
        <v>12948478.130553937</v>
      </c>
      <c r="F7" s="33">
        <v>9294783.8691929933</v>
      </c>
      <c r="O7" t="s">
        <v>307</v>
      </c>
    </row>
    <row r="8" spans="1:20" x14ac:dyDescent="0.2">
      <c r="B8" s="33">
        <v>782609.56521738996</v>
      </c>
      <c r="C8" s="33">
        <f t="shared" si="2"/>
        <v>26372303.017069981</v>
      </c>
      <c r="D8" s="34">
        <f t="shared" si="0"/>
        <v>17.08782488925511</v>
      </c>
      <c r="E8" s="33">
        <f t="shared" si="1"/>
        <v>17611612.634587612</v>
      </c>
      <c r="F8" s="33">
        <v>12853100.174054284</v>
      </c>
      <c r="O8">
        <v>3.9744999999999999</v>
      </c>
      <c r="P8">
        <v>1.6466000000000001</v>
      </c>
      <c r="Q8">
        <v>0.57391999999999999</v>
      </c>
    </row>
    <row r="9" spans="1:20" x14ac:dyDescent="0.2">
      <c r="B9" s="33">
        <v>1043479.08695652</v>
      </c>
      <c r="C9" s="33">
        <f t="shared" si="2"/>
        <v>32259355.273190431</v>
      </c>
      <c r="D9" s="34">
        <f t="shared" si="0"/>
        <v>17.289318645129651</v>
      </c>
      <c r="E9" s="33">
        <f t="shared" si="1"/>
        <v>21292523.632337242</v>
      </c>
      <c r="F9" s="33">
        <v>15798800.147315089</v>
      </c>
      <c r="O9" t="s">
        <v>308</v>
      </c>
    </row>
    <row r="10" spans="1:20" x14ac:dyDescent="0.2">
      <c r="B10" s="33">
        <v>1304348.60869565</v>
      </c>
      <c r="C10" s="33">
        <f t="shared" si="2"/>
        <v>36994285.311687194</v>
      </c>
      <c r="D10" s="34">
        <f t="shared" si="0"/>
        <v>17.426274007644228</v>
      </c>
      <c r="E10" s="33">
        <f t="shared" si="1"/>
        <v>24133842.99881611</v>
      </c>
      <c r="F10" s="33">
        <v>18205878.927673392</v>
      </c>
      <c r="O10">
        <v>0.45740999999999998</v>
      </c>
      <c r="P10">
        <v>0.26384999999999997</v>
      </c>
      <c r="Q10">
        <v>0.22816</v>
      </c>
    </row>
    <row r="11" spans="1:20" x14ac:dyDescent="0.2">
      <c r="B11" s="33">
        <v>1565218.1304347799</v>
      </c>
      <c r="C11" s="33">
        <f t="shared" si="2"/>
        <v>40727228.821117029</v>
      </c>
      <c r="D11" s="34">
        <f t="shared" si="0"/>
        <v>17.522407439527377</v>
      </c>
      <c r="E11" s="33">
        <f t="shared" si="1"/>
        <v>26260143.144787297</v>
      </c>
      <c r="F11" s="33">
        <v>20140509.645675447</v>
      </c>
      <c r="O11" t="s">
        <v>309</v>
      </c>
    </row>
    <row r="12" spans="1:20" x14ac:dyDescent="0.2">
      <c r="B12" s="33">
        <v>1826087.6521739101</v>
      </c>
      <c r="C12" s="33">
        <f t="shared" si="2"/>
        <v>43591382.118583776</v>
      </c>
      <c r="D12" s="34">
        <f t="shared" si="0"/>
        <v>17.590370030951732</v>
      </c>
      <c r="E12" s="33">
        <f t="shared" si="1"/>
        <v>27780064.805673033</v>
      </c>
      <c r="F12" s="33">
        <v>21661813.933662359</v>
      </c>
      <c r="O12">
        <v>-14.516999999999999</v>
      </c>
      <c r="P12">
        <v>-12.202999999999999</v>
      </c>
      <c r="Q12">
        <v>-12.721</v>
      </c>
    </row>
    <row r="13" spans="1:20" x14ac:dyDescent="0.2">
      <c r="B13" s="33">
        <v>2086957.17391304</v>
      </c>
      <c r="C13" s="33">
        <f t="shared" si="2"/>
        <v>45704775.996721581</v>
      </c>
      <c r="D13" s="34">
        <f t="shared" si="0"/>
        <v>17.637713357990801</v>
      </c>
      <c r="E13" s="33">
        <f t="shared" si="1"/>
        <v>28788205.038462915</v>
      </c>
      <c r="F13" s="33">
        <v>22822559.789062258</v>
      </c>
      <c r="O13" t="s">
        <v>310</v>
      </c>
    </row>
    <row r="14" spans="1:20" x14ac:dyDescent="0.2">
      <c r="B14" s="33">
        <v>2347826.6956521701</v>
      </c>
      <c r="C14" s="33">
        <f t="shared" si="2"/>
        <v>47171872.120719396</v>
      </c>
      <c r="D14" s="34">
        <f t="shared" si="0"/>
        <v>17.669308343273361</v>
      </c>
      <c r="E14" s="33">
        <f t="shared" si="1"/>
        <v>29366791.645187981</v>
      </c>
      <c r="F14" s="33">
        <v>23669793.438953523</v>
      </c>
      <c r="O14">
        <v>0.21553</v>
      </c>
      <c r="P14">
        <v>0.23591000000000001</v>
      </c>
      <c r="Q14">
        <v>0.26701000000000003</v>
      </c>
    </row>
    <row r="15" spans="1:20" x14ac:dyDescent="0.2">
      <c r="B15" s="33">
        <v>2608696.2173913</v>
      </c>
      <c r="C15" s="33">
        <f t="shared" si="2"/>
        <v>48084999.186247446</v>
      </c>
      <c r="D15" s="34">
        <f t="shared" si="0"/>
        <v>17.688480819205509</v>
      </c>
      <c r="E15" s="33">
        <f t="shared" si="1"/>
        <v>29587167.436920948</v>
      </c>
      <c r="F15" s="33">
        <v>24245411.258508995</v>
      </c>
    </row>
    <row r="16" spans="1:20" x14ac:dyDescent="0.2">
      <c r="B16" s="33">
        <v>2869565.7391304299</v>
      </c>
      <c r="C16" s="33">
        <f t="shared" si="2"/>
        <v>48525644.416711196</v>
      </c>
      <c r="D16" s="34">
        <f t="shared" si="0"/>
        <v>17.697602967028256</v>
      </c>
      <c r="E16" s="33">
        <f t="shared" si="1"/>
        <v>29511105.242727466</v>
      </c>
      <c r="F16" s="33">
        <v>24586677.253056467</v>
      </c>
    </row>
    <row r="17" spans="1:16" x14ac:dyDescent="0.2">
      <c r="B17" s="33">
        <v>3130435.2608695598</v>
      </c>
      <c r="C17" s="33">
        <f t="shared" si="2"/>
        <v>48565614.498086683</v>
      </c>
      <c r="D17" s="34">
        <f t="shared" si="0"/>
        <v>17.69842631784439</v>
      </c>
      <c r="E17" s="33">
        <f t="shared" si="1"/>
        <v>29191972.322886225</v>
      </c>
      <c r="F17" s="33">
        <v>24726691.118496034</v>
      </c>
    </row>
    <row r="18" spans="1:16" x14ac:dyDescent="0.2">
      <c r="B18" s="33">
        <v>3391304.7826086897</v>
      </c>
      <c r="C18" s="33">
        <f t="shared" si="2"/>
        <v>48268078.707629256</v>
      </c>
      <c r="D18" s="34">
        <f t="shared" si="0"/>
        <v>17.69228100381218</v>
      </c>
      <c r="E18" s="33">
        <f t="shared" si="1"/>
        <v>28675760.837522928</v>
      </c>
      <c r="F18" s="33">
        <v>24694811.443533327</v>
      </c>
      <c r="N18" t="s">
        <v>311</v>
      </c>
      <c r="O18">
        <v>3.7759999999999998</v>
      </c>
      <c r="P18">
        <v>-14.923</v>
      </c>
    </row>
    <row r="19" spans="1:16" x14ac:dyDescent="0.2">
      <c r="B19" s="33">
        <v>3652174.3043478201</v>
      </c>
      <c r="C19" s="33">
        <f t="shared" si="2"/>
        <v>47688505.776299305</v>
      </c>
      <c r="D19" s="34">
        <f t="shared" si="0"/>
        <v>17.680200957770534</v>
      </c>
      <c r="E19" s="33">
        <f t="shared" si="1"/>
        <v>28001999.225899596</v>
      </c>
      <c r="F19" s="33">
        <v>24517038.20580937</v>
      </c>
      <c r="N19" t="s">
        <v>312</v>
      </c>
      <c r="O19">
        <v>3.9744999999999999</v>
      </c>
      <c r="P19">
        <v>-14.516999999999999</v>
      </c>
    </row>
    <row r="20" spans="1:16" x14ac:dyDescent="0.2">
      <c r="B20" s="33">
        <v>3913043.82608695</v>
      </c>
      <c r="C20" s="33">
        <f t="shared" si="2"/>
        <v>46875504.922199301</v>
      </c>
      <c r="D20" s="34">
        <f t="shared" si="0"/>
        <v>17.66300581387042</v>
      </c>
      <c r="E20" s="33">
        <f t="shared" si="1"/>
        <v>27204557.745839596</v>
      </c>
      <c r="F20" s="33">
        <v>24216358.339053243</v>
      </c>
    </row>
    <row r="21" spans="1:16" x14ac:dyDescent="0.2">
      <c r="B21" s="33">
        <v>4173913.3478260799</v>
      </c>
      <c r="C21" s="33">
        <f t="shared" si="2"/>
        <v>45871580.493183896</v>
      </c>
      <c r="D21" s="34">
        <f t="shared" si="0"/>
        <v>17.641356321902673</v>
      </c>
      <c r="E21" s="33">
        <f t="shared" si="1"/>
        <v>26312359.987306379</v>
      </c>
      <c r="F21" s="33">
        <v>23813057.806672163</v>
      </c>
    </row>
    <row r="22" spans="1:16" x14ac:dyDescent="0.2">
      <c r="B22" s="33">
        <v>4434782.8695652103</v>
      </c>
      <c r="C22" s="33">
        <f t="shared" si="2"/>
        <v>44713808.751500532</v>
      </c>
      <c r="D22" s="34">
        <f t="shared" si="0"/>
        <v>17.615792932492873</v>
      </c>
      <c r="E22" s="33">
        <f t="shared" si="1"/>
        <v>25350010.891191766</v>
      </c>
      <c r="F22" s="33">
        <v>23325003.30581991</v>
      </c>
    </row>
    <row r="23" spans="1:16" x14ac:dyDescent="0.2">
      <c r="B23" s="33">
        <v>4695652.3913043402</v>
      </c>
      <c r="C23" s="33">
        <f t="shared" si="2"/>
        <v>43434444.51317776</v>
      </c>
      <c r="D23" s="34">
        <f t="shared" si="0"/>
        <v>17.58676333667249</v>
      </c>
      <c r="E23" s="33">
        <f t="shared" si="1"/>
        <v>24338350.657948632</v>
      </c>
      <c r="F23" s="33">
        <v>22767896.442293257</v>
      </c>
    </row>
    <row r="24" spans="1:16" x14ac:dyDescent="0.2">
      <c r="B24" s="33">
        <v>4956521.9130434701</v>
      </c>
      <c r="C24" s="33">
        <f t="shared" si="2"/>
        <v>42061464.611996539</v>
      </c>
      <c r="D24" s="34">
        <f t="shared" si="0"/>
        <v>17.554642549601091</v>
      </c>
      <c r="E24" s="33">
        <f t="shared" si="1"/>
        <v>23294942.90651539</v>
      </c>
      <c r="F24" s="33">
        <v>22155502.958173774</v>
      </c>
    </row>
    <row r="25" spans="1:16" x14ac:dyDescent="0.2">
      <c r="B25" s="33">
        <v>5217391.4347826</v>
      </c>
      <c r="C25" s="33">
        <f t="shared" si="2"/>
        <v>40619054.485100977</v>
      </c>
      <c r="D25" s="34">
        <f t="shared" si="0"/>
        <v>17.519747836767827</v>
      </c>
      <c r="E25" s="33">
        <f t="shared" si="1"/>
        <v>22234504.529196654</v>
      </c>
      <c r="F25" s="33">
        <v>21499859.358742408</v>
      </c>
    </row>
    <row r="26" spans="1:16" x14ac:dyDescent="0.2">
      <c r="B26" s="33">
        <v>5478260.9565217299</v>
      </c>
      <c r="C26" s="33">
        <f t="shared" si="2"/>
        <v>39128043.56810727</v>
      </c>
      <c r="D26" s="34">
        <f t="shared" si="0"/>
        <v>17.482349994677179</v>
      </c>
      <c r="E26" s="33">
        <f t="shared" si="1"/>
        <v>21169283.871288963</v>
      </c>
      <c r="F26" s="33">
        <v>20811459.070824876</v>
      </c>
    </row>
    <row r="27" spans="1:16" x14ac:dyDescent="0.2">
      <c r="A27">
        <v>10</v>
      </c>
      <c r="B27" s="33">
        <v>5739130.4782608598</v>
      </c>
      <c r="C27" s="33">
        <f t="shared" si="2"/>
        <v>37606294.636047222</v>
      </c>
      <c r="D27" s="34">
        <f t="shared" si="0"/>
        <v>17.442682004881714</v>
      </c>
      <c r="E27" s="33">
        <f t="shared" si="1"/>
        <v>20109393.134967126</v>
      </c>
      <c r="F27" s="33">
        <v>20099420.069528755</v>
      </c>
    </row>
    <row r="28" spans="1:16" x14ac:dyDescent="0.2">
      <c r="B28" s="33">
        <v>5999999.9999999898</v>
      </c>
      <c r="C28" s="33">
        <f t="shared" si="2"/>
        <v>36069051.727258585</v>
      </c>
      <c r="D28" s="34">
        <f t="shared" si="0"/>
        <v>17.400945762743692</v>
      </c>
      <c r="E28" s="33">
        <f t="shared" si="1"/>
        <v>19063100.256040622</v>
      </c>
      <c r="F28" s="33">
        <v>19371635.732621212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Prior on SPR</vt:lpstr>
      <vt:lpstr>Sheet1</vt:lpstr>
      <vt:lpstr>Priors</vt:lpstr>
      <vt:lpstr>CTLs</vt:lpstr>
      <vt:lpstr>Files</vt:lpstr>
      <vt:lpstr>Sheet2</vt:lpstr>
      <vt:lpstr>Sheet3</vt:lpstr>
      <vt:lpstr>datafile</vt:lpstr>
      <vt:lpstr>Sheet5</vt:lpstr>
      <vt:lpstr>SRR</vt:lpstr>
      <vt:lpstr>SRRFig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2010-07-01T19:11:07Z</dcterms:created>
  <dcterms:modified xsi:type="dcterms:W3CDTF">2016-11-03T01:14:57Z</dcterms:modified>
</cp:coreProperties>
</file>