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saveExternalLinkValues="0" checkCompatibility="1" autoCompressPictures="0"/>
  <bookViews>
    <workbookView xWindow="60" yWindow="0" windowWidth="28740" windowHeight="17540" tabRatio="639" activeTab="8"/>
  </bookViews>
  <sheets>
    <sheet name="1988-2014_data" sheetId="2" r:id="rId1"/>
    <sheet name="histo for rept" sheetId="18" r:id="rId2"/>
    <sheet name="histogram cbs presentation" sheetId="16" r:id="rId3"/>
    <sheet name="Sheet1 (3)" sheetId="22" r:id="rId4"/>
    <sheet name="Table 2001" sheetId="13" r:id="rId5"/>
    <sheet name="Sheet1" sheetId="17" r:id="rId6"/>
    <sheet name="Sheet1 (2)" sheetId="20" r:id="rId7"/>
    <sheet name="bog2014.dat" sheetId="19" r:id="rId8"/>
    <sheet name="Sheet2" sheetId="21" r:id="rId9"/>
  </sheets>
  <definedNames>
    <definedName name="__123Graph_A" localSheetId="0" hidden="1">'1988-2014_data'!$O$2:$O$8</definedName>
    <definedName name="__123Graph_ABOG88AGE" localSheetId="0" hidden="1">'1988-2014_data'!$C$55:$C$75</definedName>
    <definedName name="__123Graph_ABOG88LEN" localSheetId="0" hidden="1">'1988-2014_data'!$B$4:$B$49</definedName>
    <definedName name="__123Graph_ABOG89AGE" localSheetId="0" hidden="1">'1988-2014_data'!$E$55:$E$75</definedName>
    <definedName name="__123Graph_ABOG89LEN" localSheetId="0" hidden="1">'1988-2014_data'!$D$4:$D$49</definedName>
    <definedName name="__123Graph_ABOG91AGE" localSheetId="0" hidden="1">'1988-2014_data'!$G$55:$G$75</definedName>
    <definedName name="__123Graph_ABOG91LEN" localSheetId="0" hidden="1">'1988-2014_data'!$F$4:$F$49</definedName>
    <definedName name="__123Graph_ABOG92LEN" localSheetId="0" hidden="1">'1988-2014_data'!$H$4:$H$49</definedName>
    <definedName name="__123Graph_ABOG93LEN" localSheetId="0" hidden="1">'1988-2014_data'!$J$4:$J$49</definedName>
    <definedName name="__123Graph_ABOGYRS" localSheetId="0" hidden="1">'1988-2014_data'!$O$2:$O$8</definedName>
    <definedName name="__123Graph_LBL_A" localSheetId="0" hidden="1">'1988-2014_data'!$O$2:$O$8</definedName>
    <definedName name="__123Graph_LBL_ABOGYRS" localSheetId="0" hidden="1">'1988-2014_data'!$O$2:$O$8</definedName>
    <definedName name="__123Graph_X" localSheetId="0" hidden="1">'1988-2014_data'!$N$2:$N$8</definedName>
    <definedName name="__123Graph_XBOG88AGE" localSheetId="0" hidden="1">'1988-2014_data'!$A$55:$A$75</definedName>
    <definedName name="__123Graph_XBOG88LEN" localSheetId="0" hidden="1">'1988-2014_data'!$A$4:$A$49</definedName>
    <definedName name="__123Graph_XBOG89AGE" localSheetId="0" hidden="1">'1988-2014_data'!$A$55:$A$75</definedName>
    <definedName name="__123Graph_XBOG89LEN" localSheetId="0" hidden="1">'1988-2014_data'!$A$4:$A$49</definedName>
    <definedName name="__123Graph_XBOG91AGE" localSheetId="0" hidden="1">'1988-2014_data'!$A$55:$A$75</definedName>
    <definedName name="__123Graph_XBOG91LEN" localSheetId="0" hidden="1">'1988-2014_data'!$A$4:$A$49</definedName>
    <definedName name="__123Graph_XBOG92LEN" localSheetId="0" hidden="1">'1988-2014_data'!$A$4:$A$49</definedName>
    <definedName name="__123Graph_XBOG93LEN" localSheetId="0" hidden="1">'1988-2014_data'!$A$4:$A$49</definedName>
    <definedName name="__123Graph_XBOGYRS" localSheetId="0" hidden="1">'1988-2014_data'!$N$2:$N$8</definedName>
    <definedName name="_xlnm.Print_Area" localSheetId="0">'1988-2014_data'!$Z$55:$AI$97</definedName>
    <definedName name="_xlnm.Print_Area" localSheetId="1">'histo for rept'!$B$1:$N$44</definedName>
    <definedName name="_xlnm.Print_Area" localSheetId="2">'histogram cbs presentation'!$A$1:$N$47</definedName>
    <definedName name="_xlnm.Print_Area" localSheetId="4">'Table 2001'!$A$1:$L$31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6" i="21" l="1"/>
  <c r="V86" i="21"/>
  <c r="W86" i="21"/>
  <c r="X86" i="21"/>
  <c r="Y86" i="21"/>
  <c r="Z86" i="21"/>
  <c r="AA86" i="21"/>
  <c r="AB86" i="21"/>
  <c r="AC86" i="21"/>
  <c r="AD86" i="21"/>
  <c r="AE86" i="21"/>
  <c r="T86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P100" i="21"/>
  <c r="O100" i="21"/>
  <c r="N100" i="21"/>
  <c r="M100" i="21"/>
  <c r="L100" i="21"/>
  <c r="K100" i="21"/>
  <c r="J100" i="21"/>
  <c r="I100" i="21"/>
  <c r="H100" i="21"/>
  <c r="G100" i="21"/>
  <c r="F100" i="21"/>
  <c r="E100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U40" i="21"/>
  <c r="V40" i="21"/>
  <c r="W40" i="21"/>
  <c r="X40" i="21"/>
  <c r="Y40" i="21"/>
  <c r="Z40" i="21"/>
  <c r="AA40" i="21"/>
  <c r="AB40" i="21"/>
  <c r="AC40" i="21"/>
  <c r="AD40" i="21"/>
  <c r="AE40" i="21"/>
  <c r="U41" i="21"/>
  <c r="V41" i="21"/>
  <c r="W41" i="21"/>
  <c r="X41" i="21"/>
  <c r="Y41" i="21"/>
  <c r="Z41" i="21"/>
  <c r="AA41" i="21"/>
  <c r="AB41" i="21"/>
  <c r="AC41" i="21"/>
  <c r="AD41" i="21"/>
  <c r="AE41" i="21"/>
  <c r="U42" i="21"/>
  <c r="V42" i="21"/>
  <c r="W42" i="21"/>
  <c r="X42" i="21"/>
  <c r="Y42" i="21"/>
  <c r="Z42" i="21"/>
  <c r="AA42" i="21"/>
  <c r="AB42" i="21"/>
  <c r="AC42" i="21"/>
  <c r="AD42" i="21"/>
  <c r="AE42" i="21"/>
  <c r="U43" i="21"/>
  <c r="V43" i="21"/>
  <c r="W43" i="21"/>
  <c r="X43" i="21"/>
  <c r="Y43" i="21"/>
  <c r="Z43" i="21"/>
  <c r="AA43" i="21"/>
  <c r="AB43" i="21"/>
  <c r="AC43" i="21"/>
  <c r="AD43" i="21"/>
  <c r="AE43" i="21"/>
  <c r="U44" i="21"/>
  <c r="V44" i="21"/>
  <c r="W44" i="21"/>
  <c r="X44" i="21"/>
  <c r="Y44" i="21"/>
  <c r="Z44" i="21"/>
  <c r="AA44" i="21"/>
  <c r="AB44" i="21"/>
  <c r="AC44" i="21"/>
  <c r="AD44" i="21"/>
  <c r="AE44" i="21"/>
  <c r="U45" i="21"/>
  <c r="V45" i="21"/>
  <c r="W45" i="21"/>
  <c r="X45" i="21"/>
  <c r="Y45" i="21"/>
  <c r="Z45" i="21"/>
  <c r="AA45" i="21"/>
  <c r="AB45" i="21"/>
  <c r="AC45" i="21"/>
  <c r="AD45" i="21"/>
  <c r="AE45" i="21"/>
  <c r="U46" i="21"/>
  <c r="V46" i="21"/>
  <c r="W46" i="21"/>
  <c r="X46" i="21"/>
  <c r="Y46" i="21"/>
  <c r="Z46" i="21"/>
  <c r="AA46" i="21"/>
  <c r="AB46" i="21"/>
  <c r="AC46" i="21"/>
  <c r="AD46" i="21"/>
  <c r="AE46" i="21"/>
  <c r="U47" i="21"/>
  <c r="V47" i="21"/>
  <c r="W47" i="21"/>
  <c r="X47" i="21"/>
  <c r="Y47" i="21"/>
  <c r="Z47" i="21"/>
  <c r="AA47" i="21"/>
  <c r="AB47" i="21"/>
  <c r="AC47" i="21"/>
  <c r="AD47" i="21"/>
  <c r="AE47" i="21"/>
  <c r="U48" i="21"/>
  <c r="V48" i="21"/>
  <c r="W48" i="21"/>
  <c r="X48" i="21"/>
  <c r="Y48" i="21"/>
  <c r="Z48" i="21"/>
  <c r="AA48" i="21"/>
  <c r="AB48" i="21"/>
  <c r="AC48" i="21"/>
  <c r="AD48" i="21"/>
  <c r="AE48" i="21"/>
  <c r="U49" i="21"/>
  <c r="V49" i="21"/>
  <c r="W49" i="21"/>
  <c r="X49" i="21"/>
  <c r="Y49" i="21"/>
  <c r="Z49" i="21"/>
  <c r="AA49" i="21"/>
  <c r="AB49" i="21"/>
  <c r="AC49" i="21"/>
  <c r="AD49" i="21"/>
  <c r="AE49" i="21"/>
  <c r="U50" i="21"/>
  <c r="V50" i="21"/>
  <c r="W50" i="21"/>
  <c r="X50" i="21"/>
  <c r="Y50" i="21"/>
  <c r="Z50" i="21"/>
  <c r="AA50" i="21"/>
  <c r="AB50" i="21"/>
  <c r="AC50" i="21"/>
  <c r="AD50" i="21"/>
  <c r="AE50" i="21"/>
  <c r="U51" i="21"/>
  <c r="V51" i="21"/>
  <c r="W51" i="21"/>
  <c r="X51" i="21"/>
  <c r="Y51" i="21"/>
  <c r="Z51" i="21"/>
  <c r="AA51" i="21"/>
  <c r="AB51" i="21"/>
  <c r="AC51" i="21"/>
  <c r="AD51" i="21"/>
  <c r="AE51" i="21"/>
  <c r="U52" i="21"/>
  <c r="V52" i="21"/>
  <c r="W52" i="21"/>
  <c r="X52" i="21"/>
  <c r="Y52" i="21"/>
  <c r="Z52" i="21"/>
  <c r="AA52" i="21"/>
  <c r="AB52" i="21"/>
  <c r="AC52" i="21"/>
  <c r="AD52" i="21"/>
  <c r="AE52" i="21"/>
  <c r="U53" i="21"/>
  <c r="V53" i="21"/>
  <c r="W53" i="21"/>
  <c r="X53" i="21"/>
  <c r="Y53" i="21"/>
  <c r="Z53" i="21"/>
  <c r="AA53" i="21"/>
  <c r="AB53" i="21"/>
  <c r="AC53" i="21"/>
  <c r="AD53" i="21"/>
  <c r="AE53" i="21"/>
  <c r="U54" i="21"/>
  <c r="V54" i="21"/>
  <c r="W54" i="21"/>
  <c r="X54" i="21"/>
  <c r="Y54" i="21"/>
  <c r="Z54" i="21"/>
  <c r="AA54" i="21"/>
  <c r="AB54" i="21"/>
  <c r="AC54" i="21"/>
  <c r="AD54" i="21"/>
  <c r="AE54" i="21"/>
  <c r="U55" i="21"/>
  <c r="V55" i="21"/>
  <c r="W55" i="21"/>
  <c r="X55" i="21"/>
  <c r="Y55" i="21"/>
  <c r="Z55" i="21"/>
  <c r="AA55" i="21"/>
  <c r="AB55" i="21"/>
  <c r="AC55" i="21"/>
  <c r="AD55" i="21"/>
  <c r="AE55" i="21"/>
  <c r="U56" i="21"/>
  <c r="V56" i="21"/>
  <c r="W56" i="21"/>
  <c r="X56" i="21"/>
  <c r="Y56" i="21"/>
  <c r="Z56" i="21"/>
  <c r="AA56" i="21"/>
  <c r="AB56" i="21"/>
  <c r="AC56" i="21"/>
  <c r="AD56" i="21"/>
  <c r="AE56" i="21"/>
  <c r="U57" i="21"/>
  <c r="V57" i="21"/>
  <c r="W57" i="21"/>
  <c r="X57" i="21"/>
  <c r="Y57" i="21"/>
  <c r="Z57" i="21"/>
  <c r="AA57" i="21"/>
  <c r="AB57" i="21"/>
  <c r="AC57" i="21"/>
  <c r="AD57" i="21"/>
  <c r="AE57" i="21"/>
  <c r="U58" i="21"/>
  <c r="V58" i="21"/>
  <c r="W58" i="21"/>
  <c r="X58" i="21"/>
  <c r="Y58" i="21"/>
  <c r="Z58" i="21"/>
  <c r="AA58" i="21"/>
  <c r="AB58" i="21"/>
  <c r="AC58" i="21"/>
  <c r="AD58" i="21"/>
  <c r="AE58" i="21"/>
  <c r="U59" i="21"/>
  <c r="V59" i="21"/>
  <c r="W59" i="21"/>
  <c r="X59" i="21"/>
  <c r="Y59" i="21"/>
  <c r="Z59" i="21"/>
  <c r="AA59" i="21"/>
  <c r="AB59" i="21"/>
  <c r="AC59" i="21"/>
  <c r="AD59" i="21"/>
  <c r="AE59" i="21"/>
  <c r="U60" i="21"/>
  <c r="V60" i="21"/>
  <c r="W60" i="21"/>
  <c r="X60" i="21"/>
  <c r="Y60" i="21"/>
  <c r="Z60" i="21"/>
  <c r="AA60" i="21"/>
  <c r="AB60" i="21"/>
  <c r="AC60" i="21"/>
  <c r="AD60" i="21"/>
  <c r="AE60" i="21"/>
  <c r="U61" i="21"/>
  <c r="V61" i="21"/>
  <c r="W61" i="21"/>
  <c r="X61" i="21"/>
  <c r="Y61" i="21"/>
  <c r="Z61" i="21"/>
  <c r="AA61" i="21"/>
  <c r="AB61" i="21"/>
  <c r="AC61" i="21"/>
  <c r="AD61" i="21"/>
  <c r="AE61" i="21"/>
  <c r="U62" i="21"/>
  <c r="V62" i="21"/>
  <c r="W62" i="21"/>
  <c r="X62" i="21"/>
  <c r="Y62" i="21"/>
  <c r="Z62" i="21"/>
  <c r="AA62" i="21"/>
  <c r="AB62" i="21"/>
  <c r="AC62" i="21"/>
  <c r="AD62" i="21"/>
  <c r="AE62" i="21"/>
  <c r="U63" i="21"/>
  <c r="V63" i="21"/>
  <c r="W63" i="21"/>
  <c r="X63" i="21"/>
  <c r="Y63" i="21"/>
  <c r="Z63" i="21"/>
  <c r="AA63" i="21"/>
  <c r="AB63" i="21"/>
  <c r="AC63" i="21"/>
  <c r="AD63" i="21"/>
  <c r="AE63" i="21"/>
  <c r="U64" i="21"/>
  <c r="V64" i="21"/>
  <c r="W64" i="21"/>
  <c r="X64" i="21"/>
  <c r="Y64" i="21"/>
  <c r="Z64" i="21"/>
  <c r="AA64" i="21"/>
  <c r="AB64" i="21"/>
  <c r="AC64" i="21"/>
  <c r="AD64" i="21"/>
  <c r="AE64" i="21"/>
  <c r="U65" i="21"/>
  <c r="V65" i="21"/>
  <c r="W65" i="21"/>
  <c r="X65" i="21"/>
  <c r="Y65" i="21"/>
  <c r="Z65" i="21"/>
  <c r="AA65" i="21"/>
  <c r="AB65" i="21"/>
  <c r="AC65" i="21"/>
  <c r="AD65" i="21"/>
  <c r="AE65" i="21"/>
  <c r="U66" i="21"/>
  <c r="V66" i="21"/>
  <c r="W66" i="21"/>
  <c r="X66" i="21"/>
  <c r="Y66" i="21"/>
  <c r="Z66" i="21"/>
  <c r="AA66" i="21"/>
  <c r="AB66" i="21"/>
  <c r="AC66" i="21"/>
  <c r="AD66" i="21"/>
  <c r="AE66" i="21"/>
  <c r="U67" i="21"/>
  <c r="V67" i="21"/>
  <c r="W67" i="21"/>
  <c r="X67" i="21"/>
  <c r="Y67" i="21"/>
  <c r="Z67" i="21"/>
  <c r="AA67" i="21"/>
  <c r="AB67" i="21"/>
  <c r="AC67" i="21"/>
  <c r="AD67" i="21"/>
  <c r="AE67" i="21"/>
  <c r="U68" i="21"/>
  <c r="V68" i="21"/>
  <c r="W68" i="21"/>
  <c r="X68" i="21"/>
  <c r="Y68" i="21"/>
  <c r="Z68" i="21"/>
  <c r="AA68" i="21"/>
  <c r="AB68" i="21"/>
  <c r="AC68" i="21"/>
  <c r="AD68" i="21"/>
  <c r="AE68" i="21"/>
  <c r="U69" i="21"/>
  <c r="V69" i="21"/>
  <c r="W69" i="21"/>
  <c r="X69" i="21"/>
  <c r="Y69" i="21"/>
  <c r="Z69" i="21"/>
  <c r="AA69" i="21"/>
  <c r="AB69" i="21"/>
  <c r="AC69" i="21"/>
  <c r="AD69" i="21"/>
  <c r="AE69" i="21"/>
  <c r="U70" i="21"/>
  <c r="V70" i="21"/>
  <c r="W70" i="21"/>
  <c r="X70" i="21"/>
  <c r="Y70" i="21"/>
  <c r="Z70" i="21"/>
  <c r="AA70" i="21"/>
  <c r="AB70" i="21"/>
  <c r="AC70" i="21"/>
  <c r="AD70" i="21"/>
  <c r="AE70" i="21"/>
  <c r="U71" i="21"/>
  <c r="V71" i="21"/>
  <c r="W71" i="21"/>
  <c r="X71" i="21"/>
  <c r="Y71" i="21"/>
  <c r="Z71" i="21"/>
  <c r="AA71" i="21"/>
  <c r="AB71" i="21"/>
  <c r="AC71" i="21"/>
  <c r="AD71" i="21"/>
  <c r="AE71" i="21"/>
  <c r="U72" i="21"/>
  <c r="V72" i="21"/>
  <c r="W72" i="21"/>
  <c r="X72" i="21"/>
  <c r="Y72" i="21"/>
  <c r="Z72" i="21"/>
  <c r="AA72" i="21"/>
  <c r="AB72" i="21"/>
  <c r="AC72" i="21"/>
  <c r="AD72" i="21"/>
  <c r="AE72" i="21"/>
  <c r="U73" i="21"/>
  <c r="V73" i="21"/>
  <c r="W73" i="21"/>
  <c r="X73" i="21"/>
  <c r="Y73" i="21"/>
  <c r="Z73" i="21"/>
  <c r="AA73" i="21"/>
  <c r="AB73" i="21"/>
  <c r="AC73" i="21"/>
  <c r="AD73" i="21"/>
  <c r="AE73" i="21"/>
  <c r="U74" i="21"/>
  <c r="V74" i="21"/>
  <c r="W74" i="21"/>
  <c r="X74" i="21"/>
  <c r="Y74" i="21"/>
  <c r="Z74" i="21"/>
  <c r="AA74" i="21"/>
  <c r="AB74" i="21"/>
  <c r="AC74" i="21"/>
  <c r="AD74" i="21"/>
  <c r="AE74" i="21"/>
  <c r="U75" i="21"/>
  <c r="V75" i="21"/>
  <c r="W75" i="21"/>
  <c r="X75" i="21"/>
  <c r="Y75" i="21"/>
  <c r="Z75" i="21"/>
  <c r="AA75" i="21"/>
  <c r="AB75" i="21"/>
  <c r="AC75" i="21"/>
  <c r="AD75" i="21"/>
  <c r="AE75" i="21"/>
  <c r="U76" i="21"/>
  <c r="V76" i="21"/>
  <c r="W76" i="21"/>
  <c r="X76" i="21"/>
  <c r="Y76" i="21"/>
  <c r="Z76" i="21"/>
  <c r="AA76" i="21"/>
  <c r="AB76" i="21"/>
  <c r="AC76" i="21"/>
  <c r="AD76" i="21"/>
  <c r="AE76" i="21"/>
  <c r="U77" i="21"/>
  <c r="V77" i="21"/>
  <c r="W77" i="21"/>
  <c r="X77" i="21"/>
  <c r="Y77" i="21"/>
  <c r="Z77" i="21"/>
  <c r="AA77" i="21"/>
  <c r="AB77" i="21"/>
  <c r="AC77" i="21"/>
  <c r="AD77" i="21"/>
  <c r="AE77" i="21"/>
  <c r="U78" i="21"/>
  <c r="V78" i="21"/>
  <c r="W78" i="21"/>
  <c r="X78" i="21"/>
  <c r="Y78" i="21"/>
  <c r="Z78" i="21"/>
  <c r="AA78" i="21"/>
  <c r="AB78" i="21"/>
  <c r="AC78" i="21"/>
  <c r="AD78" i="21"/>
  <c r="AE78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40" i="21"/>
  <c r="S77" i="21"/>
  <c r="S76" i="21"/>
  <c r="S75" i="21"/>
  <c r="S74" i="21"/>
  <c r="S73" i="21"/>
  <c r="S72" i="21"/>
  <c r="S71" i="21"/>
  <c r="S70" i="21"/>
  <c r="S69" i="21"/>
  <c r="S68" i="21"/>
  <c r="S67" i="21"/>
  <c r="S66" i="21"/>
  <c r="S65" i="21"/>
  <c r="S64" i="21"/>
  <c r="S63" i="21"/>
  <c r="S62" i="21"/>
  <c r="S61" i="21"/>
  <c r="S60" i="21"/>
  <c r="S59" i="21"/>
  <c r="S58" i="21"/>
  <c r="S57" i="21"/>
  <c r="S56" i="21"/>
  <c r="S55" i="21"/>
  <c r="S54" i="21"/>
  <c r="S53" i="21"/>
  <c r="S52" i="21"/>
  <c r="S51" i="21"/>
  <c r="S50" i="21"/>
  <c r="S49" i="21"/>
  <c r="S48" i="21"/>
  <c r="S47" i="21"/>
  <c r="S46" i="21"/>
  <c r="S45" i="21"/>
  <c r="S44" i="21"/>
  <c r="S43" i="21"/>
  <c r="S42" i="21"/>
  <c r="S41" i="21"/>
  <c r="S40" i="21"/>
  <c r="P78" i="21"/>
  <c r="O78" i="21"/>
  <c r="N78" i="21"/>
  <c r="M78" i="21"/>
  <c r="L78" i="21"/>
  <c r="K78" i="21"/>
  <c r="J78" i="21"/>
  <c r="I78" i="21"/>
  <c r="H78" i="21"/>
  <c r="G78" i="21"/>
  <c r="D40" i="21"/>
  <c r="G40" i="21"/>
  <c r="H40" i="21"/>
  <c r="I40" i="21"/>
  <c r="J40" i="21"/>
  <c r="K40" i="21"/>
  <c r="L40" i="21"/>
  <c r="M40" i="21"/>
  <c r="N40" i="21"/>
  <c r="O40" i="21"/>
  <c r="P40" i="21"/>
  <c r="D41" i="21"/>
  <c r="G41" i="21"/>
  <c r="H41" i="21"/>
  <c r="I41" i="21"/>
  <c r="J41" i="21"/>
  <c r="K41" i="21"/>
  <c r="L41" i="21"/>
  <c r="M41" i="21"/>
  <c r="N41" i="21"/>
  <c r="O41" i="21"/>
  <c r="P41" i="21"/>
  <c r="D42" i="21"/>
  <c r="G42" i="21"/>
  <c r="H42" i="21"/>
  <c r="I42" i="21"/>
  <c r="J42" i="21"/>
  <c r="K42" i="21"/>
  <c r="L42" i="21"/>
  <c r="M42" i="21"/>
  <c r="N42" i="21"/>
  <c r="O42" i="21"/>
  <c r="P42" i="21"/>
  <c r="D43" i="21"/>
  <c r="G43" i="21"/>
  <c r="H43" i="21"/>
  <c r="I43" i="21"/>
  <c r="J43" i="21"/>
  <c r="K43" i="21"/>
  <c r="L43" i="21"/>
  <c r="M43" i="21"/>
  <c r="N43" i="21"/>
  <c r="O43" i="21"/>
  <c r="P43" i="21"/>
  <c r="D44" i="21"/>
  <c r="G44" i="21"/>
  <c r="H44" i="21"/>
  <c r="I44" i="21"/>
  <c r="J44" i="21"/>
  <c r="K44" i="21"/>
  <c r="L44" i="21"/>
  <c r="M44" i="21"/>
  <c r="N44" i="21"/>
  <c r="O44" i="21"/>
  <c r="P44" i="21"/>
  <c r="D45" i="21"/>
  <c r="G45" i="21"/>
  <c r="H45" i="21"/>
  <c r="I45" i="21"/>
  <c r="J45" i="21"/>
  <c r="K45" i="21"/>
  <c r="L45" i="21"/>
  <c r="M45" i="21"/>
  <c r="N45" i="21"/>
  <c r="O45" i="21"/>
  <c r="P45" i="21"/>
  <c r="D46" i="21"/>
  <c r="G46" i="21"/>
  <c r="H46" i="21"/>
  <c r="I46" i="21"/>
  <c r="J46" i="21"/>
  <c r="K46" i="21"/>
  <c r="L46" i="21"/>
  <c r="M46" i="21"/>
  <c r="N46" i="21"/>
  <c r="O46" i="21"/>
  <c r="P46" i="21"/>
  <c r="D47" i="21"/>
  <c r="G47" i="21"/>
  <c r="H47" i="21"/>
  <c r="I47" i="21"/>
  <c r="J47" i="21"/>
  <c r="K47" i="21"/>
  <c r="L47" i="21"/>
  <c r="M47" i="21"/>
  <c r="N47" i="21"/>
  <c r="O47" i="21"/>
  <c r="P47" i="21"/>
  <c r="D48" i="21"/>
  <c r="G48" i="21"/>
  <c r="H48" i="21"/>
  <c r="I48" i="21"/>
  <c r="J48" i="21"/>
  <c r="K48" i="21"/>
  <c r="L48" i="21"/>
  <c r="M48" i="21"/>
  <c r="N48" i="21"/>
  <c r="O48" i="21"/>
  <c r="P48" i="21"/>
  <c r="D49" i="21"/>
  <c r="G49" i="21"/>
  <c r="H49" i="21"/>
  <c r="I49" i="21"/>
  <c r="J49" i="21"/>
  <c r="K49" i="21"/>
  <c r="L49" i="21"/>
  <c r="M49" i="21"/>
  <c r="N49" i="21"/>
  <c r="O49" i="21"/>
  <c r="P49" i="21"/>
  <c r="D50" i="21"/>
  <c r="G50" i="21"/>
  <c r="H50" i="21"/>
  <c r="I50" i="21"/>
  <c r="J50" i="21"/>
  <c r="K50" i="21"/>
  <c r="L50" i="21"/>
  <c r="M50" i="21"/>
  <c r="N50" i="21"/>
  <c r="O50" i="21"/>
  <c r="P50" i="21"/>
  <c r="D51" i="21"/>
  <c r="G51" i="21"/>
  <c r="H51" i="21"/>
  <c r="I51" i="21"/>
  <c r="J51" i="21"/>
  <c r="K51" i="21"/>
  <c r="L51" i="21"/>
  <c r="M51" i="21"/>
  <c r="N51" i="21"/>
  <c r="O51" i="21"/>
  <c r="P51" i="21"/>
  <c r="D52" i="21"/>
  <c r="G52" i="21"/>
  <c r="H52" i="21"/>
  <c r="I52" i="21"/>
  <c r="J52" i="21"/>
  <c r="K52" i="21"/>
  <c r="L52" i="21"/>
  <c r="M52" i="21"/>
  <c r="N52" i="21"/>
  <c r="O52" i="21"/>
  <c r="P52" i="21"/>
  <c r="D53" i="21"/>
  <c r="G53" i="21"/>
  <c r="H53" i="21"/>
  <c r="I53" i="21"/>
  <c r="J53" i="21"/>
  <c r="K53" i="21"/>
  <c r="L53" i="21"/>
  <c r="M53" i="21"/>
  <c r="N53" i="21"/>
  <c r="O53" i="21"/>
  <c r="P53" i="21"/>
  <c r="D54" i="21"/>
  <c r="G54" i="21"/>
  <c r="H54" i="21"/>
  <c r="I54" i="21"/>
  <c r="J54" i="21"/>
  <c r="K54" i="21"/>
  <c r="L54" i="21"/>
  <c r="M54" i="21"/>
  <c r="N54" i="21"/>
  <c r="O54" i="21"/>
  <c r="P54" i="21"/>
  <c r="D55" i="21"/>
  <c r="G55" i="21"/>
  <c r="H55" i="21"/>
  <c r="I55" i="21"/>
  <c r="J55" i="21"/>
  <c r="K55" i="21"/>
  <c r="L55" i="21"/>
  <c r="M55" i="21"/>
  <c r="N55" i="21"/>
  <c r="O55" i="21"/>
  <c r="P55" i="21"/>
  <c r="D56" i="21"/>
  <c r="G56" i="21"/>
  <c r="H56" i="21"/>
  <c r="I56" i="21"/>
  <c r="J56" i="21"/>
  <c r="K56" i="21"/>
  <c r="L56" i="21"/>
  <c r="M56" i="21"/>
  <c r="N56" i="21"/>
  <c r="O56" i="21"/>
  <c r="P56" i="21"/>
  <c r="D57" i="21"/>
  <c r="G57" i="21"/>
  <c r="H57" i="21"/>
  <c r="I57" i="21"/>
  <c r="J57" i="21"/>
  <c r="K57" i="21"/>
  <c r="L57" i="21"/>
  <c r="M57" i="21"/>
  <c r="N57" i="21"/>
  <c r="O57" i="21"/>
  <c r="P57" i="21"/>
  <c r="D58" i="21"/>
  <c r="G58" i="21"/>
  <c r="H58" i="21"/>
  <c r="I58" i="21"/>
  <c r="J58" i="21"/>
  <c r="K58" i="21"/>
  <c r="L58" i="21"/>
  <c r="M58" i="21"/>
  <c r="N58" i="21"/>
  <c r="O58" i="21"/>
  <c r="P58" i="21"/>
  <c r="D59" i="21"/>
  <c r="G59" i="21"/>
  <c r="H59" i="21"/>
  <c r="I59" i="21"/>
  <c r="J59" i="21"/>
  <c r="K59" i="21"/>
  <c r="L59" i="21"/>
  <c r="M59" i="21"/>
  <c r="N59" i="21"/>
  <c r="O59" i="21"/>
  <c r="P59" i="21"/>
  <c r="D60" i="21"/>
  <c r="G60" i="21"/>
  <c r="H60" i="21"/>
  <c r="I60" i="21"/>
  <c r="J60" i="21"/>
  <c r="K60" i="21"/>
  <c r="L60" i="21"/>
  <c r="M60" i="21"/>
  <c r="N60" i="21"/>
  <c r="O60" i="21"/>
  <c r="P60" i="21"/>
  <c r="D61" i="21"/>
  <c r="G61" i="21"/>
  <c r="H61" i="21"/>
  <c r="I61" i="21"/>
  <c r="J61" i="21"/>
  <c r="K61" i="21"/>
  <c r="L61" i="21"/>
  <c r="M61" i="21"/>
  <c r="N61" i="21"/>
  <c r="O61" i="21"/>
  <c r="P61" i="21"/>
  <c r="D62" i="21"/>
  <c r="G62" i="21"/>
  <c r="H62" i="21"/>
  <c r="I62" i="21"/>
  <c r="J62" i="21"/>
  <c r="K62" i="21"/>
  <c r="L62" i="21"/>
  <c r="M62" i="21"/>
  <c r="N62" i="21"/>
  <c r="O62" i="21"/>
  <c r="P62" i="21"/>
  <c r="D63" i="21"/>
  <c r="G63" i="21"/>
  <c r="H63" i="21"/>
  <c r="I63" i="21"/>
  <c r="J63" i="21"/>
  <c r="K63" i="21"/>
  <c r="L63" i="21"/>
  <c r="M63" i="21"/>
  <c r="N63" i="21"/>
  <c r="O63" i="21"/>
  <c r="P63" i="21"/>
  <c r="D64" i="21"/>
  <c r="G64" i="21"/>
  <c r="H64" i="21"/>
  <c r="I64" i="21"/>
  <c r="J64" i="21"/>
  <c r="K64" i="21"/>
  <c r="L64" i="21"/>
  <c r="M64" i="21"/>
  <c r="N64" i="21"/>
  <c r="O64" i="21"/>
  <c r="P64" i="21"/>
  <c r="D65" i="21"/>
  <c r="G65" i="21"/>
  <c r="H65" i="21"/>
  <c r="I65" i="21"/>
  <c r="J65" i="21"/>
  <c r="K65" i="21"/>
  <c r="L65" i="21"/>
  <c r="M65" i="21"/>
  <c r="N65" i="21"/>
  <c r="O65" i="21"/>
  <c r="P65" i="21"/>
  <c r="D66" i="21"/>
  <c r="G66" i="21"/>
  <c r="H66" i="21"/>
  <c r="I66" i="21"/>
  <c r="J66" i="21"/>
  <c r="K66" i="21"/>
  <c r="L66" i="21"/>
  <c r="M66" i="21"/>
  <c r="N66" i="21"/>
  <c r="O66" i="21"/>
  <c r="P66" i="21"/>
  <c r="D67" i="21"/>
  <c r="G67" i="21"/>
  <c r="H67" i="21"/>
  <c r="I67" i="21"/>
  <c r="J67" i="21"/>
  <c r="K67" i="21"/>
  <c r="L67" i="21"/>
  <c r="M67" i="21"/>
  <c r="N67" i="21"/>
  <c r="O67" i="21"/>
  <c r="P67" i="21"/>
  <c r="D68" i="21"/>
  <c r="G68" i="21"/>
  <c r="H68" i="21"/>
  <c r="I68" i="21"/>
  <c r="J68" i="21"/>
  <c r="K68" i="21"/>
  <c r="L68" i="21"/>
  <c r="M68" i="21"/>
  <c r="N68" i="21"/>
  <c r="O68" i="21"/>
  <c r="P68" i="21"/>
  <c r="D69" i="21"/>
  <c r="G69" i="21"/>
  <c r="H69" i="21"/>
  <c r="I69" i="21"/>
  <c r="J69" i="21"/>
  <c r="K69" i="21"/>
  <c r="L69" i="21"/>
  <c r="M69" i="21"/>
  <c r="N69" i="21"/>
  <c r="O69" i="21"/>
  <c r="P69" i="21"/>
  <c r="D70" i="21"/>
  <c r="G70" i="21"/>
  <c r="H70" i="21"/>
  <c r="I70" i="21"/>
  <c r="J70" i="21"/>
  <c r="K70" i="21"/>
  <c r="L70" i="21"/>
  <c r="M70" i="21"/>
  <c r="N70" i="21"/>
  <c r="O70" i="21"/>
  <c r="P70" i="21"/>
  <c r="D71" i="21"/>
  <c r="G71" i="21"/>
  <c r="H71" i="21"/>
  <c r="I71" i="21"/>
  <c r="J71" i="21"/>
  <c r="K71" i="21"/>
  <c r="L71" i="21"/>
  <c r="M71" i="21"/>
  <c r="N71" i="21"/>
  <c r="O71" i="21"/>
  <c r="P71" i="21"/>
  <c r="D72" i="21"/>
  <c r="G72" i="21"/>
  <c r="H72" i="21"/>
  <c r="I72" i="21"/>
  <c r="J72" i="21"/>
  <c r="K72" i="21"/>
  <c r="L72" i="21"/>
  <c r="M72" i="21"/>
  <c r="N72" i="21"/>
  <c r="O72" i="21"/>
  <c r="P72" i="21"/>
  <c r="D73" i="21"/>
  <c r="G73" i="21"/>
  <c r="H73" i="21"/>
  <c r="I73" i="21"/>
  <c r="J73" i="21"/>
  <c r="K73" i="21"/>
  <c r="L73" i="21"/>
  <c r="M73" i="21"/>
  <c r="N73" i="21"/>
  <c r="O73" i="21"/>
  <c r="P73" i="21"/>
  <c r="D74" i="21"/>
  <c r="G74" i="21"/>
  <c r="H74" i="21"/>
  <c r="I74" i="21"/>
  <c r="J74" i="21"/>
  <c r="K74" i="21"/>
  <c r="L74" i="21"/>
  <c r="M74" i="21"/>
  <c r="N74" i="21"/>
  <c r="O74" i="21"/>
  <c r="P74" i="21"/>
  <c r="D75" i="21"/>
  <c r="G75" i="21"/>
  <c r="H75" i="21"/>
  <c r="I75" i="21"/>
  <c r="J75" i="21"/>
  <c r="K75" i="21"/>
  <c r="L75" i="21"/>
  <c r="M75" i="21"/>
  <c r="N75" i="21"/>
  <c r="O75" i="21"/>
  <c r="P75" i="21"/>
  <c r="D76" i="21"/>
  <c r="G76" i="21"/>
  <c r="H76" i="21"/>
  <c r="I76" i="21"/>
  <c r="J76" i="21"/>
  <c r="K76" i="21"/>
  <c r="L76" i="21"/>
  <c r="M76" i="21"/>
  <c r="N76" i="21"/>
  <c r="O76" i="21"/>
  <c r="P76" i="21"/>
  <c r="D77" i="21"/>
  <c r="G77" i="21"/>
  <c r="H77" i="21"/>
  <c r="I77" i="21"/>
  <c r="J77" i="21"/>
  <c r="K77" i="21"/>
  <c r="L77" i="21"/>
  <c r="M77" i="21"/>
  <c r="N77" i="21"/>
  <c r="O77" i="21"/>
  <c r="P77" i="21"/>
  <c r="E6" i="22"/>
  <c r="D6" i="22"/>
  <c r="E5" i="22"/>
  <c r="D5" i="22"/>
  <c r="E4" i="22"/>
  <c r="D4" i="22"/>
  <c r="E3" i="22"/>
  <c r="D3" i="22"/>
  <c r="M94" i="19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8" i="20"/>
  <c r="B9" i="20"/>
  <c r="B10" i="20"/>
  <c r="B11" i="20"/>
  <c r="B12" i="20"/>
  <c r="B13" i="20"/>
  <c r="B14" i="20"/>
  <c r="G30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28" i="21"/>
  <c r="E30" i="21"/>
  <c r="E28" i="21"/>
  <c r="F30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A114" i="19"/>
  <c r="B86" i="19"/>
  <c r="R35" i="20"/>
  <c r="A35" i="20"/>
  <c r="R36" i="20"/>
  <c r="A36" i="20"/>
  <c r="R37" i="20"/>
  <c r="A37" i="20"/>
  <c r="R38" i="20"/>
  <c r="A38" i="20"/>
  <c r="R39" i="20"/>
  <c r="A39" i="20"/>
  <c r="R40" i="20"/>
  <c r="A40" i="20"/>
  <c r="R41" i="20"/>
  <c r="A41" i="20"/>
  <c r="R42" i="20"/>
  <c r="A42" i="20"/>
  <c r="R43" i="20"/>
  <c r="A43" i="20"/>
  <c r="R44" i="20"/>
  <c r="A44" i="20"/>
  <c r="R45" i="20"/>
  <c r="A45" i="20"/>
  <c r="R46" i="20"/>
  <c r="A46" i="20"/>
  <c r="R47" i="20"/>
  <c r="A47" i="20"/>
  <c r="R48" i="20"/>
  <c r="A48" i="20"/>
  <c r="R49" i="20"/>
  <c r="A49" i="20"/>
  <c r="R50" i="20"/>
  <c r="A50" i="20"/>
  <c r="R51" i="20"/>
  <c r="A51" i="20"/>
  <c r="R52" i="20"/>
  <c r="A52" i="20"/>
  <c r="R53" i="20"/>
  <c r="A53" i="20"/>
  <c r="R54" i="20"/>
  <c r="A54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D2" i="19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S32" i="2"/>
  <c r="R32" i="2"/>
  <c r="P32" i="2"/>
  <c r="O32" i="2"/>
  <c r="I20" i="13"/>
  <c r="J20" i="13"/>
  <c r="I19" i="13"/>
  <c r="H19" i="13"/>
  <c r="F19" i="13"/>
  <c r="E19" i="13"/>
  <c r="I18" i="13"/>
  <c r="I17" i="13"/>
  <c r="F17" i="13"/>
  <c r="E17" i="13"/>
  <c r="I16" i="13"/>
  <c r="F16" i="13"/>
  <c r="E16" i="13"/>
  <c r="I15" i="13"/>
  <c r="F15" i="13"/>
  <c r="E15" i="13"/>
  <c r="I14" i="13"/>
  <c r="F14" i="13"/>
  <c r="E14" i="13"/>
  <c r="I13" i="13"/>
  <c r="F13" i="13"/>
  <c r="E13" i="13"/>
  <c r="I12" i="13"/>
  <c r="F12" i="13"/>
  <c r="E12" i="13"/>
  <c r="I11" i="13"/>
  <c r="F11" i="13"/>
  <c r="E11" i="13"/>
  <c r="I10" i="13"/>
  <c r="F10" i="13"/>
  <c r="E10" i="13"/>
  <c r="I8" i="13"/>
  <c r="I7" i="13"/>
  <c r="R58" i="2"/>
  <c r="Q58" i="2"/>
  <c r="A13" i="2"/>
  <c r="A12" i="2"/>
  <c r="A11" i="2"/>
  <c r="A10" i="2"/>
  <c r="A9" i="2"/>
  <c r="A8" i="2"/>
  <c r="A7" i="2"/>
  <c r="A6" i="2"/>
  <c r="A5" i="2"/>
  <c r="A4" i="2"/>
  <c r="A15" i="2"/>
  <c r="A16" i="2"/>
  <c r="A17" i="2"/>
  <c r="A18" i="2"/>
  <c r="A19" i="2"/>
  <c r="A20" i="2"/>
  <c r="A43" i="2"/>
  <c r="A44" i="2"/>
  <c r="A45" i="2"/>
  <c r="A46" i="2"/>
  <c r="A47" i="2"/>
  <c r="A48" i="2"/>
  <c r="A49" i="2"/>
  <c r="M52" i="2"/>
  <c r="L52" i="2"/>
  <c r="J52" i="2"/>
  <c r="H52" i="2"/>
  <c r="F52" i="2"/>
  <c r="D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P28" i="2"/>
  <c r="Q28" i="2"/>
  <c r="P26" i="2"/>
  <c r="Q26" i="2"/>
  <c r="P23" i="2"/>
  <c r="P21" i="2"/>
  <c r="P15" i="2"/>
  <c r="V15" i="2"/>
  <c r="W15" i="2"/>
  <c r="Q15" i="2"/>
  <c r="R15" i="2"/>
  <c r="U15" i="2"/>
  <c r="P14" i="2"/>
  <c r="R14" i="2"/>
  <c r="U14" i="2"/>
  <c r="P13" i="2"/>
  <c r="R13" i="2"/>
  <c r="U13" i="2"/>
  <c r="R12" i="2"/>
  <c r="U12" i="2"/>
  <c r="R11" i="2"/>
  <c r="U11" i="2"/>
  <c r="R10" i="2"/>
  <c r="U10" i="2"/>
  <c r="P9" i="2"/>
  <c r="R9" i="2"/>
  <c r="U9" i="2"/>
  <c r="U8" i="2"/>
  <c r="R7" i="2"/>
  <c r="U7" i="2"/>
  <c r="R6" i="2"/>
  <c r="U6" i="2"/>
  <c r="R5" i="2"/>
  <c r="U5" i="2"/>
  <c r="R3" i="2"/>
  <c r="U3" i="2"/>
  <c r="U2" i="2"/>
</calcChain>
</file>

<file path=xl/sharedStrings.xml><?xml version="1.0" encoding="utf-8"?>
<sst xmlns="http://schemas.openxmlformats.org/spreadsheetml/2006/main" count="223" uniqueCount="92">
  <si>
    <t>BOGOSLOF</t>
  </si>
  <si>
    <t>1988</t>
  </si>
  <si>
    <t>1991</t>
  </si>
  <si>
    <t>1992</t>
  </si>
  <si>
    <t>1993</t>
  </si>
  <si>
    <t>year</t>
  </si>
  <si>
    <t>biomass</t>
  </si>
  <si>
    <t>mill. t</t>
  </si>
  <si>
    <t>Conv Area</t>
  </si>
  <si>
    <t>Remainder</t>
  </si>
  <si>
    <t>length</t>
  </si>
  <si>
    <t>nos</t>
  </si>
  <si>
    <t>(P1+P2)/2</t>
  </si>
  <si>
    <t>combined(P1+P2)</t>
  </si>
  <si>
    <t>totals</t>
  </si>
  <si>
    <t>avg len</t>
  </si>
  <si>
    <t>age</t>
  </si>
  <si>
    <t>prop. outside</t>
  </si>
  <si>
    <t>Year</t>
  </si>
  <si>
    <t xml:space="preserve">95% CI's </t>
  </si>
  <si>
    <t xml:space="preserve">Acoustic </t>
  </si>
  <si>
    <t>Return (Sm)</t>
  </si>
  <si>
    <t>(million t)</t>
  </si>
  <si>
    <t>Proportion</t>
  </si>
  <si>
    <t>inside</t>
  </si>
  <si>
    <t>outside</t>
  </si>
  <si>
    <t>--</t>
  </si>
  <si>
    <t>(+-%)</t>
  </si>
  <si>
    <t>Biomass*</t>
  </si>
  <si>
    <t>* The 1999 survey was conducted by Japan Fisheries Agency</t>
  </si>
  <si>
    <t>lower</t>
  </si>
  <si>
    <t>upper</t>
  </si>
  <si>
    <t>Biomass estimate</t>
  </si>
  <si>
    <t>bounds (million t)</t>
  </si>
  <si>
    <t>Biomass</t>
  </si>
  <si>
    <t>Entire Bogoslof Survey Area</t>
  </si>
  <si>
    <t xml:space="preserve"> (U.S. fisheries management area 518) from echo integration-trawl surveys between 1988-2001.  No survey was conducted in 1990.  </t>
  </si>
  <si>
    <t>transect 119</t>
  </si>
  <si>
    <t>Bog +shelf t 119</t>
  </si>
  <si>
    <t xml:space="preserve">                n</t>
  </si>
  <si>
    <r>
      <t xml:space="preserve">Sm =   </t>
    </r>
    <r>
      <rPr>
        <sz val="12"/>
        <rFont val="Symbol"/>
        <family val="1"/>
        <charset val="2"/>
      </rPr>
      <t>S</t>
    </r>
    <r>
      <rPr>
        <sz val="12"/>
        <rFont val="Times New Roman"/>
        <family val="1"/>
      </rPr>
      <t xml:space="preserve"> Sa * A</t>
    </r>
    <r>
      <rPr>
        <vertAlign val="subscript"/>
        <sz val="12"/>
        <rFont val="Times New Roman"/>
        <family val="1"/>
      </rPr>
      <t>n</t>
    </r>
    <r>
      <rPr>
        <sz val="12"/>
        <rFont val="Times New Roman"/>
        <family val="1"/>
      </rPr>
      <t xml:space="preserve"> /1000,</t>
    </r>
    <r>
      <rPr>
        <vertAlign val="subscript"/>
        <sz val="12"/>
        <rFont val="Times New Roman"/>
        <family val="1"/>
      </rPr>
      <t xml:space="preserve">  </t>
    </r>
    <r>
      <rPr>
        <sz val="12"/>
        <rFont val="Times New Roman"/>
        <family val="1"/>
      </rPr>
      <t>where n is the number of 0.5 nmi intervals along the transect, Sa is meters</t>
    </r>
    <r>
      <rPr>
        <vertAlign val="superscript"/>
        <sz val="12"/>
        <rFont val="Times New Roman"/>
        <family val="1"/>
      </rPr>
      <t xml:space="preserve">2    </t>
    </r>
    <r>
      <rPr>
        <sz val="12"/>
        <rFont val="Times New Roman"/>
        <family val="1"/>
      </rPr>
      <t xml:space="preserve">of pollock backscattering </t>
    </r>
  </si>
  <si>
    <r>
      <t>per nmi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 xml:space="preserve"> and A</t>
    </r>
    <r>
      <rPr>
        <vertAlign val="subscript"/>
        <sz val="12"/>
        <rFont val="Times New Roman"/>
        <family val="1"/>
      </rPr>
      <t>n</t>
    </r>
    <r>
      <rPr>
        <sz val="12"/>
        <rFont val="Times New Roman"/>
        <family val="1"/>
      </rPr>
      <t xml:space="preserve"> = 0.5 * w, where w is the width assigned to the interval and varies depending on transect spacing. </t>
    </r>
  </si>
  <si>
    <t xml:space="preserve">Aleutian Islands and straight lines between the islands connecting the following coordinates in the order listed: </t>
  </si>
  <si>
    <r>
      <t>in the Central Bering Sea as "the area south of a straight line between a point at 55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46' N lat. and 170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W long. and a point at</t>
    </r>
  </si>
  <si>
    <r>
      <t xml:space="preserve"> 54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30' N lat., 167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W long. and between the meridian 167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W long. and the meridian 170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W long. and the north of the </t>
    </r>
  </si>
  <si>
    <r>
      <t xml:space="preserve">  52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49.2 N 169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40.4 W,  52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49.8 N 169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06.3 W, 53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23.8 N 167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50.1 W, 53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18.7 N 167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 xml:space="preserve"> 51.4 W.</t>
    </r>
  </si>
  <si>
    <r>
      <t>1</t>
    </r>
    <r>
      <rPr>
        <sz val="12"/>
        <rFont val="Times New Roman"/>
        <family val="1"/>
      </rPr>
      <t xml:space="preserve">The "specific area" is defined in the Annex to the Convention on the Conservation and Management of Pollock Resources </t>
    </r>
  </si>
  <si>
    <r>
      <t>Table 8.  Estimates of pollock biomass in the entire Bogoslof Island region and inside the Central Bering Sea specific area</t>
    </r>
    <r>
      <rPr>
        <vertAlign val="super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</t>
    </r>
  </si>
  <si>
    <t>CBS specific area/ U.S. area 518</t>
  </si>
  <si>
    <t>#</t>
  </si>
  <si>
    <t>General</t>
  </si>
  <si>
    <t>Parameters</t>
  </si>
  <si>
    <t>Nagea</t>
  </si>
  <si>
    <t>#Nlengthbins</t>
  </si>
  <si>
    <t>#Lengthbin</t>
  </si>
  <si>
    <t>#nfsh</t>
  </si>
  <si>
    <t>#NamesFsh</t>
  </si>
  <si>
    <t>Bogoslof_Pollock</t>
  </si>
  <si>
    <t>Catch</t>
  </si>
  <si>
    <t>CV</t>
  </si>
  <si>
    <t>Number</t>
  </si>
  <si>
    <t>Years</t>
  </si>
  <si>
    <t>With</t>
  </si>
  <si>
    <t>Fishery</t>
  </si>
  <si>
    <t>Data</t>
  </si>
  <si>
    <t>#Nlengths</t>
  </si>
  <si>
    <t>of</t>
  </si>
  <si>
    <t>Surveys</t>
  </si>
  <si>
    <t>#NameSurvey</t>
  </si>
  <si>
    <t>BogoslofAcousticTrawl</t>
  </si>
  <si>
    <t>nobs</t>
  </si>
  <si>
    <t>Survey</t>
  </si>
  <si>
    <t>month</t>
  </si>
  <si>
    <t>#2.4e6</t>
  </si>
  <si>
    <t>ages</t>
  </si>
  <si>
    <t>Nsurv</t>
  </si>
  <si>
    <t>lengths</t>
  </si>
  <si>
    <t>Population</t>
  </si>
  <si>
    <t>Weight</t>
  </si>
  <si>
    <t>at</t>
  </si>
  <si>
    <t>Age</t>
  </si>
  <si>
    <t>Maturity</t>
  </si>
  <si>
    <t>Month</t>
  </si>
  <si>
    <t>Spawning</t>
  </si>
  <si>
    <t>&lt;1</t>
  </si>
  <si>
    <t># Age error</t>
  </si>
  <si>
    <t>NA</t>
  </si>
  <si>
    <t>No survey</t>
  </si>
  <si>
    <t>M</t>
  </si>
  <si>
    <t>B</t>
  </si>
  <si>
    <t>ABC</t>
  </si>
  <si>
    <t>OFL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</si>
</sst>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_)"/>
    <numFmt numFmtId="165" formatCode="General_)"/>
    <numFmt numFmtId="166" formatCode="0.000"/>
    <numFmt numFmtId="167" formatCode="0.0"/>
    <numFmt numFmtId="168" formatCode="0.000000"/>
    <numFmt numFmtId="169" formatCode="#,##0.0000000"/>
  </numFmts>
  <fonts count="20" x14ac:knownFonts="1">
    <font>
      <sz val="10"/>
      <name val="Courie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vertAlign val="superscript"/>
      <sz val="12"/>
      <name val="Times New Roman"/>
      <family val="1"/>
    </font>
    <font>
      <u/>
      <sz val="10"/>
      <color theme="10"/>
      <name val="Courier"/>
    </font>
    <font>
      <u/>
      <sz val="10"/>
      <color theme="11"/>
      <name val="Courier"/>
    </font>
    <font>
      <i/>
      <sz val="10"/>
      <name val="Courier"/>
    </font>
    <font>
      <sz val="10"/>
      <name val="Times New Roman"/>
    </font>
    <font>
      <sz val="10"/>
      <color rgb="FF000000"/>
      <name val="Times New Roman"/>
    </font>
    <font>
      <sz val="12"/>
      <color rgb="FF000000"/>
      <name val="Calibri"/>
      <family val="2"/>
    </font>
    <font>
      <sz val="11"/>
      <name val="Times New Roman"/>
    </font>
    <font>
      <i/>
      <sz val="10"/>
      <name val="Times New Roman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60">
    <xf numFmtId="165" fontId="0" fillId="0" borderId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2" fillId="0" borderId="0" applyNumberFormat="0" applyFill="0" applyBorder="0" applyAlignment="0" applyProtection="0"/>
  </cellStyleXfs>
  <cellXfs count="91">
    <xf numFmtId="165" fontId="0" fillId="0" borderId="0" xfId="0"/>
    <xf numFmtId="165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 applyProtection="1"/>
    <xf numFmtId="165" fontId="0" fillId="0" borderId="0" xfId="0" quotePrefix="1" applyAlignment="1">
      <alignment horizontal="left"/>
    </xf>
    <xf numFmtId="165" fontId="3" fillId="0" borderId="0" xfId="0" applyFont="1"/>
    <xf numFmtId="168" fontId="3" fillId="0" borderId="0" xfId="0" applyNumberFormat="1" applyFont="1" applyBorder="1"/>
    <xf numFmtId="169" fontId="0" fillId="0" borderId="0" xfId="0" applyNumberFormat="1"/>
    <xf numFmtId="165" fontId="4" fillId="0" borderId="0" xfId="0" quotePrefix="1" applyFont="1" applyAlignment="1">
      <alignment horizontal="left"/>
    </xf>
    <xf numFmtId="165" fontId="4" fillId="0" borderId="0" xfId="0" applyFont="1"/>
    <xf numFmtId="165" fontId="4" fillId="0" borderId="1" xfId="0" applyFont="1" applyBorder="1"/>
    <xf numFmtId="165" fontId="5" fillId="0" borderId="1" xfId="0" quotePrefix="1" applyFont="1" applyBorder="1" applyAlignment="1">
      <alignment horizontal="left"/>
    </xf>
    <xf numFmtId="165" fontId="6" fillId="0" borderId="1" xfId="0" applyFont="1" applyBorder="1"/>
    <xf numFmtId="165" fontId="7" fillId="0" borderId="1" xfId="0" quotePrefix="1" applyFont="1" applyBorder="1" applyAlignment="1">
      <alignment horizontal="left"/>
    </xf>
    <xf numFmtId="165" fontId="7" fillId="0" borderId="1" xfId="0" applyFont="1" applyBorder="1" applyAlignment="1">
      <alignment horizontal="center"/>
    </xf>
    <xf numFmtId="165" fontId="5" fillId="0" borderId="2" xfId="0" quotePrefix="1" applyFont="1" applyBorder="1" applyAlignment="1">
      <alignment horizontal="left"/>
    </xf>
    <xf numFmtId="165" fontId="7" fillId="0" borderId="1" xfId="0" quotePrefix="1" applyFont="1" applyBorder="1" applyAlignment="1">
      <alignment horizontal="right"/>
    </xf>
    <xf numFmtId="165" fontId="4" fillId="0" borderId="1" xfId="0" applyFont="1" applyBorder="1" applyAlignment="1">
      <alignment horizontal="center"/>
    </xf>
    <xf numFmtId="165" fontId="4" fillId="0" borderId="0" xfId="0" applyFont="1" applyBorder="1"/>
    <xf numFmtId="165" fontId="7" fillId="0" borderId="0" xfId="0" quotePrefix="1" applyFont="1" applyBorder="1" applyAlignment="1">
      <alignment horizontal="center"/>
    </xf>
    <xf numFmtId="165" fontId="7" fillId="0" borderId="0" xfId="0" applyFont="1" applyBorder="1" applyAlignment="1">
      <alignment horizontal="center"/>
    </xf>
    <xf numFmtId="165" fontId="7" fillId="0" borderId="0" xfId="0" quotePrefix="1" applyFont="1" applyAlignment="1">
      <alignment horizontal="left"/>
    </xf>
    <xf numFmtId="165" fontId="7" fillId="0" borderId="3" xfId="0" applyFont="1" applyBorder="1"/>
    <xf numFmtId="165" fontId="7" fillId="0" borderId="0" xfId="0" applyFont="1"/>
    <xf numFmtId="165" fontId="7" fillId="0" borderId="4" xfId="0" applyFont="1" applyBorder="1" applyAlignment="1">
      <alignment horizontal="right"/>
    </xf>
    <xf numFmtId="165" fontId="7" fillId="0" borderId="4" xfId="0" quotePrefix="1" applyFont="1" applyBorder="1" applyAlignment="1">
      <alignment horizontal="center"/>
    </xf>
    <xf numFmtId="165" fontId="7" fillId="0" borderId="4" xfId="0" applyFont="1" applyBorder="1" applyAlignment="1">
      <alignment horizontal="center"/>
    </xf>
    <xf numFmtId="165" fontId="7" fillId="0" borderId="5" xfId="0" applyFont="1" applyBorder="1" applyAlignment="1">
      <alignment horizontal="center"/>
    </xf>
    <xf numFmtId="165" fontId="4" fillId="0" borderId="0" xfId="0" applyFont="1" applyAlignment="1">
      <alignment horizontal="right"/>
    </xf>
    <xf numFmtId="165" fontId="4" fillId="0" borderId="3" xfId="0" applyFont="1" applyBorder="1"/>
    <xf numFmtId="166" fontId="4" fillId="0" borderId="0" xfId="0" applyNumberFormat="1" applyFont="1"/>
    <xf numFmtId="166" fontId="4" fillId="0" borderId="0" xfId="0" quotePrefix="1" applyNumberFormat="1" applyFont="1" applyAlignment="1">
      <alignment horizontal="right"/>
    </xf>
    <xf numFmtId="166" fontId="4" fillId="0" borderId="3" xfId="0" applyNumberFormat="1" applyFont="1" applyBorder="1"/>
    <xf numFmtId="2" fontId="4" fillId="0" borderId="0" xfId="0" applyNumberFormat="1" applyFont="1"/>
    <xf numFmtId="166" fontId="4" fillId="0" borderId="3" xfId="0" quotePrefix="1" applyNumberFormat="1" applyFont="1" applyBorder="1" applyAlignment="1">
      <alignment horizontal="right"/>
    </xf>
    <xf numFmtId="1" fontId="4" fillId="0" borderId="0" xfId="0" applyNumberFormat="1" applyFont="1"/>
    <xf numFmtId="167" fontId="4" fillId="0" borderId="0" xfId="0" applyNumberFormat="1" applyFont="1"/>
    <xf numFmtId="167" fontId="4" fillId="0" borderId="0" xfId="0" quotePrefix="1" applyNumberFormat="1" applyFont="1" applyFill="1" applyAlignment="1">
      <alignment horizontal="right"/>
    </xf>
    <xf numFmtId="166" fontId="4" fillId="0" borderId="0" xfId="0" applyNumberFormat="1" applyFont="1" applyFill="1"/>
    <xf numFmtId="166" fontId="4" fillId="0" borderId="0" xfId="0" applyNumberFormat="1" applyFon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167" fontId="4" fillId="0" borderId="0" xfId="0" applyNumberFormat="1" applyFont="1" applyBorder="1"/>
    <xf numFmtId="165" fontId="8" fillId="0" borderId="0" xfId="0" quotePrefix="1" applyFont="1" applyAlignment="1">
      <alignment horizontal="center"/>
    </xf>
    <xf numFmtId="166" fontId="4" fillId="0" borderId="6" xfId="0" applyNumberFormat="1" applyFont="1" applyBorder="1"/>
    <xf numFmtId="165" fontId="10" fillId="0" borderId="0" xfId="0" applyFont="1"/>
    <xf numFmtId="165" fontId="4" fillId="0" borderId="0" xfId="0" applyFont="1" applyAlignment="1">
      <alignment textRotation="180"/>
    </xf>
    <xf numFmtId="165" fontId="0" fillId="2" borderId="0" xfId="0" applyFill="1" applyAlignment="1">
      <alignment horizontal="right"/>
    </xf>
    <xf numFmtId="165" fontId="0" fillId="2" borderId="0" xfId="0" quotePrefix="1" applyFill="1" applyAlignment="1">
      <alignment horizontal="right"/>
    </xf>
    <xf numFmtId="165" fontId="0" fillId="2" borderId="0" xfId="0" applyFill="1"/>
    <xf numFmtId="166" fontId="0" fillId="2" borderId="0" xfId="0" applyNumberFormat="1" applyFill="1"/>
    <xf numFmtId="167" fontId="0" fillId="2" borderId="0" xfId="0" applyNumberFormat="1" applyFill="1"/>
    <xf numFmtId="165" fontId="0" fillId="2" borderId="0" xfId="0" quotePrefix="1" applyFill="1" applyAlignment="1">
      <alignment horizontal="left"/>
    </xf>
    <xf numFmtId="168" fontId="3" fillId="2" borderId="0" xfId="0" applyNumberFormat="1" applyFont="1" applyFill="1" applyBorder="1"/>
    <xf numFmtId="168" fontId="0" fillId="2" borderId="0" xfId="0" applyNumberFormat="1" applyFill="1"/>
    <xf numFmtId="0" fontId="0" fillId="0" borderId="0" xfId="0" applyNumberFormat="1"/>
    <xf numFmtId="0" fontId="13" fillId="0" borderId="0" xfId="0" applyNumberFormat="1" applyFont="1"/>
    <xf numFmtId="165" fontId="14" fillId="0" borderId="7" xfId="0" applyFont="1" applyBorder="1" applyAlignment="1">
      <alignment horizontal="right" vertical="center"/>
    </xf>
    <xf numFmtId="165" fontId="14" fillId="0" borderId="0" xfId="0" applyFont="1" applyAlignment="1">
      <alignment horizontal="right" vertical="center"/>
    </xf>
    <xf numFmtId="165" fontId="15" fillId="0" borderId="0" xfId="0" applyFont="1" applyAlignment="1">
      <alignment horizontal="right" vertical="center"/>
    </xf>
    <xf numFmtId="165" fontId="15" fillId="0" borderId="8" xfId="0" applyFont="1" applyBorder="1" applyAlignment="1">
      <alignment horizontal="right" vertical="center"/>
    </xf>
    <xf numFmtId="0" fontId="0" fillId="0" borderId="0" xfId="0" applyNumberFormat="1" applyFont="1"/>
    <xf numFmtId="0" fontId="2" fillId="0" borderId="0" xfId="45"/>
    <xf numFmtId="9" fontId="2" fillId="0" borderId="0" xfId="45" applyNumberFormat="1"/>
    <xf numFmtId="3" fontId="2" fillId="0" borderId="0" xfId="45" applyNumberFormat="1"/>
    <xf numFmtId="11" fontId="2" fillId="0" borderId="0" xfId="45" applyNumberFormat="1"/>
    <xf numFmtId="0" fontId="16" fillId="0" borderId="0" xfId="0" applyNumberFormat="1" applyFont="1"/>
    <xf numFmtId="11" fontId="0" fillId="0" borderId="0" xfId="0" applyNumberFormat="1"/>
    <xf numFmtId="165" fontId="14" fillId="0" borderId="0" xfId="0" applyFont="1" applyAlignment="1">
      <alignment horizontal="right" vertical="center" wrapText="1"/>
    </xf>
    <xf numFmtId="165" fontId="14" fillId="0" borderId="8" xfId="0" applyFont="1" applyBorder="1" applyAlignment="1">
      <alignment horizontal="right" vertical="center" wrapText="1"/>
    </xf>
    <xf numFmtId="3" fontId="13" fillId="0" borderId="0" xfId="0" applyNumberFormat="1" applyFont="1"/>
    <xf numFmtId="9" fontId="0" fillId="0" borderId="0" xfId="0" applyNumberFormat="1"/>
    <xf numFmtId="165" fontId="17" fillId="0" borderId="0" xfId="0" applyFont="1" applyAlignment="1">
      <alignment horizontal="right" vertical="center"/>
    </xf>
    <xf numFmtId="0" fontId="1" fillId="0" borderId="0" xfId="112"/>
    <xf numFmtId="3" fontId="1" fillId="0" borderId="0" xfId="112" applyNumberFormat="1"/>
    <xf numFmtId="9" fontId="1" fillId="0" borderId="0" xfId="112" applyNumberFormat="1"/>
    <xf numFmtId="165" fontId="14" fillId="0" borderId="0" xfId="0" applyFont="1" applyAlignment="1">
      <alignment horizontal="right" vertical="center"/>
    </xf>
    <xf numFmtId="165" fontId="14" fillId="0" borderId="7" xfId="0" applyFont="1" applyBorder="1" applyAlignment="1">
      <alignment horizontal="right" vertical="center"/>
    </xf>
    <xf numFmtId="165" fontId="18" fillId="0" borderId="7" xfId="0" applyFont="1" applyBorder="1" applyAlignment="1">
      <alignment horizontal="right" vertical="center"/>
    </xf>
    <xf numFmtId="165" fontId="18" fillId="0" borderId="0" xfId="0" applyFont="1" applyAlignment="1">
      <alignment horizontal="right" vertical="center"/>
    </xf>
    <xf numFmtId="165" fontId="14" fillId="0" borderId="0" xfId="0" applyFont="1" applyAlignment="1">
      <alignment horizontal="center" vertical="center"/>
    </xf>
    <xf numFmtId="165" fontId="14" fillId="0" borderId="8" xfId="0" applyFont="1" applyBorder="1" applyAlignment="1">
      <alignment horizontal="right" vertical="center"/>
    </xf>
    <xf numFmtId="165" fontId="14" fillId="0" borderId="8" xfId="0" applyFont="1" applyBorder="1" applyAlignment="1">
      <alignment horizontal="right" vertical="center" wrapText="1"/>
    </xf>
    <xf numFmtId="165" fontId="14" fillId="0" borderId="0" xfId="0" applyFont="1" applyAlignment="1">
      <alignment horizontal="right" vertical="center" wrapText="1"/>
    </xf>
    <xf numFmtId="165" fontId="17" fillId="0" borderId="0" xfId="0" applyFont="1" applyAlignment="1">
      <alignment horizontal="right" vertical="center"/>
    </xf>
    <xf numFmtId="165" fontId="14" fillId="0" borderId="0" xfId="0" applyFont="1"/>
    <xf numFmtId="2" fontId="14" fillId="0" borderId="0" xfId="0" applyNumberFormat="1" applyFont="1"/>
    <xf numFmtId="2" fontId="18" fillId="0" borderId="0" xfId="0" applyNumberFormat="1" applyFont="1"/>
    <xf numFmtId="165" fontId="14" fillId="0" borderId="8" xfId="0" applyFont="1" applyBorder="1"/>
    <xf numFmtId="165" fontId="17" fillId="0" borderId="8" xfId="0" applyFont="1" applyBorder="1" applyAlignment="1">
      <alignment horizontal="right" vertical="center"/>
    </xf>
    <xf numFmtId="43" fontId="17" fillId="0" borderId="0" xfId="113" applyNumberFormat="1" applyFont="1" applyAlignment="1">
      <alignment horizontal="right" vertical="center"/>
    </xf>
  </cellXfs>
  <cellStyles count="160">
    <cellStyle name="Comma" xfId="1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Normal 2" xfId="45"/>
    <cellStyle name="Normal 3" xfId="1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2CB7F"/>
      <color rgb="FFB0DA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8628220440202"/>
          <c:y val="0.12093023255814"/>
          <c:w val="0.898348714926091"/>
          <c:h val="0.674418604651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'1988-2014_data'!$P$45:$P$57</c:f>
              <c:numCache>
                <c:formatCode>General_)</c:formatCode>
                <c:ptCount val="13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</c:numCache>
            </c:numRef>
          </c:cat>
          <c:val>
            <c:numRef>
              <c:f>'1988-2014_data'!$S$45:$S$57</c:f>
              <c:numCache>
                <c:formatCode>General_)</c:formatCode>
                <c:ptCount val="13"/>
                <c:pt idx="0">
                  <c:v>2.395735</c:v>
                </c:pt>
                <c:pt idx="1">
                  <c:v>2.125851</c:v>
                </c:pt>
                <c:pt idx="3">
                  <c:v>1.289008</c:v>
                </c:pt>
                <c:pt idx="4">
                  <c:v>0.940197</c:v>
                </c:pt>
                <c:pt idx="5">
                  <c:v>0.635403</c:v>
                </c:pt>
                <c:pt idx="6">
                  <c:v>0.490078</c:v>
                </c:pt>
                <c:pt idx="7">
                  <c:v>1.104118</c:v>
                </c:pt>
                <c:pt idx="8">
                  <c:v>0.682276</c:v>
                </c:pt>
                <c:pt idx="9">
                  <c:v>0.392403</c:v>
                </c:pt>
                <c:pt idx="10">
                  <c:v>0.492397</c:v>
                </c:pt>
                <c:pt idx="11">
                  <c:v>0.475312</c:v>
                </c:pt>
                <c:pt idx="12" formatCode="#,##0.0000000">
                  <c:v>0.30139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62443784"/>
        <c:axId val="1810769688"/>
      </c:barChart>
      <c:catAx>
        <c:axId val="-2062443784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10769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10769688"/>
        <c:scaling>
          <c:orientation val="minMax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624437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portrait" horizontalDpi="-4" verticalDpi="-4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0667408231371"/>
          <c:y val="0.0264462809917355"/>
          <c:w val="0.93548387096774"/>
          <c:h val="0.866115702479341"/>
        </c:manualLayout>
      </c:layout>
      <c:barChart>
        <c:barDir val="col"/>
        <c:grouping val="stacked"/>
        <c:varyColors val="0"/>
        <c:ser>
          <c:idx val="0"/>
          <c:order val="0"/>
          <c:tx>
            <c:v>pollock within CBS specific area</c:v>
          </c:tx>
          <c:spPr>
            <a:solidFill>
              <a:srgbClr val="B2CB7F"/>
            </a:solidFill>
            <a:ln w="6350">
              <a:solidFill>
                <a:schemeClr val="bg1">
                  <a:lumMod val="50000"/>
                </a:schemeClr>
              </a:solidFill>
              <a:prstDash val="solid"/>
            </a:ln>
          </c:spPr>
          <c:invertIfNegative val="0"/>
          <c:cat>
            <c:numRef>
              <c:f>'1988-2014_data'!$N$2:$N$28</c:f>
              <c:numCache>
                <c:formatCode>General_)</c:formatCode>
                <c:ptCount val="27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  <c:pt idx="22">
                  <c:v>2010.0</c:v>
                </c:pt>
                <c:pt idx="23">
                  <c:v>2011.0</c:v>
                </c:pt>
                <c:pt idx="24">
                  <c:v>2012.0</c:v>
                </c:pt>
                <c:pt idx="25">
                  <c:v>2013.0</c:v>
                </c:pt>
                <c:pt idx="26">
                  <c:v>2014.0</c:v>
                </c:pt>
              </c:numCache>
            </c:numRef>
          </c:cat>
          <c:val>
            <c:numRef>
              <c:f>'1988-2014_data'!$Q$2:$Q$28</c:f>
              <c:numCache>
                <c:formatCode>General_)</c:formatCode>
                <c:ptCount val="27"/>
                <c:pt idx="0">
                  <c:v>2.395735</c:v>
                </c:pt>
                <c:pt idx="1">
                  <c:v>2.08398250776003</c:v>
                </c:pt>
                <c:pt idx="3">
                  <c:v>1.283017</c:v>
                </c:pt>
                <c:pt idx="4">
                  <c:v>0.888148</c:v>
                </c:pt>
                <c:pt idx="5">
                  <c:v>0.630538</c:v>
                </c:pt>
                <c:pt idx="6">
                  <c:v>0.490078</c:v>
                </c:pt>
                <c:pt idx="7">
                  <c:v>1.01963</c:v>
                </c:pt>
                <c:pt idx="8">
                  <c:v>0.582176</c:v>
                </c:pt>
                <c:pt idx="9">
                  <c:v>0.341634</c:v>
                </c:pt>
                <c:pt idx="10">
                  <c:v>0.432431</c:v>
                </c:pt>
                <c:pt idx="11">
                  <c:v>0.392537</c:v>
                </c:pt>
                <c:pt idx="12" formatCode="0.000000">
                  <c:v>0.269816</c:v>
                </c:pt>
                <c:pt idx="13" formatCode="0.000000">
                  <c:v>0.20754659</c:v>
                </c:pt>
                <c:pt idx="14">
                  <c:v>0.226</c:v>
                </c:pt>
                <c:pt idx="15" formatCode="0.000">
                  <c:v>0.198</c:v>
                </c:pt>
                <c:pt idx="17">
                  <c:v>0.253</c:v>
                </c:pt>
                <c:pt idx="18">
                  <c:v>0.24005852046</c:v>
                </c:pt>
                <c:pt idx="19">
                  <c:v>0.29158020218</c:v>
                </c:pt>
                <c:pt idx="21">
                  <c:v>0.11019095314</c:v>
                </c:pt>
                <c:pt idx="24">
                  <c:v>0.06706339</c:v>
                </c:pt>
                <c:pt idx="26">
                  <c:v>0.112070452275572</c:v>
                </c:pt>
              </c:numCache>
            </c:numRef>
          </c:val>
        </c:ser>
        <c:ser>
          <c:idx val="1"/>
          <c:order val="1"/>
          <c:tx>
            <c:v>pollock outside CBS specific area</c:v>
          </c:tx>
          <c:spPr>
            <a:ln w="9525">
              <a:solidFill>
                <a:schemeClr val="accent2"/>
              </a:solidFill>
              <a:prstDash val="solid"/>
            </a:ln>
          </c:spPr>
          <c:invertIfNegative val="1"/>
          <c:cat>
            <c:numRef>
              <c:f>'1988-2014_data'!$N$2:$N$23</c:f>
              <c:numCache>
                <c:formatCode>General_)</c:formatCode>
                <c:ptCount val="22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</c:numCache>
            </c:numRef>
          </c:cat>
          <c:val>
            <c:numRef>
              <c:f>'1988-2014_data'!$R$2:$R$23</c:f>
              <c:numCache>
                <c:formatCode>General_)</c:formatCode>
                <c:ptCount val="22"/>
                <c:pt idx="0">
                  <c:v>0.0</c:v>
                </c:pt>
                <c:pt idx="1">
                  <c:v>0.0418684922399701</c:v>
                </c:pt>
                <c:pt idx="3">
                  <c:v>0.00599099999999986</c:v>
                </c:pt>
                <c:pt idx="4">
                  <c:v>0.0520489999999999</c:v>
                </c:pt>
                <c:pt idx="5">
                  <c:v>0.00486500000000001</c:v>
                </c:pt>
                <c:pt idx="6">
                  <c:v>0.0</c:v>
                </c:pt>
                <c:pt idx="7">
                  <c:v>0.0844879999999999</c:v>
                </c:pt>
                <c:pt idx="8">
                  <c:v>0.1001</c:v>
                </c:pt>
                <c:pt idx="9">
                  <c:v>0.050769</c:v>
                </c:pt>
                <c:pt idx="10">
                  <c:v>0.059966</c:v>
                </c:pt>
                <c:pt idx="11">
                  <c:v>0.082775</c:v>
                </c:pt>
                <c:pt idx="12" formatCode="0.000000">
                  <c:v>0.031574</c:v>
                </c:pt>
                <c:pt idx="13" formatCode="0.000000">
                  <c:v>0.02462341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808699112"/>
        <c:axId val="1830977272"/>
      </c:barChart>
      <c:catAx>
        <c:axId val="180869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b="0"/>
                  <a:t>Year</a:t>
                </a:r>
              </a:p>
            </c:rich>
          </c:tx>
          <c:layout>
            <c:manualLayout>
              <c:xMode val="edge"/>
              <c:yMode val="edge"/>
              <c:x val="0.510567306158553"/>
              <c:y val="0.9582794084569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0977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30977272"/>
        <c:scaling>
          <c:orientation val="minMax"/>
          <c:max val="2.5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8699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Times New Roman"/>
                <a:cs typeface="Times New Roman" pitchFamily="18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Times New Roman"/>
                <a:cs typeface="Times New Roman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15016685205784"/>
          <c:y val="0.225895316804408"/>
          <c:w val="0.3559510567297"/>
          <c:h val="0.096969696969697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Times New Roman" pitchFamily="18" charset="0"/>
              <a:ea typeface="MS Sans Serif"/>
              <a:cs typeface="Times New Roman" pitchFamily="18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 orientation="landscape" horizontalDpi="-4" verticalDpi="-4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0667408231371"/>
          <c:y val="0.0264462809917355"/>
          <c:w val="0.93548387096774"/>
          <c:h val="0.86611570247934"/>
        </c:manualLayout>
      </c:layout>
      <c:barChart>
        <c:barDir val="col"/>
        <c:grouping val="stacked"/>
        <c:varyColors val="0"/>
        <c:ser>
          <c:idx val="0"/>
          <c:order val="0"/>
          <c:tx>
            <c:v>pollock within CBS specific area</c:v>
          </c:tx>
          <c:spPr>
            <a:solidFill>
              <a:srgbClr val="B2CB7F"/>
            </a:solidFill>
            <a:ln w="6350">
              <a:solidFill>
                <a:schemeClr val="bg1">
                  <a:lumMod val="50000"/>
                </a:schemeClr>
              </a:solidFill>
              <a:prstDash val="solid"/>
            </a:ln>
          </c:spPr>
          <c:invertIfNegative val="0"/>
          <c:cat>
            <c:numRef>
              <c:f>'1988-2014_data'!$N$2:$N$26</c:f>
              <c:numCache>
                <c:formatCode>General_)</c:formatCode>
                <c:ptCount val="25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  <c:pt idx="22">
                  <c:v>2010.0</c:v>
                </c:pt>
                <c:pt idx="23">
                  <c:v>2011.0</c:v>
                </c:pt>
                <c:pt idx="24">
                  <c:v>2012.0</c:v>
                </c:pt>
              </c:numCache>
            </c:numRef>
          </c:cat>
          <c:val>
            <c:numRef>
              <c:f>'1988-2014_data'!$Q$2:$Q$26</c:f>
              <c:numCache>
                <c:formatCode>General_)</c:formatCode>
                <c:ptCount val="25"/>
                <c:pt idx="0">
                  <c:v>2.395735</c:v>
                </c:pt>
                <c:pt idx="1">
                  <c:v>2.08398250776003</c:v>
                </c:pt>
                <c:pt idx="3">
                  <c:v>1.283017</c:v>
                </c:pt>
                <c:pt idx="4">
                  <c:v>0.888148</c:v>
                </c:pt>
                <c:pt idx="5">
                  <c:v>0.630538</c:v>
                </c:pt>
                <c:pt idx="6">
                  <c:v>0.490078</c:v>
                </c:pt>
                <c:pt idx="7">
                  <c:v>1.01963</c:v>
                </c:pt>
                <c:pt idx="8">
                  <c:v>0.582176</c:v>
                </c:pt>
                <c:pt idx="9">
                  <c:v>0.341634</c:v>
                </c:pt>
                <c:pt idx="10">
                  <c:v>0.432431</c:v>
                </c:pt>
                <c:pt idx="11">
                  <c:v>0.392537</c:v>
                </c:pt>
                <c:pt idx="12" formatCode="0.000000">
                  <c:v>0.269816</c:v>
                </c:pt>
                <c:pt idx="13" formatCode="0.000000">
                  <c:v>0.20754659</c:v>
                </c:pt>
                <c:pt idx="14">
                  <c:v>0.226</c:v>
                </c:pt>
                <c:pt idx="15" formatCode="0.000">
                  <c:v>0.198</c:v>
                </c:pt>
                <c:pt idx="17">
                  <c:v>0.253</c:v>
                </c:pt>
                <c:pt idx="18">
                  <c:v>0.24005852046</c:v>
                </c:pt>
                <c:pt idx="19">
                  <c:v>0.29158020218</c:v>
                </c:pt>
                <c:pt idx="21">
                  <c:v>0.11019095314</c:v>
                </c:pt>
                <c:pt idx="24">
                  <c:v>0.06706339</c:v>
                </c:pt>
              </c:numCache>
            </c:numRef>
          </c:val>
        </c:ser>
        <c:ser>
          <c:idx val="1"/>
          <c:order val="1"/>
          <c:tx>
            <c:v>pollock outside CBS specific area</c:v>
          </c:tx>
          <c:spPr>
            <a:ln w="9525">
              <a:solidFill>
                <a:schemeClr val="accent2"/>
              </a:solidFill>
              <a:prstDash val="solid"/>
            </a:ln>
          </c:spPr>
          <c:invertIfNegative val="1"/>
          <c:cat>
            <c:numRef>
              <c:f>'1988-2014_data'!$N$2:$N$23</c:f>
              <c:numCache>
                <c:formatCode>General_)</c:formatCode>
                <c:ptCount val="22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  <c:pt idx="14">
                  <c:v>2002.0</c:v>
                </c:pt>
                <c:pt idx="15">
                  <c:v>2003.0</c:v>
                </c:pt>
                <c:pt idx="16">
                  <c:v>2004.0</c:v>
                </c:pt>
                <c:pt idx="17">
                  <c:v>2005.0</c:v>
                </c:pt>
                <c:pt idx="18">
                  <c:v>2006.0</c:v>
                </c:pt>
                <c:pt idx="19">
                  <c:v>2007.0</c:v>
                </c:pt>
                <c:pt idx="20">
                  <c:v>2008.0</c:v>
                </c:pt>
                <c:pt idx="21">
                  <c:v>2009.0</c:v>
                </c:pt>
              </c:numCache>
            </c:numRef>
          </c:cat>
          <c:val>
            <c:numRef>
              <c:f>'1988-2014_data'!$R$2:$R$23</c:f>
              <c:numCache>
                <c:formatCode>General_)</c:formatCode>
                <c:ptCount val="22"/>
                <c:pt idx="0">
                  <c:v>0.0</c:v>
                </c:pt>
                <c:pt idx="1">
                  <c:v>0.0418684922399701</c:v>
                </c:pt>
                <c:pt idx="3">
                  <c:v>0.00599099999999986</c:v>
                </c:pt>
                <c:pt idx="4">
                  <c:v>0.0520489999999999</c:v>
                </c:pt>
                <c:pt idx="5">
                  <c:v>0.00486500000000001</c:v>
                </c:pt>
                <c:pt idx="6">
                  <c:v>0.0</c:v>
                </c:pt>
                <c:pt idx="7">
                  <c:v>0.0844879999999999</c:v>
                </c:pt>
                <c:pt idx="8">
                  <c:v>0.1001</c:v>
                </c:pt>
                <c:pt idx="9">
                  <c:v>0.050769</c:v>
                </c:pt>
                <c:pt idx="10">
                  <c:v>0.059966</c:v>
                </c:pt>
                <c:pt idx="11">
                  <c:v>0.082775</c:v>
                </c:pt>
                <c:pt idx="12" formatCode="0.000000">
                  <c:v>0.031574</c:v>
                </c:pt>
                <c:pt idx="13" formatCode="0.000000">
                  <c:v>0.02462341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-2101304296"/>
        <c:axId val="-2101298136"/>
      </c:barChart>
      <c:catAx>
        <c:axId val="-210130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0567306158553"/>
              <c:y val="0.9582794084569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1298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101298136"/>
        <c:scaling>
          <c:orientation val="minMax"/>
          <c:max val="2.5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01304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555061179087875"/>
          <c:y val="0.188429752066116"/>
          <c:w val="0.262513904338154"/>
          <c:h val="0.0991735537190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 horizontalDpi="-4" verticalDpi="-4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57142857143"/>
          <c:y val="0.0839162749405297"/>
          <c:w val="0.800804828973844"/>
          <c:h val="0.7878805813860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'Table 2001'!$B$10:$B$20</c:f>
              <c:numCache>
                <c:formatCode>0.000</c:formatCode>
                <c:ptCount val="11"/>
                <c:pt idx="0">
                  <c:v>1.289008</c:v>
                </c:pt>
                <c:pt idx="1">
                  <c:v>0.940197</c:v>
                </c:pt>
                <c:pt idx="2">
                  <c:v>0.635403</c:v>
                </c:pt>
                <c:pt idx="3">
                  <c:v>0.490078</c:v>
                </c:pt>
                <c:pt idx="4">
                  <c:v>1.104118</c:v>
                </c:pt>
                <c:pt idx="5">
                  <c:v>0.682276</c:v>
                </c:pt>
                <c:pt idx="6">
                  <c:v>0.392403</c:v>
                </c:pt>
                <c:pt idx="7">
                  <c:v>0.492397</c:v>
                </c:pt>
                <c:pt idx="8">
                  <c:v>0.475312</c:v>
                </c:pt>
                <c:pt idx="9">
                  <c:v>0.30139</c:v>
                </c:pt>
                <c:pt idx="10">
                  <c:v>0.231792</c:v>
                </c:pt>
              </c:numCache>
            </c:numRef>
          </c:xVal>
          <c:yVal>
            <c:numRef>
              <c:f>'Table 2001'!$C$10:$C$20</c:f>
              <c:numCache>
                <c:formatCode>0</c:formatCode>
                <c:ptCount val="11"/>
                <c:pt idx="0">
                  <c:v>11063.0</c:v>
                </c:pt>
                <c:pt idx="1">
                  <c:v>7914.0</c:v>
                </c:pt>
                <c:pt idx="2">
                  <c:v>5134.0</c:v>
                </c:pt>
                <c:pt idx="3">
                  <c:v>3020.0</c:v>
                </c:pt>
                <c:pt idx="4">
                  <c:v>8236.0</c:v>
                </c:pt>
                <c:pt idx="5">
                  <c:v>5604.0</c:v>
                </c:pt>
                <c:pt idx="6">
                  <c:v>2985.0</c:v>
                </c:pt>
                <c:pt idx="7">
                  <c:v>3829.0</c:v>
                </c:pt>
                <c:pt idx="8" formatCode="0.0">
                  <c:v>0.0</c:v>
                </c:pt>
                <c:pt idx="9">
                  <c:v>2200.0</c:v>
                </c:pt>
                <c:pt idx="10">
                  <c:v>1654.1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15352"/>
        <c:axId val="1804723384"/>
      </c:scatterChart>
      <c:valAx>
        <c:axId val="180471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Biomass (million t)</a:t>
                </a:r>
              </a:p>
            </c:rich>
          </c:tx>
          <c:layout>
            <c:manualLayout>
              <c:xMode val="edge"/>
              <c:yMode val="edge"/>
              <c:x val="0.430583501006036"/>
              <c:y val="0.9370650701692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723384"/>
        <c:crosses val="autoZero"/>
        <c:crossBetween val="midCat"/>
      </c:valAx>
      <c:valAx>
        <c:axId val="180472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Sm </a:t>
                </a:r>
              </a:p>
            </c:rich>
          </c:tx>
          <c:layout>
            <c:manualLayout>
              <c:xMode val="edge"/>
              <c:yMode val="edge"/>
              <c:x val="0.0100603621730382"/>
              <c:y val="0.449884473986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715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Sheet2!$N$25:$Y$25</c:f>
              <c:numCache>
                <c:formatCode>General</c:formatCode>
                <c:ptCount val="12"/>
                <c:pt idx="0">
                  <c:v>44444.0</c:v>
                </c:pt>
                <c:pt idx="1">
                  <c:v>9.625752087E6</c:v>
                </c:pt>
                <c:pt idx="2">
                  <c:v>1.566630553E8</c:v>
                </c:pt>
                <c:pt idx="3">
                  <c:v>2.370933085E9</c:v>
                </c:pt>
                <c:pt idx="4">
                  <c:v>1.853612237E9</c:v>
                </c:pt>
                <c:pt idx="5">
                  <c:v>6.701851226E8</c:v>
                </c:pt>
                <c:pt idx="6">
                  <c:v>3.122160879E8</c:v>
                </c:pt>
                <c:pt idx="7">
                  <c:v>8.224612545E8</c:v>
                </c:pt>
                <c:pt idx="8">
                  <c:v>2.434962881E9</c:v>
                </c:pt>
                <c:pt idx="9">
                  <c:v>2.983352362E9</c:v>
                </c:pt>
                <c:pt idx="10">
                  <c:v>4.236059514E8</c:v>
                </c:pt>
                <c:pt idx="11">
                  <c:v>4.758599107E8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9864"/>
        <c:axId val="-2061598792"/>
      </c:lineChart>
      <c:catAx>
        <c:axId val="-204000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598792"/>
        <c:crosses val="autoZero"/>
        <c:auto val="1"/>
        <c:lblAlgn val="ctr"/>
        <c:lblOffset val="100"/>
        <c:noMultiLvlLbl val="0"/>
      </c:catAx>
      <c:valAx>
        <c:axId val="-206159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098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Sheet2!$C$122:$C$159</c:f>
              <c:numCache>
                <c:formatCode>General_)</c:formatCode>
                <c:ptCount val="38"/>
                <c:pt idx="0">
                  <c:v>1977.0</c:v>
                </c:pt>
                <c:pt idx="1">
                  <c:v>1978.0</c:v>
                </c:pt>
                <c:pt idx="2">
                  <c:v>1979.0</c:v>
                </c:pt>
                <c:pt idx="3">
                  <c:v>1980.0</c:v>
                </c:pt>
                <c:pt idx="4">
                  <c:v>1981.0</c:v>
                </c:pt>
                <c:pt idx="5">
                  <c:v>1982.0</c:v>
                </c:pt>
                <c:pt idx="6">
                  <c:v>1983.0</c:v>
                </c:pt>
                <c:pt idx="7">
                  <c:v>1984.0</c:v>
                </c:pt>
                <c:pt idx="8">
                  <c:v>1985.0</c:v>
                </c:pt>
                <c:pt idx="9">
                  <c:v>1986.0</c:v>
                </c:pt>
                <c:pt idx="10">
                  <c:v>1987.0</c:v>
                </c:pt>
                <c:pt idx="11">
                  <c:v>1988.0</c:v>
                </c:pt>
                <c:pt idx="12">
                  <c:v>1989.0</c:v>
                </c:pt>
                <c:pt idx="13">
                  <c:v>1990.0</c:v>
                </c:pt>
                <c:pt idx="14">
                  <c:v>1991.0</c:v>
                </c:pt>
                <c:pt idx="15">
                  <c:v>1992.0</c:v>
                </c:pt>
                <c:pt idx="16">
                  <c:v>1993.0</c:v>
                </c:pt>
                <c:pt idx="17">
                  <c:v>1994.0</c:v>
                </c:pt>
                <c:pt idx="18">
                  <c:v>1995.0</c:v>
                </c:pt>
                <c:pt idx="19">
                  <c:v>1996.0</c:v>
                </c:pt>
                <c:pt idx="20">
                  <c:v>1997.0</c:v>
                </c:pt>
                <c:pt idx="21">
                  <c:v>1998.0</c:v>
                </c:pt>
                <c:pt idx="22">
                  <c:v>1999.0</c:v>
                </c:pt>
                <c:pt idx="23">
                  <c:v>2000.0</c:v>
                </c:pt>
                <c:pt idx="24">
                  <c:v>2001.0</c:v>
                </c:pt>
                <c:pt idx="25">
                  <c:v>2002.0</c:v>
                </c:pt>
                <c:pt idx="26">
                  <c:v>2003.0</c:v>
                </c:pt>
                <c:pt idx="27">
                  <c:v>2004.0</c:v>
                </c:pt>
                <c:pt idx="28">
                  <c:v>2005.0</c:v>
                </c:pt>
                <c:pt idx="29">
                  <c:v>2006.0</c:v>
                </c:pt>
                <c:pt idx="30">
                  <c:v>2007.0</c:v>
                </c:pt>
                <c:pt idx="31">
                  <c:v>2008.0</c:v>
                </c:pt>
                <c:pt idx="32">
                  <c:v>2009.0</c:v>
                </c:pt>
                <c:pt idx="33">
                  <c:v>2010.0</c:v>
                </c:pt>
                <c:pt idx="34">
                  <c:v>2011.0</c:v>
                </c:pt>
                <c:pt idx="35">
                  <c:v>2012.0</c:v>
                </c:pt>
                <c:pt idx="36">
                  <c:v>2013.0</c:v>
                </c:pt>
                <c:pt idx="37">
                  <c:v>2014.0</c:v>
                </c:pt>
              </c:numCache>
            </c:numRef>
          </c:cat>
          <c:val>
            <c:numRef>
              <c:f>Sheet2!$D$122:$D$159</c:f>
              <c:numCache>
                <c:formatCode>General_)</c:formatCode>
                <c:ptCount val="38"/>
                <c:pt idx="0">
                  <c:v>11500.0</c:v>
                </c:pt>
                <c:pt idx="1">
                  <c:v>9600.0</c:v>
                </c:pt>
                <c:pt idx="2">
                  <c:v>16100.0</c:v>
                </c:pt>
                <c:pt idx="3">
                  <c:v>13100.0</c:v>
                </c:pt>
                <c:pt idx="4">
                  <c:v>22600.0</c:v>
                </c:pt>
                <c:pt idx="5">
                  <c:v>14700.0</c:v>
                </c:pt>
                <c:pt idx="6">
                  <c:v>21500.0</c:v>
                </c:pt>
                <c:pt idx="7">
                  <c:v>22900.0</c:v>
                </c:pt>
                <c:pt idx="8">
                  <c:v>13700.0</c:v>
                </c:pt>
                <c:pt idx="9">
                  <c:v>34600.0</c:v>
                </c:pt>
                <c:pt idx="10">
                  <c:v>377436.0</c:v>
                </c:pt>
                <c:pt idx="11">
                  <c:v>87813.0</c:v>
                </c:pt>
                <c:pt idx="12">
                  <c:v>36073.0</c:v>
                </c:pt>
                <c:pt idx="13">
                  <c:v>151672.0</c:v>
                </c:pt>
                <c:pt idx="14">
                  <c:v>316038.0</c:v>
                </c:pt>
                <c:pt idx="15">
                  <c:v>241.0</c:v>
                </c:pt>
                <c:pt idx="16">
                  <c:v>886.0</c:v>
                </c:pt>
                <c:pt idx="17">
                  <c:v>556.0</c:v>
                </c:pt>
                <c:pt idx="18">
                  <c:v>334.0</c:v>
                </c:pt>
                <c:pt idx="19">
                  <c:v>499.0</c:v>
                </c:pt>
                <c:pt idx="20">
                  <c:v>163.0</c:v>
                </c:pt>
                <c:pt idx="21">
                  <c:v>8.0</c:v>
                </c:pt>
                <c:pt idx="22">
                  <c:v>29.0</c:v>
                </c:pt>
                <c:pt idx="23">
                  <c:v>29.0</c:v>
                </c:pt>
                <c:pt idx="24">
                  <c:v>258.0</c:v>
                </c:pt>
                <c:pt idx="25">
                  <c:v>1042.0</c:v>
                </c:pt>
                <c:pt idx="26">
                  <c:v>24.0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9.0</c:v>
                </c:pt>
                <c:pt idx="32">
                  <c:v>73.0</c:v>
                </c:pt>
                <c:pt idx="33">
                  <c:v>176.0</c:v>
                </c:pt>
                <c:pt idx="34">
                  <c:v>173.0</c:v>
                </c:pt>
                <c:pt idx="35">
                  <c:v>79.0</c:v>
                </c:pt>
                <c:pt idx="36">
                  <c:v>57.0</c:v>
                </c:pt>
                <c:pt idx="37">
                  <c:v>428.0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9873848"/>
        <c:axId val="2090787480"/>
      </c:barChart>
      <c:catAx>
        <c:axId val="2089873848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crossAx val="2090787480"/>
        <c:crosses val="autoZero"/>
        <c:auto val="1"/>
        <c:lblAlgn val="ctr"/>
        <c:lblOffset val="100"/>
        <c:noMultiLvlLbl val="0"/>
      </c:catAx>
      <c:valAx>
        <c:axId val="2090787480"/>
        <c:scaling>
          <c:orientation val="minMax"/>
          <c:max val="400000.0"/>
          <c:min val="0.0"/>
        </c:scaling>
        <c:delete val="0"/>
        <c:axPos val="l"/>
        <c:numFmt formatCode="#,##0" sourceLinked="0"/>
        <c:majorTickMark val="out"/>
        <c:minorTickMark val="none"/>
        <c:tickLblPos val="nextTo"/>
        <c:crossAx val="2089873848"/>
        <c:crosses val="autoZero"/>
        <c:crossBetween val="between"/>
        <c:majorUnit val="100000.0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112412177986"/>
          <c:y val="0.0396397093885653"/>
          <c:w val="0.908665105386417"/>
          <c:h val="0.868469996604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'1988-2014_data'!$N$2:$N$9</c:f>
              <c:numCache>
                <c:formatCode>General_)</c:formatCode>
                <c:ptCount val="8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</c:numCache>
            </c:numRef>
          </c:cat>
          <c:val>
            <c:numRef>
              <c:f>'1988-2014_data'!$P$2:$P$9</c:f>
              <c:numCache>
                <c:formatCode>General_)</c:formatCode>
                <c:ptCount val="8"/>
                <c:pt idx="0">
                  <c:v>2.395735</c:v>
                </c:pt>
                <c:pt idx="1">
                  <c:v>2.125851</c:v>
                </c:pt>
                <c:pt idx="3">
                  <c:v>1.289008</c:v>
                </c:pt>
                <c:pt idx="4">
                  <c:v>0.940197</c:v>
                </c:pt>
                <c:pt idx="5">
                  <c:v>0.635403</c:v>
                </c:pt>
                <c:pt idx="6">
                  <c:v>0.490078</c:v>
                </c:pt>
                <c:pt idx="7">
                  <c:v>1.104118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06164376"/>
        <c:axId val="1806167720"/>
      </c:barChart>
      <c:catAx>
        <c:axId val="1806164376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06167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06167720"/>
        <c:scaling>
          <c:orientation val="minMax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0616437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793464038382"/>
          <c:y val="0.0954200251595772"/>
          <c:w val="0.76470750933481"/>
          <c:h val="0.7137417881936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'1988-2014_data'!$A$4:$A$49</c:f>
              <c:numCache>
                <c:formatCode>General_)</c:formatCode>
                <c:ptCount val="4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</c:numCache>
            </c:numRef>
          </c:cat>
          <c:val>
            <c:numRef>
              <c:f>'1988-2014_data'!$B$4:$B$49</c:f>
              <c:numCache>
                <c:formatCode>General_)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9.48975E6</c:v>
                </c:pt>
                <c:pt idx="18">
                  <c:v>6.279202E6</c:v>
                </c:pt>
                <c:pt idx="19">
                  <c:v>1.596979E7</c:v>
                </c:pt>
                <c:pt idx="20">
                  <c:v>2.447543E7</c:v>
                </c:pt>
                <c:pt idx="21">
                  <c:v>2.717125E7</c:v>
                </c:pt>
                <c:pt idx="22">
                  <c:v>4.828088E7</c:v>
                </c:pt>
                <c:pt idx="23">
                  <c:v>1.18157E8</c:v>
                </c:pt>
                <c:pt idx="24">
                  <c:v>1.790081E8</c:v>
                </c:pt>
                <c:pt idx="25">
                  <c:v>3.287201E8</c:v>
                </c:pt>
                <c:pt idx="26">
                  <c:v>4.87742E8</c:v>
                </c:pt>
                <c:pt idx="27">
                  <c:v>5.469261E8</c:v>
                </c:pt>
                <c:pt idx="28">
                  <c:v>4.760113E8</c:v>
                </c:pt>
                <c:pt idx="29">
                  <c:v>3.890623E8</c:v>
                </c:pt>
                <c:pt idx="30">
                  <c:v>2.479287E8</c:v>
                </c:pt>
                <c:pt idx="31">
                  <c:v>1.624799E8</c:v>
                </c:pt>
                <c:pt idx="32">
                  <c:v>7.999849E7</c:v>
                </c:pt>
                <c:pt idx="33">
                  <c:v>4.796067E7</c:v>
                </c:pt>
                <c:pt idx="34">
                  <c:v>1.88915E7</c:v>
                </c:pt>
                <c:pt idx="35">
                  <c:v>1.192238E7</c:v>
                </c:pt>
                <c:pt idx="36">
                  <c:v>4.426917E6</c:v>
                </c:pt>
                <c:pt idx="37">
                  <c:v>2.914284E6</c:v>
                </c:pt>
                <c:pt idx="38">
                  <c:v>989628.0</c:v>
                </c:pt>
                <c:pt idx="39">
                  <c:v>0.0</c:v>
                </c:pt>
                <c:pt idx="40">
                  <c:v>0.0</c:v>
                </c:pt>
                <c:pt idx="41">
                  <c:v>1.547315E6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8283720"/>
        <c:axId val="1798061848"/>
      </c:barChart>
      <c:catAx>
        <c:axId val="1798283720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9806184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98061848"/>
        <c:scaling>
          <c:orientation val="minMax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982837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.0" l="0.750000000000001" r="0.750000000000001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821657258886"/>
          <c:y val="0.116592183541602"/>
          <c:w val="0.758929398595974"/>
          <c:h val="0.65919426848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'1988-2014_data'!$A$4:$A$49</c:f>
              <c:numCache>
                <c:formatCode>General_)</c:formatCode>
                <c:ptCount val="4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</c:numCache>
            </c:numRef>
          </c:cat>
          <c:val>
            <c:numRef>
              <c:f>'1988-2014_data'!$D$4:$D$49</c:f>
              <c:numCache>
                <c:formatCode>General_)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2.865778E6</c:v>
                </c:pt>
                <c:pt idx="18">
                  <c:v>0.0</c:v>
                </c:pt>
                <c:pt idx="19">
                  <c:v>4.10507E6</c:v>
                </c:pt>
                <c:pt idx="20">
                  <c:v>2.865778E6</c:v>
                </c:pt>
                <c:pt idx="21">
                  <c:v>3.604108E6</c:v>
                </c:pt>
                <c:pt idx="22">
                  <c:v>2.311339E7</c:v>
                </c:pt>
                <c:pt idx="23">
                  <c:v>3.280031E7</c:v>
                </c:pt>
                <c:pt idx="24">
                  <c:v>5.414537E7</c:v>
                </c:pt>
                <c:pt idx="25">
                  <c:v>1.586347E8</c:v>
                </c:pt>
                <c:pt idx="26">
                  <c:v>1.766918E8</c:v>
                </c:pt>
                <c:pt idx="27">
                  <c:v>3.886004E8</c:v>
                </c:pt>
                <c:pt idx="28">
                  <c:v>4.339852E8</c:v>
                </c:pt>
                <c:pt idx="29">
                  <c:v>4.313279E8</c:v>
                </c:pt>
                <c:pt idx="30">
                  <c:v>3.655877E8</c:v>
                </c:pt>
                <c:pt idx="31">
                  <c:v>2.793384E8</c:v>
                </c:pt>
                <c:pt idx="32">
                  <c:v>1.680167E8</c:v>
                </c:pt>
                <c:pt idx="33">
                  <c:v>8.469868E7</c:v>
                </c:pt>
                <c:pt idx="34">
                  <c:v>5.00663E7</c:v>
                </c:pt>
                <c:pt idx="35">
                  <c:v>1.346297E7</c:v>
                </c:pt>
                <c:pt idx="36">
                  <c:v>4.702424E6</c:v>
                </c:pt>
                <c:pt idx="37">
                  <c:v>7.78397E6</c:v>
                </c:pt>
                <c:pt idx="38">
                  <c:v>835475.0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9912424"/>
        <c:axId val="1829915240"/>
      </c:barChart>
      <c:catAx>
        <c:axId val="1829912424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299152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829915240"/>
        <c:scaling>
          <c:orientation val="minMax"/>
          <c:max val="6.0E8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2991242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.0" l="0.750000000000001" r="0.750000000000001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821657258886"/>
          <c:y val="0.116592183541602"/>
          <c:w val="0.758929398595974"/>
          <c:h val="0.65919426848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'1988-2014_data'!$A$4:$A$49</c:f>
              <c:numCache>
                <c:formatCode>General_)</c:formatCode>
                <c:ptCount val="4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</c:numCache>
            </c:numRef>
          </c:cat>
          <c:val>
            <c:numRef>
              <c:f>'1988-2014_data'!$F$4:$F$49</c:f>
              <c:numCache>
                <c:formatCode>General_)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367356.0</c:v>
                </c:pt>
                <c:pt idx="3">
                  <c:v>1.601033E6</c:v>
                </c:pt>
                <c:pt idx="4">
                  <c:v>1.189807E6</c:v>
                </c:pt>
                <c:pt idx="5">
                  <c:v>0.0</c:v>
                </c:pt>
                <c:pt idx="6">
                  <c:v>367356.0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411226.0</c:v>
                </c:pt>
                <c:pt idx="18">
                  <c:v>2.467354E6</c:v>
                </c:pt>
                <c:pt idx="19">
                  <c:v>5.345934E6</c:v>
                </c:pt>
                <c:pt idx="20">
                  <c:v>7.358193E6</c:v>
                </c:pt>
                <c:pt idx="21">
                  <c:v>1.8932782E7</c:v>
                </c:pt>
                <c:pt idx="22">
                  <c:v>2.3456264E7</c:v>
                </c:pt>
                <c:pt idx="23">
                  <c:v>3.0743115E7</c:v>
                </c:pt>
                <c:pt idx="24">
                  <c:v>3.6341195E7</c:v>
                </c:pt>
                <c:pt idx="25">
                  <c:v>4.6446359E7</c:v>
                </c:pt>
                <c:pt idx="26">
                  <c:v>5.5027154E7</c:v>
                </c:pt>
                <c:pt idx="27">
                  <c:v>7.9393607E7</c:v>
                </c:pt>
                <c:pt idx="28">
                  <c:v>1.30434792E8</c:v>
                </c:pt>
                <c:pt idx="29">
                  <c:v>1.67614832E8</c:v>
                </c:pt>
                <c:pt idx="30">
                  <c:v>2.04794459E8</c:v>
                </c:pt>
                <c:pt idx="31">
                  <c:v>1.88838639E8</c:v>
                </c:pt>
                <c:pt idx="32">
                  <c:v>1.6043659E8</c:v>
                </c:pt>
                <c:pt idx="33">
                  <c:v>1.21715784E8</c:v>
                </c:pt>
                <c:pt idx="34">
                  <c:v>6.3092163E7</c:v>
                </c:pt>
                <c:pt idx="35">
                  <c:v>3.9570305E7</c:v>
                </c:pt>
                <c:pt idx="36">
                  <c:v>1.6531018E7</c:v>
                </c:pt>
                <c:pt idx="37">
                  <c:v>8.169571E6</c:v>
                </c:pt>
                <c:pt idx="38">
                  <c:v>4.040916E6</c:v>
                </c:pt>
                <c:pt idx="39">
                  <c:v>734712.0</c:v>
                </c:pt>
                <c:pt idx="40">
                  <c:v>1.469424E6</c:v>
                </c:pt>
                <c:pt idx="41">
                  <c:v>1.102068E6</c:v>
                </c:pt>
                <c:pt idx="42">
                  <c:v>367356.0</c:v>
                </c:pt>
                <c:pt idx="43">
                  <c:v>0.0</c:v>
                </c:pt>
                <c:pt idx="44">
                  <c:v>0.0</c:v>
                </c:pt>
                <c:pt idx="45">
                  <c:v>367356.0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9938488"/>
        <c:axId val="1798287592"/>
      </c:barChart>
      <c:catAx>
        <c:axId val="1829938488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9828759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98287592"/>
        <c:scaling>
          <c:orientation val="minMax"/>
          <c:max val="3.0E8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2993848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.0" l="0.750000000000001" r="0.750000000000001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257502420136"/>
          <c:y val="0.087121534392513"/>
          <c:w val="0.775600778698555"/>
          <c:h val="0.7613664527345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'1988-2014_data'!$A$4:$A$49</c:f>
              <c:numCache>
                <c:formatCode>General_)</c:formatCode>
                <c:ptCount val="4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</c:numCache>
            </c:numRef>
          </c:cat>
          <c:val>
            <c:numRef>
              <c:f>'1988-2014_data'!$H$4:$H$49</c:f>
              <c:numCache>
                <c:formatCode>General_)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282519.0</c:v>
                </c:pt>
                <c:pt idx="12">
                  <c:v>282519.0</c:v>
                </c:pt>
                <c:pt idx="13">
                  <c:v>282519.0</c:v>
                </c:pt>
                <c:pt idx="14">
                  <c:v>0.0</c:v>
                </c:pt>
                <c:pt idx="15">
                  <c:v>0.0</c:v>
                </c:pt>
                <c:pt idx="16">
                  <c:v>282519.0</c:v>
                </c:pt>
                <c:pt idx="17">
                  <c:v>0.0</c:v>
                </c:pt>
                <c:pt idx="18">
                  <c:v>282519.0</c:v>
                </c:pt>
                <c:pt idx="19">
                  <c:v>0.0</c:v>
                </c:pt>
                <c:pt idx="20">
                  <c:v>1.22983E6</c:v>
                </c:pt>
                <c:pt idx="21">
                  <c:v>3.049637E6</c:v>
                </c:pt>
                <c:pt idx="22">
                  <c:v>7.437052E6</c:v>
                </c:pt>
                <c:pt idx="23">
                  <c:v>1.3793906E7</c:v>
                </c:pt>
                <c:pt idx="24">
                  <c:v>1.8380829E7</c:v>
                </c:pt>
                <c:pt idx="25">
                  <c:v>2.7770575E7</c:v>
                </c:pt>
                <c:pt idx="26">
                  <c:v>3.2149796E7</c:v>
                </c:pt>
                <c:pt idx="27">
                  <c:v>4.1639299E7</c:v>
                </c:pt>
                <c:pt idx="28">
                  <c:v>6.8254863E7</c:v>
                </c:pt>
                <c:pt idx="29">
                  <c:v>1.01941944E8</c:v>
                </c:pt>
                <c:pt idx="30">
                  <c:v>1.28889905E8</c:v>
                </c:pt>
                <c:pt idx="31">
                  <c:v>1.441705E8</c:v>
                </c:pt>
                <c:pt idx="32">
                  <c:v>1.18160949E8</c:v>
                </c:pt>
                <c:pt idx="33">
                  <c:v>1.06186498E8</c:v>
                </c:pt>
                <c:pt idx="34">
                  <c:v>6.723986E7</c:v>
                </c:pt>
                <c:pt idx="35">
                  <c:v>4.0541642E7</c:v>
                </c:pt>
                <c:pt idx="36">
                  <c:v>2.7296385E7</c:v>
                </c:pt>
                <c:pt idx="37">
                  <c:v>1.299587E7</c:v>
                </c:pt>
                <c:pt idx="38">
                  <c:v>5.650378E6</c:v>
                </c:pt>
                <c:pt idx="39">
                  <c:v>4.520302E6</c:v>
                </c:pt>
                <c:pt idx="40">
                  <c:v>1.412595E6</c:v>
                </c:pt>
                <c:pt idx="41">
                  <c:v>282519.0</c:v>
                </c:pt>
                <c:pt idx="42">
                  <c:v>282519.0</c:v>
                </c:pt>
                <c:pt idx="43">
                  <c:v>0.0</c:v>
                </c:pt>
                <c:pt idx="44">
                  <c:v>565038.0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0452360"/>
        <c:axId val="1829783432"/>
      </c:barChart>
      <c:catAx>
        <c:axId val="1830452360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2978343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829783432"/>
        <c:scaling>
          <c:orientation val="minMax"/>
          <c:max val="1.6E8"/>
          <c:min val="0.0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304523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.0" l="0.750000000000001" r="0.750000000000001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"/>
          <c:y val="0.106667129631639"/>
          <c:w val="0.773626373626376"/>
          <c:h val="0.684447415136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'1988-2014_data'!$A$4:$A$49</c:f>
              <c:numCache>
                <c:formatCode>General_)</c:formatCode>
                <c:ptCount val="4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</c:numCache>
            </c:numRef>
          </c:cat>
          <c:val>
            <c:numRef>
              <c:f>'1988-2014_data'!$J$4:$J$49</c:f>
              <c:numCache>
                <c:formatCode>General_)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735304.0</c:v>
                </c:pt>
                <c:pt idx="19">
                  <c:v>1.636449E6</c:v>
                </c:pt>
                <c:pt idx="20">
                  <c:v>4.198023E6</c:v>
                </c:pt>
                <c:pt idx="21">
                  <c:v>4.933328E6</c:v>
                </c:pt>
                <c:pt idx="22">
                  <c:v>7.11526E6</c:v>
                </c:pt>
                <c:pt idx="23">
                  <c:v>5.668632E6</c:v>
                </c:pt>
                <c:pt idx="24">
                  <c:v>6.783579E6</c:v>
                </c:pt>
                <c:pt idx="25">
                  <c:v>7.542864E6</c:v>
                </c:pt>
                <c:pt idx="26">
                  <c:v>1.2807873E7</c:v>
                </c:pt>
                <c:pt idx="27">
                  <c:v>2.2414792E7</c:v>
                </c:pt>
                <c:pt idx="28">
                  <c:v>2.7751743E7</c:v>
                </c:pt>
                <c:pt idx="29">
                  <c:v>4.6276213E7</c:v>
                </c:pt>
                <c:pt idx="30">
                  <c:v>6.8856842E7</c:v>
                </c:pt>
                <c:pt idx="31">
                  <c:v>7.6331815E7</c:v>
                </c:pt>
                <c:pt idx="32">
                  <c:v>7.3396678E7</c:v>
                </c:pt>
                <c:pt idx="33">
                  <c:v>7.349868E7</c:v>
                </c:pt>
                <c:pt idx="34">
                  <c:v>6.5763967E7</c:v>
                </c:pt>
                <c:pt idx="35">
                  <c:v>4.9942939E7</c:v>
                </c:pt>
                <c:pt idx="36">
                  <c:v>2.8828858E7</c:v>
                </c:pt>
                <c:pt idx="37">
                  <c:v>1.42366E7</c:v>
                </c:pt>
                <c:pt idx="38">
                  <c:v>9.277264E6</c:v>
                </c:pt>
                <c:pt idx="39">
                  <c:v>2.657499E6</c:v>
                </c:pt>
                <c:pt idx="40">
                  <c:v>1.138928E6</c:v>
                </c:pt>
                <c:pt idx="41">
                  <c:v>949107.0</c:v>
                </c:pt>
                <c:pt idx="42">
                  <c:v>189821.0</c:v>
                </c:pt>
                <c:pt idx="43">
                  <c:v>0.0</c:v>
                </c:pt>
                <c:pt idx="44">
                  <c:v>189821.0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97905496"/>
        <c:axId val="1797908696"/>
      </c:barChart>
      <c:catAx>
        <c:axId val="1797905496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9790869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797908696"/>
        <c:scaling>
          <c:orientation val="minMax"/>
          <c:max val="1.0E8"/>
          <c:min val="0.0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9790549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.0" l="0.750000000000001" r="0.750000000000001" t="1.0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"/>
          <c:y val="0.102222665896988"/>
          <c:w val="0.773626373626376"/>
          <c:h val="0.684447415136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'1988-2014_data'!$A$4:$A$49</c:f>
              <c:numCache>
                <c:formatCode>General_)</c:formatCode>
                <c:ptCount val="4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</c:numCache>
            </c:numRef>
          </c:cat>
          <c:val>
            <c:numRef>
              <c:f>'1988-2014_data'!$L$4:$L$49</c:f>
              <c:numCache>
                <c:formatCode>General_)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483264.0</c:v>
                </c:pt>
                <c:pt idx="20">
                  <c:v>2.620532E6</c:v>
                </c:pt>
                <c:pt idx="21">
                  <c:v>5.804428E6</c:v>
                </c:pt>
                <c:pt idx="22">
                  <c:v>9.378289E6</c:v>
                </c:pt>
                <c:pt idx="23">
                  <c:v>1.3966199E7</c:v>
                </c:pt>
                <c:pt idx="24">
                  <c:v>2.0944084E7</c:v>
                </c:pt>
                <c:pt idx="25">
                  <c:v>2.0758329E7</c:v>
                </c:pt>
                <c:pt idx="26">
                  <c:v>2.1085784E7</c:v>
                </c:pt>
                <c:pt idx="27">
                  <c:v>1.7684406E7</c:v>
                </c:pt>
                <c:pt idx="28">
                  <c:v>1.6627108E7</c:v>
                </c:pt>
                <c:pt idx="29">
                  <c:v>1.6409717E7</c:v>
                </c:pt>
                <c:pt idx="30">
                  <c:v>3.8651939E7</c:v>
                </c:pt>
                <c:pt idx="31">
                  <c:v>4.6277611E7</c:v>
                </c:pt>
                <c:pt idx="32">
                  <c:v>5.2412008E7</c:v>
                </c:pt>
                <c:pt idx="33">
                  <c:v>4.8645946E7</c:v>
                </c:pt>
                <c:pt idx="34">
                  <c:v>4.3434867E7</c:v>
                </c:pt>
                <c:pt idx="35">
                  <c:v>3.7354036E7</c:v>
                </c:pt>
                <c:pt idx="36">
                  <c:v>2.6143122E7</c:v>
                </c:pt>
                <c:pt idx="37">
                  <c:v>1.702387E7</c:v>
                </c:pt>
                <c:pt idx="38">
                  <c:v>1.041233E7</c:v>
                </c:pt>
                <c:pt idx="39">
                  <c:v>5.940706E6</c:v>
                </c:pt>
                <c:pt idx="40">
                  <c:v>2.778906E6</c:v>
                </c:pt>
                <c:pt idx="41">
                  <c:v>2.035109E6</c:v>
                </c:pt>
                <c:pt idx="42">
                  <c:v>967382.0</c:v>
                </c:pt>
                <c:pt idx="43">
                  <c:v>100345.0</c:v>
                </c:pt>
                <c:pt idx="44">
                  <c:v>0.0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52653320"/>
        <c:axId val="1827925768"/>
      </c:barChart>
      <c:catAx>
        <c:axId val="-2052653320"/>
        <c:scaling>
          <c:orientation val="minMax"/>
        </c:scaling>
        <c:delete val="0"/>
        <c:axPos val="b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82792576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827925768"/>
        <c:scaling>
          <c:orientation val="minMax"/>
          <c:max val="1.0E8"/>
          <c:min val="0.0"/>
        </c:scaling>
        <c:delete val="0"/>
        <c:axPos val="l"/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526533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.0" l="0.750000000000001" r="0.750000000000001" t="1.0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87459057941"/>
          <c:y val="0.0591133715860863"/>
          <c:w val="0.865080706040282"/>
          <c:h val="0.795567459262741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'1988-2014_data'!$R$45:$R$58</c:f>
              <c:numCache>
                <c:formatCode>General_)</c:formatCode>
                <c:ptCount val="14"/>
                <c:pt idx="3">
                  <c:v>1.589346864</c:v>
                </c:pt>
                <c:pt idx="4">
                  <c:v>1.323797376</c:v>
                </c:pt>
                <c:pt idx="5">
                  <c:v>0.752317152</c:v>
                </c:pt>
                <c:pt idx="6">
                  <c:v>0.603776096</c:v>
                </c:pt>
                <c:pt idx="7">
                  <c:v>1.340399252</c:v>
                </c:pt>
                <c:pt idx="8">
                  <c:v>0.949728192</c:v>
                </c:pt>
                <c:pt idx="9">
                  <c:v>0.50227584</c:v>
                </c:pt>
                <c:pt idx="10">
                  <c:v>0.67950786</c:v>
                </c:pt>
                <c:pt idx="12">
                  <c:v>0.38728615</c:v>
                </c:pt>
                <c:pt idx="13">
                  <c:v>0.2781504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'1988-2014_data'!$Q$45:$Q$58</c:f>
              <c:numCache>
                <c:formatCode>General_)</c:formatCode>
                <c:ptCount val="14"/>
                <c:pt idx="3">
                  <c:v>0.988669136</c:v>
                </c:pt>
                <c:pt idx="4">
                  <c:v>0.556596624</c:v>
                </c:pt>
                <c:pt idx="5">
                  <c:v>0.518488848</c:v>
                </c:pt>
                <c:pt idx="6">
                  <c:v>0.376379904</c:v>
                </c:pt>
                <c:pt idx="7">
                  <c:v>0.867836748</c:v>
                </c:pt>
                <c:pt idx="8">
                  <c:v>0.414823808</c:v>
                </c:pt>
                <c:pt idx="9">
                  <c:v>0.28253016</c:v>
                </c:pt>
                <c:pt idx="10">
                  <c:v>0.30528614</c:v>
                </c:pt>
                <c:pt idx="12">
                  <c:v>0.21549385</c:v>
                </c:pt>
                <c:pt idx="13">
                  <c:v>0.1854336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'1988-2014_data'!$P$45:$P$58</c:f>
              <c:numCache>
                <c:formatCode>General_)</c:formatCode>
                <c:ptCount val="14"/>
                <c:pt idx="0">
                  <c:v>1988.0</c:v>
                </c:pt>
                <c:pt idx="1">
                  <c:v>1989.0</c:v>
                </c:pt>
                <c:pt idx="2">
                  <c:v>1990.0</c:v>
                </c:pt>
                <c:pt idx="3">
                  <c:v>1991.0</c:v>
                </c:pt>
                <c:pt idx="4">
                  <c:v>1992.0</c:v>
                </c:pt>
                <c:pt idx="5">
                  <c:v>1993.0</c:v>
                </c:pt>
                <c:pt idx="6">
                  <c:v>1994.0</c:v>
                </c:pt>
                <c:pt idx="7">
                  <c:v>1995.0</c:v>
                </c:pt>
                <c:pt idx="8">
                  <c:v>1996.0</c:v>
                </c:pt>
                <c:pt idx="9">
                  <c:v>1997.0</c:v>
                </c:pt>
                <c:pt idx="10">
                  <c:v>1998.0</c:v>
                </c:pt>
                <c:pt idx="11">
                  <c:v>1999.0</c:v>
                </c:pt>
                <c:pt idx="12">
                  <c:v>2000.0</c:v>
                </c:pt>
                <c:pt idx="13">
                  <c:v>2001.0</c:v>
                </c:pt>
              </c:numCache>
            </c:numRef>
          </c:cat>
          <c:val>
            <c:numRef>
              <c:f>'1988-2014_data'!$S$45:$S$58</c:f>
              <c:numCache>
                <c:formatCode>General_)</c:formatCode>
                <c:ptCount val="14"/>
                <c:pt idx="0">
                  <c:v>2.395735</c:v>
                </c:pt>
                <c:pt idx="1">
                  <c:v>2.125851</c:v>
                </c:pt>
                <c:pt idx="3">
                  <c:v>1.289008</c:v>
                </c:pt>
                <c:pt idx="4">
                  <c:v>0.940197</c:v>
                </c:pt>
                <c:pt idx="5">
                  <c:v>0.635403</c:v>
                </c:pt>
                <c:pt idx="6">
                  <c:v>0.490078</c:v>
                </c:pt>
                <c:pt idx="7">
                  <c:v>1.104118</c:v>
                </c:pt>
                <c:pt idx="8">
                  <c:v>0.682276</c:v>
                </c:pt>
                <c:pt idx="9">
                  <c:v>0.392403</c:v>
                </c:pt>
                <c:pt idx="10">
                  <c:v>0.492397</c:v>
                </c:pt>
                <c:pt idx="11">
                  <c:v>0.475312</c:v>
                </c:pt>
                <c:pt idx="12" formatCode="#,##0.0000000">
                  <c:v>0.30139</c:v>
                </c:pt>
                <c:pt idx="13">
                  <c:v>0.231792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FF0000"/>
              </a:solidFill>
              <a:prstDash val="solid"/>
            </a:ln>
          </c:spPr>
        </c:hiLowLines>
        <c:axId val="-2052450744"/>
        <c:axId val="-2062945352"/>
      </c:stockChart>
      <c:catAx>
        <c:axId val="-2052450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62945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6294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5245074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292344</xdr:colOff>
      <xdr:row>25</xdr:row>
      <xdr:rowOff>87435</xdr:rowOff>
    </xdr:from>
    <xdr:to>
      <xdr:col>11</xdr:col>
      <xdr:colOff>323117</xdr:colOff>
      <xdr:row>38</xdr:row>
      <xdr:rowOff>154110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152400</xdr:colOff>
      <xdr:row>54</xdr:row>
      <xdr:rowOff>95250</xdr:rowOff>
    </xdr:from>
    <xdr:to>
      <xdr:col>35</xdr:col>
      <xdr:colOff>0</xdr:colOff>
      <xdr:row>89</xdr:row>
      <xdr:rowOff>57150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295275</xdr:colOff>
      <xdr:row>2</xdr:row>
      <xdr:rowOff>142875</xdr:rowOff>
    </xdr:from>
    <xdr:to>
      <xdr:col>30</xdr:col>
      <xdr:colOff>9525</xdr:colOff>
      <xdr:row>19</xdr:row>
      <xdr:rowOff>28575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266700</xdr:colOff>
      <xdr:row>20</xdr:row>
      <xdr:rowOff>142875</xdr:rowOff>
    </xdr:from>
    <xdr:to>
      <xdr:col>29</xdr:col>
      <xdr:colOff>704850</xdr:colOff>
      <xdr:row>34</xdr:row>
      <xdr:rowOff>133350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276225</xdr:colOff>
      <xdr:row>36</xdr:row>
      <xdr:rowOff>133350</xdr:rowOff>
    </xdr:from>
    <xdr:to>
      <xdr:col>29</xdr:col>
      <xdr:colOff>714375</xdr:colOff>
      <xdr:row>50</xdr:row>
      <xdr:rowOff>123825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123825</xdr:colOff>
      <xdr:row>2</xdr:row>
      <xdr:rowOff>142875</xdr:rowOff>
    </xdr:from>
    <xdr:to>
      <xdr:col>35</xdr:col>
      <xdr:colOff>352425</xdr:colOff>
      <xdr:row>19</xdr:row>
      <xdr:rowOff>47625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171450</xdr:colOff>
      <xdr:row>20</xdr:row>
      <xdr:rowOff>133350</xdr:rowOff>
    </xdr:from>
    <xdr:to>
      <xdr:col>35</xdr:col>
      <xdr:colOff>361950</xdr:colOff>
      <xdr:row>34</xdr:row>
      <xdr:rowOff>142875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152400</xdr:colOff>
      <xdr:row>36</xdr:row>
      <xdr:rowOff>123825</xdr:rowOff>
    </xdr:from>
    <xdr:to>
      <xdr:col>35</xdr:col>
      <xdr:colOff>342900</xdr:colOff>
      <xdr:row>50</xdr:row>
      <xdr:rowOff>133350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19050</xdr:colOff>
      <xdr:row>90</xdr:row>
      <xdr:rowOff>123825</xdr:rowOff>
    </xdr:from>
    <xdr:to>
      <xdr:col>34</xdr:col>
      <xdr:colOff>809625</xdr:colOff>
      <xdr:row>95</xdr:row>
      <xdr:rowOff>142875</xdr:rowOff>
    </xdr:to>
    <xdr:sp macro="" textlink="">
      <xdr:nvSpPr>
        <xdr:cNvPr id="5129" name="Text 9"/>
        <xdr:cNvSpPr txBox="1">
          <a:spLocks noChangeArrowheads="1"/>
        </xdr:cNvSpPr>
      </xdr:nvSpPr>
      <xdr:spPr bwMode="auto">
        <a:xfrm>
          <a:off x="21031200" y="13849350"/>
          <a:ext cx="74199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Figure 17.  Biomass estimates and average fork lengths obtained during winter echo integration-trawl surveys for spawning walleye pollock near Bogoslof Island, 1988-95.  No survey was conducted in 1990.  </a:t>
          </a:r>
        </a:p>
      </xdr:txBody>
    </xdr:sp>
    <xdr:clientData/>
  </xdr:twoCellAnchor>
  <xdr:twoCellAnchor>
    <xdr:from>
      <xdr:col>11</xdr:col>
      <xdr:colOff>937601</xdr:colOff>
      <xdr:row>63</xdr:row>
      <xdr:rowOff>77910</xdr:rowOff>
    </xdr:from>
    <xdr:to>
      <xdr:col>19</xdr:col>
      <xdr:colOff>163145</xdr:colOff>
      <xdr:row>88</xdr:row>
      <xdr:rowOff>135060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0.44169</cdr:x>
      <cdr:y>0.92724</cdr:y>
    </cdr:from>
    <cdr:to>
      <cdr:x>0.4845</cdr:x>
      <cdr:y>0.96894</cdr:y>
    </cdr:to>
    <cdr:sp macro="" textlink="">
      <cdr:nvSpPr>
        <cdr:cNvPr id="22529" name="Text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7847" y="3597777"/>
          <a:ext cx="257304" cy="161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Year </a:t>
          </a:r>
        </a:p>
      </cdr:txBody>
    </cdr:sp>
  </cdr:relSizeAnchor>
  <cdr:relSizeAnchor xmlns:cdr="http://schemas.openxmlformats.org/drawingml/2006/chartDrawing">
    <cdr:from>
      <cdr:x>0.00915</cdr:x>
      <cdr:y>0.20737</cdr:y>
    </cdr:from>
    <cdr:to>
      <cdr:x>0.02047</cdr:x>
      <cdr:y>0.68509</cdr:y>
    </cdr:to>
    <cdr:sp macro="" textlink="">
      <cdr:nvSpPr>
        <cdr:cNvPr id="22530" name="Text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94" y="807085"/>
          <a:ext cx="68023" cy="1851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Biomass (t)</a:t>
          </a:r>
        </a:p>
      </cdr:txBody>
    </cdr:sp>
  </cdr:relSizeAnchor>
  <cdr:relSizeAnchor xmlns:cdr="http://schemas.openxmlformats.org/drawingml/2006/chartDrawing">
    <cdr:from>
      <cdr:x>0.09379</cdr:x>
      <cdr:y>0.07666</cdr:y>
    </cdr:from>
    <cdr:to>
      <cdr:x>0.54379</cdr:x>
      <cdr:y>0.12592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886" y="300374"/>
          <a:ext cx="2704645" cy="190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S Sans Serif"/>
            </a:rPr>
            <a:t>Bogoslof pre-spawning population 1988-2001 with 95% CIs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333375</xdr:colOff>
      <xdr:row>38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38100</xdr:rowOff>
    </xdr:from>
    <xdr:to>
      <xdr:col>15</xdr:col>
      <xdr:colOff>114300</xdr:colOff>
      <xdr:row>45</xdr:row>
      <xdr:rowOff>114300</xdr:rowOff>
    </xdr:to>
    <xdr:sp macro="" textlink="">
      <xdr:nvSpPr>
        <xdr:cNvPr id="3" name="Text 10"/>
        <xdr:cNvSpPr txBox="1">
          <a:spLocks noChangeArrowheads="1"/>
        </xdr:cNvSpPr>
      </xdr:nvSpPr>
      <xdr:spPr bwMode="auto">
        <a:xfrm>
          <a:off x="142875" y="5981700"/>
          <a:ext cx="9715500" cy="990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Figure 6.--Biomass estimates obtained during winter acoustic-trawl surveys for walleye pollock in the Bogoslof Island area, within and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outside the Central Bering Sea (CBS) specific area,1988-2014.  The United States conducted all but the 1999 survey,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which was conducted by Japan.  There were no surveys in 1990, 2004, 2008, 2010-2011, or 2013. Total pollock biomass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(million metric tons) for each survey year is indicated on top of each bar. 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0.05611</cdr:x>
      <cdr:y>0.02975</cdr:y>
    </cdr:from>
    <cdr:to>
      <cdr:x>0.09937</cdr:x>
      <cdr:y>0.06463</cdr:y>
    </cdr:to>
    <cdr:sp macro="" textlink="">
      <cdr:nvSpPr>
        <cdr:cNvPr id="409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494" y="171421"/>
          <a:ext cx="370434" cy="20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2.40</a:t>
          </a:r>
        </a:p>
      </cdr:txBody>
    </cdr:sp>
  </cdr:relSizeAnchor>
  <cdr:relSizeAnchor xmlns:cdr="http://schemas.openxmlformats.org/drawingml/2006/chartDrawing">
    <cdr:from>
      <cdr:x>0.08565</cdr:x>
      <cdr:y>0.11373</cdr:y>
    </cdr:from>
    <cdr:to>
      <cdr:x>0.14339</cdr:x>
      <cdr:y>0.16659</cdr:y>
    </cdr:to>
    <cdr:sp macro="" textlink="">
      <cdr:nvSpPr>
        <cdr:cNvPr id="4098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444" y="655391"/>
          <a:ext cx="494426" cy="3046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2.13</a:t>
          </a:r>
        </a:p>
      </cdr:txBody>
    </cdr:sp>
  </cdr:relSizeAnchor>
  <cdr:relSizeAnchor xmlns:cdr="http://schemas.openxmlformats.org/drawingml/2006/chartDrawing">
    <cdr:from>
      <cdr:x>0.15018</cdr:x>
      <cdr:y>0.39484</cdr:y>
    </cdr:from>
    <cdr:to>
      <cdr:x>0.21693</cdr:x>
      <cdr:y>0.46245</cdr:y>
    </cdr:to>
    <cdr:sp macro="" textlink="">
      <cdr:nvSpPr>
        <cdr:cNvPr id="4099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5998" y="2275322"/>
          <a:ext cx="571579" cy="3896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1.29</a:t>
          </a:r>
        </a:p>
      </cdr:txBody>
    </cdr:sp>
  </cdr:relSizeAnchor>
  <cdr:relSizeAnchor xmlns:cdr="http://schemas.openxmlformats.org/drawingml/2006/chartDrawing">
    <cdr:from>
      <cdr:x>0.19209</cdr:x>
      <cdr:y>0.52796</cdr:y>
    </cdr:from>
    <cdr:to>
      <cdr:x>0.23882</cdr:x>
      <cdr:y>0.57738</cdr:y>
    </cdr:to>
    <cdr:sp macro="" textlink="">
      <cdr:nvSpPr>
        <cdr:cNvPr id="4100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4857" y="3042419"/>
          <a:ext cx="400148" cy="284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0.94</a:t>
          </a:r>
        </a:p>
      </cdr:txBody>
    </cdr:sp>
  </cdr:relSizeAnchor>
  <cdr:relSizeAnchor xmlns:cdr="http://schemas.openxmlformats.org/drawingml/2006/chartDrawing">
    <cdr:from>
      <cdr:x>0.24685</cdr:x>
      <cdr:y>0.63801</cdr:y>
    </cdr:from>
    <cdr:to>
      <cdr:x>0.28912</cdr:x>
      <cdr:y>0.68251</cdr:y>
    </cdr:to>
    <cdr:sp macro="" textlink="">
      <cdr:nvSpPr>
        <cdr:cNvPr id="4101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3746" y="3676612"/>
          <a:ext cx="361957" cy="25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0.64</a:t>
          </a:r>
        </a:p>
      </cdr:txBody>
    </cdr:sp>
  </cdr:relSizeAnchor>
  <cdr:relSizeAnchor xmlns:cdr="http://schemas.openxmlformats.org/drawingml/2006/chartDrawing">
    <cdr:from>
      <cdr:x>0.26416</cdr:x>
      <cdr:y>0.67438</cdr:y>
    </cdr:from>
    <cdr:to>
      <cdr:x>0.30915</cdr:x>
      <cdr:y>0.74132</cdr:y>
    </cdr:to>
    <cdr:sp macro="" textlink="">
      <cdr:nvSpPr>
        <cdr:cNvPr id="4102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62016" y="3886199"/>
          <a:ext cx="385249" cy="3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0.49</a:t>
          </a:r>
        </a:p>
      </cdr:txBody>
    </cdr:sp>
  </cdr:relSizeAnchor>
  <cdr:relSizeAnchor xmlns:cdr="http://schemas.openxmlformats.org/drawingml/2006/chartDrawing">
    <cdr:from>
      <cdr:x>0.00222</cdr:x>
      <cdr:y>0.22364</cdr:y>
    </cdr:from>
    <cdr:to>
      <cdr:x>0.03337</cdr:x>
      <cdr:y>0.54868</cdr:y>
    </cdr:to>
    <cdr:sp macro="" textlink="">
      <cdr:nvSpPr>
        <cdr:cNvPr id="4110" name="Text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35" y="1288753"/>
          <a:ext cx="266737" cy="1873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Biomass (million metric tons)</a:t>
          </a:r>
        </a:p>
      </cdr:txBody>
    </cdr:sp>
  </cdr:relSizeAnchor>
  <cdr:relSizeAnchor xmlns:cdr="http://schemas.openxmlformats.org/drawingml/2006/chartDrawing">
    <cdr:from>
      <cdr:x>0.29717</cdr:x>
      <cdr:y>0.45412</cdr:y>
    </cdr:from>
    <cdr:to>
      <cdr:x>0.34389</cdr:x>
      <cdr:y>0.52838</cdr:y>
    </cdr:to>
    <cdr:sp macro="" textlink="">
      <cdr:nvSpPr>
        <cdr:cNvPr id="4111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44620" y="2616914"/>
          <a:ext cx="400062" cy="427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1.10</a:t>
          </a:r>
        </a:p>
      </cdr:txBody>
    </cdr:sp>
  </cdr:relSizeAnchor>
  <cdr:relSizeAnchor xmlns:cdr="http://schemas.openxmlformats.org/drawingml/2006/chartDrawing">
    <cdr:from>
      <cdr:x>0.32905</cdr:x>
      <cdr:y>0.60175</cdr:y>
    </cdr:from>
    <cdr:to>
      <cdr:x>0.378</cdr:x>
      <cdr:y>0.676</cdr:y>
    </cdr:to>
    <cdr:sp macro="" textlink="">
      <cdr:nvSpPr>
        <cdr:cNvPr id="4114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7633" y="3467667"/>
          <a:ext cx="419158" cy="427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0.68</a:t>
          </a:r>
        </a:p>
      </cdr:txBody>
    </cdr:sp>
  </cdr:relSizeAnchor>
  <cdr:relSizeAnchor xmlns:cdr="http://schemas.openxmlformats.org/drawingml/2006/chartDrawing">
    <cdr:from>
      <cdr:x>0.36539</cdr:x>
      <cdr:y>0.70538</cdr:y>
    </cdr:from>
    <cdr:to>
      <cdr:x>0.41212</cdr:x>
      <cdr:y>0.77471</cdr:y>
    </cdr:to>
    <cdr:sp macro="" textlink="">
      <cdr:nvSpPr>
        <cdr:cNvPr id="4115" name="Text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8837" y="4064848"/>
          <a:ext cx="400148" cy="399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0.39</a:t>
          </a:r>
        </a:p>
      </cdr:txBody>
    </cdr:sp>
  </cdr:relSizeAnchor>
  <cdr:relSizeAnchor xmlns:cdr="http://schemas.openxmlformats.org/drawingml/2006/chartDrawing">
    <cdr:from>
      <cdr:x>0.40236</cdr:x>
      <cdr:y>0.6805</cdr:y>
    </cdr:from>
    <cdr:to>
      <cdr:x>0.44537</cdr:x>
      <cdr:y>0.7255</cdr:y>
    </cdr:to>
    <cdr:sp macro="" textlink="">
      <cdr:nvSpPr>
        <cdr:cNvPr id="4117" name="Text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5370" y="3921457"/>
          <a:ext cx="368293" cy="259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0.49</a:t>
          </a:r>
        </a:p>
      </cdr:txBody>
    </cdr:sp>
  </cdr:relSizeAnchor>
  <cdr:relSizeAnchor xmlns:cdr="http://schemas.openxmlformats.org/drawingml/2006/chartDrawing">
    <cdr:from>
      <cdr:x>0.43759</cdr:x>
      <cdr:y>0.68876</cdr:y>
    </cdr:from>
    <cdr:to>
      <cdr:x>0.48259</cdr:x>
      <cdr:y>0.74064</cdr:y>
    </cdr:to>
    <cdr:sp macro="" textlink="">
      <cdr:nvSpPr>
        <cdr:cNvPr id="4119" name="Text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7043" y="3969049"/>
          <a:ext cx="385334" cy="298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0.48</a:t>
          </a:r>
        </a:p>
      </cdr:txBody>
    </cdr:sp>
  </cdr:relSizeAnchor>
  <cdr:relSizeAnchor xmlns:cdr="http://schemas.openxmlformats.org/drawingml/2006/chartDrawing">
    <cdr:from>
      <cdr:x>0.46384</cdr:x>
      <cdr:y>0.75381</cdr:y>
    </cdr:from>
    <cdr:to>
      <cdr:x>0.52041</cdr:x>
      <cdr:y>0.79339</cdr:y>
    </cdr:to>
    <cdr:sp macro="" textlink="">
      <cdr:nvSpPr>
        <cdr:cNvPr id="4122" name="Text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1892" y="4343932"/>
          <a:ext cx="484408" cy="2280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0.30</a:t>
          </a:r>
        </a:p>
      </cdr:txBody>
    </cdr:sp>
  </cdr:relSizeAnchor>
  <cdr:relSizeAnchor xmlns:cdr="http://schemas.openxmlformats.org/drawingml/2006/chartDrawing">
    <cdr:from>
      <cdr:x>0.51077</cdr:x>
      <cdr:y>0.7736</cdr:y>
    </cdr:from>
    <cdr:to>
      <cdr:x>0.54958</cdr:x>
      <cdr:y>0.82154</cdr:y>
    </cdr:to>
    <cdr:sp macro="" textlink="">
      <cdr:nvSpPr>
        <cdr:cNvPr id="4126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3707" y="4457950"/>
          <a:ext cx="332329" cy="276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0.23</a:t>
          </a:r>
        </a:p>
      </cdr:txBody>
    </cdr:sp>
  </cdr:relSizeAnchor>
  <cdr:relSizeAnchor xmlns:cdr="http://schemas.openxmlformats.org/drawingml/2006/chartDrawing">
    <cdr:from>
      <cdr:x>0.54081</cdr:x>
      <cdr:y>0.77612</cdr:y>
    </cdr:from>
    <cdr:to>
      <cdr:x>0.58308</cdr:x>
      <cdr:y>0.82062</cdr:y>
    </cdr:to>
    <cdr:sp macro="" textlink="">
      <cdr:nvSpPr>
        <cdr:cNvPr id="4128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30904" y="4472513"/>
          <a:ext cx="361957" cy="25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0.23</a:t>
          </a:r>
        </a:p>
      </cdr:txBody>
    </cdr:sp>
  </cdr:relSizeAnchor>
  <cdr:relSizeAnchor xmlns:cdr="http://schemas.openxmlformats.org/drawingml/2006/chartDrawing">
    <cdr:from>
      <cdr:x>0.64638</cdr:x>
      <cdr:y>0.76354</cdr:y>
    </cdr:from>
    <cdr:to>
      <cdr:x>0.68865</cdr:x>
      <cdr:y>0.81296</cdr:y>
    </cdr:to>
    <cdr:sp macro="" textlink="">
      <cdr:nvSpPr>
        <cdr:cNvPr id="4132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4948" y="4400019"/>
          <a:ext cx="361957" cy="284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0.25</a:t>
          </a:r>
        </a:p>
      </cdr:txBody>
    </cdr:sp>
  </cdr:relSizeAnchor>
  <cdr:relSizeAnchor xmlns:cdr="http://schemas.openxmlformats.org/drawingml/2006/chartDrawing">
    <cdr:from>
      <cdr:x>0.67739</cdr:x>
      <cdr:y>0.77109</cdr:y>
    </cdr:from>
    <cdr:to>
      <cdr:x>0.71967</cdr:x>
      <cdr:y>0.81559</cdr:y>
    </cdr:to>
    <cdr:sp macro="" textlink="">
      <cdr:nvSpPr>
        <cdr:cNvPr id="4133" name="Text Box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00516" y="4443527"/>
          <a:ext cx="362043" cy="25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0.24</a:t>
          </a:r>
        </a:p>
      </cdr:txBody>
    </cdr:sp>
  </cdr:relSizeAnchor>
  <cdr:relSizeAnchor xmlns:cdr="http://schemas.openxmlformats.org/drawingml/2006/chartDrawing">
    <cdr:from>
      <cdr:x>0.71387</cdr:x>
      <cdr:y>0.75372</cdr:y>
    </cdr:from>
    <cdr:to>
      <cdr:x>0.75862</cdr:x>
      <cdr:y>0.79761</cdr:y>
    </cdr:to>
    <cdr:sp macro="" textlink="">
      <cdr:nvSpPr>
        <cdr:cNvPr id="4135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28" y="4343406"/>
          <a:ext cx="383193" cy="2529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0.29</a:t>
          </a:r>
        </a:p>
      </cdr:txBody>
    </cdr:sp>
  </cdr:relSizeAnchor>
  <cdr:relSizeAnchor xmlns:cdr="http://schemas.openxmlformats.org/drawingml/2006/chartDrawing">
    <cdr:from>
      <cdr:x>0.57578</cdr:x>
      <cdr:y>0.78631</cdr:y>
    </cdr:from>
    <cdr:to>
      <cdr:x>0.6146</cdr:x>
      <cdr:y>0.83426</cdr:y>
    </cdr:to>
    <cdr:sp macro="" textlink="">
      <cdr:nvSpPr>
        <cdr:cNvPr id="4137" name="Text Box 4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30422" y="4531193"/>
          <a:ext cx="332415" cy="276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0.20</a:t>
          </a:r>
        </a:p>
      </cdr:txBody>
    </cdr:sp>
  </cdr:relSizeAnchor>
  <cdr:relSizeAnchor xmlns:cdr="http://schemas.openxmlformats.org/drawingml/2006/chartDrawing">
    <cdr:from>
      <cdr:x>0.78718</cdr:x>
      <cdr:y>0.82455</cdr:y>
    </cdr:from>
    <cdr:to>
      <cdr:x>0.82377</cdr:x>
      <cdr:y>0.85652</cdr:y>
    </cdr:to>
    <cdr:sp macro="" textlink="">
      <cdr:nvSpPr>
        <cdr:cNvPr id="4139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40565" y="4751572"/>
          <a:ext cx="313319" cy="1842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0.11</a:t>
          </a:r>
        </a:p>
      </cdr:txBody>
    </cdr:sp>
  </cdr:relSizeAnchor>
  <cdr:relSizeAnchor xmlns:cdr="http://schemas.openxmlformats.org/drawingml/2006/chartDrawing">
    <cdr:from>
      <cdr:x>0.13547</cdr:x>
      <cdr:y>0.75546</cdr:y>
    </cdr:from>
    <cdr:to>
      <cdr:x>0.16217</cdr:x>
      <cdr:y>0.88922</cdr:y>
    </cdr:to>
    <cdr:sp macro="" textlink="">
      <cdr:nvSpPr>
        <cdr:cNvPr id="4141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0052" y="4353433"/>
          <a:ext cx="228631" cy="770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0.8266</cdr:x>
      <cdr:y>0.76207</cdr:y>
    </cdr:from>
    <cdr:to>
      <cdr:x>0.8533</cdr:x>
      <cdr:y>0.89583</cdr:y>
    </cdr:to>
    <cdr:sp macro="" textlink="">
      <cdr:nvSpPr>
        <cdr:cNvPr id="4142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118" y="4391499"/>
          <a:ext cx="228631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0.61647</cdr:x>
      <cdr:y>0.76207</cdr:y>
    </cdr:from>
    <cdr:to>
      <cdr:x>0.64317</cdr:x>
      <cdr:y>0.89583</cdr:y>
    </cdr:to>
    <cdr:sp macro="" textlink="">
      <cdr:nvSpPr>
        <cdr:cNvPr id="4143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8809" y="4391516"/>
          <a:ext cx="228632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0.8921</cdr:x>
      <cdr:y>0.83471</cdr:y>
    </cdr:from>
    <cdr:to>
      <cdr:x>0.92869</cdr:x>
      <cdr:y>0.86668</cdr:y>
    </cdr:to>
    <cdr:sp macro="" textlink="">
      <cdr:nvSpPr>
        <cdr:cNvPr id="45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9063" y="4810112"/>
          <a:ext cx="313319" cy="184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0.07</a:t>
          </a:r>
        </a:p>
      </cdr:txBody>
    </cdr:sp>
  </cdr:relSizeAnchor>
  <cdr:relSizeAnchor xmlns:cdr="http://schemas.openxmlformats.org/drawingml/2006/chartDrawing">
    <cdr:from>
      <cdr:x>0.86318</cdr:x>
      <cdr:y>0.76199</cdr:y>
    </cdr:from>
    <cdr:to>
      <cdr:x>0.88988</cdr:x>
      <cdr:y>0.89575</cdr:y>
    </cdr:to>
    <cdr:sp macro="" textlink="">
      <cdr:nvSpPr>
        <cdr:cNvPr id="27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1397" y="4391038"/>
          <a:ext cx="228631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0" bIns="2286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0.75862</cdr:x>
      <cdr:y>0.75868</cdr:y>
    </cdr:from>
    <cdr:to>
      <cdr:x>0.78532</cdr:x>
      <cdr:y>0.89244</cdr:y>
    </cdr:to>
    <cdr:sp macro="" textlink="">
      <cdr:nvSpPr>
        <cdr:cNvPr id="28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6047" y="4371988"/>
          <a:ext cx="228631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0" bIns="2286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0.93326</cdr:x>
      <cdr:y>0.76529</cdr:y>
    </cdr:from>
    <cdr:to>
      <cdr:x>0.95996</cdr:x>
      <cdr:y>0.89905</cdr:y>
    </cdr:to>
    <cdr:sp macro="" textlink="">
      <cdr:nvSpPr>
        <cdr:cNvPr id="29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91475" y="4410075"/>
          <a:ext cx="228631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0" bIns="2286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0.95884</cdr:x>
      <cdr:y>0.81818</cdr:y>
    </cdr:from>
    <cdr:to>
      <cdr:x>0.99543</cdr:x>
      <cdr:y>0.85015</cdr:y>
    </cdr:to>
    <cdr:sp macro="" textlink="">
      <cdr:nvSpPr>
        <cdr:cNvPr id="30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10550" y="4714875"/>
          <a:ext cx="313319" cy="184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011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333375</xdr:colOff>
      <xdr:row>38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95250</xdr:rowOff>
    </xdr:from>
    <xdr:to>
      <xdr:col>14</xdr:col>
      <xdr:colOff>657225</xdr:colOff>
      <xdr:row>46</xdr:row>
      <xdr:rowOff>19050</xdr:rowOff>
    </xdr:to>
    <xdr:sp macro="" textlink="">
      <xdr:nvSpPr>
        <xdr:cNvPr id="4" name="Text 10"/>
        <xdr:cNvSpPr txBox="1">
          <a:spLocks noChangeArrowheads="1"/>
        </xdr:cNvSpPr>
      </xdr:nvSpPr>
      <xdr:spPr bwMode="auto">
        <a:xfrm>
          <a:off x="0" y="6038850"/>
          <a:ext cx="9715500" cy="990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Figure 3.--Biomass estimates obtained during winter acoustic-trawl surveys for walleye pollock in the Bogoslof Island area, 1988-2012. 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The United States conducted all but the 1999 survey, which was conducted by Japan.  There were no surveys in 1990, 2004,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2008, or  in 2010-2011. Total pollock biomass (million metric tons) for each survey year is indicated on top of each bar.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Estimates in 2012 came from the primary survey.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0.05945</cdr:x>
      <cdr:y>0.0314</cdr:y>
    </cdr:from>
    <cdr:to>
      <cdr:x>0.10271</cdr:x>
      <cdr:y>0.06628</cdr:y>
    </cdr:to>
    <cdr:sp macro="" textlink="">
      <cdr:nvSpPr>
        <cdr:cNvPr id="409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069" y="180975"/>
          <a:ext cx="370434" cy="2009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2.40</a:t>
          </a:r>
        </a:p>
      </cdr:txBody>
    </cdr:sp>
  </cdr:relSizeAnchor>
  <cdr:relSizeAnchor xmlns:cdr="http://schemas.openxmlformats.org/drawingml/2006/chartDrawing">
    <cdr:from>
      <cdr:x>0.08899</cdr:x>
      <cdr:y>0.11869</cdr:y>
    </cdr:from>
    <cdr:to>
      <cdr:x>0.14673</cdr:x>
      <cdr:y>0.17155</cdr:y>
    </cdr:to>
    <cdr:sp macro="" textlink="">
      <cdr:nvSpPr>
        <cdr:cNvPr id="4098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000" y="683949"/>
          <a:ext cx="494409" cy="304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2.13</a:t>
          </a:r>
        </a:p>
      </cdr:txBody>
    </cdr:sp>
  </cdr:relSizeAnchor>
  <cdr:relSizeAnchor xmlns:cdr="http://schemas.openxmlformats.org/drawingml/2006/chartDrawing">
    <cdr:from>
      <cdr:x>0.15908</cdr:x>
      <cdr:y>0.3998</cdr:y>
    </cdr:from>
    <cdr:to>
      <cdr:x>0.22583</cdr:x>
      <cdr:y>0.46741</cdr:y>
    </cdr:to>
    <cdr:sp macro="" textlink="">
      <cdr:nvSpPr>
        <cdr:cNvPr id="4099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2209" y="2303897"/>
          <a:ext cx="571578" cy="3896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1.29</a:t>
          </a:r>
        </a:p>
      </cdr:txBody>
    </cdr:sp>
  </cdr:relSizeAnchor>
  <cdr:relSizeAnchor xmlns:cdr="http://schemas.openxmlformats.org/drawingml/2006/chartDrawing">
    <cdr:from>
      <cdr:x>0.20655</cdr:x>
      <cdr:y>0.52961</cdr:y>
    </cdr:from>
    <cdr:to>
      <cdr:x>0.25328</cdr:x>
      <cdr:y>0.57903</cdr:y>
    </cdr:to>
    <cdr:sp macro="" textlink="">
      <cdr:nvSpPr>
        <cdr:cNvPr id="4100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8698" y="3051960"/>
          <a:ext cx="400148" cy="284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0.94</a:t>
          </a:r>
        </a:p>
      </cdr:txBody>
    </cdr:sp>
  </cdr:relSizeAnchor>
  <cdr:relSizeAnchor xmlns:cdr="http://schemas.openxmlformats.org/drawingml/2006/chartDrawing">
    <cdr:from>
      <cdr:x>0.24685</cdr:x>
      <cdr:y>0.63801</cdr:y>
    </cdr:from>
    <cdr:to>
      <cdr:x>0.28912</cdr:x>
      <cdr:y>0.68251</cdr:y>
    </cdr:to>
    <cdr:sp macro="" textlink="">
      <cdr:nvSpPr>
        <cdr:cNvPr id="4101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3746" y="3676612"/>
          <a:ext cx="361957" cy="25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0.64</a:t>
          </a:r>
        </a:p>
      </cdr:txBody>
    </cdr:sp>
  </cdr:relSizeAnchor>
  <cdr:relSizeAnchor xmlns:cdr="http://schemas.openxmlformats.org/drawingml/2006/chartDrawing">
    <cdr:from>
      <cdr:x>0.28196</cdr:x>
      <cdr:y>0.67438</cdr:y>
    </cdr:from>
    <cdr:to>
      <cdr:x>0.32695</cdr:x>
      <cdr:y>0.74132</cdr:y>
    </cdr:to>
    <cdr:sp macro="" textlink="">
      <cdr:nvSpPr>
        <cdr:cNvPr id="4102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4377" y="3886200"/>
          <a:ext cx="385248" cy="3857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0.49</a:t>
          </a:r>
        </a:p>
      </cdr:txBody>
    </cdr:sp>
  </cdr:relSizeAnchor>
  <cdr:relSizeAnchor xmlns:cdr="http://schemas.openxmlformats.org/drawingml/2006/chartDrawing">
    <cdr:from>
      <cdr:x>0.00222</cdr:x>
      <cdr:y>0.22364</cdr:y>
    </cdr:from>
    <cdr:to>
      <cdr:x>0.03337</cdr:x>
      <cdr:y>0.54868</cdr:y>
    </cdr:to>
    <cdr:sp macro="" textlink="">
      <cdr:nvSpPr>
        <cdr:cNvPr id="4110" name="Text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35" y="1288753"/>
          <a:ext cx="266737" cy="1873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Biomass (million metric tons)</a:t>
          </a:r>
        </a:p>
      </cdr:txBody>
    </cdr:sp>
  </cdr:relSizeAnchor>
  <cdr:relSizeAnchor xmlns:cdr="http://schemas.openxmlformats.org/drawingml/2006/chartDrawing">
    <cdr:from>
      <cdr:x>0.3183</cdr:x>
      <cdr:y>0.46073</cdr:y>
    </cdr:from>
    <cdr:to>
      <cdr:x>0.36502</cdr:x>
      <cdr:y>0.53499</cdr:y>
    </cdr:to>
    <cdr:sp macro="" textlink="">
      <cdr:nvSpPr>
        <cdr:cNvPr id="4111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5561" y="2655014"/>
          <a:ext cx="400062" cy="427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1.10</a:t>
          </a:r>
        </a:p>
      </cdr:txBody>
    </cdr:sp>
  </cdr:relSizeAnchor>
  <cdr:relSizeAnchor xmlns:cdr="http://schemas.openxmlformats.org/drawingml/2006/chartDrawing">
    <cdr:from>
      <cdr:x>0.35352</cdr:x>
      <cdr:y>0.60671</cdr:y>
    </cdr:from>
    <cdr:to>
      <cdr:x>0.40247</cdr:x>
      <cdr:y>0.68096</cdr:y>
    </cdr:to>
    <cdr:sp macro="" textlink="">
      <cdr:nvSpPr>
        <cdr:cNvPr id="4114" name="Text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7220" y="3496242"/>
          <a:ext cx="419157" cy="427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0.68</a:t>
          </a:r>
        </a:p>
      </cdr:txBody>
    </cdr:sp>
  </cdr:relSizeAnchor>
  <cdr:relSizeAnchor xmlns:cdr="http://schemas.openxmlformats.org/drawingml/2006/chartDrawing">
    <cdr:from>
      <cdr:x>0.3932</cdr:x>
      <cdr:y>0.71034</cdr:y>
    </cdr:from>
    <cdr:to>
      <cdr:x>0.43993</cdr:x>
      <cdr:y>0.77967</cdr:y>
    </cdr:to>
    <cdr:sp macro="" textlink="">
      <cdr:nvSpPr>
        <cdr:cNvPr id="4115" name="Text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6978" y="4093423"/>
          <a:ext cx="400148" cy="399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0.39</a:t>
          </a:r>
        </a:p>
      </cdr:txBody>
    </cdr:sp>
  </cdr:relSizeAnchor>
  <cdr:relSizeAnchor xmlns:cdr="http://schemas.openxmlformats.org/drawingml/2006/chartDrawing">
    <cdr:from>
      <cdr:x>0.43239</cdr:x>
      <cdr:y>0.68711</cdr:y>
    </cdr:from>
    <cdr:to>
      <cdr:x>0.4754</cdr:x>
      <cdr:y>0.73211</cdr:y>
    </cdr:to>
    <cdr:sp macro="" textlink="">
      <cdr:nvSpPr>
        <cdr:cNvPr id="4117" name="Text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587" y="3959557"/>
          <a:ext cx="368293" cy="259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0.49</a:t>
          </a:r>
        </a:p>
      </cdr:txBody>
    </cdr:sp>
  </cdr:relSizeAnchor>
  <cdr:relSizeAnchor xmlns:cdr="http://schemas.openxmlformats.org/drawingml/2006/chartDrawing">
    <cdr:from>
      <cdr:x>0.46762</cdr:x>
      <cdr:y>0.69041</cdr:y>
    </cdr:from>
    <cdr:to>
      <cdr:x>0.51262</cdr:x>
      <cdr:y>0.74229</cdr:y>
    </cdr:to>
    <cdr:sp macro="" textlink="">
      <cdr:nvSpPr>
        <cdr:cNvPr id="4119" name="Text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4180" y="3978591"/>
          <a:ext cx="385334" cy="298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0.48</a:t>
          </a:r>
        </a:p>
      </cdr:txBody>
    </cdr:sp>
  </cdr:relSizeAnchor>
  <cdr:relSizeAnchor xmlns:cdr="http://schemas.openxmlformats.org/drawingml/2006/chartDrawing">
    <cdr:from>
      <cdr:x>0.49944</cdr:x>
      <cdr:y>0.75877</cdr:y>
    </cdr:from>
    <cdr:to>
      <cdr:x>0.55601</cdr:x>
      <cdr:y>0.79835</cdr:y>
    </cdr:to>
    <cdr:sp macro="" textlink="">
      <cdr:nvSpPr>
        <cdr:cNvPr id="4122" name="Text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6726" y="4372483"/>
          <a:ext cx="484336" cy="2280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0.30</a:t>
          </a:r>
        </a:p>
      </cdr:txBody>
    </cdr:sp>
  </cdr:relSizeAnchor>
  <cdr:relSizeAnchor xmlns:cdr="http://schemas.openxmlformats.org/drawingml/2006/chartDrawing">
    <cdr:from>
      <cdr:x>0.54414</cdr:x>
      <cdr:y>0.77525</cdr:y>
    </cdr:from>
    <cdr:to>
      <cdr:x>0.58295</cdr:x>
      <cdr:y>0.82319</cdr:y>
    </cdr:to>
    <cdr:sp macro="" textlink="">
      <cdr:nvSpPr>
        <cdr:cNvPr id="4126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59495" y="4467458"/>
          <a:ext cx="332329" cy="276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0.23</a:t>
          </a:r>
        </a:p>
      </cdr:txBody>
    </cdr:sp>
  </cdr:relSizeAnchor>
  <cdr:relSizeAnchor xmlns:cdr="http://schemas.openxmlformats.org/drawingml/2006/chartDrawing">
    <cdr:from>
      <cdr:x>0.58085</cdr:x>
      <cdr:y>0.77943</cdr:y>
    </cdr:from>
    <cdr:to>
      <cdr:x>0.62312</cdr:x>
      <cdr:y>0.82393</cdr:y>
    </cdr:to>
    <cdr:sp macro="" textlink="">
      <cdr:nvSpPr>
        <cdr:cNvPr id="4128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3842" y="4491563"/>
          <a:ext cx="361957" cy="25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0.23</a:t>
          </a:r>
        </a:p>
      </cdr:txBody>
    </cdr:sp>
  </cdr:relSizeAnchor>
  <cdr:relSizeAnchor xmlns:cdr="http://schemas.openxmlformats.org/drawingml/2006/chartDrawing">
    <cdr:from>
      <cdr:x>0.6931</cdr:x>
      <cdr:y>0.76685</cdr:y>
    </cdr:from>
    <cdr:to>
      <cdr:x>0.73537</cdr:x>
      <cdr:y>0.81627</cdr:y>
    </cdr:to>
    <cdr:sp macro="" textlink="">
      <cdr:nvSpPr>
        <cdr:cNvPr id="4132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4960" y="4419069"/>
          <a:ext cx="361957" cy="284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0.25</a:t>
          </a:r>
        </a:p>
      </cdr:txBody>
    </cdr:sp>
  </cdr:relSizeAnchor>
  <cdr:relSizeAnchor xmlns:cdr="http://schemas.openxmlformats.org/drawingml/2006/chartDrawing">
    <cdr:from>
      <cdr:x>0.7319</cdr:x>
      <cdr:y>0.7744</cdr:y>
    </cdr:from>
    <cdr:to>
      <cdr:x>0.77418</cdr:x>
      <cdr:y>0.8189</cdr:y>
    </cdr:to>
    <cdr:sp macro="" textlink="">
      <cdr:nvSpPr>
        <cdr:cNvPr id="4133" name="Text Box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67229" y="4462560"/>
          <a:ext cx="362043" cy="25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0.24</a:t>
          </a:r>
        </a:p>
      </cdr:txBody>
    </cdr:sp>
  </cdr:relSizeAnchor>
  <cdr:relSizeAnchor xmlns:cdr="http://schemas.openxmlformats.org/drawingml/2006/chartDrawing">
    <cdr:from>
      <cdr:x>0.76726</cdr:x>
      <cdr:y>0.75372</cdr:y>
    </cdr:from>
    <cdr:to>
      <cdr:x>0.81201</cdr:x>
      <cdr:y>0.79761</cdr:y>
    </cdr:to>
    <cdr:sp macro="" textlink="">
      <cdr:nvSpPr>
        <cdr:cNvPr id="4135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0016" y="4343401"/>
          <a:ext cx="383193" cy="2529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0.29</a:t>
          </a:r>
        </a:p>
      </cdr:txBody>
    </cdr:sp>
  </cdr:relSizeAnchor>
  <cdr:relSizeAnchor xmlns:cdr="http://schemas.openxmlformats.org/drawingml/2006/chartDrawing">
    <cdr:from>
      <cdr:x>0.62139</cdr:x>
      <cdr:y>0.78796</cdr:y>
    </cdr:from>
    <cdr:to>
      <cdr:x>0.66021</cdr:x>
      <cdr:y>0.83591</cdr:y>
    </cdr:to>
    <cdr:sp macro="" textlink="">
      <cdr:nvSpPr>
        <cdr:cNvPr id="4137" name="Text Box 4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0985" y="4540694"/>
          <a:ext cx="332414" cy="276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0.20</a:t>
          </a:r>
        </a:p>
      </cdr:txBody>
    </cdr:sp>
  </cdr:relSizeAnchor>
  <cdr:relSizeAnchor xmlns:cdr="http://schemas.openxmlformats.org/drawingml/2006/chartDrawing">
    <cdr:from>
      <cdr:x>0.84613</cdr:x>
      <cdr:y>0.82455</cdr:y>
    </cdr:from>
    <cdr:to>
      <cdr:x>0.88272</cdr:x>
      <cdr:y>0.85652</cdr:y>
    </cdr:to>
    <cdr:sp macro="" textlink="">
      <cdr:nvSpPr>
        <cdr:cNvPr id="4139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5388" y="4751556"/>
          <a:ext cx="313319" cy="184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0.11</a:t>
          </a:r>
        </a:p>
      </cdr:txBody>
    </cdr:sp>
  </cdr:relSizeAnchor>
  <cdr:relSizeAnchor xmlns:cdr="http://schemas.openxmlformats.org/drawingml/2006/chartDrawing">
    <cdr:from>
      <cdr:x>0.13881</cdr:x>
      <cdr:y>0.75546</cdr:y>
    </cdr:from>
    <cdr:to>
      <cdr:x>0.16551</cdr:x>
      <cdr:y>0.88922</cdr:y>
    </cdr:to>
    <cdr:sp macro="" textlink="">
      <cdr:nvSpPr>
        <cdr:cNvPr id="4141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8597" y="4353433"/>
          <a:ext cx="228631" cy="770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0.88555</cdr:x>
      <cdr:y>0.75876</cdr:y>
    </cdr:from>
    <cdr:to>
      <cdr:x>0.91225</cdr:x>
      <cdr:y>0.89252</cdr:y>
    </cdr:to>
    <cdr:sp macro="" textlink="">
      <cdr:nvSpPr>
        <cdr:cNvPr id="4142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2937" y="4372466"/>
          <a:ext cx="228632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0.6643</cdr:x>
      <cdr:y>0.75711</cdr:y>
    </cdr:from>
    <cdr:to>
      <cdr:x>0.691</cdr:x>
      <cdr:y>0.89087</cdr:y>
    </cdr:to>
    <cdr:sp macro="" textlink="">
      <cdr:nvSpPr>
        <cdr:cNvPr id="4143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8356" y="4362941"/>
          <a:ext cx="228632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0" bIns="2286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0.95662</cdr:x>
      <cdr:y>0.84132</cdr:y>
    </cdr:from>
    <cdr:to>
      <cdr:x>0.99321</cdr:x>
      <cdr:y>0.87329</cdr:y>
    </cdr:to>
    <cdr:sp macro="" textlink="">
      <cdr:nvSpPr>
        <cdr:cNvPr id="45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91500" y="4848225"/>
          <a:ext cx="313319" cy="1842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0.07</a:t>
          </a:r>
        </a:p>
      </cdr:txBody>
    </cdr:sp>
  </cdr:relSizeAnchor>
  <cdr:relSizeAnchor xmlns:cdr="http://schemas.openxmlformats.org/drawingml/2006/chartDrawing">
    <cdr:from>
      <cdr:x>0.92436</cdr:x>
      <cdr:y>0.75868</cdr:y>
    </cdr:from>
    <cdr:to>
      <cdr:x>0.95106</cdr:x>
      <cdr:y>0.89244</cdr:y>
    </cdr:to>
    <cdr:sp macro="" textlink="">
      <cdr:nvSpPr>
        <cdr:cNvPr id="27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15275" y="4371975"/>
          <a:ext cx="228632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0" bIns="2286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  <cdr:relSizeAnchor xmlns:cdr="http://schemas.openxmlformats.org/drawingml/2006/chartDrawing">
    <cdr:from>
      <cdr:x>0.81535</cdr:x>
      <cdr:y>0.75868</cdr:y>
    </cdr:from>
    <cdr:to>
      <cdr:x>0.84205</cdr:x>
      <cdr:y>0.89244</cdr:y>
    </cdr:to>
    <cdr:sp macro="" textlink="">
      <cdr:nvSpPr>
        <cdr:cNvPr id="28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1825" y="4371975"/>
          <a:ext cx="228631" cy="770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square" lIns="27432" tIns="22860" rIns="0" bIns="2286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 survey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152400</xdr:rowOff>
    </xdr:from>
    <xdr:to>
      <xdr:col>19</xdr:col>
      <xdr:colOff>647700</xdr:colOff>
      <xdr:row>20</xdr:row>
      <xdr:rowOff>152400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0.44145</cdr:x>
      <cdr:y>0.62917</cdr:y>
    </cdr:from>
    <cdr:to>
      <cdr:x>0.48163</cdr:x>
      <cdr:y>0.65701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7170" y="2580116"/>
          <a:ext cx="190576" cy="114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0.37041</cdr:x>
      <cdr:y>0.49707</cdr:y>
    </cdr:from>
    <cdr:to>
      <cdr:x>0.41058</cdr:x>
      <cdr:y>0.52491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176" y="2039049"/>
          <a:ext cx="190576" cy="114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0.26653</cdr:x>
      <cdr:y>0.01163</cdr:y>
    </cdr:from>
    <cdr:to>
      <cdr:x>0.54557</cdr:x>
      <cdr:y>0.03947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7466" y="50800"/>
          <a:ext cx="1323575" cy="114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Bogoslof total biomass vs. Sm 1991-2000</a:t>
          </a:r>
        </a:p>
      </cdr:txBody>
    </cdr:sp>
  </cdr:relSizeAnchor>
  <cdr:relSizeAnchor xmlns:cdr="http://schemas.openxmlformats.org/drawingml/2006/chartDrawing">
    <cdr:from>
      <cdr:x>0.22244</cdr:x>
      <cdr:y>0.77227</cdr:y>
    </cdr:from>
    <cdr:to>
      <cdr:x>0.29667</cdr:x>
      <cdr:y>0.82574</cdr:y>
    </cdr:to>
    <cdr:sp macro="" textlink="">
      <cdr:nvSpPr>
        <cdr:cNvPr id="194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297" y="3166189"/>
          <a:ext cx="352102" cy="219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19</xdr:row>
      <xdr:rowOff>0</xdr:rowOff>
    </xdr:from>
    <xdr:to>
      <xdr:col>13</xdr:col>
      <xdr:colOff>577850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130</xdr:row>
      <xdr:rowOff>38100</xdr:rowOff>
    </xdr:from>
    <xdr:to>
      <xdr:col>15</xdr:col>
      <xdr:colOff>38100</xdr:colOff>
      <xdr:row>158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0.42472</cdr:x>
      <cdr:y>0.88911</cdr:y>
    </cdr:from>
    <cdr:to>
      <cdr:x>0.55751</cdr:x>
      <cdr:y>0.96088</cdr:y>
    </cdr:to>
    <cdr:sp macro="" textlink="">
      <cdr:nvSpPr>
        <cdr:cNvPr id="6157" name="Text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0978" y="1832432"/>
          <a:ext cx="996706" cy="14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Year </a:t>
          </a:r>
        </a:p>
      </cdr:txBody>
    </cdr:sp>
  </cdr:relSizeAnchor>
  <cdr:relSizeAnchor xmlns:cdr="http://schemas.openxmlformats.org/drawingml/2006/chartDrawing">
    <cdr:from>
      <cdr:x>0.00758</cdr:x>
      <cdr:y>0.24846</cdr:y>
    </cdr:from>
    <cdr:to>
      <cdr:x>0.02387</cdr:x>
      <cdr:y>0.67286</cdr:y>
    </cdr:to>
    <cdr:sp macro="" textlink="">
      <cdr:nvSpPr>
        <cdr:cNvPr id="6158" name="Text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63" y="514358"/>
          <a:ext cx="122272" cy="873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Biomass (t)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0.12049</cdr:x>
      <cdr:y>0.04066</cdr:y>
    </cdr:from>
    <cdr:to>
      <cdr:x>0.14866</cdr:x>
      <cdr:y>0.06767</cdr:y>
    </cdr:to>
    <cdr:sp macro="" textlink="">
      <cdr:nvSpPr>
        <cdr:cNvPr id="716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4441" y="218521"/>
          <a:ext cx="229385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2.40</a:t>
          </a:r>
        </a:p>
      </cdr:txBody>
    </cdr:sp>
  </cdr:relSizeAnchor>
  <cdr:relSizeAnchor xmlns:cdr="http://schemas.openxmlformats.org/drawingml/2006/chartDrawing">
    <cdr:from>
      <cdr:x>0.22673</cdr:x>
      <cdr:y>0.13248</cdr:y>
    </cdr:from>
    <cdr:to>
      <cdr:x>0.26478</cdr:x>
      <cdr:y>0.17053</cdr:y>
    </cdr:to>
    <cdr:sp macro="" textlink="">
      <cdr:nvSpPr>
        <cdr:cNvPr id="717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9668" y="704782"/>
          <a:ext cx="309872" cy="201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2.13</a:t>
          </a:r>
        </a:p>
      </cdr:txBody>
    </cdr:sp>
  </cdr:relSizeAnchor>
  <cdr:relSizeAnchor xmlns:cdr="http://schemas.openxmlformats.org/drawingml/2006/chartDrawing">
    <cdr:from>
      <cdr:x>0.45256</cdr:x>
      <cdr:y>0.41579</cdr:y>
    </cdr:from>
    <cdr:to>
      <cdr:x>0.48616</cdr:x>
      <cdr:y>0.45311</cdr:y>
    </cdr:to>
    <cdr:sp macro="" textlink="">
      <cdr:nvSpPr>
        <cdr:cNvPr id="7171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8779" y="2205169"/>
          <a:ext cx="273653" cy="197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1.29</a:t>
          </a:r>
        </a:p>
      </cdr:txBody>
    </cdr:sp>
  </cdr:relSizeAnchor>
  <cdr:relSizeAnchor xmlns:cdr="http://schemas.openxmlformats.org/drawingml/2006/chartDrawing">
    <cdr:from>
      <cdr:x>0.56795</cdr:x>
      <cdr:y>0.52602</cdr:y>
    </cdr:from>
    <cdr:to>
      <cdr:x>0.60501</cdr:x>
      <cdr:y>0.56334</cdr:y>
    </cdr:to>
    <cdr:sp macro="" textlink="">
      <cdr:nvSpPr>
        <cdr:cNvPr id="717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8455" y="2788942"/>
          <a:ext cx="301824" cy="197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0.94</a:t>
          </a:r>
        </a:p>
      </cdr:txBody>
    </cdr:sp>
  </cdr:relSizeAnchor>
  <cdr:relSizeAnchor xmlns:cdr="http://schemas.openxmlformats.org/drawingml/2006/chartDrawing">
    <cdr:from>
      <cdr:x>0.67493</cdr:x>
      <cdr:y>0.63184</cdr:y>
    </cdr:from>
    <cdr:to>
      <cdr:x>0.71026</cdr:x>
      <cdr:y>0.66817</cdr:y>
    </cdr:to>
    <cdr:sp macro="" textlink="">
      <cdr:nvSpPr>
        <cdr:cNvPr id="7173" name="Text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9719" y="3349312"/>
          <a:ext cx="287738" cy="192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0.64</a:t>
          </a:r>
        </a:p>
      </cdr:txBody>
    </cdr:sp>
  </cdr:relSizeAnchor>
  <cdr:relSizeAnchor xmlns:cdr="http://schemas.openxmlformats.org/drawingml/2006/chartDrawing">
    <cdr:from>
      <cdr:x>0.79303</cdr:x>
      <cdr:y>0.66203</cdr:y>
    </cdr:from>
    <cdr:to>
      <cdr:x>0.84368</cdr:x>
      <cdr:y>0.7401</cdr:y>
    </cdr:to>
    <cdr:sp macro="" textlink="">
      <cdr:nvSpPr>
        <cdr:cNvPr id="717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530" y="3509232"/>
          <a:ext cx="412492" cy="41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0.49</a:t>
          </a:r>
        </a:p>
      </cdr:txBody>
    </cdr:sp>
  </cdr:relSizeAnchor>
  <cdr:relSizeAnchor xmlns:cdr="http://schemas.openxmlformats.org/drawingml/2006/chartDrawing">
    <cdr:from>
      <cdr:x>0.12049</cdr:x>
      <cdr:y>0.44967</cdr:y>
    </cdr:from>
    <cdr:to>
      <cdr:x>0.14396</cdr:x>
      <cdr:y>0.62472</cdr:y>
    </cdr:to>
    <cdr:sp macro="" textlink="">
      <cdr:nvSpPr>
        <cdr:cNvPr id="7175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4441" y="2384592"/>
          <a:ext cx="191154" cy="9270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Avg L = 47.2 cm</a:t>
          </a:r>
        </a:p>
      </cdr:txBody>
    </cdr:sp>
  </cdr:relSizeAnchor>
  <cdr:relSizeAnchor xmlns:cdr="http://schemas.openxmlformats.org/drawingml/2006/chartDrawing">
    <cdr:from>
      <cdr:x>0.23291</cdr:x>
      <cdr:y>0.47299</cdr:y>
    </cdr:from>
    <cdr:to>
      <cdr:x>0.25935</cdr:x>
      <cdr:y>0.64902</cdr:y>
    </cdr:to>
    <cdr:sp macro="" textlink="">
      <cdr:nvSpPr>
        <cdr:cNvPr id="717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9972" y="2508107"/>
          <a:ext cx="215300" cy="932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Avg L = 48.7 cm</a:t>
          </a:r>
        </a:p>
      </cdr:txBody>
    </cdr:sp>
  </cdr:relSizeAnchor>
  <cdr:relSizeAnchor xmlns:cdr="http://schemas.openxmlformats.org/drawingml/2006/chartDrawing">
    <cdr:from>
      <cdr:x>0.46269</cdr:x>
      <cdr:y>0.60999</cdr:y>
    </cdr:from>
    <cdr:to>
      <cdr:x>0.48616</cdr:x>
      <cdr:y>0.78601</cdr:y>
    </cdr:to>
    <cdr:sp macro="" textlink="">
      <cdr:nvSpPr>
        <cdr:cNvPr id="7177" name="Text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1277" y="3233598"/>
          <a:ext cx="191155" cy="9322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Avg L = 49.6 cm</a:t>
          </a:r>
        </a:p>
      </cdr:txBody>
    </cdr:sp>
  </cdr:relSizeAnchor>
  <cdr:relSizeAnchor xmlns:cdr="http://schemas.openxmlformats.org/drawingml/2006/chartDrawing">
    <cdr:from>
      <cdr:x>0.5761</cdr:x>
      <cdr:y>0.66645</cdr:y>
    </cdr:from>
    <cdr:to>
      <cdr:x>0.59685</cdr:x>
      <cdr:y>0.81817</cdr:y>
    </cdr:to>
    <cdr:sp macro="" textlink="">
      <cdr:nvSpPr>
        <cdr:cNvPr id="7178" name="Text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4857" y="3532635"/>
          <a:ext cx="169021" cy="803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S Sans Serif"/>
            </a:rPr>
            <a:t>Avg L = 50.6 cm</a:t>
          </a:r>
        </a:p>
      </cdr:txBody>
    </cdr:sp>
  </cdr:relSizeAnchor>
  <cdr:relSizeAnchor xmlns:cdr="http://schemas.openxmlformats.org/drawingml/2006/chartDrawing">
    <cdr:from>
      <cdr:x>0.68852</cdr:x>
      <cdr:y>0.77987</cdr:y>
    </cdr:from>
    <cdr:to>
      <cdr:x>0.70754</cdr:x>
      <cdr:y>0.86064</cdr:y>
    </cdr:to>
    <cdr:sp macro="" textlink="">
      <cdr:nvSpPr>
        <cdr:cNvPr id="7179" name="Text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0388" y="4133310"/>
          <a:ext cx="154936" cy="4277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S Sans Serif"/>
            </a:rPr>
            <a:t>51.4 cm</a:t>
          </a:r>
        </a:p>
      </cdr:txBody>
    </cdr:sp>
  </cdr:relSizeAnchor>
  <cdr:relSizeAnchor xmlns:cdr="http://schemas.openxmlformats.org/drawingml/2006/chartDrawing">
    <cdr:from>
      <cdr:x>0.80662</cdr:x>
      <cdr:y>0.78601</cdr:y>
    </cdr:from>
    <cdr:to>
      <cdr:x>0.82565</cdr:x>
      <cdr:y>0.87267</cdr:y>
    </cdr:to>
    <cdr:sp macro="" textlink="">
      <cdr:nvSpPr>
        <cdr:cNvPr id="7180" name="Text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2198" y="4165814"/>
          <a:ext cx="154936" cy="4589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S Sans Serif"/>
            </a:rPr>
            <a:t> 51.0 cm</a:t>
          </a:r>
        </a:p>
      </cdr:txBody>
    </cdr:sp>
  </cdr:relSizeAnchor>
  <cdr:relSizeAnchor xmlns:cdr="http://schemas.openxmlformats.org/drawingml/2006/chartDrawing">
    <cdr:from>
      <cdr:x>0.50173</cdr:x>
      <cdr:y>0.94976</cdr:y>
    </cdr:from>
    <cdr:to>
      <cdr:x>0.54521</cdr:x>
      <cdr:y>0.98929</cdr:y>
    </cdr:to>
    <cdr:sp macro="" textlink="">
      <cdr:nvSpPr>
        <cdr:cNvPr id="7181" name="Text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9198" y="5033023"/>
          <a:ext cx="354139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Year </a:t>
          </a:r>
        </a:p>
      </cdr:txBody>
    </cdr:sp>
  </cdr:relSizeAnchor>
  <cdr:relSizeAnchor xmlns:cdr="http://schemas.openxmlformats.org/drawingml/2006/chartDrawing">
    <cdr:from>
      <cdr:x>0.00659</cdr:x>
      <cdr:y>0.29108</cdr:y>
    </cdr:from>
    <cdr:to>
      <cdr:x>0.03056</cdr:x>
      <cdr:y>0.60066</cdr:y>
    </cdr:to>
    <cdr:sp macro="" textlink="">
      <cdr:nvSpPr>
        <cdr:cNvPr id="7182" name="Text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36" y="1544687"/>
          <a:ext cx="195180" cy="1639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Biomass (million metric tons)</a:t>
          </a:r>
        </a:p>
      </cdr:txBody>
    </cdr:sp>
  </cdr:relSizeAnchor>
  <cdr:relSizeAnchor xmlns:cdr="http://schemas.openxmlformats.org/drawingml/2006/chartDrawing">
    <cdr:from>
      <cdr:x>0.90175</cdr:x>
      <cdr:y>0.48601</cdr:y>
    </cdr:from>
    <cdr:to>
      <cdr:x>0.92991</cdr:x>
      <cdr:y>0.51301</cdr:y>
    </cdr:to>
    <cdr:sp macro="" textlink="">
      <cdr:nvSpPr>
        <cdr:cNvPr id="7183" name="Text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46879" y="2577016"/>
          <a:ext cx="229385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1.10</a:t>
          </a:r>
        </a:p>
      </cdr:txBody>
    </cdr:sp>
  </cdr:relSizeAnchor>
  <cdr:relSizeAnchor xmlns:cdr="http://schemas.openxmlformats.org/drawingml/2006/chartDrawing">
    <cdr:from>
      <cdr:x>0.91361</cdr:x>
      <cdr:y>0.63527</cdr:y>
    </cdr:from>
    <cdr:to>
      <cdr:x>0.93115</cdr:x>
      <cdr:y>0.77546</cdr:y>
    </cdr:to>
    <cdr:sp macro="" textlink="">
      <cdr:nvSpPr>
        <cdr:cNvPr id="7184" name="Text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43462" y="3367515"/>
          <a:ext cx="142863" cy="7423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Avg. L = 50.9 cm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0.2547</cdr:x>
      <cdr:y>0.07986</cdr:y>
    </cdr:from>
    <cdr:to>
      <cdr:x>0.33321</cdr:x>
      <cdr:y>0.16331</cdr:y>
    </cdr:to>
    <cdr:sp macro="" textlink="">
      <cdr:nvSpPr>
        <cdr:cNvPr id="8193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9148" y="203221"/>
          <a:ext cx="343971" cy="2090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1988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0.2563</cdr:x>
      <cdr:y>0.07678</cdr:y>
    </cdr:from>
    <cdr:to>
      <cdr:x>0.33501</cdr:x>
      <cdr:y>0.16658</cdr:y>
    </cdr:to>
    <cdr:sp macro="" textlink="">
      <cdr:nvSpPr>
        <cdr:cNvPr id="921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9305" y="166986"/>
          <a:ext cx="336609" cy="191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1989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0.25703</cdr:x>
      <cdr:y>0.07988</cdr:y>
    </cdr:from>
    <cdr:to>
      <cdr:x>0.33428</cdr:x>
      <cdr:y>0.16849</cdr:y>
    </cdr:to>
    <cdr:sp macro="" textlink="">
      <cdr:nvSpPr>
        <cdr:cNvPr id="10241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2441" y="173611"/>
          <a:ext cx="330336" cy="1890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1991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0.29359</cdr:x>
      <cdr:y>0.07805</cdr:y>
    </cdr:from>
    <cdr:to>
      <cdr:x>0.37185</cdr:x>
      <cdr:y>0.15888</cdr:y>
    </cdr:to>
    <cdr:sp macro="" textlink="">
      <cdr:nvSpPr>
        <cdr:cNvPr id="1126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9526" y="200176"/>
          <a:ext cx="342900" cy="204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1992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0.29509</cdr:x>
      <cdr:y>0.07182</cdr:y>
    </cdr:from>
    <cdr:to>
      <cdr:x>0.37554</cdr:x>
      <cdr:y>0.15999</cdr:y>
    </cdr:to>
    <cdr:sp macro="" textlink="">
      <cdr:nvSpPr>
        <cdr:cNvPr id="1228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4888" y="157785"/>
          <a:ext cx="349410" cy="189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1993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0.29509</cdr:x>
      <cdr:y>0.07206</cdr:y>
    </cdr:from>
    <cdr:to>
      <cdr:x>0.37554</cdr:x>
      <cdr:y>0.15951</cdr:y>
    </cdr:to>
    <cdr:sp macro="" textlink="">
      <cdr:nvSpPr>
        <cdr:cNvPr id="13313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4888" y="158299"/>
          <a:ext cx="349410" cy="1882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1994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AO83"/>
  <sheetViews>
    <sheetView showGridLines="0" topLeftCell="A45" zoomScale="130" zoomScaleNormal="130" zoomScalePageLayoutView="130" workbookViewId="0">
      <selection activeCell="B58" sqref="B58:B75"/>
    </sheetView>
  </sheetViews>
  <sheetFormatPr baseColWidth="10" defaultColWidth="10.83203125" defaultRowHeight="12" x14ac:dyDescent="0"/>
  <cols>
    <col min="12" max="12" width="12.6640625" customWidth="1"/>
    <col min="20" max="20" width="12.5" customWidth="1"/>
    <col min="25" max="25" width="6.6640625" customWidth="1"/>
  </cols>
  <sheetData>
    <row r="1" spans="1:23">
      <c r="A1" s="1" t="s">
        <v>0</v>
      </c>
      <c r="C1" s="1" t="s">
        <v>1</v>
      </c>
      <c r="E1">
        <v>1989</v>
      </c>
      <c r="G1" s="1" t="s">
        <v>2</v>
      </c>
      <c r="I1" s="1" t="s">
        <v>3</v>
      </c>
      <c r="K1" s="1" t="s">
        <v>4</v>
      </c>
      <c r="M1">
        <v>1994</v>
      </c>
      <c r="N1" s="47" t="s">
        <v>5</v>
      </c>
      <c r="O1" s="47" t="s">
        <v>6</v>
      </c>
      <c r="P1" s="48" t="s">
        <v>7</v>
      </c>
      <c r="Q1" s="52" t="s">
        <v>8</v>
      </c>
      <c r="R1" t="s">
        <v>9</v>
      </c>
      <c r="U1" t="s">
        <v>17</v>
      </c>
      <c r="V1" t="s">
        <v>37</v>
      </c>
      <c r="W1" t="s">
        <v>38</v>
      </c>
    </row>
    <row r="2" spans="1:23">
      <c r="N2" s="49">
        <v>1988</v>
      </c>
      <c r="O2" s="51">
        <v>2395735</v>
      </c>
      <c r="P2" s="49">
        <v>2.3957350000000002</v>
      </c>
      <c r="Q2" s="49">
        <v>2.3957350000000002</v>
      </c>
      <c r="R2">
        <v>0</v>
      </c>
      <c r="U2">
        <f>R2/P2</f>
        <v>0</v>
      </c>
    </row>
    <row r="3" spans="1:23">
      <c r="A3" s="1" t="s">
        <v>10</v>
      </c>
      <c r="B3" s="1" t="s">
        <v>11</v>
      </c>
      <c r="C3" s="1" t="s">
        <v>6</v>
      </c>
      <c r="D3" s="1" t="s">
        <v>11</v>
      </c>
      <c r="E3" s="1" t="s">
        <v>6</v>
      </c>
      <c r="F3" s="1" t="s">
        <v>11</v>
      </c>
      <c r="G3" s="1" t="s">
        <v>6</v>
      </c>
      <c r="H3" s="1" t="s">
        <v>11</v>
      </c>
      <c r="I3" s="1" t="s">
        <v>6</v>
      </c>
      <c r="J3" s="1" t="s">
        <v>11</v>
      </c>
      <c r="K3" s="1" t="s">
        <v>6</v>
      </c>
      <c r="L3" s="1" t="s">
        <v>11</v>
      </c>
      <c r="M3" s="1" t="s">
        <v>6</v>
      </c>
      <c r="N3" s="49">
        <v>1989</v>
      </c>
      <c r="O3" s="51">
        <v>2125851</v>
      </c>
      <c r="P3" s="49">
        <v>2.1258509999999999</v>
      </c>
      <c r="Q3" s="49">
        <v>2.0839825077600298</v>
      </c>
      <c r="R3">
        <f>P3-Q3</f>
        <v>4.1868492239970134E-2</v>
      </c>
      <c r="U3">
        <f t="shared" ref="U3:U15" si="0">R3/P3</f>
        <v>1.9694932636374861E-2</v>
      </c>
    </row>
    <row r="4" spans="1:23">
      <c r="A4">
        <f t="shared" ref="A4:A13" si="1">A5-1</f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49">
        <v>1990</v>
      </c>
      <c r="O4" s="51"/>
      <c r="P4" s="49"/>
      <c r="Q4" s="49"/>
    </row>
    <row r="5" spans="1:23">
      <c r="A5">
        <f t="shared" si="1"/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49">
        <v>1991</v>
      </c>
      <c r="O5" s="51">
        <v>1289008</v>
      </c>
      <c r="P5" s="49">
        <v>1.2890079999999999</v>
      </c>
      <c r="Q5" s="49">
        <v>1.2830170000000001</v>
      </c>
      <c r="R5">
        <f t="shared" ref="R5:R12" si="2">P5-Q5</f>
        <v>5.9909999999998576E-3</v>
      </c>
      <c r="U5">
        <f t="shared" si="0"/>
        <v>4.647760138028513E-3</v>
      </c>
    </row>
    <row r="6" spans="1:23">
      <c r="A6">
        <f t="shared" si="1"/>
        <v>22</v>
      </c>
      <c r="B6">
        <v>0</v>
      </c>
      <c r="C6">
        <v>0</v>
      </c>
      <c r="D6">
        <v>0</v>
      </c>
      <c r="E6">
        <v>0</v>
      </c>
      <c r="F6">
        <v>367356</v>
      </c>
      <c r="G6">
        <v>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9">
        <v>1992</v>
      </c>
      <c r="O6" s="51">
        <v>940197</v>
      </c>
      <c r="P6" s="49">
        <v>0.94019699999999995</v>
      </c>
      <c r="Q6" s="49">
        <v>0.88814800000000005</v>
      </c>
      <c r="R6">
        <f t="shared" si="2"/>
        <v>5.2048999999999901E-2</v>
      </c>
      <c r="U6">
        <f t="shared" si="0"/>
        <v>5.5359674621382436E-2</v>
      </c>
    </row>
    <row r="7" spans="1:23">
      <c r="A7">
        <f t="shared" si="1"/>
        <v>23</v>
      </c>
      <c r="B7">
        <v>0</v>
      </c>
      <c r="C7">
        <v>0</v>
      </c>
      <c r="D7">
        <v>0</v>
      </c>
      <c r="E7">
        <v>0</v>
      </c>
      <c r="F7">
        <v>1601033</v>
      </c>
      <c r="G7">
        <v>70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9">
        <v>1993</v>
      </c>
      <c r="O7" s="51">
        <v>635403</v>
      </c>
      <c r="P7" s="49">
        <v>0.63540300000000005</v>
      </c>
      <c r="Q7" s="49">
        <v>0.63053800000000004</v>
      </c>
      <c r="R7">
        <f t="shared" si="2"/>
        <v>4.8650000000000082E-3</v>
      </c>
      <c r="U7">
        <f t="shared" si="0"/>
        <v>7.6565581213812461E-3</v>
      </c>
    </row>
    <row r="8" spans="1:23">
      <c r="A8">
        <f t="shared" si="1"/>
        <v>24</v>
      </c>
      <c r="B8">
        <v>0</v>
      </c>
      <c r="C8">
        <v>0</v>
      </c>
      <c r="D8">
        <v>0</v>
      </c>
      <c r="E8">
        <v>0</v>
      </c>
      <c r="F8">
        <v>1189807</v>
      </c>
      <c r="G8">
        <v>61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49">
        <v>1994</v>
      </c>
      <c r="O8" s="51">
        <v>490078</v>
      </c>
      <c r="P8" s="49">
        <v>0.49007800000000001</v>
      </c>
      <c r="Q8" s="49">
        <v>0.49007800000000001</v>
      </c>
      <c r="R8">
        <v>0</v>
      </c>
      <c r="U8">
        <f t="shared" si="0"/>
        <v>0</v>
      </c>
    </row>
    <row r="9" spans="1:23">
      <c r="A9">
        <f t="shared" si="1"/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9">
        <v>1995</v>
      </c>
      <c r="O9" s="51">
        <v>1104118</v>
      </c>
      <c r="P9" s="49">
        <f>O9/1000000</f>
        <v>1.1041179999999999</v>
      </c>
      <c r="Q9" s="49">
        <v>1.01963</v>
      </c>
      <c r="R9">
        <f t="shared" si="2"/>
        <v>8.4487999999999897E-2</v>
      </c>
      <c r="S9" s="4" t="s">
        <v>12</v>
      </c>
      <c r="U9">
        <f t="shared" si="0"/>
        <v>7.6520806652912013E-2</v>
      </c>
    </row>
    <row r="10" spans="1:23">
      <c r="A10">
        <f t="shared" si="1"/>
        <v>26</v>
      </c>
      <c r="B10">
        <v>0</v>
      </c>
      <c r="C10">
        <v>0</v>
      </c>
      <c r="D10">
        <v>0</v>
      </c>
      <c r="E10">
        <v>0</v>
      </c>
      <c r="F10">
        <v>367356</v>
      </c>
      <c r="G10">
        <v>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49">
        <v>1996</v>
      </c>
      <c r="O10" s="51">
        <v>682276</v>
      </c>
      <c r="P10" s="49">
        <v>0.68227599999999999</v>
      </c>
      <c r="Q10" s="49">
        <v>0.58217600000000003</v>
      </c>
      <c r="R10">
        <f t="shared" si="2"/>
        <v>0.10009999999999997</v>
      </c>
      <c r="U10">
        <f t="shared" si="0"/>
        <v>0.1467148192227192</v>
      </c>
    </row>
    <row r="11" spans="1:23">
      <c r="A11">
        <f t="shared" si="1"/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49">
        <v>1997</v>
      </c>
      <c r="O11" s="51">
        <v>392403</v>
      </c>
      <c r="P11" s="49">
        <v>0.392403</v>
      </c>
      <c r="Q11" s="49">
        <v>0.34163399999999999</v>
      </c>
      <c r="R11">
        <f t="shared" si="2"/>
        <v>5.0769000000000009E-2</v>
      </c>
      <c r="S11" s="4" t="s">
        <v>13</v>
      </c>
      <c r="U11">
        <f t="shared" si="0"/>
        <v>0.1293797448031743</v>
      </c>
    </row>
    <row r="12" spans="1:23">
      <c r="A12">
        <f t="shared" si="1"/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49">
        <v>1998</v>
      </c>
      <c r="O12" s="51">
        <v>492397</v>
      </c>
      <c r="P12" s="49">
        <v>0.49239699999999997</v>
      </c>
      <c r="Q12" s="49">
        <v>0.43243100000000001</v>
      </c>
      <c r="R12">
        <f t="shared" si="2"/>
        <v>5.9965999999999964E-2</v>
      </c>
      <c r="U12">
        <f t="shared" si="0"/>
        <v>0.12178384514934081</v>
      </c>
    </row>
    <row r="13" spans="1:23">
      <c r="A13">
        <f t="shared" si="1"/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9">
        <v>1999</v>
      </c>
      <c r="O13" s="51">
        <v>475312</v>
      </c>
      <c r="P13" s="49">
        <f>O13/1000000</f>
        <v>0.47531200000000001</v>
      </c>
      <c r="Q13" s="49">
        <v>0.39253700000000002</v>
      </c>
      <c r="R13">
        <f>P13-Q13</f>
        <v>8.2774999999999987E-2</v>
      </c>
      <c r="U13">
        <f t="shared" si="0"/>
        <v>0.17414876965025075</v>
      </c>
    </row>
    <row r="14" spans="1:23">
      <c r="A14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49">
        <v>2000</v>
      </c>
      <c r="O14" s="51">
        <v>301390</v>
      </c>
      <c r="P14" s="49">
        <f>O14/1000000</f>
        <v>0.30138999999999999</v>
      </c>
      <c r="Q14" s="53">
        <v>0.269816</v>
      </c>
      <c r="R14" s="6">
        <f>P14-Q14</f>
        <v>3.1573999999999991E-2</v>
      </c>
      <c r="U14">
        <f t="shared" si="0"/>
        <v>0.10476127276950128</v>
      </c>
    </row>
    <row r="15" spans="1:23">
      <c r="A15">
        <f t="shared" ref="A15:A20" si="3">A14+1</f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282519</v>
      </c>
      <c r="I15">
        <v>37</v>
      </c>
      <c r="J15">
        <v>0</v>
      </c>
      <c r="K15">
        <v>0</v>
      </c>
      <c r="L15">
        <v>0</v>
      </c>
      <c r="M15">
        <v>0</v>
      </c>
      <c r="N15" s="49">
        <v>2001</v>
      </c>
      <c r="O15" s="51">
        <v>232170</v>
      </c>
      <c r="P15" s="49">
        <f>O15/1000000</f>
        <v>0.23216999999999999</v>
      </c>
      <c r="Q15" s="54">
        <f>(207546.59)/10^6</f>
        <v>0.20754659</v>
      </c>
      <c r="R15" s="6">
        <f>P15-Q15</f>
        <v>2.4623409999999984E-2</v>
      </c>
      <c r="U15">
        <f t="shared" si="0"/>
        <v>0.10605767325666532</v>
      </c>
      <c r="V15">
        <f>(77.79/10^6)</f>
        <v>7.7790000000000012E-5</v>
      </c>
      <c r="W15">
        <f>P15+V15</f>
        <v>0.23224778999999998</v>
      </c>
    </row>
    <row r="16" spans="1:23">
      <c r="A16">
        <f t="shared" si="3"/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282519</v>
      </c>
      <c r="I16">
        <v>42</v>
      </c>
      <c r="J16">
        <v>0</v>
      </c>
      <c r="K16">
        <v>0</v>
      </c>
      <c r="L16">
        <v>0</v>
      </c>
      <c r="M16">
        <v>0</v>
      </c>
      <c r="N16" s="49">
        <v>2002</v>
      </c>
      <c r="O16" s="51">
        <v>225712</v>
      </c>
      <c r="P16" s="49">
        <v>0.22600000000000001</v>
      </c>
      <c r="Q16" s="49">
        <v>0.22600000000000001</v>
      </c>
      <c r="R16">
        <v>0</v>
      </c>
    </row>
    <row r="17" spans="1:41">
      <c r="A17">
        <f t="shared" si="3"/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282519</v>
      </c>
      <c r="I17">
        <v>48</v>
      </c>
      <c r="J17">
        <v>0</v>
      </c>
      <c r="K17">
        <v>0</v>
      </c>
      <c r="L17">
        <v>0</v>
      </c>
      <c r="M17">
        <v>0</v>
      </c>
      <c r="N17" s="49">
        <v>2003</v>
      </c>
      <c r="O17" s="51">
        <v>197851</v>
      </c>
      <c r="P17" s="50">
        <v>0.19800000000000001</v>
      </c>
      <c r="Q17" s="50">
        <v>0.19800000000000001</v>
      </c>
      <c r="R17">
        <v>0</v>
      </c>
    </row>
    <row r="18" spans="1:41">
      <c r="A18">
        <f t="shared" si="3"/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9">
        <v>2004</v>
      </c>
      <c r="O18" s="51"/>
      <c r="P18" s="49"/>
      <c r="Q18" s="49"/>
    </row>
    <row r="19" spans="1:41">
      <c r="A19">
        <f t="shared" si="3"/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49">
        <v>2005</v>
      </c>
      <c r="O19" s="51">
        <v>253459.18005000002</v>
      </c>
      <c r="P19" s="49">
        <v>0.253</v>
      </c>
      <c r="Q19" s="49">
        <v>0.253</v>
      </c>
      <c r="R19">
        <v>0</v>
      </c>
    </row>
    <row r="20" spans="1:41">
      <c r="A20">
        <f t="shared" si="3"/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282519</v>
      </c>
      <c r="I20">
        <v>68</v>
      </c>
      <c r="J20">
        <v>0</v>
      </c>
      <c r="K20">
        <v>0</v>
      </c>
      <c r="L20">
        <v>0</v>
      </c>
      <c r="M20">
        <v>0</v>
      </c>
      <c r="N20" s="49">
        <v>2006</v>
      </c>
      <c r="O20" s="51">
        <v>240058.52046000003</v>
      </c>
      <c r="P20" s="49">
        <v>0.24005852046000004</v>
      </c>
      <c r="Q20" s="49">
        <v>0.24005852046000004</v>
      </c>
      <c r="R20">
        <v>0</v>
      </c>
    </row>
    <row r="21" spans="1:41">
      <c r="A21">
        <v>37</v>
      </c>
      <c r="B21">
        <v>9489750</v>
      </c>
      <c r="C21">
        <v>3199</v>
      </c>
      <c r="D21">
        <v>2865778</v>
      </c>
      <c r="E21">
        <v>846</v>
      </c>
      <c r="F21">
        <v>411226</v>
      </c>
      <c r="G21">
        <v>115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49">
        <v>2007</v>
      </c>
      <c r="O21" s="51">
        <v>291580.20217999996</v>
      </c>
      <c r="P21" s="49">
        <f>O21/1000000</f>
        <v>0.29158020217999997</v>
      </c>
      <c r="Q21" s="49">
        <v>0.29158020217999997</v>
      </c>
      <c r="R21">
        <v>0</v>
      </c>
    </row>
    <row r="22" spans="1:41">
      <c r="A22">
        <v>38</v>
      </c>
      <c r="B22">
        <v>6279202</v>
      </c>
      <c r="C22">
        <v>2304</v>
      </c>
      <c r="D22">
        <v>0</v>
      </c>
      <c r="E22">
        <v>0</v>
      </c>
      <c r="F22">
        <v>2467354</v>
      </c>
      <c r="G22">
        <v>768</v>
      </c>
      <c r="H22">
        <v>282519</v>
      </c>
      <c r="I22">
        <v>84</v>
      </c>
      <c r="J22">
        <v>735304</v>
      </c>
      <c r="K22">
        <v>260</v>
      </c>
      <c r="L22">
        <v>0</v>
      </c>
      <c r="M22">
        <v>0</v>
      </c>
      <c r="N22" s="49">
        <v>2008</v>
      </c>
      <c r="O22" s="51"/>
      <c r="P22" s="49"/>
      <c r="Q22" s="49"/>
    </row>
    <row r="23" spans="1:41">
      <c r="A23">
        <v>39</v>
      </c>
      <c r="B23">
        <v>15969790</v>
      </c>
      <c r="C23">
        <v>6365</v>
      </c>
      <c r="D23">
        <v>4105070</v>
      </c>
      <c r="E23">
        <v>1461</v>
      </c>
      <c r="F23">
        <v>5345934</v>
      </c>
      <c r="G23">
        <v>1843</v>
      </c>
      <c r="H23">
        <v>0</v>
      </c>
      <c r="I23">
        <v>0</v>
      </c>
      <c r="J23">
        <v>1636449</v>
      </c>
      <c r="K23">
        <v>634</v>
      </c>
      <c r="L23">
        <v>483264</v>
      </c>
      <c r="M23">
        <v>202</v>
      </c>
      <c r="N23" s="49">
        <v>2009</v>
      </c>
      <c r="O23" s="51">
        <v>110190.95314000001</v>
      </c>
      <c r="P23" s="49">
        <f>O23/1000000</f>
        <v>0.11019095314000001</v>
      </c>
      <c r="Q23" s="49">
        <v>0.11019095314000001</v>
      </c>
      <c r="R23">
        <v>0</v>
      </c>
    </row>
    <row r="24" spans="1:41">
      <c r="A24">
        <v>40</v>
      </c>
      <c r="B24">
        <v>24475430</v>
      </c>
      <c r="C24">
        <v>10573</v>
      </c>
      <c r="D24">
        <v>2865778</v>
      </c>
      <c r="E24">
        <v>1116</v>
      </c>
      <c r="F24">
        <v>7358193</v>
      </c>
      <c r="G24">
        <v>2801</v>
      </c>
      <c r="H24">
        <v>1229830</v>
      </c>
      <c r="I24">
        <v>451</v>
      </c>
      <c r="J24">
        <v>4198023</v>
      </c>
      <c r="K24">
        <v>1776</v>
      </c>
      <c r="L24">
        <v>2620532</v>
      </c>
      <c r="M24">
        <v>1190</v>
      </c>
      <c r="N24" s="49">
        <v>2010</v>
      </c>
      <c r="O24" s="51"/>
      <c r="P24" s="49"/>
      <c r="Q24" s="49"/>
    </row>
    <row r="25" spans="1:41">
      <c r="A25">
        <v>41</v>
      </c>
      <c r="B25">
        <v>27171250</v>
      </c>
      <c r="C25">
        <v>12697</v>
      </c>
      <c r="D25">
        <v>3604108</v>
      </c>
      <c r="E25">
        <v>1532</v>
      </c>
      <c r="F25">
        <v>18932782</v>
      </c>
      <c r="G25">
        <v>7940</v>
      </c>
      <c r="H25">
        <v>3049637</v>
      </c>
      <c r="I25">
        <v>1235</v>
      </c>
      <c r="J25">
        <v>4933328</v>
      </c>
      <c r="K25">
        <v>2276</v>
      </c>
      <c r="L25">
        <v>5804428</v>
      </c>
      <c r="M25">
        <v>2855</v>
      </c>
      <c r="N25" s="49">
        <v>2011</v>
      </c>
      <c r="O25" s="51"/>
      <c r="P25" s="49"/>
      <c r="Q25" s="49"/>
    </row>
    <row r="26" spans="1:41">
      <c r="A26">
        <v>42</v>
      </c>
      <c r="B26">
        <v>48280880</v>
      </c>
      <c r="C26">
        <v>24360</v>
      </c>
      <c r="D26">
        <v>23113390</v>
      </c>
      <c r="E26">
        <v>10704</v>
      </c>
      <c r="F26">
        <v>23456264</v>
      </c>
      <c r="G26">
        <v>10812</v>
      </c>
      <c r="H26">
        <v>7437052</v>
      </c>
      <c r="I26">
        <v>3316</v>
      </c>
      <c r="J26">
        <v>7115260</v>
      </c>
      <c r="K26">
        <v>3571</v>
      </c>
      <c r="L26">
        <v>9378289</v>
      </c>
      <c r="M26">
        <v>4990</v>
      </c>
      <c r="N26" s="49">
        <v>2012</v>
      </c>
      <c r="O26" s="51">
        <v>67063.39</v>
      </c>
      <c r="P26" s="49">
        <f>O26/1000000</f>
        <v>6.7063390000000001E-2</v>
      </c>
      <c r="Q26" s="49">
        <f>P26</f>
        <v>6.7063390000000001E-2</v>
      </c>
    </row>
    <row r="27" spans="1:41">
      <c r="A27">
        <v>43</v>
      </c>
      <c r="B27">
        <v>118157000</v>
      </c>
      <c r="C27">
        <v>64253</v>
      </c>
      <c r="D27">
        <v>32800310</v>
      </c>
      <c r="E27">
        <v>16516</v>
      </c>
      <c r="F27">
        <v>30743115</v>
      </c>
      <c r="G27">
        <v>15540</v>
      </c>
      <c r="H27">
        <v>13793906</v>
      </c>
      <c r="I27">
        <v>6760</v>
      </c>
      <c r="J27">
        <v>5668632</v>
      </c>
      <c r="K27">
        <v>3089</v>
      </c>
      <c r="L27">
        <v>13966199</v>
      </c>
      <c r="M27">
        <v>8021</v>
      </c>
      <c r="N27" s="49">
        <v>2013</v>
      </c>
    </row>
    <row r="28" spans="1:41">
      <c r="A28">
        <v>44</v>
      </c>
      <c r="B28">
        <v>179008100</v>
      </c>
      <c r="C28">
        <v>104733</v>
      </c>
      <c r="D28">
        <v>54145370</v>
      </c>
      <c r="E28">
        <v>29588</v>
      </c>
      <c r="F28">
        <v>36341195</v>
      </c>
      <c r="G28">
        <v>20103</v>
      </c>
      <c r="H28">
        <v>18380829</v>
      </c>
      <c r="I28">
        <v>9877</v>
      </c>
      <c r="J28">
        <v>6783579</v>
      </c>
      <c r="K28">
        <v>4006</v>
      </c>
      <c r="L28">
        <v>20944084</v>
      </c>
      <c r="M28">
        <v>12963</v>
      </c>
      <c r="N28" s="49">
        <v>2014</v>
      </c>
      <c r="O28">
        <v>112070.45227557201</v>
      </c>
      <c r="P28" s="49">
        <f>O28/1000000</f>
        <v>0.11207045227557201</v>
      </c>
      <c r="Q28" s="49">
        <f>P28</f>
        <v>0.11207045227557201</v>
      </c>
    </row>
    <row r="29" spans="1:41">
      <c r="A29">
        <v>45</v>
      </c>
      <c r="B29">
        <v>328720100</v>
      </c>
      <c r="C29">
        <v>206586</v>
      </c>
      <c r="D29">
        <v>158634700</v>
      </c>
      <c r="E29">
        <v>93899</v>
      </c>
      <c r="F29">
        <v>46446359</v>
      </c>
      <c r="G29">
        <v>28059</v>
      </c>
      <c r="H29">
        <v>27770575</v>
      </c>
      <c r="I29">
        <v>16329</v>
      </c>
      <c r="J29">
        <v>7542864</v>
      </c>
      <c r="K29">
        <v>4818</v>
      </c>
      <c r="L29">
        <v>20758329</v>
      </c>
      <c r="M29">
        <v>13823</v>
      </c>
    </row>
    <row r="30" spans="1:41">
      <c r="A30">
        <v>46</v>
      </c>
      <c r="B30">
        <v>487742000</v>
      </c>
      <c r="C30">
        <v>328735</v>
      </c>
      <c r="D30">
        <v>176691800</v>
      </c>
      <c r="E30">
        <v>113092</v>
      </c>
      <c r="F30">
        <v>55027154</v>
      </c>
      <c r="G30">
        <v>36235</v>
      </c>
      <c r="H30">
        <v>32149796</v>
      </c>
      <c r="I30">
        <v>20645</v>
      </c>
      <c r="J30">
        <v>12807873</v>
      </c>
      <c r="K30">
        <v>8835</v>
      </c>
      <c r="L30">
        <v>21085784</v>
      </c>
      <c r="M30">
        <v>15081</v>
      </c>
    </row>
    <row r="31" spans="1:41">
      <c r="A31">
        <v>47</v>
      </c>
      <c r="B31">
        <v>546926100</v>
      </c>
      <c r="C31">
        <v>394741</v>
      </c>
      <c r="D31">
        <v>388600400</v>
      </c>
      <c r="E31">
        <v>268496</v>
      </c>
      <c r="F31">
        <v>79393607</v>
      </c>
      <c r="G31">
        <v>56880</v>
      </c>
      <c r="H31">
        <v>41639299</v>
      </c>
      <c r="I31">
        <v>29146</v>
      </c>
      <c r="J31">
        <v>22414792</v>
      </c>
      <c r="K31">
        <v>16669</v>
      </c>
      <c r="L31">
        <v>17684406</v>
      </c>
      <c r="M31">
        <v>13565</v>
      </c>
      <c r="O31">
        <v>2395735</v>
      </c>
      <c r="P31">
        <v>2125851</v>
      </c>
      <c r="R31">
        <v>1289008</v>
      </c>
      <c r="S31">
        <v>940197</v>
      </c>
      <c r="T31">
        <v>635403</v>
      </c>
      <c r="U31">
        <v>490078</v>
      </c>
      <c r="V31">
        <v>1104118</v>
      </c>
      <c r="W31">
        <v>682276</v>
      </c>
      <c r="X31">
        <v>392403</v>
      </c>
      <c r="Y31">
        <v>492397</v>
      </c>
      <c r="Z31">
        <v>475312</v>
      </c>
      <c r="AA31">
        <v>301390</v>
      </c>
      <c r="AB31">
        <v>232170</v>
      </c>
      <c r="AC31">
        <v>225712</v>
      </c>
      <c r="AD31">
        <v>197851</v>
      </c>
      <c r="AF31">
        <v>253459.18005000002</v>
      </c>
      <c r="AG31">
        <v>240058.52046000003</v>
      </c>
      <c r="AH31">
        <v>291580.20217999996</v>
      </c>
      <c r="AJ31">
        <v>110190.95314000001</v>
      </c>
      <c r="AM31">
        <v>67063.39</v>
      </c>
      <c r="AO31">
        <v>112070.45227557201</v>
      </c>
    </row>
    <row r="32" spans="1:41">
      <c r="A32">
        <v>48</v>
      </c>
      <c r="B32">
        <v>476011300</v>
      </c>
      <c r="C32">
        <v>367368</v>
      </c>
      <c r="D32">
        <v>433985200</v>
      </c>
      <c r="E32">
        <v>323170</v>
      </c>
      <c r="F32">
        <v>130434792</v>
      </c>
      <c r="G32">
        <v>101488</v>
      </c>
      <c r="H32">
        <v>68254863</v>
      </c>
      <c r="I32">
        <v>51983</v>
      </c>
      <c r="J32">
        <v>27751743</v>
      </c>
      <c r="K32">
        <v>22214</v>
      </c>
      <c r="L32">
        <v>16627108</v>
      </c>
      <c r="M32">
        <v>13658</v>
      </c>
      <c r="O32">
        <f>0.25*O31</f>
        <v>598933.75</v>
      </c>
      <c r="P32">
        <f>0.25*P31</f>
        <v>531462.75</v>
      </c>
      <c r="R32">
        <f>0.25*R31</f>
        <v>322252</v>
      </c>
      <c r="S32">
        <f>0.25*S31</f>
        <v>235049.25</v>
      </c>
      <c r="T32">
        <f t="shared" ref="T32:AO32" si="4">0.25*T31</f>
        <v>158850.75</v>
      </c>
      <c r="U32">
        <f t="shared" si="4"/>
        <v>122519.5</v>
      </c>
      <c r="V32">
        <f t="shared" si="4"/>
        <v>276029.5</v>
      </c>
      <c r="W32">
        <f t="shared" si="4"/>
        <v>170569</v>
      </c>
      <c r="X32">
        <f t="shared" si="4"/>
        <v>98100.75</v>
      </c>
      <c r="Y32">
        <f t="shared" si="4"/>
        <v>123099.25</v>
      </c>
      <c r="Z32">
        <f t="shared" si="4"/>
        <v>118828</v>
      </c>
      <c r="AA32">
        <f t="shared" si="4"/>
        <v>75347.5</v>
      </c>
      <c r="AB32">
        <f t="shared" si="4"/>
        <v>58042.5</v>
      </c>
      <c r="AC32">
        <f t="shared" si="4"/>
        <v>56428</v>
      </c>
      <c r="AD32">
        <f t="shared" si="4"/>
        <v>49462.75</v>
      </c>
      <c r="AE32">
        <f t="shared" si="4"/>
        <v>0</v>
      </c>
      <c r="AF32">
        <f t="shared" si="4"/>
        <v>63364.795012500006</v>
      </c>
      <c r="AG32">
        <f t="shared" si="4"/>
        <v>60014.630115000007</v>
      </c>
      <c r="AH32">
        <f t="shared" si="4"/>
        <v>72895.050544999991</v>
      </c>
      <c r="AI32">
        <f t="shared" si="4"/>
        <v>0</v>
      </c>
      <c r="AJ32">
        <f t="shared" si="4"/>
        <v>27547.738285000003</v>
      </c>
      <c r="AK32">
        <f t="shared" si="4"/>
        <v>0</v>
      </c>
      <c r="AL32">
        <f t="shared" si="4"/>
        <v>0</v>
      </c>
      <c r="AM32">
        <f t="shared" si="4"/>
        <v>16765.8475</v>
      </c>
      <c r="AN32">
        <f t="shared" si="4"/>
        <v>0</v>
      </c>
      <c r="AO32">
        <f t="shared" si="4"/>
        <v>28017.613068893002</v>
      </c>
    </row>
    <row r="33" spans="1:19">
      <c r="A33">
        <v>49</v>
      </c>
      <c r="B33">
        <v>389062300</v>
      </c>
      <c r="C33">
        <v>320630</v>
      </c>
      <c r="D33">
        <v>431327900</v>
      </c>
      <c r="E33">
        <v>345632</v>
      </c>
      <c r="F33">
        <v>167614832</v>
      </c>
      <c r="G33">
        <v>141399</v>
      </c>
      <c r="H33">
        <v>101941944</v>
      </c>
      <c r="I33">
        <v>84329</v>
      </c>
      <c r="J33">
        <v>46276213</v>
      </c>
      <c r="K33">
        <v>39811</v>
      </c>
      <c r="L33">
        <v>16409717</v>
      </c>
      <c r="M33">
        <v>14414</v>
      </c>
    </row>
    <row r="34" spans="1:19">
      <c r="A34">
        <v>50</v>
      </c>
      <c r="B34">
        <v>247928700</v>
      </c>
      <c r="C34">
        <v>217890</v>
      </c>
      <c r="D34">
        <v>365587700</v>
      </c>
      <c r="E34">
        <v>314778</v>
      </c>
      <c r="F34">
        <v>204794459</v>
      </c>
      <c r="G34">
        <v>187006</v>
      </c>
      <c r="H34">
        <v>128889905</v>
      </c>
      <c r="I34">
        <v>115614</v>
      </c>
      <c r="J34">
        <v>68856842</v>
      </c>
      <c r="K34">
        <v>63571</v>
      </c>
      <c r="L34">
        <v>38651939</v>
      </c>
      <c r="M34">
        <v>36256</v>
      </c>
    </row>
    <row r="35" spans="1:19">
      <c r="A35">
        <v>51</v>
      </c>
      <c r="B35">
        <v>162479900</v>
      </c>
      <c r="C35">
        <v>152084</v>
      </c>
      <c r="D35">
        <v>279338400</v>
      </c>
      <c r="E35">
        <v>258067</v>
      </c>
      <c r="F35">
        <v>188838639</v>
      </c>
      <c r="G35">
        <v>186358</v>
      </c>
      <c r="H35">
        <v>144170500</v>
      </c>
      <c r="I35">
        <v>140004</v>
      </c>
      <c r="J35">
        <v>76331815</v>
      </c>
      <c r="K35">
        <v>75524</v>
      </c>
      <c r="L35">
        <v>46277611</v>
      </c>
      <c r="M35">
        <v>46297</v>
      </c>
    </row>
    <row r="36" spans="1:19">
      <c r="A36">
        <v>52</v>
      </c>
      <c r="B36">
        <v>79998490</v>
      </c>
      <c r="C36">
        <v>79654</v>
      </c>
      <c r="D36">
        <v>168016700</v>
      </c>
      <c r="E36">
        <v>166322</v>
      </c>
      <c r="F36">
        <v>160436590</v>
      </c>
      <c r="G36">
        <v>170855</v>
      </c>
      <c r="H36">
        <v>118160949</v>
      </c>
      <c r="I36">
        <v>124034</v>
      </c>
      <c r="J36">
        <v>73396678</v>
      </c>
      <c r="K36">
        <v>77721</v>
      </c>
      <c r="L36">
        <v>52412008</v>
      </c>
      <c r="M36">
        <v>55851</v>
      </c>
    </row>
    <row r="37" spans="1:19">
      <c r="A37">
        <v>53</v>
      </c>
      <c r="B37">
        <v>47960670</v>
      </c>
      <c r="C37">
        <v>50739</v>
      </c>
      <c r="D37">
        <v>84698680</v>
      </c>
      <c r="E37">
        <v>89721</v>
      </c>
      <c r="F37">
        <v>121715784</v>
      </c>
      <c r="G37">
        <v>139671</v>
      </c>
      <c r="H37">
        <v>106186498</v>
      </c>
      <c r="I37">
        <v>120309</v>
      </c>
      <c r="J37">
        <v>73498680</v>
      </c>
      <c r="K37">
        <v>83189</v>
      </c>
      <c r="L37">
        <v>48645946</v>
      </c>
      <c r="M37">
        <v>55151</v>
      </c>
    </row>
    <row r="38" spans="1:19">
      <c r="A38">
        <v>54</v>
      </c>
      <c r="B38">
        <v>18891500</v>
      </c>
      <c r="C38">
        <v>21211</v>
      </c>
      <c r="D38">
        <v>50066300</v>
      </c>
      <c r="E38">
        <v>56681</v>
      </c>
      <c r="F38">
        <v>63092163</v>
      </c>
      <c r="G38">
        <v>77905</v>
      </c>
      <c r="H38">
        <v>67239860</v>
      </c>
      <c r="I38">
        <v>82110</v>
      </c>
      <c r="J38">
        <v>65763967</v>
      </c>
      <c r="K38">
        <v>79461</v>
      </c>
      <c r="L38">
        <v>43434867</v>
      </c>
      <c r="M38">
        <v>52329</v>
      </c>
    </row>
    <row r="39" spans="1:19">
      <c r="A39">
        <v>55</v>
      </c>
      <c r="B39">
        <v>11922380</v>
      </c>
      <c r="C39">
        <v>14191</v>
      </c>
      <c r="D39">
        <v>13462970</v>
      </c>
      <c r="E39">
        <v>16270</v>
      </c>
      <c r="F39">
        <v>39570305</v>
      </c>
      <c r="G39">
        <v>52506</v>
      </c>
      <c r="H39">
        <v>40541642</v>
      </c>
      <c r="I39">
        <v>53286</v>
      </c>
      <c r="J39">
        <v>49942939</v>
      </c>
      <c r="K39">
        <v>64342</v>
      </c>
      <c r="L39">
        <v>37354036</v>
      </c>
      <c r="M39">
        <v>47770</v>
      </c>
    </row>
    <row r="40" spans="1:19">
      <c r="A40">
        <v>56</v>
      </c>
      <c r="B40">
        <v>4426917</v>
      </c>
      <c r="C40">
        <v>5580</v>
      </c>
      <c r="D40">
        <v>4702424</v>
      </c>
      <c r="E40">
        <v>6059</v>
      </c>
      <c r="F40">
        <v>16531018</v>
      </c>
      <c r="G40">
        <v>23541</v>
      </c>
      <c r="H40">
        <v>27296385</v>
      </c>
      <c r="I40">
        <v>38564</v>
      </c>
      <c r="J40">
        <v>28828858</v>
      </c>
      <c r="K40">
        <v>39556</v>
      </c>
      <c r="L40">
        <v>26143122</v>
      </c>
      <c r="M40">
        <v>35451</v>
      </c>
    </row>
    <row r="41" spans="1:19">
      <c r="A41">
        <v>57</v>
      </c>
      <c r="B41">
        <v>2914284</v>
      </c>
      <c r="C41">
        <v>3886</v>
      </c>
      <c r="D41">
        <v>7783970</v>
      </c>
      <c r="E41">
        <v>10681</v>
      </c>
      <c r="F41">
        <v>8169571</v>
      </c>
      <c r="G41">
        <v>12470</v>
      </c>
      <c r="H41">
        <v>12995870</v>
      </c>
      <c r="I41">
        <v>19710</v>
      </c>
      <c r="J41">
        <v>14236600</v>
      </c>
      <c r="K41">
        <v>20781</v>
      </c>
      <c r="L41">
        <v>17023870</v>
      </c>
      <c r="M41">
        <v>24453</v>
      </c>
    </row>
    <row r="42" spans="1:19">
      <c r="A42">
        <v>58</v>
      </c>
      <c r="B42">
        <v>989628</v>
      </c>
      <c r="C42">
        <v>1395</v>
      </c>
      <c r="D42">
        <v>835475</v>
      </c>
      <c r="E42">
        <v>1220</v>
      </c>
      <c r="F42">
        <v>4040916</v>
      </c>
      <c r="G42">
        <v>6603</v>
      </c>
      <c r="H42">
        <v>5650378</v>
      </c>
      <c r="I42">
        <v>9188</v>
      </c>
      <c r="J42">
        <v>9277264</v>
      </c>
      <c r="K42">
        <v>14391</v>
      </c>
      <c r="L42">
        <v>10412330</v>
      </c>
      <c r="M42">
        <v>15826</v>
      </c>
    </row>
    <row r="43" spans="1:19">
      <c r="A43">
        <f t="shared" ref="A43:A49" si="5">A42+1</f>
        <v>59</v>
      </c>
      <c r="B43">
        <v>0</v>
      </c>
      <c r="C43">
        <v>0</v>
      </c>
      <c r="D43">
        <v>0</v>
      </c>
      <c r="E43">
        <v>0</v>
      </c>
      <c r="F43">
        <v>734712</v>
      </c>
      <c r="G43">
        <v>1284</v>
      </c>
      <c r="H43">
        <v>4520302</v>
      </c>
      <c r="I43">
        <v>7872</v>
      </c>
      <c r="J43">
        <v>2657499</v>
      </c>
      <c r="K43">
        <v>4376</v>
      </c>
      <c r="L43">
        <v>5940706</v>
      </c>
      <c r="M43">
        <v>9546</v>
      </c>
    </row>
    <row r="44" spans="1:19">
      <c r="A44">
        <f t="shared" si="5"/>
        <v>60</v>
      </c>
      <c r="B44">
        <v>0</v>
      </c>
      <c r="C44">
        <v>0</v>
      </c>
      <c r="D44">
        <v>0</v>
      </c>
      <c r="E44">
        <v>0</v>
      </c>
      <c r="F44">
        <v>1469424</v>
      </c>
      <c r="G44">
        <v>2743</v>
      </c>
      <c r="H44">
        <v>1412595</v>
      </c>
      <c r="I44">
        <v>2631</v>
      </c>
      <c r="J44">
        <v>1138928</v>
      </c>
      <c r="K44">
        <v>1989</v>
      </c>
      <c r="L44">
        <v>2778906</v>
      </c>
      <c r="M44">
        <v>4716</v>
      </c>
      <c r="P44" s="1" t="s">
        <v>5</v>
      </c>
      <c r="Q44" s="1" t="s">
        <v>30</v>
      </c>
      <c r="R44" s="1" t="s">
        <v>31</v>
      </c>
      <c r="S44" s="1" t="s">
        <v>6</v>
      </c>
    </row>
    <row r="45" spans="1:19">
      <c r="A45">
        <f t="shared" si="5"/>
        <v>61</v>
      </c>
      <c r="B45">
        <v>1547315</v>
      </c>
      <c r="C45">
        <v>2561</v>
      </c>
      <c r="D45">
        <v>0</v>
      </c>
      <c r="E45">
        <v>0</v>
      </c>
      <c r="F45">
        <v>1102068</v>
      </c>
      <c r="G45">
        <v>2195</v>
      </c>
      <c r="H45">
        <v>282519</v>
      </c>
      <c r="I45">
        <v>562</v>
      </c>
      <c r="J45">
        <v>949107</v>
      </c>
      <c r="K45">
        <v>1756</v>
      </c>
      <c r="L45">
        <v>2035109</v>
      </c>
      <c r="M45">
        <v>3644</v>
      </c>
      <c r="P45">
        <v>1988</v>
      </c>
      <c r="S45">
        <v>2.3957350000000002</v>
      </c>
    </row>
    <row r="46" spans="1:19">
      <c r="A46">
        <f t="shared" si="5"/>
        <v>62</v>
      </c>
      <c r="B46">
        <v>0</v>
      </c>
      <c r="C46">
        <v>0</v>
      </c>
      <c r="D46">
        <v>0</v>
      </c>
      <c r="E46">
        <v>0</v>
      </c>
      <c r="F46">
        <v>367356</v>
      </c>
      <c r="G46">
        <v>780</v>
      </c>
      <c r="H46">
        <v>282519</v>
      </c>
      <c r="I46">
        <v>600</v>
      </c>
      <c r="J46">
        <v>189821</v>
      </c>
      <c r="K46">
        <v>372</v>
      </c>
      <c r="L46">
        <v>967382</v>
      </c>
      <c r="M46">
        <v>1826</v>
      </c>
      <c r="P46">
        <v>1989</v>
      </c>
      <c r="S46">
        <v>2.1258509999999999</v>
      </c>
    </row>
    <row r="47" spans="1:19">
      <c r="A47">
        <f t="shared" si="5"/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100345</v>
      </c>
      <c r="M47">
        <v>200</v>
      </c>
      <c r="P47">
        <v>1990</v>
      </c>
    </row>
    <row r="48" spans="1:19">
      <c r="A48">
        <f t="shared" si="5"/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565038</v>
      </c>
      <c r="I48">
        <v>1363</v>
      </c>
      <c r="J48">
        <v>189821</v>
      </c>
      <c r="K48">
        <v>415</v>
      </c>
      <c r="L48">
        <v>0</v>
      </c>
      <c r="M48">
        <v>0</v>
      </c>
      <c r="P48">
        <v>1991</v>
      </c>
      <c r="Q48">
        <v>0.98866913599999995</v>
      </c>
      <c r="R48">
        <v>1.5893468639999999</v>
      </c>
      <c r="S48">
        <v>1.2890079999999999</v>
      </c>
    </row>
    <row r="49" spans="1:19">
      <c r="A49">
        <f t="shared" si="5"/>
        <v>65</v>
      </c>
      <c r="B49">
        <v>0</v>
      </c>
      <c r="C49">
        <v>0</v>
      </c>
      <c r="D49">
        <v>0</v>
      </c>
      <c r="E49">
        <v>0</v>
      </c>
      <c r="F49">
        <v>367356</v>
      </c>
      <c r="G49">
        <v>938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P49">
        <v>1992</v>
      </c>
      <c r="Q49">
        <v>0.55659662399999998</v>
      </c>
      <c r="R49">
        <v>1.3237973759999999</v>
      </c>
      <c r="S49">
        <v>0.94019699999999995</v>
      </c>
    </row>
    <row r="50" spans="1:19">
      <c r="P50">
        <v>1993</v>
      </c>
      <c r="Q50">
        <v>0.51848884800000006</v>
      </c>
      <c r="R50">
        <v>0.75231715200000004</v>
      </c>
      <c r="S50">
        <v>0.63540300000000005</v>
      </c>
    </row>
    <row r="51" spans="1:19">
      <c r="A51" s="1" t="s">
        <v>14</v>
      </c>
      <c r="B51">
        <f t="shared" ref="B51:K51" si="6">SUM(B4:B49)</f>
        <v>3236352986</v>
      </c>
      <c r="C51">
        <f t="shared" si="6"/>
        <v>2395735</v>
      </c>
      <c r="D51">
        <f t="shared" si="6"/>
        <v>2687232423</v>
      </c>
      <c r="E51">
        <f t="shared" si="6"/>
        <v>2125851</v>
      </c>
      <c r="F51">
        <f t="shared" si="6"/>
        <v>1418728720</v>
      </c>
      <c r="G51">
        <f t="shared" si="6"/>
        <v>1289008</v>
      </c>
      <c r="H51">
        <f t="shared" si="6"/>
        <v>975255286</v>
      </c>
      <c r="I51">
        <f t="shared" si="6"/>
        <v>940197</v>
      </c>
      <c r="J51">
        <f t="shared" si="6"/>
        <v>613122879</v>
      </c>
      <c r="K51">
        <f t="shared" si="6"/>
        <v>635403</v>
      </c>
      <c r="L51" s="2">
        <f>SUM(L19:L49)</f>
        <v>477940317</v>
      </c>
      <c r="M51" s="2">
        <f>SUM(M19:M49)</f>
        <v>490078</v>
      </c>
      <c r="P51">
        <v>1994</v>
      </c>
      <c r="Q51">
        <v>0.37637990399999999</v>
      </c>
      <c r="R51">
        <v>0.60377609600000004</v>
      </c>
      <c r="S51">
        <v>0.49007800000000001</v>
      </c>
    </row>
    <row r="52" spans="1:19">
      <c r="A52" s="1" t="s">
        <v>15</v>
      </c>
      <c r="B52" s="3">
        <f>SUMPRODUCT($A$4:$A$49,B4:B49)/SUM(B4:B49)</f>
        <v>47.202384590257424</v>
      </c>
      <c r="C52" s="3"/>
      <c r="D52" s="3">
        <f>SUMPRODUCT($A$4:$A$49,D4:D49)/SUM(D4:D49)</f>
        <v>48.652333422667994</v>
      </c>
      <c r="E52" s="3"/>
      <c r="F52" s="3">
        <f>SUMPRODUCT($A$4:$A$49,F4:F49)/SUM(F4:F49)</f>
        <v>49.567374121389463</v>
      </c>
      <c r="G52" s="3"/>
      <c r="H52" s="3">
        <f>SUMPRODUCT($A$4:$A$49,H4:H49)/SUM(H4:H49)</f>
        <v>50.595107968479134</v>
      </c>
      <c r="I52" s="3"/>
      <c r="J52" s="3">
        <f>SUMPRODUCT($A$4:$A$49,J4:J49)/SUM(J4:J49)</f>
        <v>51.378912650232387</v>
      </c>
      <c r="L52" s="3">
        <f>SUMPRODUCT($A$4:$A$49,L4:L49)/SUM(L4:L49)</f>
        <v>50.963218677364686</v>
      </c>
      <c r="M52" s="3">
        <f>SUMPRODUCT($A$4:$A$49,M4:M49)/SUM(M4:M49)</f>
        <v>52.151182056733823</v>
      </c>
      <c r="P52">
        <v>1995</v>
      </c>
      <c r="Q52">
        <v>0.86783674799999999</v>
      </c>
      <c r="R52">
        <v>1.3403992519999999</v>
      </c>
      <c r="S52">
        <v>1.1041179999999999</v>
      </c>
    </row>
    <row r="53" spans="1:19">
      <c r="P53">
        <v>1996</v>
      </c>
      <c r="Q53">
        <v>0.41482380799999996</v>
      </c>
      <c r="R53">
        <v>0.94972819200000003</v>
      </c>
      <c r="S53">
        <v>0.68227599999999999</v>
      </c>
    </row>
    <row r="54" spans="1:19">
      <c r="A54" s="1" t="s">
        <v>16</v>
      </c>
      <c r="P54">
        <v>1997</v>
      </c>
      <c r="Q54">
        <v>0.28253015999999997</v>
      </c>
      <c r="R54">
        <v>0.50227584000000003</v>
      </c>
      <c r="S54">
        <v>0.392403</v>
      </c>
    </row>
    <row r="55" spans="1:19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P55">
        <v>1998</v>
      </c>
      <c r="Q55">
        <v>0.30528613999999998</v>
      </c>
      <c r="R55">
        <v>0.67950785999999996</v>
      </c>
      <c r="S55">
        <v>0.49239699999999997</v>
      </c>
    </row>
    <row r="56" spans="1:19">
      <c r="A56">
        <v>2</v>
      </c>
      <c r="B56">
        <v>0</v>
      </c>
      <c r="C56">
        <v>0</v>
      </c>
      <c r="D56">
        <v>0</v>
      </c>
      <c r="E56">
        <v>0</v>
      </c>
      <c r="F56">
        <v>3525553</v>
      </c>
      <c r="G56">
        <v>170</v>
      </c>
      <c r="P56">
        <v>1999</v>
      </c>
      <c r="S56">
        <v>0.47531200000000001</v>
      </c>
    </row>
    <row r="57" spans="1:19">
      <c r="A57">
        <v>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P57">
        <v>2000</v>
      </c>
      <c r="Q57">
        <v>0.21549384999999999</v>
      </c>
      <c r="R57">
        <v>0.38728615</v>
      </c>
      <c r="S57" s="7">
        <v>0.30138999999999999</v>
      </c>
    </row>
    <row r="58" spans="1:19">
      <c r="A58">
        <v>4</v>
      </c>
      <c r="B58">
        <v>0</v>
      </c>
      <c r="C58" s="2">
        <v>0</v>
      </c>
      <c r="D58">
        <v>5754952</v>
      </c>
      <c r="E58">
        <v>2184</v>
      </c>
      <c r="F58">
        <v>2193204</v>
      </c>
      <c r="G58">
        <v>730</v>
      </c>
      <c r="P58">
        <v>2001</v>
      </c>
      <c r="Q58">
        <f>(-0.2*S58)+S58</f>
        <v>0.1854336</v>
      </c>
      <c r="R58">
        <f>(0.2*S58)+S58</f>
        <v>0.27815040000000002</v>
      </c>
      <c r="S58">
        <v>0.231792</v>
      </c>
    </row>
    <row r="59" spans="1:19">
      <c r="A59">
        <v>5</v>
      </c>
      <c r="B59">
        <v>27938320</v>
      </c>
      <c r="C59" s="2">
        <v>14997</v>
      </c>
      <c r="D59">
        <v>15201970</v>
      </c>
      <c r="E59">
        <v>7275</v>
      </c>
      <c r="F59">
        <v>12212517</v>
      </c>
      <c r="G59">
        <v>6389</v>
      </c>
    </row>
    <row r="60" spans="1:19">
      <c r="A60">
        <v>6</v>
      </c>
      <c r="B60">
        <v>326712000</v>
      </c>
      <c r="C60" s="2">
        <v>192324</v>
      </c>
      <c r="D60">
        <v>58386980</v>
      </c>
      <c r="E60">
        <v>41140</v>
      </c>
      <c r="F60">
        <v>44165529</v>
      </c>
      <c r="G60">
        <v>23777</v>
      </c>
    </row>
    <row r="61" spans="1:19">
      <c r="A61">
        <v>7</v>
      </c>
      <c r="B61">
        <v>246838000</v>
      </c>
      <c r="C61" s="2">
        <v>155569</v>
      </c>
      <c r="D61">
        <v>362757800</v>
      </c>
      <c r="E61">
        <v>241301</v>
      </c>
      <c r="F61">
        <v>222787765</v>
      </c>
      <c r="G61">
        <v>150078</v>
      </c>
    </row>
    <row r="62" spans="1:19">
      <c r="A62">
        <v>8</v>
      </c>
      <c r="B62">
        <v>163683100</v>
      </c>
      <c r="C62" s="2">
        <v>114725</v>
      </c>
      <c r="D62">
        <v>146983300</v>
      </c>
      <c r="E62">
        <v>111156</v>
      </c>
      <c r="F62">
        <v>101060369</v>
      </c>
      <c r="G62">
        <v>80930</v>
      </c>
    </row>
    <row r="63" spans="1:19">
      <c r="A63">
        <v>9</v>
      </c>
      <c r="B63">
        <v>350070700</v>
      </c>
      <c r="C63" s="2">
        <v>251417</v>
      </c>
      <c r="D63">
        <v>194283200</v>
      </c>
      <c r="E63">
        <v>149143</v>
      </c>
      <c r="F63">
        <v>163734555</v>
      </c>
      <c r="G63">
        <v>152680</v>
      </c>
    </row>
    <row r="64" spans="1:19">
      <c r="A64">
        <v>10</v>
      </c>
      <c r="B64">
        <v>1200883000</v>
      </c>
      <c r="C64" s="2">
        <v>910016</v>
      </c>
      <c r="D64">
        <v>90723960</v>
      </c>
      <c r="E64">
        <v>68495</v>
      </c>
      <c r="F64">
        <v>46548451</v>
      </c>
      <c r="G64">
        <v>46074</v>
      </c>
    </row>
    <row r="65" spans="1:7">
      <c r="A65">
        <v>11</v>
      </c>
      <c r="B65">
        <v>287821800</v>
      </c>
      <c r="C65" s="2">
        <v>226380</v>
      </c>
      <c r="D65">
        <v>1105448000</v>
      </c>
      <c r="E65">
        <v>894895</v>
      </c>
      <c r="F65">
        <v>89563524</v>
      </c>
      <c r="G65">
        <v>91663</v>
      </c>
    </row>
    <row r="66" spans="1:7">
      <c r="A66">
        <v>12</v>
      </c>
      <c r="B66">
        <v>287330500</v>
      </c>
      <c r="C66" s="2">
        <v>232810</v>
      </c>
      <c r="D66">
        <v>222341800</v>
      </c>
      <c r="E66">
        <v>187280</v>
      </c>
      <c r="F66">
        <v>60218139</v>
      </c>
      <c r="G66">
        <v>60325</v>
      </c>
    </row>
    <row r="67" spans="1:7">
      <c r="A67">
        <v>13</v>
      </c>
      <c r="B67">
        <v>201947200</v>
      </c>
      <c r="C67" s="2">
        <v>167054</v>
      </c>
      <c r="D67">
        <v>223148100</v>
      </c>
      <c r="E67">
        <v>193548</v>
      </c>
      <c r="F67">
        <v>367081356</v>
      </c>
      <c r="G67">
        <v>373362</v>
      </c>
    </row>
    <row r="68" spans="1:7">
      <c r="A68">
        <v>14</v>
      </c>
      <c r="B68">
        <v>89242430</v>
      </c>
      <c r="C68" s="2">
        <v>81596</v>
      </c>
      <c r="D68">
        <v>81827860</v>
      </c>
      <c r="E68">
        <v>71920</v>
      </c>
      <c r="F68">
        <v>120137598</v>
      </c>
      <c r="G68">
        <v>117727</v>
      </c>
    </row>
    <row r="69" spans="1:7">
      <c r="A69">
        <v>15</v>
      </c>
      <c r="B69">
        <v>27317880</v>
      </c>
      <c r="C69" s="2">
        <v>22969</v>
      </c>
      <c r="D69">
        <v>90403150</v>
      </c>
      <c r="E69">
        <v>81447</v>
      </c>
      <c r="F69">
        <v>38189886</v>
      </c>
      <c r="G69">
        <v>36639</v>
      </c>
    </row>
    <row r="70" spans="1:7">
      <c r="A70">
        <v>16</v>
      </c>
      <c r="B70">
        <v>16554370</v>
      </c>
      <c r="C70" s="2">
        <v>16336</v>
      </c>
      <c r="D70">
        <v>30127830</v>
      </c>
      <c r="E70">
        <v>24342</v>
      </c>
      <c r="F70">
        <v>33593972</v>
      </c>
      <c r="G70">
        <v>33295</v>
      </c>
    </row>
    <row r="71" spans="1:7">
      <c r="A71">
        <v>17</v>
      </c>
      <c r="B71">
        <v>6539651</v>
      </c>
      <c r="C71" s="2">
        <v>6681</v>
      </c>
      <c r="D71">
        <v>59843240</v>
      </c>
      <c r="E71">
        <v>51725</v>
      </c>
      <c r="F71">
        <v>26290456</v>
      </c>
      <c r="G71">
        <v>27772</v>
      </c>
    </row>
    <row r="72" spans="1:7">
      <c r="A72">
        <v>18</v>
      </c>
      <c r="B72">
        <v>3473771</v>
      </c>
      <c r="C72" s="2">
        <v>2863</v>
      </c>
      <c r="D72">
        <v>0</v>
      </c>
      <c r="E72">
        <v>0</v>
      </c>
      <c r="F72">
        <v>31274485</v>
      </c>
      <c r="G72">
        <v>31857</v>
      </c>
    </row>
    <row r="73" spans="1:7">
      <c r="A73">
        <v>19</v>
      </c>
      <c r="B73">
        <v>0</v>
      </c>
      <c r="C73" s="2">
        <v>0</v>
      </c>
      <c r="D73">
        <v>0</v>
      </c>
      <c r="E73">
        <v>0</v>
      </c>
      <c r="F73">
        <v>51058710</v>
      </c>
      <c r="G73">
        <v>50699</v>
      </c>
    </row>
    <row r="74" spans="1:7">
      <c r="A74">
        <v>20</v>
      </c>
      <c r="B74">
        <v>0</v>
      </c>
      <c r="C74" s="2">
        <v>0</v>
      </c>
      <c r="D74">
        <v>0</v>
      </c>
      <c r="E74">
        <v>0</v>
      </c>
      <c r="F74">
        <v>3438633</v>
      </c>
      <c r="G74">
        <v>3654</v>
      </c>
    </row>
    <row r="75" spans="1:7">
      <c r="A75">
        <v>21</v>
      </c>
      <c r="B75">
        <v>0</v>
      </c>
      <c r="C75" s="2">
        <v>0</v>
      </c>
      <c r="D75">
        <v>0</v>
      </c>
      <c r="E75">
        <v>0</v>
      </c>
      <c r="F75">
        <v>1654034</v>
      </c>
      <c r="G75">
        <v>1185</v>
      </c>
    </row>
    <row r="83" ht="11.25" customHeight="1"/>
  </sheetData>
  <phoneticPr fontId="0" type="noConversion"/>
  <printOptions horizontalCentered="1" verticalCentered="1"/>
  <pageMargins left="0.75" right="0.75" top="1" bottom="0.5" header="0.5" footer="0.5"/>
  <pageSetup orientation="landscape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workbookViewId="0">
      <selection activeCell="P9" sqref="P9"/>
    </sheetView>
  </sheetViews>
  <sheetFormatPr baseColWidth="10" defaultColWidth="8.83203125" defaultRowHeight="12" x14ac:dyDescent="0"/>
  <cols>
    <col min="1" max="1" width="1.83203125" customWidth="1"/>
  </cols>
  <sheetData>
    <row r="23" spans="1:1">
      <c r="A23" s="46"/>
    </row>
  </sheetData>
  <printOptions horizontalCentered="1"/>
  <pageMargins left="0.2" right="0.18" top="0.5" bottom="0" header="0.5" footer="0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workbookViewId="0">
      <selection activeCell="Q37" sqref="Q37"/>
    </sheetView>
  </sheetViews>
  <sheetFormatPr baseColWidth="10" defaultColWidth="8.83203125" defaultRowHeight="12" x14ac:dyDescent="0"/>
  <cols>
    <col min="1" max="1" width="1.83203125" customWidth="1"/>
  </cols>
  <sheetData>
    <row r="23" spans="1:1">
      <c r="A23" s="46"/>
    </row>
  </sheetData>
  <printOptions horizontalCentered="1"/>
  <pageMargins left="0.2" right="0.18" top="0.5" bottom="0" header="0.5" footer="0"/>
  <pageSetup orientation="landscape" horizont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>
      <selection activeCell="M25" sqref="M25"/>
    </sheetView>
  </sheetViews>
  <sheetFormatPr baseColWidth="10" defaultRowHeight="15" x14ac:dyDescent="0"/>
  <cols>
    <col min="1" max="16384" width="10.83203125" style="73"/>
  </cols>
  <sheetData>
    <row r="2" spans="1:20">
      <c r="B2" s="73" t="s">
        <v>88</v>
      </c>
      <c r="C2" s="73" t="s">
        <v>89</v>
      </c>
      <c r="D2" s="73" t="s">
        <v>90</v>
      </c>
      <c r="E2" s="73" t="s">
        <v>91</v>
      </c>
    </row>
    <row r="3" spans="1:20">
      <c r="B3" s="73">
        <v>0.2</v>
      </c>
      <c r="C3" s="74">
        <v>112070</v>
      </c>
      <c r="D3" s="74">
        <f>0.75*B3*C3</f>
        <v>16810.500000000004</v>
      </c>
      <c r="E3" s="74">
        <f>B3*C3</f>
        <v>22414</v>
      </c>
    </row>
    <row r="4" spans="1:20">
      <c r="B4" s="73">
        <v>0.3</v>
      </c>
      <c r="C4" s="74">
        <v>112070</v>
      </c>
      <c r="D4" s="74">
        <f t="shared" ref="D4:D6" si="0">0.75*B4*C4</f>
        <v>25215.749999999996</v>
      </c>
      <c r="E4" s="74">
        <f t="shared" ref="E4:E6" si="1">B4*C4</f>
        <v>33621</v>
      </c>
    </row>
    <row r="5" spans="1:20">
      <c r="B5" s="73">
        <v>0.2</v>
      </c>
      <c r="C5" s="74">
        <v>106000</v>
      </c>
      <c r="D5" s="74">
        <f t="shared" si="0"/>
        <v>15900.000000000002</v>
      </c>
      <c r="E5" s="74">
        <f t="shared" si="1"/>
        <v>21200</v>
      </c>
    </row>
    <row r="6" spans="1:20">
      <c r="A6" s="75"/>
      <c r="B6" s="73">
        <v>0.3</v>
      </c>
      <c r="C6" s="74">
        <v>106000</v>
      </c>
      <c r="D6" s="74">
        <f t="shared" si="0"/>
        <v>23849.999999999996</v>
      </c>
      <c r="E6" s="74">
        <f t="shared" si="1"/>
        <v>31800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175" zoomScaleNormal="175" zoomScalePageLayoutView="175" workbookViewId="0">
      <selection activeCell="B7" sqref="B7:B20"/>
    </sheetView>
  </sheetViews>
  <sheetFormatPr baseColWidth="10" defaultColWidth="8.83203125" defaultRowHeight="12" x14ac:dyDescent="0"/>
  <cols>
    <col min="1" max="1" width="6.5" style="5" customWidth="1"/>
    <col min="2" max="2" width="10.5" style="5" customWidth="1"/>
    <col min="3" max="3" width="12.1640625" style="5" customWidth="1"/>
    <col min="4" max="4" width="8.6640625" style="5" customWidth="1"/>
    <col min="5" max="7" width="9.6640625" style="5" customWidth="1"/>
    <col min="8" max="8" width="10" style="5" customWidth="1"/>
    <col min="9" max="9" width="11" style="5" customWidth="1"/>
    <col min="10" max="10" width="10.33203125" style="5" customWidth="1"/>
    <col min="11" max="16384" width="8.83203125" style="5"/>
  </cols>
  <sheetData>
    <row r="1" spans="1:10" ht="15">
      <c r="A1" s="8" t="s">
        <v>47</v>
      </c>
      <c r="B1" s="9"/>
      <c r="C1" s="9"/>
      <c r="D1" s="9"/>
      <c r="E1" s="9"/>
      <c r="F1" s="9"/>
      <c r="G1" s="9"/>
      <c r="H1" s="9"/>
      <c r="I1" s="9"/>
      <c r="J1" s="9"/>
    </row>
    <row r="2" spans="1:10" ht="15">
      <c r="A2" s="8" t="s">
        <v>36</v>
      </c>
      <c r="B2" s="9"/>
      <c r="C2" s="9"/>
      <c r="D2" s="9"/>
      <c r="E2" s="9"/>
      <c r="F2" s="9"/>
      <c r="G2" s="9"/>
      <c r="H2" s="9"/>
      <c r="I2" s="9"/>
      <c r="J2" s="9"/>
    </row>
    <row r="3" spans="1:10" ht="19.5" customHeight="1">
      <c r="A3" s="10"/>
      <c r="B3" s="11" t="s">
        <v>35</v>
      </c>
      <c r="C3" s="12"/>
      <c r="D3" s="12"/>
      <c r="E3" s="13" t="s">
        <v>32</v>
      </c>
      <c r="F3" s="14"/>
      <c r="G3" s="15" t="s">
        <v>48</v>
      </c>
      <c r="H3" s="10"/>
      <c r="I3" s="16"/>
      <c r="J3" s="17"/>
    </row>
    <row r="4" spans="1:10" ht="15">
      <c r="A4" s="18"/>
      <c r="B4" s="19" t="s">
        <v>28</v>
      </c>
      <c r="C4" s="20" t="s">
        <v>20</v>
      </c>
      <c r="D4" s="19" t="s">
        <v>19</v>
      </c>
      <c r="E4" s="21" t="s">
        <v>33</v>
      </c>
      <c r="F4" s="9"/>
      <c r="G4" s="22" t="s">
        <v>34</v>
      </c>
      <c r="H4" s="23" t="s">
        <v>34</v>
      </c>
      <c r="I4" s="20" t="s">
        <v>23</v>
      </c>
      <c r="J4" s="20" t="s">
        <v>23</v>
      </c>
    </row>
    <row r="5" spans="1:10" ht="15">
      <c r="A5" s="24" t="s">
        <v>18</v>
      </c>
      <c r="B5" s="25" t="s">
        <v>22</v>
      </c>
      <c r="C5" s="26" t="s">
        <v>21</v>
      </c>
      <c r="D5" s="25" t="s">
        <v>27</v>
      </c>
      <c r="E5" s="26" t="s">
        <v>30</v>
      </c>
      <c r="F5" s="26" t="s">
        <v>31</v>
      </c>
      <c r="G5" s="27" t="s">
        <v>24</v>
      </c>
      <c r="H5" s="26" t="s">
        <v>25</v>
      </c>
      <c r="I5" s="25" t="s">
        <v>24</v>
      </c>
      <c r="J5" s="25" t="s">
        <v>25</v>
      </c>
    </row>
    <row r="6" spans="1:10" ht="15">
      <c r="A6" s="28"/>
      <c r="B6" s="9"/>
      <c r="C6" s="9"/>
      <c r="D6" s="9"/>
      <c r="E6" s="9"/>
      <c r="F6" s="9"/>
      <c r="G6" s="29"/>
      <c r="H6" s="9"/>
      <c r="I6" s="9"/>
      <c r="J6" s="9"/>
    </row>
    <row r="7" spans="1:10" ht="15">
      <c r="A7" s="9">
        <v>1988</v>
      </c>
      <c r="B7" s="30">
        <v>2.3957350000000002</v>
      </c>
      <c r="C7" s="31" t="s">
        <v>26</v>
      </c>
      <c r="D7" s="31" t="s">
        <v>26</v>
      </c>
      <c r="E7" s="31" t="s">
        <v>26</v>
      </c>
      <c r="F7" s="31" t="s">
        <v>26</v>
      </c>
      <c r="G7" s="32">
        <v>2.3957350000000002</v>
      </c>
      <c r="H7" s="30">
        <v>0</v>
      </c>
      <c r="I7" s="33">
        <f>(G7)/B7</f>
        <v>1</v>
      </c>
      <c r="J7" s="33">
        <v>0</v>
      </c>
    </row>
    <row r="8" spans="1:10" ht="15">
      <c r="A8" s="9">
        <v>1989</v>
      </c>
      <c r="B8" s="30">
        <v>2.1258509999999999</v>
      </c>
      <c r="C8" s="31" t="s">
        <v>26</v>
      </c>
      <c r="D8" s="31" t="s">
        <v>26</v>
      </c>
      <c r="E8" s="31" t="s">
        <v>26</v>
      </c>
      <c r="F8" s="31" t="s">
        <v>26</v>
      </c>
      <c r="G8" s="32">
        <v>2.0839825077600298</v>
      </c>
      <c r="H8" s="30">
        <v>4.1868492239970134E-2</v>
      </c>
      <c r="I8" s="33">
        <f>(G8)/B8</f>
        <v>0.9803050673636251</v>
      </c>
      <c r="J8" s="33">
        <v>1.9694932636374861E-2</v>
      </c>
    </row>
    <row r="9" spans="1:10" ht="15">
      <c r="A9" s="9">
        <v>1990</v>
      </c>
      <c r="B9" s="31" t="s">
        <v>26</v>
      </c>
      <c r="C9" s="31" t="s">
        <v>26</v>
      </c>
      <c r="D9" s="31" t="s">
        <v>26</v>
      </c>
      <c r="E9" s="31" t="s">
        <v>26</v>
      </c>
      <c r="F9" s="31" t="s">
        <v>26</v>
      </c>
      <c r="G9" s="34" t="s">
        <v>26</v>
      </c>
      <c r="H9" s="31" t="s">
        <v>26</v>
      </c>
      <c r="I9" s="31" t="s">
        <v>26</v>
      </c>
      <c r="J9" s="31" t="s">
        <v>26</v>
      </c>
    </row>
    <row r="10" spans="1:10" ht="15">
      <c r="A10" s="9">
        <v>1991</v>
      </c>
      <c r="B10" s="30">
        <v>1.2890079999999999</v>
      </c>
      <c r="C10" s="35">
        <v>11063</v>
      </c>
      <c r="D10" s="36">
        <v>23.3</v>
      </c>
      <c r="E10" s="30">
        <f>B10-((D10/100)*B10)</f>
        <v>0.98866913599999995</v>
      </c>
      <c r="F10" s="30">
        <f>B10+((D10/100)*B10)</f>
        <v>1.5893468639999999</v>
      </c>
      <c r="G10" s="32">
        <v>1.2830170000000001</v>
      </c>
      <c r="H10" s="30">
        <v>5.9909999999998576E-3</v>
      </c>
      <c r="I10" s="33">
        <f t="shared" ref="I10:I19" si="0">(G10)/B10</f>
        <v>0.99535223986197152</v>
      </c>
      <c r="J10" s="33">
        <v>4.647760138028513E-3</v>
      </c>
    </row>
    <row r="11" spans="1:10" ht="15">
      <c r="A11" s="9">
        <v>1992</v>
      </c>
      <c r="B11" s="30">
        <v>0.94019699999999995</v>
      </c>
      <c r="C11" s="35">
        <v>7914</v>
      </c>
      <c r="D11" s="36">
        <v>40.799999999999997</v>
      </c>
      <c r="E11" s="30">
        <f t="shared" ref="E11:E17" si="1">B11-((D11/100)*B11)</f>
        <v>0.55659662399999998</v>
      </c>
      <c r="F11" s="30">
        <f t="shared" ref="F11:F17" si="2">B11+((D11/100)*B11)</f>
        <v>1.3237973759999999</v>
      </c>
      <c r="G11" s="32">
        <v>0.88814800000000005</v>
      </c>
      <c r="H11" s="30">
        <v>5.2048999999999901E-2</v>
      </c>
      <c r="I11" s="33">
        <f t="shared" si="0"/>
        <v>0.94464032537861753</v>
      </c>
      <c r="J11" s="33">
        <v>5.5359674621382436E-2</v>
      </c>
    </row>
    <row r="12" spans="1:10" ht="15">
      <c r="A12" s="9">
        <v>1993</v>
      </c>
      <c r="B12" s="30">
        <v>0.63540300000000005</v>
      </c>
      <c r="C12" s="35">
        <v>5134</v>
      </c>
      <c r="D12" s="36">
        <v>18.399999999999999</v>
      </c>
      <c r="E12" s="30">
        <f t="shared" si="1"/>
        <v>0.51848884800000006</v>
      </c>
      <c r="F12" s="30">
        <f t="shared" si="2"/>
        <v>0.75231715200000004</v>
      </c>
      <c r="G12" s="32">
        <v>0.63053800000000004</v>
      </c>
      <c r="H12" s="30">
        <v>4.8650000000000082E-3</v>
      </c>
      <c r="I12" s="33">
        <f t="shared" si="0"/>
        <v>0.99234344187861878</v>
      </c>
      <c r="J12" s="33">
        <v>7.6565581213812461E-3</v>
      </c>
    </row>
    <row r="13" spans="1:10" ht="15">
      <c r="A13" s="9">
        <v>1994</v>
      </c>
      <c r="B13" s="30">
        <v>0.49007800000000001</v>
      </c>
      <c r="C13" s="35">
        <v>3020</v>
      </c>
      <c r="D13" s="36">
        <v>23.2</v>
      </c>
      <c r="E13" s="30">
        <f t="shared" si="1"/>
        <v>0.37637990399999999</v>
      </c>
      <c r="F13" s="30">
        <f t="shared" si="2"/>
        <v>0.60377609600000004</v>
      </c>
      <c r="G13" s="32">
        <v>0.49007800000000001</v>
      </c>
      <c r="H13" s="30">
        <v>0</v>
      </c>
      <c r="I13" s="33">
        <f t="shared" si="0"/>
        <v>1</v>
      </c>
      <c r="J13" s="33">
        <v>0</v>
      </c>
    </row>
    <row r="14" spans="1:10" ht="15">
      <c r="A14" s="9">
        <v>1995</v>
      </c>
      <c r="B14" s="30">
        <v>1.1041179999999999</v>
      </c>
      <c r="C14" s="35">
        <v>8236</v>
      </c>
      <c r="D14" s="36">
        <v>21.4</v>
      </c>
      <c r="E14" s="30">
        <f t="shared" si="1"/>
        <v>0.86783674799999999</v>
      </c>
      <c r="F14" s="30">
        <f t="shared" si="2"/>
        <v>1.3403992519999999</v>
      </c>
      <c r="G14" s="32">
        <v>1.01963</v>
      </c>
      <c r="H14" s="30">
        <v>8.4487999999999897E-2</v>
      </c>
      <c r="I14" s="33">
        <f t="shared" si="0"/>
        <v>0.92347919334708795</v>
      </c>
      <c r="J14" s="33">
        <v>7.6520806652912013E-2</v>
      </c>
    </row>
    <row r="15" spans="1:10" ht="15">
      <c r="A15" s="9">
        <v>1996</v>
      </c>
      <c r="B15" s="30">
        <v>0.68227599999999999</v>
      </c>
      <c r="C15" s="35">
        <v>5604</v>
      </c>
      <c r="D15" s="37">
        <v>39.200000000000003</v>
      </c>
      <c r="E15" s="38">
        <f>B15-((D15/100)*B15)</f>
        <v>0.41482380799999996</v>
      </c>
      <c r="F15" s="38">
        <f>B15+((D15/100)*B15)</f>
        <v>0.94972819200000003</v>
      </c>
      <c r="G15" s="32">
        <v>0.58217600000000003</v>
      </c>
      <c r="H15" s="30">
        <v>0.10009999999999997</v>
      </c>
      <c r="I15" s="33">
        <f t="shared" si="0"/>
        <v>0.85328518077728077</v>
      </c>
      <c r="J15" s="33">
        <v>0.1467148192227192</v>
      </c>
    </row>
    <row r="16" spans="1:10" ht="15">
      <c r="A16" s="9">
        <v>1997</v>
      </c>
      <c r="B16" s="30">
        <v>0.392403</v>
      </c>
      <c r="C16" s="35">
        <v>2985</v>
      </c>
      <c r="D16" s="37">
        <v>28</v>
      </c>
      <c r="E16" s="30">
        <f t="shared" si="1"/>
        <v>0.28253015999999997</v>
      </c>
      <c r="F16" s="30">
        <f t="shared" si="2"/>
        <v>0.50227584000000003</v>
      </c>
      <c r="G16" s="32">
        <v>0.34163399999999999</v>
      </c>
      <c r="H16" s="30">
        <v>5.0769000000000009E-2</v>
      </c>
      <c r="I16" s="33">
        <f t="shared" si="0"/>
        <v>0.87062025519682573</v>
      </c>
      <c r="J16" s="33">
        <v>0.1293797448031743</v>
      </c>
    </row>
    <row r="17" spans="1:10" ht="15">
      <c r="A17" s="9">
        <v>1998</v>
      </c>
      <c r="B17" s="30">
        <v>0.49239699999999997</v>
      </c>
      <c r="C17" s="35">
        <v>3829</v>
      </c>
      <c r="D17" s="36">
        <v>38</v>
      </c>
      <c r="E17" s="30">
        <f t="shared" si="1"/>
        <v>0.30528613999999998</v>
      </c>
      <c r="F17" s="30">
        <f t="shared" si="2"/>
        <v>0.67950785999999996</v>
      </c>
      <c r="G17" s="32">
        <v>0.43243100000000001</v>
      </c>
      <c r="H17" s="30">
        <v>5.9965999999999964E-2</v>
      </c>
      <c r="I17" s="33">
        <f t="shared" si="0"/>
        <v>0.87821615485065918</v>
      </c>
      <c r="J17" s="33">
        <v>0.12178384514934081</v>
      </c>
    </row>
    <row r="18" spans="1:10" ht="15">
      <c r="A18" s="18">
        <v>1999</v>
      </c>
      <c r="B18" s="39">
        <v>0.47531200000000001</v>
      </c>
      <c r="C18" s="37" t="s">
        <v>26</v>
      </c>
      <c r="D18" s="37" t="s">
        <v>26</v>
      </c>
      <c r="E18" s="37" t="s">
        <v>26</v>
      </c>
      <c r="F18" s="37" t="s">
        <v>26</v>
      </c>
      <c r="G18" s="32">
        <v>0.39253700000000002</v>
      </c>
      <c r="H18" s="39">
        <v>8.2774999999999987E-2</v>
      </c>
      <c r="I18" s="40">
        <f t="shared" si="0"/>
        <v>0.82585123034974928</v>
      </c>
      <c r="J18" s="40">
        <v>0.17414876965025075</v>
      </c>
    </row>
    <row r="19" spans="1:10" ht="15">
      <c r="A19" s="18">
        <v>2000</v>
      </c>
      <c r="B19" s="39">
        <v>0.30138999999999999</v>
      </c>
      <c r="C19" s="41">
        <v>2200</v>
      </c>
      <c r="D19" s="42">
        <v>28.5</v>
      </c>
      <c r="E19" s="39">
        <f>B19-((D19/100)*B19)</f>
        <v>0.21549384999999999</v>
      </c>
      <c r="F19" s="39">
        <f>B19+((D19/100)*B19)</f>
        <v>0.38728615</v>
      </c>
      <c r="G19" s="32">
        <v>0.269816</v>
      </c>
      <c r="H19" s="39">
        <f>B19-G19</f>
        <v>3.1573999999999991E-2</v>
      </c>
      <c r="I19" s="40">
        <f t="shared" si="0"/>
        <v>0.89523872723049869</v>
      </c>
      <c r="J19" s="40">
        <v>0.1</v>
      </c>
    </row>
    <row r="20" spans="1:10" ht="15">
      <c r="A20" s="18">
        <v>2001</v>
      </c>
      <c r="B20" s="39">
        <v>0.231792</v>
      </c>
      <c r="C20" s="41">
        <v>1654.1</v>
      </c>
      <c r="D20" s="42">
        <v>20</v>
      </c>
      <c r="E20" s="39">
        <v>0.185</v>
      </c>
      <c r="F20" s="44">
        <v>0.27800000000000002</v>
      </c>
      <c r="G20" s="39">
        <v>0.20754659</v>
      </c>
      <c r="H20" s="39">
        <v>2.4245409999999995E-2</v>
      </c>
      <c r="I20" s="40">
        <f>(G20)/B20</f>
        <v>0.89540014323186312</v>
      </c>
      <c r="J20" s="40">
        <f>1-I20</f>
        <v>0.10459985676813688</v>
      </c>
    </row>
    <row r="21" spans="1:10" ht="15">
      <c r="A21" s="9" t="s">
        <v>29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ht="17">
      <c r="A22" s="43" t="s">
        <v>39</v>
      </c>
      <c r="B22" s="9"/>
      <c r="C22" s="9"/>
      <c r="D22" s="9"/>
      <c r="E22" s="9"/>
      <c r="F22" s="9"/>
      <c r="G22" s="9"/>
      <c r="H22" s="9"/>
      <c r="I22" s="9"/>
      <c r="J22" s="9"/>
    </row>
    <row r="23" spans="1:10" ht="21" customHeight="1">
      <c r="A23" s="8" t="s">
        <v>40</v>
      </c>
      <c r="B23" s="9"/>
      <c r="C23" s="9"/>
      <c r="D23" s="9"/>
      <c r="E23" s="9"/>
      <c r="F23" s="9"/>
      <c r="G23" s="9"/>
      <c r="H23" s="9"/>
      <c r="I23" s="9"/>
      <c r="J23" s="9"/>
    </row>
    <row r="24" spans="1:10" ht="15">
      <c r="A24" s="9">
        <v>1</v>
      </c>
      <c r="B24" s="9"/>
      <c r="C24" s="9"/>
      <c r="D24" s="9"/>
      <c r="E24" s="9"/>
      <c r="F24" s="9"/>
      <c r="G24" s="9"/>
      <c r="H24" s="9"/>
      <c r="I24" s="9"/>
      <c r="J24" s="9"/>
    </row>
    <row r="25" spans="1:10" ht="22.5" customHeight="1">
      <c r="A25" s="8" t="s">
        <v>41</v>
      </c>
      <c r="B25" s="9"/>
      <c r="C25" s="9"/>
      <c r="D25" s="9"/>
      <c r="E25" s="9"/>
      <c r="F25" s="9"/>
      <c r="G25" s="9"/>
      <c r="H25" s="9"/>
      <c r="I25" s="9"/>
      <c r="J25" s="9"/>
    </row>
    <row r="26" spans="1:10" ht="1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ht="15">
      <c r="A27" s="45" t="s">
        <v>46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ht="15">
      <c r="A28" s="9" t="s">
        <v>43</v>
      </c>
    </row>
    <row r="29" spans="1:10" ht="15">
      <c r="A29" s="9" t="s">
        <v>44</v>
      </c>
    </row>
    <row r="30" spans="1:10" ht="15">
      <c r="A30" s="9" t="s">
        <v>42</v>
      </c>
    </row>
    <row r="31" spans="1:10" ht="15">
      <c r="A31" s="9" t="s">
        <v>45</v>
      </c>
    </row>
  </sheetData>
  <phoneticPr fontId="0" type="noConversion"/>
  <printOptions horizontalCentered="1"/>
  <pageMargins left="0.5" right="0.25" top="1" bottom="0.5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workbookViewId="0"/>
  </sheetViews>
  <sheetFormatPr baseColWidth="10" defaultColWidth="8.83203125" defaultRowHeight="12" x14ac:dyDescent="0"/>
  <sheetData>
    <row r="1" spans="1:40">
      <c r="A1" s="57">
        <v>11500</v>
      </c>
    </row>
    <row r="2" spans="1:40">
      <c r="A2" s="58">
        <v>9600</v>
      </c>
      <c r="C2">
        <v>11500</v>
      </c>
      <c r="D2">
        <v>9600</v>
      </c>
      <c r="E2">
        <v>16100</v>
      </c>
      <c r="F2">
        <v>13100</v>
      </c>
      <c r="G2">
        <v>22600</v>
      </c>
      <c r="H2">
        <v>14700</v>
      </c>
      <c r="I2">
        <v>21500</v>
      </c>
      <c r="J2">
        <v>22900</v>
      </c>
      <c r="K2">
        <v>13700</v>
      </c>
      <c r="L2">
        <v>34600</v>
      </c>
      <c r="M2">
        <v>377436</v>
      </c>
      <c r="N2">
        <v>87813</v>
      </c>
      <c r="O2">
        <v>36073</v>
      </c>
      <c r="P2">
        <v>151672</v>
      </c>
      <c r="Q2">
        <v>316038</v>
      </c>
      <c r="R2">
        <v>241</v>
      </c>
      <c r="S2">
        <v>886</v>
      </c>
      <c r="T2">
        <v>556</v>
      </c>
      <c r="U2">
        <v>334</v>
      </c>
      <c r="V2">
        <v>499</v>
      </c>
      <c r="W2">
        <v>163</v>
      </c>
      <c r="X2">
        <v>8</v>
      </c>
      <c r="Y2">
        <v>29</v>
      </c>
      <c r="Z2">
        <v>29</v>
      </c>
      <c r="AA2">
        <v>258</v>
      </c>
      <c r="AB2">
        <v>1042</v>
      </c>
      <c r="AC2">
        <v>24</v>
      </c>
      <c r="AD2" t="s">
        <v>84</v>
      </c>
      <c r="AE2" t="s">
        <v>84</v>
      </c>
      <c r="AF2" t="s">
        <v>84</v>
      </c>
      <c r="AG2" t="s">
        <v>84</v>
      </c>
      <c r="AH2">
        <v>9</v>
      </c>
      <c r="AI2">
        <v>73</v>
      </c>
      <c r="AJ2">
        <v>176</v>
      </c>
      <c r="AK2">
        <v>173</v>
      </c>
      <c r="AL2">
        <v>79</v>
      </c>
      <c r="AM2">
        <v>57</v>
      </c>
      <c r="AN2">
        <v>428</v>
      </c>
    </row>
    <row r="3" spans="1:40">
      <c r="A3" s="58">
        <v>16100</v>
      </c>
    </row>
    <row r="4" spans="1:40">
      <c r="A4" s="58">
        <v>13100</v>
      </c>
    </row>
    <row r="5" spans="1:40">
      <c r="A5" s="58">
        <v>22600</v>
      </c>
    </row>
    <row r="6" spans="1:40">
      <c r="A6" s="58">
        <v>14700</v>
      </c>
    </row>
    <row r="7" spans="1:40">
      <c r="A7" s="58">
        <v>21500</v>
      </c>
    </row>
    <row r="8" spans="1:40">
      <c r="A8" s="58">
        <v>22900</v>
      </c>
    </row>
    <row r="9" spans="1:40">
      <c r="A9" s="58">
        <v>13700</v>
      </c>
    </row>
    <row r="10" spans="1:40">
      <c r="A10" s="58">
        <v>34600</v>
      </c>
    </row>
    <row r="11" spans="1:40">
      <c r="A11" s="58">
        <v>377436</v>
      </c>
    </row>
    <row r="12" spans="1:40">
      <c r="A12" s="58">
        <v>87813</v>
      </c>
    </row>
    <row r="13" spans="1:40">
      <c r="A13" s="58">
        <v>36073</v>
      </c>
    </row>
    <row r="14" spans="1:40">
      <c r="A14" s="58">
        <v>151672</v>
      </c>
    </row>
    <row r="15" spans="1:40">
      <c r="A15" s="58">
        <v>316038</v>
      </c>
    </row>
    <row r="16" spans="1:40">
      <c r="A16" s="58">
        <v>241</v>
      </c>
    </row>
    <row r="17" spans="1:1">
      <c r="A17" s="58">
        <v>886</v>
      </c>
    </row>
    <row r="18" spans="1:1">
      <c r="A18" s="58">
        <v>556</v>
      </c>
    </row>
    <row r="19" spans="1:1">
      <c r="A19" s="58">
        <v>334</v>
      </c>
    </row>
    <row r="20" spans="1:1">
      <c r="A20" s="58">
        <v>499</v>
      </c>
    </row>
    <row r="21" spans="1:1">
      <c r="A21" s="58">
        <v>163</v>
      </c>
    </row>
    <row r="22" spans="1:1">
      <c r="A22" s="58">
        <v>8</v>
      </c>
    </row>
    <row r="23" spans="1:1">
      <c r="A23" s="58">
        <v>29</v>
      </c>
    </row>
    <row r="24" spans="1:1">
      <c r="A24" s="58">
        <v>29</v>
      </c>
    </row>
    <row r="25" spans="1:1">
      <c r="A25" s="58">
        <v>258</v>
      </c>
    </row>
    <row r="26" spans="1:1">
      <c r="A26" s="58">
        <v>1042</v>
      </c>
    </row>
    <row r="27" spans="1:1">
      <c r="A27" s="58">
        <v>24</v>
      </c>
    </row>
    <row r="28" spans="1:1">
      <c r="A28" s="59" t="s">
        <v>84</v>
      </c>
    </row>
    <row r="29" spans="1:1">
      <c r="A29" s="59" t="s">
        <v>84</v>
      </c>
    </row>
    <row r="30" spans="1:1">
      <c r="A30" s="59" t="s">
        <v>84</v>
      </c>
    </row>
    <row r="31" spans="1:1">
      <c r="A31" s="59" t="s">
        <v>84</v>
      </c>
    </row>
    <row r="32" spans="1:1">
      <c r="A32" s="59">
        <v>9</v>
      </c>
    </row>
    <row r="33" spans="1:1">
      <c r="A33" s="59">
        <v>73</v>
      </c>
    </row>
    <row r="34" spans="1:1">
      <c r="A34" s="59">
        <v>176</v>
      </c>
    </row>
    <row r="35" spans="1:1">
      <c r="A35" s="59">
        <v>173</v>
      </c>
    </row>
    <row r="36" spans="1:1">
      <c r="A36" s="59">
        <v>79</v>
      </c>
    </row>
    <row r="37" spans="1:1">
      <c r="A37" s="59">
        <v>57</v>
      </c>
    </row>
    <row r="38" spans="1:1" ht="13" thickBot="1">
      <c r="A38" s="60">
        <v>428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5"/>
  <sheetViews>
    <sheetView topLeftCell="A56" workbookViewId="0">
      <selection activeCell="M8" sqref="M8"/>
    </sheetView>
  </sheetViews>
  <sheetFormatPr baseColWidth="10" defaultRowHeight="15" x14ac:dyDescent="0"/>
  <cols>
    <col min="1" max="1" width="10.83203125" style="62"/>
    <col min="2" max="3" width="12.83203125" style="62" bestFit="1" customWidth="1"/>
    <col min="4" max="5" width="11.33203125" style="62" bestFit="1" customWidth="1"/>
    <col min="6" max="7" width="11" style="62" bestFit="1" customWidth="1"/>
    <col min="8" max="9" width="11.33203125" style="62" bestFit="1" customWidth="1"/>
    <col min="10" max="17" width="11" style="62" bestFit="1" customWidth="1"/>
    <col min="18" max="18" width="11.33203125" style="62" bestFit="1" customWidth="1"/>
    <col min="19" max="21" width="11" style="62" bestFit="1" customWidth="1"/>
    <col min="22" max="16384" width="10.83203125" style="62"/>
  </cols>
  <sheetData>
    <row r="2" spans="1:22">
      <c r="V2" s="65">
        <v>1000000</v>
      </c>
    </row>
    <row r="3" spans="1:22">
      <c r="A3" s="62" t="s">
        <v>80</v>
      </c>
      <c r="B3" s="62">
        <v>1988</v>
      </c>
      <c r="C3" s="62">
        <v>1989</v>
      </c>
      <c r="D3" s="62">
        <v>1991</v>
      </c>
      <c r="E3" s="62">
        <v>1992</v>
      </c>
      <c r="F3" s="62">
        <v>1993</v>
      </c>
      <c r="G3" s="62">
        <v>1994</v>
      </c>
      <c r="H3" s="62">
        <v>1995</v>
      </c>
      <c r="I3" s="62">
        <v>1996</v>
      </c>
      <c r="J3" s="62">
        <v>1997</v>
      </c>
      <c r="K3" s="62">
        <v>1998</v>
      </c>
      <c r="L3" s="62">
        <v>1999</v>
      </c>
      <c r="M3" s="62">
        <v>2000</v>
      </c>
      <c r="N3" s="62">
        <v>2001</v>
      </c>
      <c r="O3" s="62">
        <v>2002</v>
      </c>
      <c r="P3" s="62">
        <v>2003</v>
      </c>
      <c r="Q3" s="62">
        <v>2005</v>
      </c>
      <c r="R3" s="62">
        <v>2006</v>
      </c>
      <c r="S3" s="62">
        <v>2007</v>
      </c>
      <c r="T3" s="62">
        <v>2009</v>
      </c>
      <c r="U3" s="62">
        <v>2012</v>
      </c>
    </row>
    <row r="4" spans="1:22">
      <c r="A4" s="62">
        <v>0</v>
      </c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</row>
    <row r="5" spans="1:22">
      <c r="A5" s="62">
        <v>1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1000000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</row>
    <row r="6" spans="1:22">
      <c r="A6" s="62">
        <v>2</v>
      </c>
      <c r="B6" s="64">
        <v>0</v>
      </c>
      <c r="C6" s="64">
        <v>0</v>
      </c>
      <c r="D6" s="64">
        <v>4000000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 t="s">
        <v>84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</row>
    <row r="7" spans="1:22">
      <c r="A7" s="62">
        <v>3</v>
      </c>
      <c r="B7" s="64">
        <v>0</v>
      </c>
      <c r="C7" s="64">
        <v>0</v>
      </c>
      <c r="D7" s="64">
        <v>0</v>
      </c>
      <c r="E7" s="64">
        <v>1000000</v>
      </c>
      <c r="F7" s="64">
        <v>1000000</v>
      </c>
      <c r="G7" s="64">
        <v>0</v>
      </c>
      <c r="H7" s="64">
        <v>2000000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9000000</v>
      </c>
      <c r="P7" s="64" t="s">
        <v>84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</row>
    <row r="8" spans="1:22">
      <c r="A8" s="62">
        <v>4</v>
      </c>
      <c r="B8" s="64">
        <f>'1988-2014_data'!B58</f>
        <v>0</v>
      </c>
      <c r="C8" s="64">
        <v>6000000</v>
      </c>
      <c r="D8" s="64">
        <v>2000000</v>
      </c>
      <c r="E8" s="64">
        <v>2000000</v>
      </c>
      <c r="F8" s="64">
        <v>33000000</v>
      </c>
      <c r="G8" s="64">
        <v>21000000</v>
      </c>
      <c r="H8" s="64">
        <v>6000000</v>
      </c>
      <c r="I8" s="64">
        <v>500000</v>
      </c>
      <c r="J8" s="64">
        <v>500000</v>
      </c>
      <c r="K8" s="64">
        <v>500000</v>
      </c>
      <c r="L8" s="64">
        <v>2000000</v>
      </c>
      <c r="M8" s="64">
        <v>1000000</v>
      </c>
      <c r="N8" s="64">
        <v>1000000</v>
      </c>
      <c r="O8" s="64">
        <v>5000000</v>
      </c>
      <c r="P8" s="64">
        <v>8000000</v>
      </c>
      <c r="Q8" s="64">
        <v>5000000</v>
      </c>
      <c r="R8" s="64">
        <v>4000000</v>
      </c>
      <c r="S8" s="64">
        <v>1000000</v>
      </c>
      <c r="T8" s="64">
        <v>0</v>
      </c>
      <c r="U8" s="64">
        <v>142956.621110493</v>
      </c>
      <c r="V8" s="64">
        <v>142956.621110493</v>
      </c>
    </row>
    <row r="9" spans="1:22">
      <c r="A9" s="62">
        <v>5</v>
      </c>
      <c r="B9" s="64">
        <f>'1988-2014_data'!B59</f>
        <v>27938320</v>
      </c>
      <c r="C9" s="64">
        <v>15000000</v>
      </c>
      <c r="D9" s="64">
        <v>12000000</v>
      </c>
      <c r="E9" s="64">
        <v>27000000</v>
      </c>
      <c r="F9" s="64">
        <v>17000000</v>
      </c>
      <c r="G9" s="64">
        <v>86000000</v>
      </c>
      <c r="H9" s="64">
        <v>75000000</v>
      </c>
      <c r="I9" s="64">
        <v>6000000</v>
      </c>
      <c r="J9" s="64">
        <v>4000000</v>
      </c>
      <c r="K9" s="64">
        <v>11000000</v>
      </c>
      <c r="L9" s="64">
        <v>5000000</v>
      </c>
      <c r="M9" s="64">
        <v>6000000</v>
      </c>
      <c r="N9" s="64">
        <v>14000000</v>
      </c>
      <c r="O9" s="64">
        <v>3000000</v>
      </c>
      <c r="P9" s="64">
        <v>6000000</v>
      </c>
      <c r="Q9" s="64">
        <v>81000000</v>
      </c>
      <c r="R9" s="64">
        <v>55000000</v>
      </c>
      <c r="S9" s="64">
        <v>8000000</v>
      </c>
      <c r="T9" s="64">
        <v>1000000</v>
      </c>
      <c r="U9" s="64">
        <v>1376746.8478091401</v>
      </c>
      <c r="V9" s="64">
        <v>1376746.8478091401</v>
      </c>
    </row>
    <row r="10" spans="1:22">
      <c r="A10" s="62">
        <v>6</v>
      </c>
      <c r="B10" s="64">
        <f>'1988-2014_data'!B60</f>
        <v>326712000</v>
      </c>
      <c r="C10" s="64">
        <v>58000000</v>
      </c>
      <c r="D10" s="64">
        <v>46000000</v>
      </c>
      <c r="E10" s="64">
        <v>54000000</v>
      </c>
      <c r="F10" s="64">
        <v>44000000</v>
      </c>
      <c r="G10" s="64">
        <v>26000000</v>
      </c>
      <c r="H10" s="64">
        <v>278000000</v>
      </c>
      <c r="I10" s="64">
        <v>96000000</v>
      </c>
      <c r="J10" s="64">
        <v>16000000</v>
      </c>
      <c r="K10" s="64">
        <v>61000000</v>
      </c>
      <c r="L10" s="64">
        <v>29000000</v>
      </c>
      <c r="M10" s="64">
        <v>4000000</v>
      </c>
      <c r="N10" s="64">
        <v>12000000</v>
      </c>
      <c r="O10" s="64">
        <v>41000000</v>
      </c>
      <c r="P10" s="64">
        <v>7000000</v>
      </c>
      <c r="Q10" s="64">
        <v>31000000</v>
      </c>
      <c r="R10" s="64">
        <v>104000000</v>
      </c>
      <c r="S10" s="64">
        <v>92000000</v>
      </c>
      <c r="T10" s="64">
        <v>1000000</v>
      </c>
      <c r="U10" s="64">
        <v>14963797.8913057</v>
      </c>
      <c r="V10" s="64">
        <v>14963797.8913057</v>
      </c>
    </row>
    <row r="11" spans="1:22">
      <c r="A11" s="62">
        <v>7</v>
      </c>
      <c r="B11" s="64">
        <f>'1988-2014_data'!B61</f>
        <v>246838000</v>
      </c>
      <c r="C11" s="64">
        <v>363000000</v>
      </c>
      <c r="D11" s="64">
        <v>213000000</v>
      </c>
      <c r="E11" s="64">
        <v>97000000</v>
      </c>
      <c r="F11" s="64">
        <v>46000000</v>
      </c>
      <c r="G11" s="64">
        <v>38000000</v>
      </c>
      <c r="H11" s="64">
        <v>105000000</v>
      </c>
      <c r="I11" s="64">
        <v>187000000</v>
      </c>
      <c r="J11" s="64">
        <v>55000000</v>
      </c>
      <c r="K11" s="64">
        <v>34000000</v>
      </c>
      <c r="L11" s="64">
        <v>77000000</v>
      </c>
      <c r="M11" s="64">
        <v>14000000</v>
      </c>
      <c r="N11" s="64">
        <v>10000000</v>
      </c>
      <c r="O11" s="64">
        <v>11000000</v>
      </c>
      <c r="P11" s="64">
        <v>25000000</v>
      </c>
      <c r="Q11" s="64">
        <v>13000000</v>
      </c>
      <c r="R11" s="64">
        <v>18000000</v>
      </c>
      <c r="S11" s="64">
        <v>70000000</v>
      </c>
      <c r="T11" s="64">
        <v>7000000</v>
      </c>
      <c r="U11" s="64">
        <v>9651368.6258323602</v>
      </c>
      <c r="V11" s="64">
        <v>9651368.6258323602</v>
      </c>
    </row>
    <row r="12" spans="1:22">
      <c r="A12" s="62">
        <v>8</v>
      </c>
      <c r="B12" s="64">
        <f>'1988-2014_data'!B62</f>
        <v>163683100</v>
      </c>
      <c r="C12" s="64">
        <v>147000000</v>
      </c>
      <c r="D12" s="64">
        <v>93000000</v>
      </c>
      <c r="E12" s="64">
        <v>74000000</v>
      </c>
      <c r="F12" s="64">
        <v>48000000</v>
      </c>
      <c r="G12" s="64">
        <v>36000000</v>
      </c>
      <c r="H12" s="64">
        <v>68000000</v>
      </c>
      <c r="I12" s="64">
        <v>85000000</v>
      </c>
      <c r="J12" s="64">
        <v>88000000</v>
      </c>
      <c r="K12" s="64">
        <v>70000000</v>
      </c>
      <c r="L12" s="64">
        <v>34000000</v>
      </c>
      <c r="M12" s="64">
        <v>30000000</v>
      </c>
      <c r="N12" s="64">
        <v>10000000</v>
      </c>
      <c r="O12" s="64">
        <v>8000000</v>
      </c>
      <c r="P12" s="64">
        <v>11000000</v>
      </c>
      <c r="Q12" s="64">
        <v>11000000</v>
      </c>
      <c r="R12" s="64">
        <v>6000000</v>
      </c>
      <c r="S12" s="64">
        <v>17000000</v>
      </c>
      <c r="T12" s="64">
        <v>23000000</v>
      </c>
      <c r="U12" s="64">
        <v>2239941.5064457399</v>
      </c>
      <c r="V12" s="64">
        <v>2239941.5064457399</v>
      </c>
    </row>
    <row r="13" spans="1:22">
      <c r="A13" s="62">
        <v>9</v>
      </c>
      <c r="B13" s="64">
        <f>'1988-2014_data'!B63</f>
        <v>350070700</v>
      </c>
      <c r="C13" s="64">
        <v>194000000</v>
      </c>
      <c r="D13" s="64">
        <v>160000000</v>
      </c>
      <c r="E13" s="64">
        <v>71000000</v>
      </c>
      <c r="F13" s="64">
        <v>42000000</v>
      </c>
      <c r="G13" s="64">
        <v>36000000</v>
      </c>
      <c r="H13" s="64">
        <v>80000000</v>
      </c>
      <c r="I13" s="64">
        <v>40000000</v>
      </c>
      <c r="J13" s="64">
        <v>38000000</v>
      </c>
      <c r="K13" s="64">
        <v>77000000</v>
      </c>
      <c r="L13" s="64">
        <v>50000000</v>
      </c>
      <c r="M13" s="64">
        <v>16000000</v>
      </c>
      <c r="N13" s="64">
        <v>14000000</v>
      </c>
      <c r="O13" s="64">
        <v>6000000</v>
      </c>
      <c r="P13" s="64">
        <v>4000000</v>
      </c>
      <c r="Q13" s="64">
        <v>22000000</v>
      </c>
      <c r="R13" s="64">
        <v>6000000</v>
      </c>
      <c r="S13" s="64">
        <v>3000000</v>
      </c>
      <c r="T13" s="64">
        <v>26000000</v>
      </c>
      <c r="U13" s="64">
        <v>886575.61484934704</v>
      </c>
      <c r="V13" s="64">
        <v>886575.61484934704</v>
      </c>
    </row>
    <row r="14" spans="1:22">
      <c r="A14" s="62">
        <v>10</v>
      </c>
      <c r="B14" s="64">
        <f>'1988-2014_data'!B64</f>
        <v>1200883000</v>
      </c>
      <c r="C14" s="64">
        <v>91000000</v>
      </c>
      <c r="D14" s="64">
        <v>44000000</v>
      </c>
      <c r="E14" s="64">
        <v>55000000</v>
      </c>
      <c r="F14" s="64">
        <v>28000000</v>
      </c>
      <c r="G14" s="64">
        <v>17000000</v>
      </c>
      <c r="H14" s="64">
        <v>53000000</v>
      </c>
      <c r="I14" s="64">
        <v>37000000</v>
      </c>
      <c r="J14" s="64">
        <v>28000000</v>
      </c>
      <c r="K14" s="64">
        <v>32000000</v>
      </c>
      <c r="L14" s="64">
        <v>75000000</v>
      </c>
      <c r="M14" s="64">
        <v>28000000</v>
      </c>
      <c r="N14" s="64">
        <v>12000000</v>
      </c>
      <c r="O14" s="64">
        <v>7000000</v>
      </c>
      <c r="P14" s="64">
        <v>5000000</v>
      </c>
      <c r="Q14" s="64">
        <v>7000000</v>
      </c>
      <c r="R14" s="64">
        <v>9000000</v>
      </c>
      <c r="S14" s="64">
        <v>3000000</v>
      </c>
      <c r="T14" s="64">
        <v>8000000</v>
      </c>
      <c r="U14" s="64">
        <v>2360147.0368625401</v>
      </c>
      <c r="V14" s="64">
        <v>2360147.0368625401</v>
      </c>
    </row>
    <row r="15" spans="1:22">
      <c r="A15" s="62">
        <v>11</v>
      </c>
      <c r="B15" s="64">
        <f>'1988-2014_data'!B65</f>
        <v>287821800</v>
      </c>
      <c r="C15" s="64">
        <v>1105000000</v>
      </c>
      <c r="D15" s="64">
        <v>92000000</v>
      </c>
      <c r="E15" s="64">
        <v>57000000</v>
      </c>
      <c r="F15" s="64">
        <v>51000000</v>
      </c>
      <c r="G15" s="64">
        <v>27000000</v>
      </c>
      <c r="H15" s="64">
        <v>54000000</v>
      </c>
      <c r="I15" s="64">
        <v>24000000</v>
      </c>
      <c r="J15" s="64">
        <v>16000000</v>
      </c>
      <c r="K15" s="64">
        <v>25000000</v>
      </c>
      <c r="L15" s="64">
        <v>29000000</v>
      </c>
      <c r="M15" s="64">
        <v>45000000</v>
      </c>
      <c r="N15" s="64">
        <v>18000000</v>
      </c>
      <c r="O15" s="64">
        <v>8000000</v>
      </c>
      <c r="P15" s="64">
        <v>4000000</v>
      </c>
      <c r="Q15" s="64">
        <v>3000000</v>
      </c>
      <c r="R15" s="64">
        <v>3000000</v>
      </c>
      <c r="S15" s="64">
        <v>8000000</v>
      </c>
      <c r="T15" s="64">
        <v>1000000</v>
      </c>
      <c r="U15" s="64">
        <v>6743694.2399556097</v>
      </c>
      <c r="V15" s="64">
        <v>6743694.2399556097</v>
      </c>
    </row>
    <row r="16" spans="1:22">
      <c r="A16" s="62">
        <v>12</v>
      </c>
      <c r="B16" s="64">
        <f>'1988-2014_data'!B66</f>
        <v>287330500</v>
      </c>
      <c r="C16" s="64">
        <v>222000000</v>
      </c>
      <c r="D16" s="64">
        <v>60000000</v>
      </c>
      <c r="E16" s="64">
        <v>33000000</v>
      </c>
      <c r="F16" s="64">
        <v>25000000</v>
      </c>
      <c r="G16" s="64">
        <v>23000000</v>
      </c>
      <c r="H16" s="64">
        <v>19000000</v>
      </c>
      <c r="I16" s="64">
        <v>24000000</v>
      </c>
      <c r="J16" s="64">
        <v>16000000</v>
      </c>
      <c r="K16" s="64">
        <v>21000000</v>
      </c>
      <c r="L16" s="64">
        <v>27000000</v>
      </c>
      <c r="M16" s="64">
        <v>21000000</v>
      </c>
      <c r="N16" s="64">
        <v>31000000</v>
      </c>
      <c r="O16" s="64">
        <v>14000000</v>
      </c>
      <c r="P16" s="64">
        <v>10000000</v>
      </c>
      <c r="Q16" s="64">
        <v>5000000</v>
      </c>
      <c r="R16" s="64">
        <v>2000000</v>
      </c>
      <c r="S16" s="64">
        <v>4000000</v>
      </c>
      <c r="T16" s="64">
        <v>1000000</v>
      </c>
      <c r="U16" s="64">
        <v>7849986.3798772804</v>
      </c>
      <c r="V16" s="64">
        <v>7849986.3798772804</v>
      </c>
    </row>
    <row r="17" spans="1:22">
      <c r="A17" s="62">
        <v>13</v>
      </c>
      <c r="B17" s="64">
        <f>'1988-2014_data'!B67</f>
        <v>201947200</v>
      </c>
      <c r="C17" s="64">
        <v>223000000</v>
      </c>
      <c r="D17" s="64">
        <v>373000000</v>
      </c>
      <c r="E17" s="64">
        <v>34000000</v>
      </c>
      <c r="F17" s="64">
        <v>27000000</v>
      </c>
      <c r="G17" s="64">
        <v>13000000</v>
      </c>
      <c r="H17" s="64">
        <v>59000000</v>
      </c>
      <c r="I17" s="64">
        <v>12000000</v>
      </c>
      <c r="J17" s="64">
        <v>13000000</v>
      </c>
      <c r="K17" s="64">
        <v>19000000</v>
      </c>
      <c r="L17" s="64">
        <v>25000000</v>
      </c>
      <c r="M17" s="64">
        <v>16000000</v>
      </c>
      <c r="N17" s="64">
        <v>13000000</v>
      </c>
      <c r="O17" s="64">
        <v>30000000</v>
      </c>
      <c r="P17" s="64">
        <v>8000000</v>
      </c>
      <c r="Q17" s="64">
        <v>4000000</v>
      </c>
      <c r="R17" s="64">
        <v>4000000</v>
      </c>
      <c r="S17" s="64">
        <v>1000000</v>
      </c>
      <c r="T17" s="64">
        <v>1000000</v>
      </c>
      <c r="U17" s="64">
        <v>1118122.25617083</v>
      </c>
      <c r="V17" s="64">
        <v>1118122.25617083</v>
      </c>
    </row>
    <row r="18" spans="1:22">
      <c r="A18" s="62">
        <v>14</v>
      </c>
      <c r="B18" s="64">
        <f>'1988-2014_data'!B68</f>
        <v>89242430</v>
      </c>
      <c r="C18" s="64">
        <v>82000000</v>
      </c>
      <c r="D18" s="64">
        <v>119000000</v>
      </c>
      <c r="E18" s="64">
        <v>142000000</v>
      </c>
      <c r="F18" s="64">
        <v>42000000</v>
      </c>
      <c r="G18" s="64">
        <v>9000000</v>
      </c>
      <c r="H18" s="64">
        <v>32000000</v>
      </c>
      <c r="I18" s="64">
        <v>36000000</v>
      </c>
      <c r="J18" s="64">
        <v>7000000</v>
      </c>
      <c r="K18" s="64">
        <v>18000000</v>
      </c>
      <c r="L18" s="64">
        <v>16000000</v>
      </c>
      <c r="M18" s="64">
        <v>11000000</v>
      </c>
      <c r="N18" s="64">
        <v>7000000</v>
      </c>
      <c r="O18" s="64">
        <v>9000000</v>
      </c>
      <c r="P18" s="64">
        <v>26000000</v>
      </c>
      <c r="Q18" s="64">
        <v>5000000</v>
      </c>
      <c r="R18" s="64">
        <v>5000000</v>
      </c>
      <c r="S18" s="64">
        <v>5000000</v>
      </c>
      <c r="T18" s="64">
        <v>444444</v>
      </c>
      <c r="U18" s="64">
        <v>202984.27365621401</v>
      </c>
      <c r="V18" s="64">
        <v>202984.27365621401</v>
      </c>
    </row>
    <row r="19" spans="1:22">
      <c r="A19" s="62">
        <v>15</v>
      </c>
      <c r="B19" s="64">
        <f>'1988-2014_data'!B69</f>
        <v>27317880</v>
      </c>
      <c r="C19" s="64">
        <v>90000000</v>
      </c>
      <c r="D19" s="64">
        <v>41000000</v>
      </c>
      <c r="E19" s="64">
        <v>164000000</v>
      </c>
      <c r="F19" s="64">
        <v>92000000</v>
      </c>
      <c r="G19" s="64">
        <v>45000000</v>
      </c>
      <c r="H19" s="64">
        <v>12000000</v>
      </c>
      <c r="I19" s="64">
        <v>18000000</v>
      </c>
      <c r="J19" s="64">
        <v>13000000</v>
      </c>
      <c r="K19" s="64">
        <v>9000000</v>
      </c>
      <c r="L19" s="64">
        <v>12000000</v>
      </c>
      <c r="M19" s="64">
        <v>11000000</v>
      </c>
      <c r="N19" s="64">
        <v>9000000</v>
      </c>
      <c r="O19" s="64">
        <v>7000000</v>
      </c>
      <c r="P19" s="64">
        <v>6000000</v>
      </c>
      <c r="Q19" s="64">
        <v>11000000</v>
      </c>
      <c r="R19" s="64">
        <v>8000000</v>
      </c>
      <c r="S19" s="64">
        <v>5000000</v>
      </c>
      <c r="T19" s="64">
        <v>444444</v>
      </c>
      <c r="U19" s="64">
        <v>280941.77535742801</v>
      </c>
      <c r="V19" s="64">
        <v>280941.77535742801</v>
      </c>
    </row>
    <row r="20" spans="1:22">
      <c r="A20" s="62">
        <v>16</v>
      </c>
      <c r="B20" s="64">
        <f>'1988-2014_data'!B70</f>
        <v>16554370</v>
      </c>
      <c r="C20" s="64">
        <v>30000000</v>
      </c>
      <c r="D20" s="64">
        <v>38000000</v>
      </c>
      <c r="E20" s="64">
        <v>59000000</v>
      </c>
      <c r="F20" s="64">
        <v>47000000</v>
      </c>
      <c r="G20" s="64">
        <v>36000000</v>
      </c>
      <c r="H20" s="64">
        <v>31000000</v>
      </c>
      <c r="I20" s="64">
        <v>4000000</v>
      </c>
      <c r="J20" s="64">
        <v>5000000</v>
      </c>
      <c r="K20" s="64">
        <v>15000000</v>
      </c>
      <c r="L20" s="64">
        <v>10000000</v>
      </c>
      <c r="M20" s="64">
        <v>9000000</v>
      </c>
      <c r="N20" s="64">
        <v>8000000</v>
      </c>
      <c r="O20" s="64">
        <v>9000000</v>
      </c>
      <c r="P20" s="64">
        <v>5000000</v>
      </c>
      <c r="Q20" s="64">
        <v>12000000</v>
      </c>
      <c r="R20" s="64">
        <v>5000000</v>
      </c>
      <c r="S20" s="64">
        <v>3000000</v>
      </c>
      <c r="T20" s="64">
        <v>1000000</v>
      </c>
      <c r="U20" s="64">
        <v>180492.78958146001</v>
      </c>
      <c r="V20" s="64">
        <v>180492.78958146001</v>
      </c>
    </row>
    <row r="21" spans="1:22">
      <c r="A21" s="62">
        <v>17</v>
      </c>
      <c r="B21" s="64">
        <f>'1988-2014_data'!B71</f>
        <v>6539651</v>
      </c>
      <c r="C21" s="64">
        <v>60000000</v>
      </c>
      <c r="D21" s="64">
        <v>29000000</v>
      </c>
      <c r="E21" s="64">
        <v>8000000</v>
      </c>
      <c r="F21" s="64">
        <v>25000000</v>
      </c>
      <c r="G21" s="64">
        <v>28000000</v>
      </c>
      <c r="H21" s="64">
        <v>103000000</v>
      </c>
      <c r="I21" s="64">
        <v>16000000</v>
      </c>
      <c r="J21" s="64">
        <v>4000000</v>
      </c>
      <c r="K21" s="64">
        <v>5000000</v>
      </c>
      <c r="L21" s="64">
        <v>8000000</v>
      </c>
      <c r="M21" s="64">
        <v>3000000</v>
      </c>
      <c r="N21" s="64">
        <v>5000000</v>
      </c>
      <c r="O21" s="64">
        <v>5000000</v>
      </c>
      <c r="P21" s="64">
        <v>3000000</v>
      </c>
      <c r="Q21" s="64">
        <v>6000000</v>
      </c>
      <c r="R21" s="64">
        <v>7000000</v>
      </c>
      <c r="S21" s="64">
        <v>6000000</v>
      </c>
      <c r="T21" s="64">
        <v>1000000</v>
      </c>
      <c r="U21" s="64">
        <v>307757.933094921</v>
      </c>
      <c r="V21" s="64">
        <v>307757.933094921</v>
      </c>
    </row>
    <row r="22" spans="1:22">
      <c r="A22" s="62">
        <v>18</v>
      </c>
      <c r="B22" s="64">
        <f>'1988-2014_data'!B72</f>
        <v>3473771</v>
      </c>
      <c r="C22" s="64">
        <v>0</v>
      </c>
      <c r="D22" s="64">
        <v>32000000</v>
      </c>
      <c r="E22" s="64">
        <v>15000000</v>
      </c>
      <c r="F22" s="64">
        <v>11000000</v>
      </c>
      <c r="G22" s="64">
        <v>16000000</v>
      </c>
      <c r="H22" s="64">
        <v>60000000</v>
      </c>
      <c r="I22" s="64">
        <v>35000000</v>
      </c>
      <c r="J22" s="64">
        <v>12000000</v>
      </c>
      <c r="K22" s="64">
        <v>8000000</v>
      </c>
      <c r="L22" s="64">
        <v>6000000</v>
      </c>
      <c r="M22" s="64">
        <v>6000000</v>
      </c>
      <c r="N22" s="64">
        <v>1000000</v>
      </c>
      <c r="O22" s="64">
        <v>4000000</v>
      </c>
      <c r="P22" s="64">
        <v>5000000</v>
      </c>
      <c r="Q22" s="64">
        <v>4000000</v>
      </c>
      <c r="R22" s="64">
        <v>2000000</v>
      </c>
      <c r="S22" s="64">
        <v>4000000</v>
      </c>
      <c r="T22" s="64">
        <v>444444</v>
      </c>
      <c r="U22" s="64">
        <v>115449.890312776</v>
      </c>
      <c r="V22" s="64">
        <v>115449.890312776</v>
      </c>
    </row>
    <row r="23" spans="1:22">
      <c r="A23" s="62">
        <v>19</v>
      </c>
      <c r="B23" s="64">
        <f>'1988-2014_data'!B73</f>
        <v>0</v>
      </c>
      <c r="C23" s="64">
        <v>0</v>
      </c>
      <c r="D23" s="64">
        <v>56000000</v>
      </c>
      <c r="E23" s="64">
        <v>22000000</v>
      </c>
      <c r="F23" s="64">
        <v>11000000</v>
      </c>
      <c r="G23" s="64">
        <v>4000000</v>
      </c>
      <c r="H23" s="64">
        <v>18000000</v>
      </c>
      <c r="I23" s="64">
        <v>26000000</v>
      </c>
      <c r="J23" s="64">
        <v>12000000</v>
      </c>
      <c r="K23" s="64">
        <v>10000000</v>
      </c>
      <c r="L23" s="64">
        <v>3000000</v>
      </c>
      <c r="M23" s="64">
        <v>3000000</v>
      </c>
      <c r="N23" s="64">
        <v>3000000</v>
      </c>
      <c r="O23" s="64">
        <v>2000000</v>
      </c>
      <c r="P23" s="64">
        <v>1000000</v>
      </c>
      <c r="Q23" s="64">
        <v>3000000</v>
      </c>
      <c r="R23" s="64">
        <v>1000000</v>
      </c>
      <c r="S23" s="64">
        <v>3000000</v>
      </c>
      <c r="T23" s="64">
        <v>1000000</v>
      </c>
      <c r="U23" s="64">
        <v>171869.47211989199</v>
      </c>
      <c r="V23" s="64">
        <v>171869.47211989199</v>
      </c>
    </row>
    <row r="24" spans="1:22">
      <c r="A24" s="62">
        <v>20</v>
      </c>
      <c r="B24" s="64">
        <f>'1988-2014_data'!B74</f>
        <v>0</v>
      </c>
      <c r="C24" s="64">
        <v>0</v>
      </c>
      <c r="D24" s="64">
        <v>4000000</v>
      </c>
      <c r="E24" s="64">
        <v>42000000</v>
      </c>
      <c r="F24" s="64">
        <v>11000000</v>
      </c>
      <c r="G24" s="64">
        <v>4000000</v>
      </c>
      <c r="H24" s="64">
        <v>5000000</v>
      </c>
      <c r="I24" s="64">
        <v>12000000</v>
      </c>
      <c r="J24" s="64">
        <v>7000000</v>
      </c>
      <c r="K24" s="64">
        <v>15000000</v>
      </c>
      <c r="L24" s="64">
        <v>4000000</v>
      </c>
      <c r="M24" s="64">
        <v>2000000</v>
      </c>
      <c r="N24" s="64">
        <v>1000000</v>
      </c>
      <c r="O24" s="64">
        <v>2000000</v>
      </c>
      <c r="P24" s="64" t="s">
        <v>84</v>
      </c>
      <c r="Q24" s="64">
        <v>1000000</v>
      </c>
      <c r="R24" s="64">
        <v>2000000</v>
      </c>
      <c r="S24" s="64">
        <v>1000000</v>
      </c>
      <c r="T24" s="64">
        <v>444444</v>
      </c>
      <c r="U24" s="64">
        <v>0</v>
      </c>
    </row>
    <row r="25" spans="1:22">
      <c r="A25" s="62">
        <v>21</v>
      </c>
      <c r="B25" s="64">
        <f>'1988-2014_data'!B75</f>
        <v>0</v>
      </c>
      <c r="C25" s="64">
        <v>0</v>
      </c>
      <c r="D25" s="64">
        <v>2000000</v>
      </c>
      <c r="E25" s="64">
        <v>13000000</v>
      </c>
      <c r="F25" s="64">
        <v>10000000</v>
      </c>
      <c r="G25" s="64">
        <v>8000000</v>
      </c>
      <c r="H25" s="64">
        <v>5000000</v>
      </c>
      <c r="I25" s="64">
        <v>3000000</v>
      </c>
      <c r="J25" s="64">
        <v>2000000</v>
      </c>
      <c r="K25" s="64">
        <v>4000000</v>
      </c>
      <c r="L25" s="64">
        <v>3000000</v>
      </c>
      <c r="M25" s="64">
        <v>1000000</v>
      </c>
      <c r="N25" s="64">
        <v>0</v>
      </c>
      <c r="O25" s="64">
        <v>0</v>
      </c>
      <c r="P25" s="64">
        <v>1000000</v>
      </c>
      <c r="Q25" s="64" t="s">
        <v>84</v>
      </c>
      <c r="R25" s="64" t="s">
        <v>84</v>
      </c>
      <c r="S25" s="64" t="s">
        <v>84</v>
      </c>
      <c r="T25" s="64">
        <v>444444</v>
      </c>
      <c r="U25" s="64">
        <v>0</v>
      </c>
    </row>
    <row r="26" spans="1:22">
      <c r="A26" s="62">
        <v>22</v>
      </c>
      <c r="B26" s="64">
        <f>'1988-2014_data'!B76</f>
        <v>0</v>
      </c>
      <c r="C26" s="64">
        <v>0</v>
      </c>
      <c r="D26" s="64">
        <v>0</v>
      </c>
      <c r="E26" s="64">
        <v>3000000</v>
      </c>
      <c r="F26" s="64">
        <v>1000000</v>
      </c>
      <c r="G26" s="64">
        <v>2000000</v>
      </c>
      <c r="H26" s="64">
        <v>6000000</v>
      </c>
      <c r="I26" s="64">
        <v>2000000</v>
      </c>
      <c r="J26" s="64">
        <v>1000000</v>
      </c>
      <c r="K26" s="64">
        <v>1000000</v>
      </c>
      <c r="L26" s="64">
        <v>2000000</v>
      </c>
      <c r="M26" s="64">
        <v>1000000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4">
        <v>1000000</v>
      </c>
      <c r="T26" s="64">
        <v>0</v>
      </c>
      <c r="U26" s="64">
        <v>0</v>
      </c>
    </row>
    <row r="27" spans="1:22">
      <c r="A27" s="62">
        <v>23</v>
      </c>
      <c r="B27" s="64">
        <f>'1988-2014_data'!B77</f>
        <v>0</v>
      </c>
      <c r="C27" s="64">
        <v>0</v>
      </c>
      <c r="D27" s="64">
        <v>0</v>
      </c>
      <c r="E27" s="64">
        <v>1000000</v>
      </c>
      <c r="F27" s="64">
        <v>1000000</v>
      </c>
      <c r="G27" s="64">
        <v>2000000</v>
      </c>
      <c r="H27" s="64">
        <v>6000000</v>
      </c>
      <c r="I27" s="64">
        <v>1000000</v>
      </c>
      <c r="J27" s="64" t="s">
        <v>84</v>
      </c>
      <c r="K27" s="64">
        <v>0</v>
      </c>
      <c r="L27" s="64" t="s">
        <v>84</v>
      </c>
      <c r="M27" s="64">
        <v>0</v>
      </c>
      <c r="N27" s="64" t="s">
        <v>84</v>
      </c>
      <c r="O27" s="64" t="s">
        <v>84</v>
      </c>
      <c r="P27" s="64">
        <v>0</v>
      </c>
      <c r="Q27" s="64">
        <v>0</v>
      </c>
      <c r="R27" s="64">
        <v>0</v>
      </c>
      <c r="S27" s="64">
        <v>0</v>
      </c>
      <c r="T27" s="64">
        <v>0</v>
      </c>
      <c r="U27" s="64">
        <v>0</v>
      </c>
    </row>
    <row r="28" spans="1:22">
      <c r="A28" s="62">
        <v>24</v>
      </c>
      <c r="B28" s="64">
        <f>'1988-2014_data'!B78</f>
        <v>0</v>
      </c>
      <c r="C28" s="64">
        <v>0</v>
      </c>
      <c r="D28" s="64">
        <v>0</v>
      </c>
      <c r="E28" s="64">
        <v>0</v>
      </c>
      <c r="F28" s="64">
        <v>0</v>
      </c>
      <c r="G28" s="64">
        <v>1000000</v>
      </c>
      <c r="H28" s="64">
        <v>2000000</v>
      </c>
      <c r="I28" s="64">
        <v>0</v>
      </c>
      <c r="J28" s="64">
        <v>1000000</v>
      </c>
      <c r="K28" s="64">
        <v>0</v>
      </c>
      <c r="L28" s="64">
        <v>0</v>
      </c>
      <c r="M28" s="64" t="s">
        <v>84</v>
      </c>
      <c r="N28" s="64" t="s">
        <v>84</v>
      </c>
      <c r="O28" s="64" t="s">
        <v>84</v>
      </c>
      <c r="P28" s="64">
        <v>0</v>
      </c>
      <c r="Q28" s="64" t="s">
        <v>84</v>
      </c>
      <c r="R28" s="64">
        <v>0</v>
      </c>
      <c r="S28" s="64">
        <v>1000000</v>
      </c>
      <c r="T28" s="64">
        <v>0</v>
      </c>
      <c r="U28" s="64">
        <v>0</v>
      </c>
    </row>
    <row r="29" spans="1:22">
      <c r="A29" s="62">
        <v>25</v>
      </c>
      <c r="B29" s="64">
        <f>'1988-2014_data'!B79</f>
        <v>0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 s="64">
        <v>0</v>
      </c>
      <c r="O29" s="64" t="s">
        <v>84</v>
      </c>
      <c r="P29" s="64">
        <v>0</v>
      </c>
      <c r="Q29" s="64">
        <v>0</v>
      </c>
      <c r="R29" s="64">
        <v>0</v>
      </c>
      <c r="S29" s="64">
        <v>0</v>
      </c>
      <c r="T29" s="64">
        <v>0</v>
      </c>
      <c r="U29" s="64">
        <v>0</v>
      </c>
    </row>
    <row r="34" spans="1:30">
      <c r="B34" s="62" t="s">
        <v>80</v>
      </c>
      <c r="C34" s="62">
        <v>0</v>
      </c>
      <c r="D34" s="62">
        <v>1</v>
      </c>
      <c r="E34" s="62">
        <v>2</v>
      </c>
      <c r="F34" s="62">
        <v>3</v>
      </c>
      <c r="G34" s="62">
        <v>4</v>
      </c>
      <c r="H34" s="62">
        <v>5</v>
      </c>
      <c r="I34" s="62">
        <v>6</v>
      </c>
      <c r="J34" s="62">
        <v>7</v>
      </c>
      <c r="K34" s="62">
        <v>8</v>
      </c>
      <c r="L34" s="62">
        <v>9</v>
      </c>
      <c r="M34" s="62">
        <v>10</v>
      </c>
      <c r="N34" s="62">
        <v>11</v>
      </c>
      <c r="O34" s="62">
        <v>12</v>
      </c>
      <c r="P34" s="62">
        <v>13</v>
      </c>
      <c r="Q34" s="62">
        <v>14</v>
      </c>
      <c r="T34" s="62">
        <v>15</v>
      </c>
      <c r="U34" s="62">
        <v>16</v>
      </c>
      <c r="V34" s="62">
        <v>17</v>
      </c>
      <c r="W34" s="62">
        <v>18</v>
      </c>
      <c r="X34" s="62">
        <v>19</v>
      </c>
      <c r="Y34" s="62">
        <v>20</v>
      </c>
      <c r="Z34" s="62">
        <v>21</v>
      </c>
      <c r="AA34" s="62">
        <v>22</v>
      </c>
      <c r="AB34" s="62">
        <v>23</v>
      </c>
      <c r="AC34" s="62">
        <v>24</v>
      </c>
      <c r="AD34" s="62">
        <v>25</v>
      </c>
    </row>
    <row r="35" spans="1:30">
      <c r="A35" s="62">
        <f t="shared" ref="A35:A54" si="0">SUM(C35:R35)</f>
        <v>12513477700.216351</v>
      </c>
      <c r="B35" s="62">
        <v>1988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9625752.0867152512</v>
      </c>
      <c r="I35" s="62">
        <v>156663055.29545599</v>
      </c>
      <c r="J35" s="62">
        <v>2370933084.8047199</v>
      </c>
      <c r="K35" s="62">
        <v>1853612237.39904</v>
      </c>
      <c r="L35" s="62">
        <v>670185122.64651597</v>
      </c>
      <c r="M35" s="62">
        <v>312216087.87162596</v>
      </c>
      <c r="N35" s="62">
        <v>822461254.49156106</v>
      </c>
      <c r="O35" s="62">
        <v>2434962881.4142504</v>
      </c>
      <c r="P35" s="62">
        <v>2983352362.0682697</v>
      </c>
      <c r="Q35" s="62">
        <v>423605951.43319499</v>
      </c>
      <c r="R35" s="62">
        <f t="shared" ref="R35:R54" si="1">SUM(T35:AD35)</f>
        <v>475859910.70500118</v>
      </c>
      <c r="T35" s="62">
        <v>67671302.951327398</v>
      </c>
      <c r="U35" s="62">
        <v>99084378.599889711</v>
      </c>
      <c r="V35" s="62">
        <v>72381631.706599802</v>
      </c>
      <c r="W35" s="62">
        <v>121079012.749332</v>
      </c>
      <c r="X35" s="62">
        <v>47794533.625758499</v>
      </c>
      <c r="Y35" s="62">
        <v>67849051.0720938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</row>
    <row r="36" spans="1:30">
      <c r="A36" s="62">
        <f t="shared" si="0"/>
        <v>2686000000</v>
      </c>
      <c r="B36" s="62">
        <v>1989</v>
      </c>
      <c r="C36" s="62">
        <v>0</v>
      </c>
      <c r="D36" s="62">
        <v>0</v>
      </c>
      <c r="E36" s="62">
        <v>0</v>
      </c>
      <c r="F36" s="62">
        <v>0</v>
      </c>
      <c r="G36" s="62">
        <v>6000000</v>
      </c>
      <c r="H36" s="62">
        <v>15000000</v>
      </c>
      <c r="I36" s="62">
        <v>58000000</v>
      </c>
      <c r="J36" s="62">
        <v>363000000</v>
      </c>
      <c r="K36" s="62">
        <v>147000000</v>
      </c>
      <c r="L36" s="62">
        <v>194000000</v>
      </c>
      <c r="M36" s="62">
        <v>91000000</v>
      </c>
      <c r="N36" s="62">
        <v>1105000000</v>
      </c>
      <c r="O36" s="62">
        <v>222000000</v>
      </c>
      <c r="P36" s="62">
        <v>223000000</v>
      </c>
      <c r="Q36" s="62">
        <v>82000000</v>
      </c>
      <c r="R36" s="62">
        <f t="shared" si="1"/>
        <v>180000000</v>
      </c>
      <c r="T36" s="62">
        <v>90000000</v>
      </c>
      <c r="U36" s="62">
        <v>30000000</v>
      </c>
      <c r="V36" s="62">
        <v>60000000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</row>
    <row r="37" spans="1:30">
      <c r="A37" s="62">
        <f t="shared" si="0"/>
        <v>1420000000</v>
      </c>
      <c r="B37" s="62">
        <v>1991</v>
      </c>
      <c r="C37" s="62">
        <v>0</v>
      </c>
      <c r="D37" s="62">
        <v>0</v>
      </c>
      <c r="E37" s="62">
        <v>4000000</v>
      </c>
      <c r="F37" s="62">
        <v>0</v>
      </c>
      <c r="G37" s="62">
        <v>2000000</v>
      </c>
      <c r="H37" s="62">
        <v>12000000</v>
      </c>
      <c r="I37" s="62">
        <v>46000000</v>
      </c>
      <c r="J37" s="62">
        <v>213000000</v>
      </c>
      <c r="K37" s="62">
        <v>93000000</v>
      </c>
      <c r="L37" s="62">
        <v>160000000</v>
      </c>
      <c r="M37" s="62">
        <v>44000000</v>
      </c>
      <c r="N37" s="62">
        <v>92000000</v>
      </c>
      <c r="O37" s="62">
        <v>60000000</v>
      </c>
      <c r="P37" s="62">
        <v>373000000</v>
      </c>
      <c r="Q37" s="62">
        <v>119000000</v>
      </c>
      <c r="R37" s="62">
        <f t="shared" si="1"/>
        <v>202000000</v>
      </c>
      <c r="T37" s="62">
        <v>41000000</v>
      </c>
      <c r="U37" s="62">
        <v>38000000</v>
      </c>
      <c r="V37" s="62">
        <v>29000000</v>
      </c>
      <c r="W37" s="62">
        <v>32000000</v>
      </c>
      <c r="X37" s="62">
        <v>56000000</v>
      </c>
      <c r="Y37" s="62">
        <v>4000000</v>
      </c>
      <c r="Z37" s="62">
        <v>2000000</v>
      </c>
      <c r="AA37" s="62">
        <v>0</v>
      </c>
      <c r="AB37" s="62">
        <v>0</v>
      </c>
      <c r="AC37" s="62">
        <v>0</v>
      </c>
      <c r="AD37" s="62">
        <v>0</v>
      </c>
    </row>
    <row r="38" spans="1:30">
      <c r="A38" s="62">
        <f t="shared" si="0"/>
        <v>974000000</v>
      </c>
      <c r="B38" s="62">
        <v>1992</v>
      </c>
      <c r="C38" s="62">
        <v>0</v>
      </c>
      <c r="D38" s="62">
        <v>0</v>
      </c>
      <c r="E38" s="62">
        <v>0</v>
      </c>
      <c r="F38" s="62">
        <v>1000000</v>
      </c>
      <c r="G38" s="62">
        <v>2000000</v>
      </c>
      <c r="H38" s="62">
        <v>27000000</v>
      </c>
      <c r="I38" s="62">
        <v>54000000</v>
      </c>
      <c r="J38" s="62">
        <v>97000000</v>
      </c>
      <c r="K38" s="62">
        <v>74000000</v>
      </c>
      <c r="L38" s="62">
        <v>71000000</v>
      </c>
      <c r="M38" s="62">
        <v>55000000</v>
      </c>
      <c r="N38" s="62">
        <v>57000000</v>
      </c>
      <c r="O38" s="62">
        <v>33000000</v>
      </c>
      <c r="P38" s="62">
        <v>34000000</v>
      </c>
      <c r="Q38" s="62">
        <v>142000000</v>
      </c>
      <c r="R38" s="62">
        <f t="shared" si="1"/>
        <v>327000000</v>
      </c>
      <c r="T38" s="62">
        <v>164000000</v>
      </c>
      <c r="U38" s="62">
        <v>59000000</v>
      </c>
      <c r="V38" s="62">
        <v>8000000</v>
      </c>
      <c r="W38" s="62">
        <v>15000000</v>
      </c>
      <c r="X38" s="62">
        <v>22000000</v>
      </c>
      <c r="Y38" s="62">
        <v>42000000</v>
      </c>
      <c r="Z38" s="62">
        <v>13000000</v>
      </c>
      <c r="AA38" s="62">
        <v>3000000</v>
      </c>
      <c r="AB38" s="62">
        <v>1000000</v>
      </c>
      <c r="AC38" s="62">
        <v>0</v>
      </c>
      <c r="AD38" s="62">
        <v>0</v>
      </c>
    </row>
    <row r="39" spans="1:30">
      <c r="A39" s="62">
        <f t="shared" si="0"/>
        <v>613000000</v>
      </c>
      <c r="B39" s="62">
        <v>1993</v>
      </c>
      <c r="C39" s="62">
        <v>0</v>
      </c>
      <c r="D39" s="62">
        <v>0</v>
      </c>
      <c r="E39" s="62">
        <v>0</v>
      </c>
      <c r="F39" s="62">
        <v>1000000</v>
      </c>
      <c r="G39" s="62">
        <v>33000000</v>
      </c>
      <c r="H39" s="62">
        <v>17000000</v>
      </c>
      <c r="I39" s="62">
        <v>44000000</v>
      </c>
      <c r="J39" s="62">
        <v>46000000</v>
      </c>
      <c r="K39" s="62">
        <v>48000000</v>
      </c>
      <c r="L39" s="62">
        <v>42000000</v>
      </c>
      <c r="M39" s="62">
        <v>28000000</v>
      </c>
      <c r="N39" s="62">
        <v>51000000</v>
      </c>
      <c r="O39" s="62">
        <v>25000000</v>
      </c>
      <c r="P39" s="62">
        <v>27000000</v>
      </c>
      <c r="Q39" s="62">
        <v>42000000</v>
      </c>
      <c r="R39" s="62">
        <f t="shared" si="1"/>
        <v>209000000</v>
      </c>
      <c r="T39" s="62">
        <v>92000000</v>
      </c>
      <c r="U39" s="62">
        <v>47000000</v>
      </c>
      <c r="V39" s="62">
        <v>25000000</v>
      </c>
      <c r="W39" s="62">
        <v>11000000</v>
      </c>
      <c r="X39" s="62">
        <v>11000000</v>
      </c>
      <c r="Y39" s="62">
        <v>11000000</v>
      </c>
      <c r="Z39" s="62">
        <v>10000000</v>
      </c>
      <c r="AA39" s="62">
        <v>1000000</v>
      </c>
      <c r="AB39" s="62">
        <v>1000000</v>
      </c>
      <c r="AC39" s="62">
        <v>0</v>
      </c>
      <c r="AD39" s="62">
        <v>0</v>
      </c>
    </row>
    <row r="40" spans="1:30">
      <c r="A40" s="62">
        <f t="shared" si="0"/>
        <v>478000000</v>
      </c>
      <c r="B40" s="62">
        <v>1994</v>
      </c>
      <c r="C40" s="62">
        <v>0</v>
      </c>
      <c r="D40" s="62">
        <v>0</v>
      </c>
      <c r="E40" s="62">
        <v>0</v>
      </c>
      <c r="F40" s="62">
        <v>0</v>
      </c>
      <c r="G40" s="62">
        <v>21000000</v>
      </c>
      <c r="H40" s="62">
        <v>86000000</v>
      </c>
      <c r="I40" s="62">
        <v>26000000</v>
      </c>
      <c r="J40" s="62">
        <v>38000000</v>
      </c>
      <c r="K40" s="62">
        <v>36000000</v>
      </c>
      <c r="L40" s="62">
        <v>36000000</v>
      </c>
      <c r="M40" s="62">
        <v>17000000</v>
      </c>
      <c r="N40" s="62">
        <v>27000000</v>
      </c>
      <c r="O40" s="62">
        <v>23000000</v>
      </c>
      <c r="P40" s="62">
        <v>13000000</v>
      </c>
      <c r="Q40" s="62">
        <v>9000000</v>
      </c>
      <c r="R40" s="62">
        <f t="shared" si="1"/>
        <v>146000000</v>
      </c>
      <c r="T40" s="62">
        <v>45000000</v>
      </c>
      <c r="U40" s="62">
        <v>36000000</v>
      </c>
      <c r="V40" s="62">
        <v>28000000</v>
      </c>
      <c r="W40" s="62">
        <v>16000000</v>
      </c>
      <c r="X40" s="62">
        <v>4000000</v>
      </c>
      <c r="Y40" s="62">
        <v>4000000</v>
      </c>
      <c r="Z40" s="62">
        <v>8000000</v>
      </c>
      <c r="AA40" s="62">
        <v>2000000</v>
      </c>
      <c r="AB40" s="62">
        <v>2000000</v>
      </c>
      <c r="AC40" s="62">
        <v>1000000</v>
      </c>
      <c r="AD40" s="62">
        <v>0</v>
      </c>
    </row>
    <row r="41" spans="1:30">
      <c r="A41" s="62">
        <f t="shared" si="0"/>
        <v>1080000000</v>
      </c>
      <c r="B41" s="62">
        <v>1995</v>
      </c>
      <c r="C41" s="62">
        <v>0</v>
      </c>
      <c r="D41" s="62">
        <v>1000000</v>
      </c>
      <c r="E41" s="62">
        <v>0</v>
      </c>
      <c r="F41" s="62">
        <v>2000000</v>
      </c>
      <c r="G41" s="62">
        <v>6000000</v>
      </c>
      <c r="H41" s="62">
        <v>75000000</v>
      </c>
      <c r="I41" s="62">
        <v>278000000</v>
      </c>
      <c r="J41" s="62">
        <v>105000000</v>
      </c>
      <c r="K41" s="62">
        <v>68000000</v>
      </c>
      <c r="L41" s="62">
        <v>80000000</v>
      </c>
      <c r="M41" s="62">
        <v>53000000</v>
      </c>
      <c r="N41" s="62">
        <v>54000000</v>
      </c>
      <c r="O41" s="62">
        <v>19000000</v>
      </c>
      <c r="P41" s="62">
        <v>59000000</v>
      </c>
      <c r="Q41" s="62">
        <v>32000000</v>
      </c>
      <c r="R41" s="62">
        <f t="shared" si="1"/>
        <v>248000000</v>
      </c>
      <c r="T41" s="62">
        <v>12000000</v>
      </c>
      <c r="U41" s="62">
        <v>31000000</v>
      </c>
      <c r="V41" s="62">
        <v>103000000</v>
      </c>
      <c r="W41" s="62">
        <v>60000000</v>
      </c>
      <c r="X41" s="62">
        <v>18000000</v>
      </c>
      <c r="Y41" s="62">
        <v>5000000</v>
      </c>
      <c r="Z41" s="62">
        <v>5000000</v>
      </c>
      <c r="AA41" s="62">
        <v>6000000</v>
      </c>
      <c r="AB41" s="62">
        <v>6000000</v>
      </c>
      <c r="AC41" s="62">
        <v>2000000</v>
      </c>
      <c r="AD41" s="62">
        <v>0</v>
      </c>
    </row>
    <row r="42" spans="1:30">
      <c r="A42" s="62">
        <f t="shared" si="0"/>
        <v>664500000</v>
      </c>
      <c r="B42" s="62">
        <v>1996</v>
      </c>
      <c r="C42" s="62">
        <v>0</v>
      </c>
      <c r="D42" s="62">
        <v>0</v>
      </c>
      <c r="E42" s="62">
        <v>0</v>
      </c>
      <c r="F42" s="62">
        <v>0</v>
      </c>
      <c r="G42" s="62">
        <v>500000</v>
      </c>
      <c r="H42" s="62">
        <v>6000000</v>
      </c>
      <c r="I42" s="62">
        <v>96000000</v>
      </c>
      <c r="J42" s="62">
        <v>187000000</v>
      </c>
      <c r="K42" s="62">
        <v>85000000</v>
      </c>
      <c r="L42" s="62">
        <v>40000000</v>
      </c>
      <c r="M42" s="62">
        <v>37000000</v>
      </c>
      <c r="N42" s="62">
        <v>24000000</v>
      </c>
      <c r="O42" s="62">
        <v>24000000</v>
      </c>
      <c r="P42" s="62">
        <v>12000000</v>
      </c>
      <c r="Q42" s="62">
        <v>36000000</v>
      </c>
      <c r="R42" s="62">
        <f t="shared" si="1"/>
        <v>117000000</v>
      </c>
      <c r="T42" s="62">
        <v>18000000</v>
      </c>
      <c r="U42" s="62">
        <v>4000000</v>
      </c>
      <c r="V42" s="62">
        <v>16000000</v>
      </c>
      <c r="W42" s="62">
        <v>35000000</v>
      </c>
      <c r="X42" s="62">
        <v>26000000</v>
      </c>
      <c r="Y42" s="62">
        <v>12000000</v>
      </c>
      <c r="Z42" s="62">
        <v>3000000</v>
      </c>
      <c r="AA42" s="62">
        <v>2000000</v>
      </c>
      <c r="AB42" s="62">
        <v>1000000</v>
      </c>
      <c r="AC42" s="62">
        <v>0</v>
      </c>
      <c r="AD42" s="62">
        <v>0</v>
      </c>
    </row>
    <row r="43" spans="1:30">
      <c r="A43" s="62">
        <f t="shared" si="0"/>
        <v>338500000</v>
      </c>
      <c r="B43" s="62">
        <v>1997</v>
      </c>
      <c r="C43" s="62">
        <v>0</v>
      </c>
      <c r="D43" s="62">
        <v>0</v>
      </c>
      <c r="E43" s="62">
        <v>0</v>
      </c>
      <c r="F43" s="62">
        <v>0</v>
      </c>
      <c r="G43" s="62">
        <v>500000</v>
      </c>
      <c r="H43" s="62">
        <v>4000000</v>
      </c>
      <c r="I43" s="62">
        <v>16000000</v>
      </c>
      <c r="J43" s="62">
        <v>55000000</v>
      </c>
      <c r="K43" s="62">
        <v>88000000</v>
      </c>
      <c r="L43" s="62">
        <v>38000000</v>
      </c>
      <c r="M43" s="62">
        <v>28000000</v>
      </c>
      <c r="N43" s="62">
        <v>16000000</v>
      </c>
      <c r="O43" s="62">
        <v>16000000</v>
      </c>
      <c r="P43" s="62">
        <v>13000000</v>
      </c>
      <c r="Q43" s="62">
        <v>7000000</v>
      </c>
      <c r="R43" s="62">
        <f t="shared" si="1"/>
        <v>57000000</v>
      </c>
      <c r="T43" s="62">
        <v>13000000</v>
      </c>
      <c r="U43" s="62">
        <v>5000000</v>
      </c>
      <c r="V43" s="62">
        <v>4000000</v>
      </c>
      <c r="W43" s="62">
        <v>12000000</v>
      </c>
      <c r="X43" s="62">
        <v>12000000</v>
      </c>
      <c r="Y43" s="62">
        <v>7000000</v>
      </c>
      <c r="Z43" s="62">
        <v>2000000</v>
      </c>
      <c r="AA43" s="62">
        <v>1000000</v>
      </c>
      <c r="AB43" s="62" t="s">
        <v>84</v>
      </c>
      <c r="AC43" s="62">
        <v>1000000</v>
      </c>
      <c r="AD43" s="62">
        <v>0</v>
      </c>
    </row>
    <row r="44" spans="1:30">
      <c r="A44" s="62">
        <f t="shared" si="0"/>
        <v>435500000</v>
      </c>
      <c r="B44" s="62">
        <v>1998</v>
      </c>
      <c r="C44" s="62">
        <v>0</v>
      </c>
      <c r="D44" s="62">
        <v>0</v>
      </c>
      <c r="E44" s="62">
        <v>0</v>
      </c>
      <c r="F44" s="62">
        <v>0</v>
      </c>
      <c r="G44" s="62">
        <v>500000</v>
      </c>
      <c r="H44" s="62">
        <v>11000000</v>
      </c>
      <c r="I44" s="62">
        <v>61000000</v>
      </c>
      <c r="J44" s="62">
        <v>34000000</v>
      </c>
      <c r="K44" s="62">
        <v>70000000</v>
      </c>
      <c r="L44" s="62">
        <v>77000000</v>
      </c>
      <c r="M44" s="62">
        <v>32000000</v>
      </c>
      <c r="N44" s="62">
        <v>25000000</v>
      </c>
      <c r="O44" s="62">
        <v>21000000</v>
      </c>
      <c r="P44" s="62">
        <v>19000000</v>
      </c>
      <c r="Q44" s="62">
        <v>18000000</v>
      </c>
      <c r="R44" s="62">
        <f t="shared" si="1"/>
        <v>67000000</v>
      </c>
      <c r="T44" s="62">
        <v>9000000</v>
      </c>
      <c r="U44" s="62">
        <v>15000000</v>
      </c>
      <c r="V44" s="62">
        <v>5000000</v>
      </c>
      <c r="W44" s="62">
        <v>8000000</v>
      </c>
      <c r="X44" s="62">
        <v>10000000</v>
      </c>
      <c r="Y44" s="62">
        <v>15000000</v>
      </c>
      <c r="Z44" s="62">
        <v>4000000</v>
      </c>
      <c r="AA44" s="62">
        <v>1000000</v>
      </c>
      <c r="AB44" s="62">
        <v>0</v>
      </c>
      <c r="AC44" s="62">
        <v>0</v>
      </c>
      <c r="AD44" s="62">
        <v>0</v>
      </c>
    </row>
    <row r="45" spans="1:30">
      <c r="A45" s="62">
        <f t="shared" si="0"/>
        <v>417000000</v>
      </c>
      <c r="B45" s="62">
        <v>1999</v>
      </c>
      <c r="C45" s="62">
        <v>0</v>
      </c>
      <c r="D45" s="62">
        <v>0</v>
      </c>
      <c r="E45" s="62">
        <v>0</v>
      </c>
      <c r="F45" s="62">
        <v>0</v>
      </c>
      <c r="G45" s="62">
        <v>2000000</v>
      </c>
      <c r="H45" s="62">
        <v>5000000</v>
      </c>
      <c r="I45" s="62">
        <v>29000000</v>
      </c>
      <c r="J45" s="62">
        <v>77000000</v>
      </c>
      <c r="K45" s="62">
        <v>34000000</v>
      </c>
      <c r="L45" s="62">
        <v>50000000</v>
      </c>
      <c r="M45" s="62">
        <v>75000000</v>
      </c>
      <c r="N45" s="62">
        <v>29000000</v>
      </c>
      <c r="O45" s="62">
        <v>27000000</v>
      </c>
      <c r="P45" s="62">
        <v>25000000</v>
      </c>
      <c r="Q45" s="62">
        <v>16000000</v>
      </c>
      <c r="R45" s="62">
        <f t="shared" si="1"/>
        <v>48000000</v>
      </c>
      <c r="T45" s="62">
        <v>12000000</v>
      </c>
      <c r="U45" s="62">
        <v>10000000</v>
      </c>
      <c r="V45" s="62">
        <v>8000000</v>
      </c>
      <c r="W45" s="62">
        <v>6000000</v>
      </c>
      <c r="X45" s="62">
        <v>3000000</v>
      </c>
      <c r="Y45" s="62">
        <v>4000000</v>
      </c>
      <c r="Z45" s="62">
        <v>3000000</v>
      </c>
      <c r="AA45" s="62">
        <v>2000000</v>
      </c>
      <c r="AB45" s="62" t="s">
        <v>84</v>
      </c>
      <c r="AC45" s="62">
        <v>0</v>
      </c>
      <c r="AD45" s="62">
        <v>0</v>
      </c>
    </row>
    <row r="46" spans="1:30">
      <c r="A46" s="62">
        <f t="shared" si="0"/>
        <v>228000000</v>
      </c>
      <c r="B46" s="62">
        <v>2000</v>
      </c>
      <c r="C46" s="62">
        <v>0</v>
      </c>
      <c r="D46" s="62">
        <v>0</v>
      </c>
      <c r="E46" s="62">
        <v>0</v>
      </c>
      <c r="F46" s="62">
        <v>0</v>
      </c>
      <c r="G46" s="62">
        <v>1000000</v>
      </c>
      <c r="H46" s="62">
        <v>6000000</v>
      </c>
      <c r="I46" s="62">
        <v>4000000</v>
      </c>
      <c r="J46" s="62">
        <v>14000000</v>
      </c>
      <c r="K46" s="62">
        <v>30000000</v>
      </c>
      <c r="L46" s="62">
        <v>16000000</v>
      </c>
      <c r="M46" s="62">
        <v>28000000</v>
      </c>
      <c r="N46" s="62">
        <v>45000000</v>
      </c>
      <c r="O46" s="62">
        <v>21000000</v>
      </c>
      <c r="P46" s="62">
        <v>16000000</v>
      </c>
      <c r="Q46" s="62">
        <v>11000000</v>
      </c>
      <c r="R46" s="62">
        <f t="shared" si="1"/>
        <v>36000000</v>
      </c>
      <c r="T46" s="62">
        <v>11000000</v>
      </c>
      <c r="U46" s="62">
        <v>9000000</v>
      </c>
      <c r="V46" s="62">
        <v>3000000</v>
      </c>
      <c r="W46" s="62">
        <v>6000000</v>
      </c>
      <c r="X46" s="62">
        <v>3000000</v>
      </c>
      <c r="Y46" s="62">
        <v>2000000</v>
      </c>
      <c r="Z46" s="62">
        <v>1000000</v>
      </c>
      <c r="AA46" s="62">
        <v>1000000</v>
      </c>
      <c r="AB46" s="62">
        <v>0</v>
      </c>
      <c r="AC46" s="62" t="s">
        <v>84</v>
      </c>
      <c r="AD46" s="62">
        <v>0</v>
      </c>
    </row>
    <row r="47" spans="1:30">
      <c r="A47" s="62">
        <f t="shared" si="0"/>
        <v>169000000</v>
      </c>
      <c r="B47" s="62">
        <v>2001</v>
      </c>
      <c r="C47" s="62">
        <v>0</v>
      </c>
      <c r="D47" s="62">
        <v>0</v>
      </c>
      <c r="E47" s="62">
        <v>0</v>
      </c>
      <c r="F47" s="62">
        <v>0</v>
      </c>
      <c r="G47" s="62">
        <v>1000000</v>
      </c>
      <c r="H47" s="62">
        <v>14000000</v>
      </c>
      <c r="I47" s="62">
        <v>12000000</v>
      </c>
      <c r="J47" s="62">
        <v>10000000</v>
      </c>
      <c r="K47" s="62">
        <v>10000000</v>
      </c>
      <c r="L47" s="62">
        <v>14000000</v>
      </c>
      <c r="M47" s="62">
        <v>12000000</v>
      </c>
      <c r="N47" s="62">
        <v>18000000</v>
      </c>
      <c r="O47" s="62">
        <v>31000000</v>
      </c>
      <c r="P47" s="62">
        <v>13000000</v>
      </c>
      <c r="Q47" s="62">
        <v>7000000</v>
      </c>
      <c r="R47" s="62">
        <f t="shared" si="1"/>
        <v>27000000</v>
      </c>
      <c r="T47" s="62">
        <v>9000000</v>
      </c>
      <c r="U47" s="62">
        <v>8000000</v>
      </c>
      <c r="V47" s="62">
        <v>5000000</v>
      </c>
      <c r="W47" s="62">
        <v>1000000</v>
      </c>
      <c r="X47" s="62">
        <v>3000000</v>
      </c>
      <c r="Y47" s="62">
        <v>1000000</v>
      </c>
      <c r="Z47" s="62">
        <v>0</v>
      </c>
      <c r="AA47" s="62">
        <v>0</v>
      </c>
      <c r="AB47" s="62" t="s">
        <v>84</v>
      </c>
      <c r="AC47" s="62" t="s">
        <v>84</v>
      </c>
      <c r="AD47" s="62">
        <v>0</v>
      </c>
    </row>
    <row r="48" spans="1:30">
      <c r="A48" s="62">
        <f t="shared" si="0"/>
        <v>180444444</v>
      </c>
      <c r="B48" s="62">
        <v>2002</v>
      </c>
      <c r="C48" s="62">
        <v>0</v>
      </c>
      <c r="D48" s="62">
        <v>0</v>
      </c>
      <c r="E48" s="62">
        <v>444444</v>
      </c>
      <c r="F48" s="62">
        <v>9000000</v>
      </c>
      <c r="G48" s="62">
        <v>5000000</v>
      </c>
      <c r="H48" s="62">
        <v>3000000</v>
      </c>
      <c r="I48" s="62">
        <v>41000000</v>
      </c>
      <c r="J48" s="62">
        <v>11000000</v>
      </c>
      <c r="K48" s="62">
        <v>8000000</v>
      </c>
      <c r="L48" s="62">
        <v>6000000</v>
      </c>
      <c r="M48" s="62">
        <v>7000000</v>
      </c>
      <c r="N48" s="62">
        <v>8000000</v>
      </c>
      <c r="O48" s="62">
        <v>14000000</v>
      </c>
      <c r="P48" s="62">
        <v>30000000</v>
      </c>
      <c r="Q48" s="62">
        <v>9000000</v>
      </c>
      <c r="R48" s="62">
        <f t="shared" si="1"/>
        <v>29000000</v>
      </c>
      <c r="T48" s="62">
        <v>7000000</v>
      </c>
      <c r="U48" s="62">
        <v>9000000</v>
      </c>
      <c r="V48" s="62">
        <v>5000000</v>
      </c>
      <c r="W48" s="62">
        <v>4000000</v>
      </c>
      <c r="X48" s="62">
        <v>2000000</v>
      </c>
      <c r="Y48" s="62">
        <v>2000000</v>
      </c>
      <c r="Z48" s="62">
        <v>0</v>
      </c>
      <c r="AA48" s="62">
        <v>0</v>
      </c>
      <c r="AB48" s="62" t="s">
        <v>84</v>
      </c>
      <c r="AC48" s="62" t="s">
        <v>84</v>
      </c>
      <c r="AD48" s="62" t="s">
        <v>84</v>
      </c>
    </row>
    <row r="49" spans="1:30">
      <c r="A49" s="62">
        <f t="shared" si="0"/>
        <v>135444444</v>
      </c>
      <c r="B49" s="62">
        <v>2003</v>
      </c>
      <c r="C49" s="62">
        <v>0</v>
      </c>
      <c r="D49" s="62">
        <v>0</v>
      </c>
      <c r="E49" s="62">
        <v>0</v>
      </c>
      <c r="F49" s="62">
        <v>444444</v>
      </c>
      <c r="G49" s="62">
        <v>8000000</v>
      </c>
      <c r="H49" s="62">
        <v>6000000</v>
      </c>
      <c r="I49" s="62">
        <v>7000000</v>
      </c>
      <c r="J49" s="62">
        <v>25000000</v>
      </c>
      <c r="K49" s="62">
        <v>11000000</v>
      </c>
      <c r="L49" s="62">
        <v>4000000</v>
      </c>
      <c r="M49" s="62">
        <v>5000000</v>
      </c>
      <c r="N49" s="62">
        <v>4000000</v>
      </c>
      <c r="O49" s="62">
        <v>10000000</v>
      </c>
      <c r="P49" s="62">
        <v>8000000</v>
      </c>
      <c r="Q49" s="62">
        <v>26000000</v>
      </c>
      <c r="R49" s="62">
        <f t="shared" si="1"/>
        <v>21000000</v>
      </c>
      <c r="T49" s="62">
        <v>6000000</v>
      </c>
      <c r="U49" s="62">
        <v>5000000</v>
      </c>
      <c r="V49" s="62">
        <v>3000000</v>
      </c>
      <c r="W49" s="62">
        <v>5000000</v>
      </c>
      <c r="X49" s="62">
        <v>1000000</v>
      </c>
      <c r="Y49" s="62" t="s">
        <v>84</v>
      </c>
      <c r="Z49" s="62">
        <v>1000000</v>
      </c>
      <c r="AA49" s="62">
        <v>0</v>
      </c>
      <c r="AB49" s="62">
        <v>0</v>
      </c>
      <c r="AC49" s="62">
        <v>0</v>
      </c>
      <c r="AD49" s="62">
        <v>0</v>
      </c>
    </row>
    <row r="50" spans="1:30">
      <c r="A50" s="62">
        <f t="shared" si="0"/>
        <v>224000000</v>
      </c>
      <c r="B50" s="62">
        <v>2005</v>
      </c>
      <c r="C50" s="62">
        <v>0</v>
      </c>
      <c r="D50" s="62">
        <v>0</v>
      </c>
      <c r="E50" s="62">
        <v>0</v>
      </c>
      <c r="F50" s="62">
        <v>0</v>
      </c>
      <c r="G50" s="62">
        <v>5000000</v>
      </c>
      <c r="H50" s="62">
        <v>81000000</v>
      </c>
      <c r="I50" s="62">
        <v>31000000</v>
      </c>
      <c r="J50" s="62">
        <v>13000000</v>
      </c>
      <c r="K50" s="62">
        <v>11000000</v>
      </c>
      <c r="L50" s="62">
        <v>22000000</v>
      </c>
      <c r="M50" s="62">
        <v>7000000</v>
      </c>
      <c r="N50" s="62">
        <v>3000000</v>
      </c>
      <c r="O50" s="62">
        <v>5000000</v>
      </c>
      <c r="P50" s="62">
        <v>4000000</v>
      </c>
      <c r="Q50" s="62">
        <v>5000000</v>
      </c>
      <c r="R50" s="62">
        <f t="shared" si="1"/>
        <v>37000000</v>
      </c>
      <c r="T50" s="62">
        <v>11000000</v>
      </c>
      <c r="U50" s="62">
        <v>12000000</v>
      </c>
      <c r="V50" s="62">
        <v>6000000</v>
      </c>
      <c r="W50" s="62">
        <v>4000000</v>
      </c>
      <c r="X50" s="62">
        <v>3000000</v>
      </c>
      <c r="Y50" s="62">
        <v>1000000</v>
      </c>
      <c r="Z50" s="62" t="s">
        <v>84</v>
      </c>
      <c r="AA50" s="62">
        <v>0</v>
      </c>
      <c r="AB50" s="62">
        <v>0</v>
      </c>
      <c r="AC50" s="62" t="s">
        <v>84</v>
      </c>
      <c r="AD50" s="62">
        <v>0</v>
      </c>
    </row>
    <row r="51" spans="1:30">
      <c r="A51" s="62">
        <f t="shared" si="0"/>
        <v>241000000</v>
      </c>
      <c r="B51" s="62">
        <v>2006</v>
      </c>
      <c r="C51" s="62">
        <v>0</v>
      </c>
      <c r="D51" s="62">
        <v>0</v>
      </c>
      <c r="E51" s="62">
        <v>0</v>
      </c>
      <c r="F51" s="62">
        <v>0</v>
      </c>
      <c r="G51" s="62">
        <v>4000000</v>
      </c>
      <c r="H51" s="62">
        <v>55000000</v>
      </c>
      <c r="I51" s="62">
        <v>104000000</v>
      </c>
      <c r="J51" s="62">
        <v>18000000</v>
      </c>
      <c r="K51" s="62">
        <v>6000000</v>
      </c>
      <c r="L51" s="62">
        <v>6000000</v>
      </c>
      <c r="M51" s="62">
        <v>9000000</v>
      </c>
      <c r="N51" s="62">
        <v>3000000</v>
      </c>
      <c r="O51" s="62">
        <v>2000000</v>
      </c>
      <c r="P51" s="62">
        <v>4000000</v>
      </c>
      <c r="Q51" s="62">
        <v>5000000</v>
      </c>
      <c r="R51" s="62">
        <f t="shared" si="1"/>
        <v>25000000</v>
      </c>
      <c r="T51" s="62">
        <v>8000000</v>
      </c>
      <c r="U51" s="62">
        <v>5000000</v>
      </c>
      <c r="V51" s="62">
        <v>7000000</v>
      </c>
      <c r="W51" s="62">
        <v>2000000</v>
      </c>
      <c r="X51" s="62">
        <v>1000000</v>
      </c>
      <c r="Y51" s="62">
        <v>2000000</v>
      </c>
      <c r="Z51" s="62" t="s">
        <v>84</v>
      </c>
      <c r="AA51" s="62">
        <v>0</v>
      </c>
      <c r="AB51" s="62">
        <v>0</v>
      </c>
      <c r="AC51" s="62">
        <v>0</v>
      </c>
      <c r="AD51" s="62">
        <v>0</v>
      </c>
    </row>
    <row r="52" spans="1:30">
      <c r="A52" s="62">
        <f t="shared" si="0"/>
        <v>236000000</v>
      </c>
      <c r="B52" s="62">
        <v>2007</v>
      </c>
      <c r="C52" s="62">
        <v>0</v>
      </c>
      <c r="D52" s="62">
        <v>0</v>
      </c>
      <c r="E52" s="62">
        <v>0</v>
      </c>
      <c r="F52" s="62">
        <v>0</v>
      </c>
      <c r="G52" s="62">
        <v>1000000</v>
      </c>
      <c r="H52" s="62">
        <v>8000000</v>
      </c>
      <c r="I52" s="62">
        <v>92000000</v>
      </c>
      <c r="J52" s="62">
        <v>70000000</v>
      </c>
      <c r="K52" s="62">
        <v>17000000</v>
      </c>
      <c r="L52" s="62">
        <v>3000000</v>
      </c>
      <c r="M52" s="62">
        <v>3000000</v>
      </c>
      <c r="N52" s="62">
        <v>8000000</v>
      </c>
      <c r="O52" s="62">
        <v>4000000</v>
      </c>
      <c r="P52" s="62">
        <v>1000000</v>
      </c>
      <c r="Q52" s="62">
        <v>5000000</v>
      </c>
      <c r="R52" s="62">
        <f t="shared" si="1"/>
        <v>24000000</v>
      </c>
      <c r="T52" s="62">
        <v>5000000</v>
      </c>
      <c r="U52" s="62">
        <v>3000000</v>
      </c>
      <c r="V52" s="62">
        <v>6000000</v>
      </c>
      <c r="W52" s="62">
        <v>4000000</v>
      </c>
      <c r="X52" s="62">
        <v>3000000</v>
      </c>
      <c r="Y52" s="62">
        <v>1000000</v>
      </c>
      <c r="Z52" s="62" t="s">
        <v>84</v>
      </c>
      <c r="AA52" s="62">
        <v>1000000</v>
      </c>
      <c r="AB52" s="62">
        <v>0</v>
      </c>
      <c r="AC52" s="62">
        <v>1000000</v>
      </c>
      <c r="AD52" s="62">
        <v>0</v>
      </c>
    </row>
    <row r="53" spans="1:30">
      <c r="A53" s="62">
        <f t="shared" si="0"/>
        <v>74222220</v>
      </c>
      <c r="B53" s="62">
        <v>2009</v>
      </c>
      <c r="C53" s="62">
        <v>0</v>
      </c>
      <c r="D53" s="62">
        <v>0</v>
      </c>
      <c r="E53" s="62">
        <v>0</v>
      </c>
      <c r="F53" s="62">
        <v>0</v>
      </c>
      <c r="G53" s="62">
        <v>0</v>
      </c>
      <c r="H53" s="62">
        <v>1000000</v>
      </c>
      <c r="I53" s="62">
        <v>1000000</v>
      </c>
      <c r="J53" s="62">
        <v>7000000</v>
      </c>
      <c r="K53" s="62">
        <v>23000000</v>
      </c>
      <c r="L53" s="62">
        <v>26000000</v>
      </c>
      <c r="M53" s="62">
        <v>8000000</v>
      </c>
      <c r="N53" s="62">
        <v>1000000</v>
      </c>
      <c r="O53" s="62">
        <v>1000000</v>
      </c>
      <c r="P53" s="62">
        <v>1000000</v>
      </c>
      <c r="Q53" s="62">
        <v>444444</v>
      </c>
      <c r="R53" s="62">
        <f t="shared" si="1"/>
        <v>4777776</v>
      </c>
      <c r="T53" s="62">
        <v>444444</v>
      </c>
      <c r="U53" s="62">
        <v>1000000</v>
      </c>
      <c r="V53" s="62">
        <v>1000000</v>
      </c>
      <c r="W53" s="62">
        <v>444444</v>
      </c>
      <c r="X53" s="62">
        <v>1000000</v>
      </c>
      <c r="Y53" s="62">
        <v>444444</v>
      </c>
      <c r="Z53" s="62">
        <v>444444</v>
      </c>
      <c r="AA53" s="62">
        <v>0</v>
      </c>
      <c r="AB53" s="62">
        <v>0</v>
      </c>
      <c r="AC53" s="62">
        <v>0</v>
      </c>
      <c r="AD53" s="62">
        <v>0</v>
      </c>
    </row>
    <row r="54" spans="1:30">
      <c r="A54" s="62">
        <f t="shared" si="0"/>
        <v>48592833.154341727</v>
      </c>
      <c r="B54" s="62">
        <v>2012</v>
      </c>
      <c r="C54" s="62">
        <v>0</v>
      </c>
      <c r="D54" s="62">
        <v>0</v>
      </c>
      <c r="E54" s="62">
        <v>0</v>
      </c>
      <c r="F54" s="62">
        <v>0</v>
      </c>
      <c r="G54" s="62">
        <v>142956.621110493</v>
      </c>
      <c r="H54" s="62">
        <v>1376746.8478091401</v>
      </c>
      <c r="I54" s="62">
        <v>14963797.8913057</v>
      </c>
      <c r="J54" s="62">
        <v>9651368.6258323602</v>
      </c>
      <c r="K54" s="62">
        <v>2239941.5064457399</v>
      </c>
      <c r="L54" s="62">
        <v>886575.61484934704</v>
      </c>
      <c r="M54" s="62">
        <v>2360147.0368625401</v>
      </c>
      <c r="N54" s="62">
        <v>6743694.2399556097</v>
      </c>
      <c r="O54" s="62">
        <v>7849986.3798772804</v>
      </c>
      <c r="P54" s="62">
        <v>1118122.25617083</v>
      </c>
      <c r="Q54" s="62">
        <v>202984.27365621401</v>
      </c>
      <c r="R54" s="62">
        <f t="shared" si="1"/>
        <v>1056511.860466477</v>
      </c>
      <c r="T54" s="62">
        <v>280941.77535742801</v>
      </c>
      <c r="U54" s="62">
        <v>180492.78958146001</v>
      </c>
      <c r="V54" s="62">
        <v>307757.933094921</v>
      </c>
      <c r="W54" s="62">
        <v>115449.890312776</v>
      </c>
      <c r="X54" s="62">
        <v>171869.47211989199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</row>
    <row r="56" spans="1:30">
      <c r="B56" s="62" t="str">
        <f t="shared" ref="B56:R56" si="2">B34</f>
        <v>Age</v>
      </c>
      <c r="C56" s="62">
        <f t="shared" si="2"/>
        <v>0</v>
      </c>
      <c r="D56" s="62">
        <f t="shared" si="2"/>
        <v>1</v>
      </c>
      <c r="E56" s="62">
        <f t="shared" si="2"/>
        <v>2</v>
      </c>
      <c r="F56" s="62">
        <f t="shared" si="2"/>
        <v>3</v>
      </c>
      <c r="G56" s="62">
        <f t="shared" si="2"/>
        <v>4</v>
      </c>
      <c r="H56" s="62">
        <f t="shared" si="2"/>
        <v>5</v>
      </c>
      <c r="I56" s="62">
        <f t="shared" si="2"/>
        <v>6</v>
      </c>
      <c r="J56" s="62">
        <f t="shared" si="2"/>
        <v>7</v>
      </c>
      <c r="K56" s="62">
        <f t="shared" si="2"/>
        <v>8</v>
      </c>
      <c r="L56" s="62">
        <f t="shared" si="2"/>
        <v>9</v>
      </c>
      <c r="M56" s="62">
        <f t="shared" si="2"/>
        <v>10</v>
      </c>
      <c r="N56" s="62">
        <f t="shared" si="2"/>
        <v>11</v>
      </c>
      <c r="O56" s="62">
        <f t="shared" si="2"/>
        <v>12</v>
      </c>
      <c r="P56" s="62">
        <f t="shared" si="2"/>
        <v>13</v>
      </c>
      <c r="Q56" s="62">
        <f t="shared" si="2"/>
        <v>14</v>
      </c>
      <c r="R56" s="62">
        <f t="shared" si="2"/>
        <v>0</v>
      </c>
    </row>
    <row r="57" spans="1:30">
      <c r="B57" s="62">
        <f t="shared" ref="B57:B76" si="3">B35</f>
        <v>1988</v>
      </c>
      <c r="C57" s="63">
        <f t="shared" ref="C57:R57" si="4">C35/$A35</f>
        <v>0</v>
      </c>
      <c r="D57" s="63">
        <f t="shared" si="4"/>
        <v>0</v>
      </c>
      <c r="E57" s="63">
        <f t="shared" si="4"/>
        <v>0</v>
      </c>
      <c r="F57" s="63">
        <f t="shared" si="4"/>
        <v>0</v>
      </c>
      <c r="G57" s="63">
        <f t="shared" si="4"/>
        <v>0</v>
      </c>
      <c r="H57" s="63">
        <f t="shared" si="4"/>
        <v>7.6923076999999994E-4</v>
      </c>
      <c r="I57" s="63">
        <f t="shared" si="4"/>
        <v>1.2519545648988321E-2</v>
      </c>
      <c r="J57" s="63">
        <f t="shared" si="4"/>
        <v>0.18947035681085905</v>
      </c>
      <c r="K57" s="63">
        <f t="shared" si="4"/>
        <v>0.1481292636472267</v>
      </c>
      <c r="L57" s="63">
        <f t="shared" si="4"/>
        <v>5.3557063727770006E-2</v>
      </c>
      <c r="M57" s="63">
        <f t="shared" si="4"/>
        <v>2.4950385124850458E-2</v>
      </c>
      <c r="N57" s="63">
        <f t="shared" si="4"/>
        <v>6.5726033497254019E-2</v>
      </c>
      <c r="O57" s="63">
        <f t="shared" si="4"/>
        <v>0.19458722345205054</v>
      </c>
      <c r="P57" s="63">
        <f t="shared" si="4"/>
        <v>0.23841113026610414</v>
      </c>
      <c r="Q57" s="63">
        <f t="shared" si="4"/>
        <v>3.3851976371514297E-2</v>
      </c>
      <c r="R57" s="63">
        <f t="shared" si="4"/>
        <v>3.8027790683382433E-2</v>
      </c>
    </row>
    <row r="58" spans="1:30">
      <c r="B58" s="62">
        <f t="shared" si="3"/>
        <v>1989</v>
      </c>
      <c r="C58" s="63">
        <f t="shared" ref="C58:R58" si="5">C36/$A36</f>
        <v>0</v>
      </c>
      <c r="D58" s="63">
        <f t="shared" si="5"/>
        <v>0</v>
      </c>
      <c r="E58" s="63">
        <f t="shared" si="5"/>
        <v>0</v>
      </c>
      <c r="F58" s="63">
        <f t="shared" si="5"/>
        <v>0</v>
      </c>
      <c r="G58" s="63">
        <f t="shared" si="5"/>
        <v>2.2338049143708115E-3</v>
      </c>
      <c r="H58" s="63">
        <f t="shared" si="5"/>
        <v>5.5845122859270293E-3</v>
      </c>
      <c r="I58" s="63">
        <f t="shared" si="5"/>
        <v>2.1593447505584513E-2</v>
      </c>
      <c r="J58" s="63">
        <f t="shared" si="5"/>
        <v>0.13514519731943411</v>
      </c>
      <c r="K58" s="63">
        <f t="shared" si="5"/>
        <v>5.4728220402084887E-2</v>
      </c>
      <c r="L58" s="63">
        <f t="shared" si="5"/>
        <v>7.2226358897989576E-2</v>
      </c>
      <c r="M58" s="63">
        <f t="shared" si="5"/>
        <v>3.3879374534623974E-2</v>
      </c>
      <c r="N58" s="63">
        <f t="shared" si="5"/>
        <v>0.41139240506329117</v>
      </c>
      <c r="O58" s="63">
        <f t="shared" si="5"/>
        <v>8.2650781831720033E-2</v>
      </c>
      <c r="P58" s="63">
        <f t="shared" si="5"/>
        <v>8.3023082650781829E-2</v>
      </c>
      <c r="Q58" s="63">
        <f t="shared" si="5"/>
        <v>3.052866716306776E-2</v>
      </c>
      <c r="R58" s="63">
        <f t="shared" si="5"/>
        <v>6.7014147431124355E-2</v>
      </c>
    </row>
    <row r="59" spans="1:30">
      <c r="B59" s="62">
        <f t="shared" si="3"/>
        <v>1991</v>
      </c>
      <c r="C59" s="63">
        <f t="shared" ref="C59:R59" si="6">C37/$A37</f>
        <v>0</v>
      </c>
      <c r="D59" s="63">
        <f t="shared" si="6"/>
        <v>0</v>
      </c>
      <c r="E59" s="63">
        <f t="shared" si="6"/>
        <v>2.8169014084507044E-3</v>
      </c>
      <c r="F59" s="63">
        <f t="shared" si="6"/>
        <v>0</v>
      </c>
      <c r="G59" s="63">
        <f t="shared" si="6"/>
        <v>1.4084507042253522E-3</v>
      </c>
      <c r="H59" s="63">
        <f t="shared" si="6"/>
        <v>8.4507042253521118E-3</v>
      </c>
      <c r="I59" s="63">
        <f t="shared" si="6"/>
        <v>3.2394366197183097E-2</v>
      </c>
      <c r="J59" s="63">
        <f t="shared" si="6"/>
        <v>0.15</v>
      </c>
      <c r="K59" s="63">
        <f t="shared" si="6"/>
        <v>6.5492957746478869E-2</v>
      </c>
      <c r="L59" s="63">
        <f t="shared" si="6"/>
        <v>0.11267605633802817</v>
      </c>
      <c r="M59" s="63">
        <f t="shared" si="6"/>
        <v>3.0985915492957747E-2</v>
      </c>
      <c r="N59" s="63">
        <f t="shared" si="6"/>
        <v>6.4788732394366194E-2</v>
      </c>
      <c r="O59" s="63">
        <f t="shared" si="6"/>
        <v>4.2253521126760563E-2</v>
      </c>
      <c r="P59" s="63">
        <f t="shared" si="6"/>
        <v>0.26267605633802815</v>
      </c>
      <c r="Q59" s="63">
        <f t="shared" si="6"/>
        <v>8.380281690140845E-2</v>
      </c>
      <c r="R59" s="63">
        <f t="shared" si="6"/>
        <v>0.14225352112676057</v>
      </c>
    </row>
    <row r="60" spans="1:30">
      <c r="B60" s="62">
        <f t="shared" si="3"/>
        <v>1992</v>
      </c>
      <c r="C60" s="63">
        <f t="shared" ref="C60:R60" si="7">C38/$A38</f>
        <v>0</v>
      </c>
      <c r="D60" s="63">
        <f t="shared" si="7"/>
        <v>0</v>
      </c>
      <c r="E60" s="63">
        <f t="shared" si="7"/>
        <v>0</v>
      </c>
      <c r="F60" s="63">
        <f t="shared" si="7"/>
        <v>1.026694045174538E-3</v>
      </c>
      <c r="G60" s="63">
        <f t="shared" si="7"/>
        <v>2.0533880903490761E-3</v>
      </c>
      <c r="H60" s="63">
        <f t="shared" si="7"/>
        <v>2.7720739219712527E-2</v>
      </c>
      <c r="I60" s="63">
        <f t="shared" si="7"/>
        <v>5.5441478439425054E-2</v>
      </c>
      <c r="J60" s="63">
        <f t="shared" si="7"/>
        <v>9.958932238193019E-2</v>
      </c>
      <c r="K60" s="63">
        <f t="shared" si="7"/>
        <v>7.5975359342915813E-2</v>
      </c>
      <c r="L60" s="63">
        <f t="shared" si="7"/>
        <v>7.2895277207392195E-2</v>
      </c>
      <c r="M60" s="63">
        <f t="shared" si="7"/>
        <v>5.6468172484599587E-2</v>
      </c>
      <c r="N60" s="63">
        <f t="shared" si="7"/>
        <v>5.8521560574948665E-2</v>
      </c>
      <c r="O60" s="63">
        <f t="shared" si="7"/>
        <v>3.3880903490759756E-2</v>
      </c>
      <c r="P60" s="63">
        <f t="shared" si="7"/>
        <v>3.4907597535934289E-2</v>
      </c>
      <c r="Q60" s="63">
        <f t="shared" si="7"/>
        <v>0.14579055441478439</v>
      </c>
      <c r="R60" s="63">
        <f t="shared" si="7"/>
        <v>0.33572895277207393</v>
      </c>
    </row>
    <row r="61" spans="1:30">
      <c r="B61" s="62">
        <f t="shared" si="3"/>
        <v>1993</v>
      </c>
      <c r="C61" s="63">
        <f t="shared" ref="C61:R61" si="8">C39/$A39</f>
        <v>0</v>
      </c>
      <c r="D61" s="63">
        <f t="shared" si="8"/>
        <v>0</v>
      </c>
      <c r="E61" s="63">
        <f t="shared" si="8"/>
        <v>0</v>
      </c>
      <c r="F61" s="63">
        <f t="shared" si="8"/>
        <v>1.6313213703099511E-3</v>
      </c>
      <c r="G61" s="63">
        <f t="shared" si="8"/>
        <v>5.3833605220228384E-2</v>
      </c>
      <c r="H61" s="63">
        <f t="shared" si="8"/>
        <v>2.7732463295269169E-2</v>
      </c>
      <c r="I61" s="63">
        <f t="shared" si="8"/>
        <v>7.177814029363784E-2</v>
      </c>
      <c r="J61" s="63">
        <f t="shared" si="8"/>
        <v>7.5040783034257749E-2</v>
      </c>
      <c r="K61" s="63">
        <f t="shared" si="8"/>
        <v>7.8303425774877644E-2</v>
      </c>
      <c r="L61" s="63">
        <f t="shared" si="8"/>
        <v>6.8515497553017946E-2</v>
      </c>
      <c r="M61" s="63">
        <f t="shared" si="8"/>
        <v>4.5676998368678633E-2</v>
      </c>
      <c r="N61" s="63">
        <f t="shared" si="8"/>
        <v>8.3197389885807507E-2</v>
      </c>
      <c r="O61" s="63">
        <f t="shared" si="8"/>
        <v>4.0783034257748776E-2</v>
      </c>
      <c r="P61" s="63">
        <f t="shared" si="8"/>
        <v>4.4045676998368678E-2</v>
      </c>
      <c r="Q61" s="63">
        <f t="shared" si="8"/>
        <v>6.8515497553017946E-2</v>
      </c>
      <c r="R61" s="63">
        <f t="shared" si="8"/>
        <v>0.34094616639477976</v>
      </c>
    </row>
    <row r="62" spans="1:30">
      <c r="B62" s="62">
        <f t="shared" si="3"/>
        <v>1994</v>
      </c>
      <c r="C62" s="63">
        <f t="shared" ref="C62:R62" si="9">C40/$A40</f>
        <v>0</v>
      </c>
      <c r="D62" s="63">
        <f t="shared" si="9"/>
        <v>0</v>
      </c>
      <c r="E62" s="63">
        <f t="shared" si="9"/>
        <v>0</v>
      </c>
      <c r="F62" s="63">
        <f t="shared" si="9"/>
        <v>0</v>
      </c>
      <c r="G62" s="63">
        <f t="shared" si="9"/>
        <v>4.3933054393305436E-2</v>
      </c>
      <c r="H62" s="63">
        <f t="shared" si="9"/>
        <v>0.1799163179916318</v>
      </c>
      <c r="I62" s="63">
        <f t="shared" si="9"/>
        <v>5.4393305439330547E-2</v>
      </c>
      <c r="J62" s="63">
        <f t="shared" si="9"/>
        <v>7.9497907949790794E-2</v>
      </c>
      <c r="K62" s="63">
        <f t="shared" si="9"/>
        <v>7.5313807531380755E-2</v>
      </c>
      <c r="L62" s="63">
        <f t="shared" si="9"/>
        <v>7.5313807531380755E-2</v>
      </c>
      <c r="M62" s="63">
        <f t="shared" si="9"/>
        <v>3.5564853556485358E-2</v>
      </c>
      <c r="N62" s="63">
        <f t="shared" si="9"/>
        <v>5.6485355648535567E-2</v>
      </c>
      <c r="O62" s="63">
        <f t="shared" si="9"/>
        <v>4.8117154811715482E-2</v>
      </c>
      <c r="P62" s="63">
        <f t="shared" si="9"/>
        <v>2.7196652719665274E-2</v>
      </c>
      <c r="Q62" s="63">
        <f t="shared" si="9"/>
        <v>1.8828451882845189E-2</v>
      </c>
      <c r="R62" s="63">
        <f t="shared" si="9"/>
        <v>0.30543933054393307</v>
      </c>
    </row>
    <row r="63" spans="1:30">
      <c r="B63" s="62">
        <f t="shared" si="3"/>
        <v>1995</v>
      </c>
      <c r="C63" s="63">
        <f t="shared" ref="C63:R63" si="10">C41/$A41</f>
        <v>0</v>
      </c>
      <c r="D63" s="63">
        <f t="shared" si="10"/>
        <v>9.2592592592592596E-4</v>
      </c>
      <c r="E63" s="63">
        <f t="shared" si="10"/>
        <v>0</v>
      </c>
      <c r="F63" s="63">
        <f t="shared" si="10"/>
        <v>1.8518518518518519E-3</v>
      </c>
      <c r="G63" s="63">
        <f t="shared" si="10"/>
        <v>5.5555555555555558E-3</v>
      </c>
      <c r="H63" s="63">
        <f t="shared" si="10"/>
        <v>6.9444444444444448E-2</v>
      </c>
      <c r="I63" s="63">
        <f t="shared" si="10"/>
        <v>0.25740740740740742</v>
      </c>
      <c r="J63" s="63">
        <f t="shared" si="10"/>
        <v>9.7222222222222224E-2</v>
      </c>
      <c r="K63" s="63">
        <f t="shared" si="10"/>
        <v>6.2962962962962957E-2</v>
      </c>
      <c r="L63" s="63">
        <f t="shared" si="10"/>
        <v>7.407407407407407E-2</v>
      </c>
      <c r="M63" s="63">
        <f t="shared" si="10"/>
        <v>4.9074074074074076E-2</v>
      </c>
      <c r="N63" s="63">
        <f t="shared" si="10"/>
        <v>0.05</v>
      </c>
      <c r="O63" s="63">
        <f t="shared" si="10"/>
        <v>1.7592592592592594E-2</v>
      </c>
      <c r="P63" s="63">
        <f t="shared" si="10"/>
        <v>5.4629629629629632E-2</v>
      </c>
      <c r="Q63" s="63">
        <f t="shared" si="10"/>
        <v>2.9629629629629631E-2</v>
      </c>
      <c r="R63" s="63">
        <f t="shared" si="10"/>
        <v>0.22962962962962963</v>
      </c>
    </row>
    <row r="64" spans="1:30">
      <c r="B64" s="62">
        <f t="shared" si="3"/>
        <v>1996</v>
      </c>
      <c r="C64" s="63">
        <f t="shared" ref="C64:R64" si="11">C42/$A42</f>
        <v>0</v>
      </c>
      <c r="D64" s="63">
        <f t="shared" si="11"/>
        <v>0</v>
      </c>
      <c r="E64" s="63">
        <f t="shared" si="11"/>
        <v>0</v>
      </c>
      <c r="F64" s="63">
        <f t="shared" si="11"/>
        <v>0</v>
      </c>
      <c r="G64" s="63">
        <f t="shared" si="11"/>
        <v>7.5244544770504136E-4</v>
      </c>
      <c r="H64" s="63">
        <f t="shared" si="11"/>
        <v>9.0293453724604959E-3</v>
      </c>
      <c r="I64" s="63">
        <f t="shared" si="11"/>
        <v>0.14446952595936793</v>
      </c>
      <c r="J64" s="63">
        <f t="shared" si="11"/>
        <v>0.28141459744168545</v>
      </c>
      <c r="K64" s="63">
        <f t="shared" si="11"/>
        <v>0.12791572610985705</v>
      </c>
      <c r="L64" s="63">
        <f t="shared" si="11"/>
        <v>6.019563581640331E-2</v>
      </c>
      <c r="M64" s="63">
        <f t="shared" si="11"/>
        <v>5.568096313017306E-2</v>
      </c>
      <c r="N64" s="63">
        <f t="shared" si="11"/>
        <v>3.6117381489841983E-2</v>
      </c>
      <c r="O64" s="63">
        <f t="shared" si="11"/>
        <v>3.6117381489841983E-2</v>
      </c>
      <c r="P64" s="63">
        <f t="shared" si="11"/>
        <v>1.8058690744920992E-2</v>
      </c>
      <c r="Q64" s="63">
        <f t="shared" si="11"/>
        <v>5.4176072234762979E-2</v>
      </c>
      <c r="R64" s="63">
        <f t="shared" si="11"/>
        <v>0.17607223476297967</v>
      </c>
    </row>
    <row r="65" spans="2:18">
      <c r="B65" s="62">
        <f t="shared" si="3"/>
        <v>1997</v>
      </c>
      <c r="C65" s="63">
        <f t="shared" ref="C65:R65" si="12">C43/$A43</f>
        <v>0</v>
      </c>
      <c r="D65" s="63">
        <f t="shared" si="12"/>
        <v>0</v>
      </c>
      <c r="E65" s="63">
        <f t="shared" si="12"/>
        <v>0</v>
      </c>
      <c r="F65" s="63">
        <f t="shared" si="12"/>
        <v>0</v>
      </c>
      <c r="G65" s="63">
        <f t="shared" si="12"/>
        <v>1.4771048744460858E-3</v>
      </c>
      <c r="H65" s="63">
        <f t="shared" si="12"/>
        <v>1.1816838995568686E-2</v>
      </c>
      <c r="I65" s="63">
        <f t="shared" si="12"/>
        <v>4.7267355982274745E-2</v>
      </c>
      <c r="J65" s="63">
        <f t="shared" si="12"/>
        <v>0.16248153618906944</v>
      </c>
      <c r="K65" s="63">
        <f t="shared" si="12"/>
        <v>0.25997045790251105</v>
      </c>
      <c r="L65" s="63">
        <f t="shared" si="12"/>
        <v>0.11225997045790251</v>
      </c>
      <c r="M65" s="63">
        <f t="shared" si="12"/>
        <v>8.2717872968980796E-2</v>
      </c>
      <c r="N65" s="63">
        <f t="shared" si="12"/>
        <v>4.7267355982274745E-2</v>
      </c>
      <c r="O65" s="63">
        <f t="shared" si="12"/>
        <v>4.7267355982274745E-2</v>
      </c>
      <c r="P65" s="63">
        <f t="shared" si="12"/>
        <v>3.8404726735598228E-2</v>
      </c>
      <c r="Q65" s="63">
        <f t="shared" si="12"/>
        <v>2.0679468242245199E-2</v>
      </c>
      <c r="R65" s="63">
        <f t="shared" si="12"/>
        <v>0.16838995568685378</v>
      </c>
    </row>
    <row r="66" spans="2:18">
      <c r="B66" s="62">
        <f t="shared" si="3"/>
        <v>1998</v>
      </c>
      <c r="C66" s="63">
        <f t="shared" ref="C66:R66" si="13">C44/$A44</f>
        <v>0</v>
      </c>
      <c r="D66" s="63">
        <f t="shared" si="13"/>
        <v>0</v>
      </c>
      <c r="E66" s="63">
        <f t="shared" si="13"/>
        <v>0</v>
      </c>
      <c r="F66" s="63">
        <f t="shared" si="13"/>
        <v>0</v>
      </c>
      <c r="G66" s="63">
        <f t="shared" si="13"/>
        <v>1.148105625717566E-3</v>
      </c>
      <c r="H66" s="63">
        <f t="shared" si="13"/>
        <v>2.5258323765786451E-2</v>
      </c>
      <c r="I66" s="63">
        <f t="shared" si="13"/>
        <v>0.14006888633754305</v>
      </c>
      <c r="J66" s="63">
        <f t="shared" si="13"/>
        <v>7.8071182548794485E-2</v>
      </c>
      <c r="K66" s="63">
        <f t="shared" si="13"/>
        <v>0.16073478760045926</v>
      </c>
      <c r="L66" s="63">
        <f t="shared" si="13"/>
        <v>0.17680826636050517</v>
      </c>
      <c r="M66" s="63">
        <f t="shared" si="13"/>
        <v>7.3478760045924227E-2</v>
      </c>
      <c r="N66" s="63">
        <f t="shared" si="13"/>
        <v>5.7405281285878303E-2</v>
      </c>
      <c r="O66" s="63">
        <f t="shared" si="13"/>
        <v>4.8220436280137773E-2</v>
      </c>
      <c r="P66" s="63">
        <f t="shared" si="13"/>
        <v>4.3628013777267508E-2</v>
      </c>
      <c r="Q66" s="63">
        <f t="shared" si="13"/>
        <v>4.1331802525832378E-2</v>
      </c>
      <c r="R66" s="63">
        <f t="shared" si="13"/>
        <v>0.15384615384615385</v>
      </c>
    </row>
    <row r="67" spans="2:18">
      <c r="B67" s="62">
        <f t="shared" si="3"/>
        <v>1999</v>
      </c>
      <c r="C67" s="63">
        <f t="shared" ref="C67:R67" si="14">C45/$A45</f>
        <v>0</v>
      </c>
      <c r="D67" s="63">
        <f t="shared" si="14"/>
        <v>0</v>
      </c>
      <c r="E67" s="63">
        <f t="shared" si="14"/>
        <v>0</v>
      </c>
      <c r="F67" s="63">
        <f t="shared" si="14"/>
        <v>0</v>
      </c>
      <c r="G67" s="63">
        <f t="shared" si="14"/>
        <v>4.7961630695443642E-3</v>
      </c>
      <c r="H67" s="63">
        <f t="shared" si="14"/>
        <v>1.1990407673860911E-2</v>
      </c>
      <c r="I67" s="63">
        <f t="shared" si="14"/>
        <v>6.9544364508393283E-2</v>
      </c>
      <c r="J67" s="63">
        <f t="shared" si="14"/>
        <v>0.18465227817745802</v>
      </c>
      <c r="K67" s="63">
        <f t="shared" si="14"/>
        <v>8.1534772182254203E-2</v>
      </c>
      <c r="L67" s="63">
        <f t="shared" si="14"/>
        <v>0.11990407673860912</v>
      </c>
      <c r="M67" s="63">
        <f t="shared" si="14"/>
        <v>0.17985611510791366</v>
      </c>
      <c r="N67" s="63">
        <f t="shared" si="14"/>
        <v>6.9544364508393283E-2</v>
      </c>
      <c r="O67" s="63">
        <f t="shared" si="14"/>
        <v>6.4748201438848921E-2</v>
      </c>
      <c r="P67" s="63">
        <f t="shared" si="14"/>
        <v>5.9952038369304558E-2</v>
      </c>
      <c r="Q67" s="63">
        <f t="shared" si="14"/>
        <v>3.8369304556354913E-2</v>
      </c>
      <c r="R67" s="63">
        <f t="shared" si="14"/>
        <v>0.11510791366906475</v>
      </c>
    </row>
    <row r="68" spans="2:18">
      <c r="B68" s="62">
        <f t="shared" si="3"/>
        <v>2000</v>
      </c>
      <c r="C68" s="63">
        <f t="shared" ref="C68:R68" si="15">C46/$A46</f>
        <v>0</v>
      </c>
      <c r="D68" s="63">
        <f t="shared" si="15"/>
        <v>0</v>
      </c>
      <c r="E68" s="63">
        <f t="shared" si="15"/>
        <v>0</v>
      </c>
      <c r="F68" s="63">
        <f t="shared" si="15"/>
        <v>0</v>
      </c>
      <c r="G68" s="63">
        <f t="shared" si="15"/>
        <v>4.3859649122807015E-3</v>
      </c>
      <c r="H68" s="63">
        <f t="shared" si="15"/>
        <v>2.6315789473684209E-2</v>
      </c>
      <c r="I68" s="63">
        <f t="shared" si="15"/>
        <v>1.7543859649122806E-2</v>
      </c>
      <c r="J68" s="63">
        <f t="shared" si="15"/>
        <v>6.1403508771929821E-2</v>
      </c>
      <c r="K68" s="63">
        <f t="shared" si="15"/>
        <v>0.13157894736842105</v>
      </c>
      <c r="L68" s="63">
        <f t="shared" si="15"/>
        <v>7.0175438596491224E-2</v>
      </c>
      <c r="M68" s="63">
        <f t="shared" si="15"/>
        <v>0.12280701754385964</v>
      </c>
      <c r="N68" s="63">
        <f t="shared" si="15"/>
        <v>0.19736842105263158</v>
      </c>
      <c r="O68" s="63">
        <f t="shared" si="15"/>
        <v>9.2105263157894732E-2</v>
      </c>
      <c r="P68" s="63">
        <f t="shared" si="15"/>
        <v>7.0175438596491224E-2</v>
      </c>
      <c r="Q68" s="63">
        <f t="shared" si="15"/>
        <v>4.8245614035087717E-2</v>
      </c>
      <c r="R68" s="63">
        <f t="shared" si="15"/>
        <v>0.15789473684210525</v>
      </c>
    </row>
    <row r="69" spans="2:18">
      <c r="B69" s="62">
        <f t="shared" si="3"/>
        <v>2001</v>
      </c>
      <c r="C69" s="63">
        <f t="shared" ref="C69:R69" si="16">C47/$A47</f>
        <v>0</v>
      </c>
      <c r="D69" s="63">
        <f t="shared" si="16"/>
        <v>0</v>
      </c>
      <c r="E69" s="63">
        <f t="shared" si="16"/>
        <v>0</v>
      </c>
      <c r="F69" s="63">
        <f t="shared" si="16"/>
        <v>0</v>
      </c>
      <c r="G69" s="63">
        <f t="shared" si="16"/>
        <v>5.9171597633136093E-3</v>
      </c>
      <c r="H69" s="63">
        <f t="shared" si="16"/>
        <v>8.2840236686390539E-2</v>
      </c>
      <c r="I69" s="63">
        <f t="shared" si="16"/>
        <v>7.1005917159763315E-2</v>
      </c>
      <c r="J69" s="63">
        <f t="shared" si="16"/>
        <v>5.9171597633136092E-2</v>
      </c>
      <c r="K69" s="63">
        <f t="shared" si="16"/>
        <v>5.9171597633136092E-2</v>
      </c>
      <c r="L69" s="63">
        <f t="shared" si="16"/>
        <v>8.2840236686390539E-2</v>
      </c>
      <c r="M69" s="63">
        <f t="shared" si="16"/>
        <v>7.1005917159763315E-2</v>
      </c>
      <c r="N69" s="63">
        <f t="shared" si="16"/>
        <v>0.10650887573964497</v>
      </c>
      <c r="O69" s="63">
        <f t="shared" si="16"/>
        <v>0.18343195266272189</v>
      </c>
      <c r="P69" s="63">
        <f t="shared" si="16"/>
        <v>7.6923076923076927E-2</v>
      </c>
      <c r="Q69" s="63">
        <f t="shared" si="16"/>
        <v>4.142011834319527E-2</v>
      </c>
      <c r="R69" s="63">
        <f t="shared" si="16"/>
        <v>0.15976331360946747</v>
      </c>
    </row>
    <row r="70" spans="2:18">
      <c r="B70" s="62">
        <f t="shared" si="3"/>
        <v>2002</v>
      </c>
      <c r="C70" s="63">
        <f t="shared" ref="C70:R70" si="17">C48/$A48</f>
        <v>0</v>
      </c>
      <c r="D70" s="63">
        <f t="shared" si="17"/>
        <v>0</v>
      </c>
      <c r="E70" s="63">
        <f t="shared" si="17"/>
        <v>2.4630517302045608E-3</v>
      </c>
      <c r="F70" s="63">
        <f t="shared" si="17"/>
        <v>4.9876847413489772E-2</v>
      </c>
      <c r="G70" s="63">
        <f t="shared" si="17"/>
        <v>2.7709359674160983E-2</v>
      </c>
      <c r="H70" s="63">
        <f t="shared" si="17"/>
        <v>1.6625615804496591E-2</v>
      </c>
      <c r="I70" s="63">
        <f t="shared" si="17"/>
        <v>0.22721674932812008</v>
      </c>
      <c r="J70" s="63">
        <f t="shared" si="17"/>
        <v>6.0960591283154168E-2</v>
      </c>
      <c r="K70" s="63">
        <f t="shared" si="17"/>
        <v>4.4334975478657578E-2</v>
      </c>
      <c r="L70" s="63">
        <f t="shared" si="17"/>
        <v>3.3251231608993181E-2</v>
      </c>
      <c r="M70" s="63">
        <f t="shared" si="17"/>
        <v>3.8793103543825376E-2</v>
      </c>
      <c r="N70" s="63">
        <f t="shared" si="17"/>
        <v>4.4334975478657578E-2</v>
      </c>
      <c r="O70" s="63">
        <f t="shared" si="17"/>
        <v>7.7586207087650752E-2</v>
      </c>
      <c r="P70" s="63">
        <f t="shared" si="17"/>
        <v>0.16625615804496591</v>
      </c>
      <c r="Q70" s="63">
        <f t="shared" si="17"/>
        <v>4.9876847413489772E-2</v>
      </c>
      <c r="R70" s="63">
        <f t="shared" si="17"/>
        <v>0.16071428611013372</v>
      </c>
    </row>
    <row r="71" spans="2:18">
      <c r="B71" s="62">
        <f t="shared" si="3"/>
        <v>2003</v>
      </c>
      <c r="C71" s="63">
        <f t="shared" ref="C71:R71" si="18">C49/$A49</f>
        <v>0</v>
      </c>
      <c r="D71" s="63">
        <f t="shared" si="18"/>
        <v>0</v>
      </c>
      <c r="E71" s="63">
        <f t="shared" si="18"/>
        <v>0</v>
      </c>
      <c r="F71" s="63">
        <f t="shared" si="18"/>
        <v>3.2813749082243639E-3</v>
      </c>
      <c r="G71" s="63">
        <f t="shared" si="18"/>
        <v>5.9064807412845963E-2</v>
      </c>
      <c r="H71" s="63">
        <f t="shared" si="18"/>
        <v>4.4298605559634475E-2</v>
      </c>
      <c r="I71" s="63">
        <f t="shared" si="18"/>
        <v>5.1681706486240216E-2</v>
      </c>
      <c r="J71" s="63">
        <f t="shared" si="18"/>
        <v>0.18457752316514364</v>
      </c>
      <c r="K71" s="63">
        <f t="shared" si="18"/>
        <v>8.1214110192663197E-2</v>
      </c>
      <c r="L71" s="63">
        <f t="shared" si="18"/>
        <v>2.9532403706422981E-2</v>
      </c>
      <c r="M71" s="63">
        <f t="shared" si="18"/>
        <v>3.6915504633028728E-2</v>
      </c>
      <c r="N71" s="63">
        <f t="shared" si="18"/>
        <v>2.9532403706422981E-2</v>
      </c>
      <c r="O71" s="63">
        <f t="shared" si="18"/>
        <v>7.3831009266057457E-2</v>
      </c>
      <c r="P71" s="63">
        <f t="shared" si="18"/>
        <v>5.9064807412845963E-2</v>
      </c>
      <c r="Q71" s="63">
        <f t="shared" si="18"/>
        <v>0.19196062409174938</v>
      </c>
      <c r="R71" s="63">
        <f t="shared" si="18"/>
        <v>0.15504511945872065</v>
      </c>
    </row>
    <row r="72" spans="2:18">
      <c r="B72" s="62">
        <f t="shared" si="3"/>
        <v>2005</v>
      </c>
      <c r="C72" s="63">
        <f t="shared" ref="C72:R72" si="19">C50/$A50</f>
        <v>0</v>
      </c>
      <c r="D72" s="63">
        <f t="shared" si="19"/>
        <v>0</v>
      </c>
      <c r="E72" s="63">
        <f t="shared" si="19"/>
        <v>0</v>
      </c>
      <c r="F72" s="63">
        <f t="shared" si="19"/>
        <v>0</v>
      </c>
      <c r="G72" s="63">
        <f t="shared" si="19"/>
        <v>2.2321428571428572E-2</v>
      </c>
      <c r="H72" s="63">
        <f t="shared" si="19"/>
        <v>0.36160714285714285</v>
      </c>
      <c r="I72" s="63">
        <f t="shared" si="19"/>
        <v>0.13839285714285715</v>
      </c>
      <c r="J72" s="63">
        <f t="shared" si="19"/>
        <v>5.8035714285714288E-2</v>
      </c>
      <c r="K72" s="63">
        <f t="shared" si="19"/>
        <v>4.9107142857142856E-2</v>
      </c>
      <c r="L72" s="63">
        <f t="shared" si="19"/>
        <v>9.8214285714285712E-2</v>
      </c>
      <c r="M72" s="63">
        <f t="shared" si="19"/>
        <v>3.125E-2</v>
      </c>
      <c r="N72" s="63">
        <f t="shared" si="19"/>
        <v>1.3392857142857142E-2</v>
      </c>
      <c r="O72" s="63">
        <f t="shared" si="19"/>
        <v>2.2321428571428572E-2</v>
      </c>
      <c r="P72" s="63">
        <f t="shared" si="19"/>
        <v>1.7857142857142856E-2</v>
      </c>
      <c r="Q72" s="63">
        <f t="shared" si="19"/>
        <v>2.2321428571428572E-2</v>
      </c>
      <c r="R72" s="63">
        <f t="shared" si="19"/>
        <v>0.16517857142857142</v>
      </c>
    </row>
    <row r="73" spans="2:18">
      <c r="B73" s="62">
        <f t="shared" si="3"/>
        <v>2006</v>
      </c>
      <c r="C73" s="63">
        <f t="shared" ref="C73:R73" si="20">C51/$A51</f>
        <v>0</v>
      </c>
      <c r="D73" s="63">
        <f t="shared" si="20"/>
        <v>0</v>
      </c>
      <c r="E73" s="63">
        <f t="shared" si="20"/>
        <v>0</v>
      </c>
      <c r="F73" s="63">
        <f t="shared" si="20"/>
        <v>0</v>
      </c>
      <c r="G73" s="63">
        <f t="shared" si="20"/>
        <v>1.6597510373443983E-2</v>
      </c>
      <c r="H73" s="63">
        <f t="shared" si="20"/>
        <v>0.22821576763485477</v>
      </c>
      <c r="I73" s="63">
        <f t="shared" si="20"/>
        <v>0.43153526970954359</v>
      </c>
      <c r="J73" s="63">
        <f t="shared" si="20"/>
        <v>7.4688796680497924E-2</v>
      </c>
      <c r="K73" s="63">
        <f t="shared" si="20"/>
        <v>2.4896265560165973E-2</v>
      </c>
      <c r="L73" s="63">
        <f t="shared" si="20"/>
        <v>2.4896265560165973E-2</v>
      </c>
      <c r="M73" s="63">
        <f t="shared" si="20"/>
        <v>3.7344398340248962E-2</v>
      </c>
      <c r="N73" s="63">
        <f t="shared" si="20"/>
        <v>1.2448132780082987E-2</v>
      </c>
      <c r="O73" s="63">
        <f t="shared" si="20"/>
        <v>8.2987551867219917E-3</v>
      </c>
      <c r="P73" s="63">
        <f t="shared" si="20"/>
        <v>1.6597510373443983E-2</v>
      </c>
      <c r="Q73" s="63">
        <f t="shared" si="20"/>
        <v>2.0746887966804978E-2</v>
      </c>
      <c r="R73" s="63">
        <f t="shared" si="20"/>
        <v>0.1037344398340249</v>
      </c>
    </row>
    <row r="74" spans="2:18">
      <c r="B74" s="62">
        <f t="shared" si="3"/>
        <v>2007</v>
      </c>
      <c r="C74" s="63">
        <f t="shared" ref="C74:R74" si="21">C52/$A52</f>
        <v>0</v>
      </c>
      <c r="D74" s="63">
        <f t="shared" si="21"/>
        <v>0</v>
      </c>
      <c r="E74" s="63">
        <f t="shared" si="21"/>
        <v>0</v>
      </c>
      <c r="F74" s="63">
        <f t="shared" si="21"/>
        <v>0</v>
      </c>
      <c r="G74" s="63">
        <f t="shared" si="21"/>
        <v>4.2372881355932203E-3</v>
      </c>
      <c r="H74" s="63">
        <f t="shared" si="21"/>
        <v>3.3898305084745763E-2</v>
      </c>
      <c r="I74" s="63">
        <f t="shared" si="21"/>
        <v>0.38983050847457629</v>
      </c>
      <c r="J74" s="63">
        <f t="shared" si="21"/>
        <v>0.29661016949152541</v>
      </c>
      <c r="K74" s="63">
        <f t="shared" si="21"/>
        <v>7.2033898305084748E-2</v>
      </c>
      <c r="L74" s="63">
        <f t="shared" si="21"/>
        <v>1.2711864406779662E-2</v>
      </c>
      <c r="M74" s="63">
        <f t="shared" si="21"/>
        <v>1.2711864406779662E-2</v>
      </c>
      <c r="N74" s="63">
        <f t="shared" si="21"/>
        <v>3.3898305084745763E-2</v>
      </c>
      <c r="O74" s="63">
        <f t="shared" si="21"/>
        <v>1.6949152542372881E-2</v>
      </c>
      <c r="P74" s="63">
        <f t="shared" si="21"/>
        <v>4.2372881355932203E-3</v>
      </c>
      <c r="Q74" s="63">
        <f t="shared" si="21"/>
        <v>2.1186440677966101E-2</v>
      </c>
      <c r="R74" s="63">
        <f t="shared" si="21"/>
        <v>0.10169491525423729</v>
      </c>
    </row>
    <row r="75" spans="2:18">
      <c r="B75" s="62">
        <f t="shared" si="3"/>
        <v>2009</v>
      </c>
      <c r="C75" s="63">
        <f t="shared" ref="C75:R75" si="22">C53/$A53</f>
        <v>0</v>
      </c>
      <c r="D75" s="63">
        <f t="shared" si="22"/>
        <v>0</v>
      </c>
      <c r="E75" s="63">
        <f t="shared" si="22"/>
        <v>0</v>
      </c>
      <c r="F75" s="63">
        <f t="shared" si="22"/>
        <v>0</v>
      </c>
      <c r="G75" s="63">
        <f t="shared" si="22"/>
        <v>0</v>
      </c>
      <c r="H75" s="63">
        <f t="shared" si="22"/>
        <v>1.3473054295600428E-2</v>
      </c>
      <c r="I75" s="63">
        <f t="shared" si="22"/>
        <v>1.3473054295600428E-2</v>
      </c>
      <c r="J75" s="63">
        <f t="shared" si="22"/>
        <v>9.4311380069202991E-2</v>
      </c>
      <c r="K75" s="63">
        <f t="shared" si="22"/>
        <v>0.30988024879880982</v>
      </c>
      <c r="L75" s="63">
        <f t="shared" si="22"/>
        <v>0.35029941168561113</v>
      </c>
      <c r="M75" s="63">
        <f t="shared" si="22"/>
        <v>0.10778443436480342</v>
      </c>
      <c r="N75" s="63">
        <f t="shared" si="22"/>
        <v>1.3473054295600428E-2</v>
      </c>
      <c r="O75" s="63">
        <f t="shared" si="22"/>
        <v>1.3473054295600428E-2</v>
      </c>
      <c r="P75" s="63">
        <f t="shared" si="22"/>
        <v>1.3473054295600428E-2</v>
      </c>
      <c r="Q75" s="63">
        <f t="shared" si="22"/>
        <v>5.9880181433538369E-3</v>
      </c>
      <c r="R75" s="63">
        <f t="shared" si="22"/>
        <v>6.4371235460216628E-2</v>
      </c>
    </row>
    <row r="76" spans="2:18">
      <c r="B76" s="62">
        <f t="shared" si="3"/>
        <v>2012</v>
      </c>
      <c r="C76" s="63">
        <f t="shared" ref="C76:R76" si="23">C54/$A54</f>
        <v>0</v>
      </c>
      <c r="D76" s="63">
        <f t="shared" si="23"/>
        <v>0</v>
      </c>
      <c r="E76" s="63">
        <f t="shared" si="23"/>
        <v>0</v>
      </c>
      <c r="F76" s="63">
        <f t="shared" si="23"/>
        <v>0</v>
      </c>
      <c r="G76" s="63">
        <f t="shared" si="23"/>
        <v>2.9419280957838109E-3</v>
      </c>
      <c r="H76" s="63">
        <f t="shared" si="23"/>
        <v>2.8332302490704411E-2</v>
      </c>
      <c r="I76" s="63">
        <f t="shared" si="23"/>
        <v>0.30794248698727494</v>
      </c>
      <c r="J76" s="63">
        <f t="shared" si="23"/>
        <v>0.19861712107169077</v>
      </c>
      <c r="K76" s="63">
        <f t="shared" si="23"/>
        <v>4.6096129018268678E-2</v>
      </c>
      <c r="L76" s="63">
        <f t="shared" si="23"/>
        <v>1.8244987116379573E-2</v>
      </c>
      <c r="M76" s="63">
        <f t="shared" si="23"/>
        <v>4.8569858632572092E-2</v>
      </c>
      <c r="N76" s="63">
        <f t="shared" si="23"/>
        <v>0.1387796060076622</v>
      </c>
      <c r="O76" s="63">
        <f t="shared" si="23"/>
        <v>0.16154617605736146</v>
      </c>
      <c r="P76" s="63">
        <f t="shared" si="23"/>
        <v>2.3010023980685034E-2</v>
      </c>
      <c r="Q76" s="63">
        <f t="shared" si="23"/>
        <v>4.1772471469504659E-3</v>
      </c>
      <c r="R76" s="63">
        <f t="shared" si="23"/>
        <v>2.174213339466663E-2</v>
      </c>
    </row>
    <row r="79" spans="2:18" ht="16" thickBot="1"/>
    <row r="80" spans="2:18">
      <c r="C80" s="57">
        <v>2395737</v>
      </c>
      <c r="D80" s="77" t="s">
        <v>86</v>
      </c>
      <c r="E80" s="77"/>
      <c r="F80" s="78">
        <v>0.22</v>
      </c>
      <c r="G80" s="78"/>
    </row>
    <row r="81" spans="3:7">
      <c r="C81" s="58">
        <v>2125851</v>
      </c>
      <c r="D81" s="76" t="s">
        <v>86</v>
      </c>
      <c r="E81" s="76"/>
      <c r="F81" s="79">
        <v>0.22</v>
      </c>
      <c r="G81" s="79"/>
    </row>
    <row r="82" spans="3:7">
      <c r="C82" s="80" t="s">
        <v>87</v>
      </c>
      <c r="D82" s="80"/>
      <c r="E82" s="80"/>
      <c r="F82" s="80"/>
      <c r="G82" s="80"/>
    </row>
    <row r="83" spans="3:7">
      <c r="C83" s="58">
        <v>1289006</v>
      </c>
      <c r="D83" s="76">
        <v>8411</v>
      </c>
      <c r="E83" s="76"/>
      <c r="F83" s="76">
        <v>0.12</v>
      </c>
      <c r="G83" s="76"/>
    </row>
    <row r="84" spans="3:7">
      <c r="C84" s="58">
        <v>940198</v>
      </c>
      <c r="D84" s="76">
        <v>8794</v>
      </c>
      <c r="E84" s="76"/>
      <c r="F84" s="76">
        <v>0.2</v>
      </c>
      <c r="G84" s="76"/>
    </row>
    <row r="85" spans="3:7">
      <c r="C85" s="58">
        <v>635405</v>
      </c>
      <c r="D85" s="76">
        <v>7743</v>
      </c>
      <c r="E85" s="76"/>
      <c r="F85" s="76">
        <v>0.09</v>
      </c>
      <c r="G85" s="76"/>
    </row>
    <row r="86" spans="3:7">
      <c r="C86" s="58">
        <v>490077</v>
      </c>
      <c r="D86" s="76">
        <v>6412</v>
      </c>
      <c r="E86" s="76"/>
      <c r="F86" s="76">
        <v>0.12</v>
      </c>
      <c r="G86" s="76"/>
    </row>
    <row r="87" spans="3:7">
      <c r="C87" s="58">
        <v>1104124</v>
      </c>
      <c r="D87" s="76">
        <v>7781</v>
      </c>
      <c r="E87" s="76"/>
      <c r="F87" s="76">
        <v>0.11</v>
      </c>
      <c r="G87" s="76"/>
    </row>
    <row r="88" spans="3:7">
      <c r="C88" s="58">
        <v>682277</v>
      </c>
      <c r="D88" s="76">
        <v>7898</v>
      </c>
      <c r="E88" s="76"/>
      <c r="F88" s="76">
        <v>0.2</v>
      </c>
      <c r="G88" s="76"/>
    </row>
    <row r="89" spans="3:7">
      <c r="C89" s="58">
        <v>392402</v>
      </c>
      <c r="D89" s="76">
        <v>8321</v>
      </c>
      <c r="E89" s="76"/>
      <c r="F89" s="76">
        <v>0.14000000000000001</v>
      </c>
      <c r="G89" s="76"/>
    </row>
    <row r="90" spans="3:7">
      <c r="C90" s="58">
        <v>492396</v>
      </c>
      <c r="D90" s="76">
        <v>8796</v>
      </c>
      <c r="E90" s="76"/>
      <c r="F90" s="76">
        <v>0.19</v>
      </c>
      <c r="G90" s="76"/>
    </row>
    <row r="91" spans="3:7">
      <c r="C91" s="58">
        <v>475311</v>
      </c>
      <c r="D91" s="76" t="s">
        <v>86</v>
      </c>
      <c r="E91" s="76"/>
      <c r="F91" s="79">
        <v>0.22</v>
      </c>
      <c r="G91" s="79"/>
    </row>
    <row r="92" spans="3:7">
      <c r="C92" s="58">
        <v>301402</v>
      </c>
      <c r="D92" s="76">
        <v>7863</v>
      </c>
      <c r="E92" s="76"/>
      <c r="F92" s="76">
        <v>0.14000000000000001</v>
      </c>
      <c r="G92" s="76"/>
    </row>
    <row r="93" spans="3:7">
      <c r="C93" s="58">
        <v>232170</v>
      </c>
      <c r="D93" s="76">
        <v>5573</v>
      </c>
      <c r="E93" s="76"/>
      <c r="F93" s="76">
        <v>0.1</v>
      </c>
      <c r="G93" s="76"/>
    </row>
    <row r="94" spans="3:7">
      <c r="C94" s="58">
        <v>225712</v>
      </c>
      <c r="D94" s="76">
        <v>2903</v>
      </c>
      <c r="E94" s="76"/>
      <c r="F94" s="76">
        <v>0.12</v>
      </c>
      <c r="G94" s="76"/>
    </row>
    <row r="95" spans="3:7">
      <c r="C95" s="58">
        <v>197851</v>
      </c>
      <c r="D95" s="76">
        <v>2993</v>
      </c>
      <c r="E95" s="76"/>
      <c r="F95" s="76">
        <v>0.22</v>
      </c>
      <c r="G95" s="76"/>
    </row>
    <row r="96" spans="3:7">
      <c r="C96" s="80" t="s">
        <v>87</v>
      </c>
      <c r="D96" s="80"/>
      <c r="E96" s="80"/>
      <c r="F96" s="80"/>
      <c r="G96" s="80"/>
    </row>
    <row r="97" spans="3:7">
      <c r="C97" s="58">
        <v>253459</v>
      </c>
      <c r="D97" s="76">
        <v>3112</v>
      </c>
      <c r="E97" s="76"/>
      <c r="F97" s="76">
        <v>0.17</v>
      </c>
      <c r="G97" s="76"/>
    </row>
    <row r="98" spans="3:7">
      <c r="C98" s="58">
        <v>240059</v>
      </c>
      <c r="D98" s="76">
        <v>1803</v>
      </c>
      <c r="E98" s="76"/>
      <c r="F98" s="76">
        <v>0.12</v>
      </c>
      <c r="G98" s="76"/>
    </row>
    <row r="99" spans="3:7">
      <c r="C99" s="58">
        <v>291580</v>
      </c>
      <c r="D99" s="76">
        <v>1870</v>
      </c>
      <c r="E99" s="76"/>
      <c r="F99" s="76">
        <v>0.12</v>
      </c>
      <c r="G99" s="76"/>
    </row>
    <row r="100" spans="3:7">
      <c r="C100" s="80" t="s">
        <v>87</v>
      </c>
      <c r="D100" s="80"/>
      <c r="E100" s="80"/>
      <c r="F100" s="80"/>
      <c r="G100" s="80"/>
    </row>
    <row r="101" spans="3:7">
      <c r="C101" s="58">
        <v>110191</v>
      </c>
      <c r="D101" s="83">
        <v>1803</v>
      </c>
      <c r="E101" s="83"/>
      <c r="F101" s="83">
        <v>0.19</v>
      </c>
      <c r="G101" s="83"/>
    </row>
    <row r="102" spans="3:7">
      <c r="C102" s="80" t="s">
        <v>87</v>
      </c>
      <c r="D102" s="80"/>
      <c r="E102" s="80"/>
      <c r="F102" s="80"/>
      <c r="G102" s="80"/>
    </row>
    <row r="103" spans="3:7">
      <c r="C103" s="80" t="s">
        <v>87</v>
      </c>
      <c r="D103" s="80"/>
      <c r="E103" s="80"/>
      <c r="F103" s="80"/>
      <c r="G103" s="80"/>
    </row>
    <row r="104" spans="3:7">
      <c r="C104" s="84">
        <v>67063</v>
      </c>
      <c r="D104" s="84"/>
      <c r="E104" s="83">
        <v>3656</v>
      </c>
      <c r="F104" s="83"/>
      <c r="G104" s="68">
        <v>0.1</v>
      </c>
    </row>
    <row r="105" spans="3:7" ht="16" thickBot="1">
      <c r="C105" s="81">
        <v>112070</v>
      </c>
      <c r="D105" s="81"/>
      <c r="E105" s="82">
        <v>1150</v>
      </c>
      <c r="F105" s="82"/>
      <c r="G105" s="69">
        <v>0.12</v>
      </c>
    </row>
  </sheetData>
  <mergeCells count="47">
    <mergeCell ref="C105:D105"/>
    <mergeCell ref="E105:F105"/>
    <mergeCell ref="C100:G100"/>
    <mergeCell ref="D101:E101"/>
    <mergeCell ref="F101:G101"/>
    <mergeCell ref="C102:G102"/>
    <mergeCell ref="C103:G103"/>
    <mergeCell ref="C104:D104"/>
    <mergeCell ref="E104:F104"/>
    <mergeCell ref="D99:E99"/>
    <mergeCell ref="F99:G99"/>
    <mergeCell ref="D93:E93"/>
    <mergeCell ref="F93:G93"/>
    <mergeCell ref="D94:E94"/>
    <mergeCell ref="F94:G94"/>
    <mergeCell ref="D95:E95"/>
    <mergeCell ref="F95:G95"/>
    <mergeCell ref="C96:G96"/>
    <mergeCell ref="D97:E97"/>
    <mergeCell ref="F97:G97"/>
    <mergeCell ref="D98:E98"/>
    <mergeCell ref="F98:G98"/>
    <mergeCell ref="D90:E90"/>
    <mergeCell ref="F90:G90"/>
    <mergeCell ref="D91:E91"/>
    <mergeCell ref="F91:G91"/>
    <mergeCell ref="D92:E92"/>
    <mergeCell ref="F92:G92"/>
    <mergeCell ref="D87:E87"/>
    <mergeCell ref="F87:G87"/>
    <mergeCell ref="D88:E88"/>
    <mergeCell ref="F88:G88"/>
    <mergeCell ref="D89:E89"/>
    <mergeCell ref="F89:G89"/>
    <mergeCell ref="D84:E84"/>
    <mergeCell ref="F84:G84"/>
    <mergeCell ref="D85:E85"/>
    <mergeCell ref="F85:G85"/>
    <mergeCell ref="D86:E86"/>
    <mergeCell ref="F86:G86"/>
    <mergeCell ref="D83:E83"/>
    <mergeCell ref="F83:G83"/>
    <mergeCell ref="D80:E80"/>
    <mergeCell ref="F80:G80"/>
    <mergeCell ref="D81:E81"/>
    <mergeCell ref="F81:G81"/>
    <mergeCell ref="C82:G8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0"/>
  <sheetViews>
    <sheetView topLeftCell="AI151" zoomScale="175" zoomScaleNormal="175" zoomScalePageLayoutView="175" workbookViewId="0">
      <selection activeCell="AP180" sqref="AP180"/>
    </sheetView>
  </sheetViews>
  <sheetFormatPr baseColWidth="10" defaultColWidth="15.6640625" defaultRowHeight="12" x14ac:dyDescent="0"/>
  <sheetData>
    <row r="1" spans="2:42">
      <c r="B1" s="55" t="s">
        <v>49</v>
      </c>
      <c r="C1" s="55" t="s">
        <v>50</v>
      </c>
      <c r="D1" s="55" t="s">
        <v>51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</row>
    <row r="2" spans="2:42">
      <c r="B2" s="55">
        <v>1977</v>
      </c>
      <c r="C2" s="55" t="s">
        <v>49</v>
      </c>
      <c r="D2" s="55">
        <f>B3-B2+1</f>
        <v>38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2:42">
      <c r="B3" s="55">
        <v>2014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</row>
    <row r="4" spans="2:42">
      <c r="B4" s="55" t="s">
        <v>49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</row>
    <row r="5" spans="2:42">
      <c r="B5" s="55">
        <v>4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</row>
    <row r="6" spans="2:42">
      <c r="B6" s="55" t="s">
        <v>49</v>
      </c>
      <c r="C6" s="55" t="s">
        <v>52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</row>
    <row r="7" spans="2:42">
      <c r="B7" s="55">
        <v>15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</row>
    <row r="8" spans="2:42">
      <c r="B8" s="55" t="s">
        <v>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</row>
    <row r="9" spans="2:42">
      <c r="B9" s="55">
        <v>41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</row>
    <row r="10" spans="2:42">
      <c r="B10" s="55" t="s">
        <v>54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</row>
    <row r="11" spans="2:42">
      <c r="B11" s="55">
        <v>10</v>
      </c>
      <c r="C11" s="55">
        <v>11</v>
      </c>
      <c r="D11" s="55">
        <v>12</v>
      </c>
      <c r="E11" s="55">
        <v>13</v>
      </c>
      <c r="F11" s="55">
        <v>14</v>
      </c>
      <c r="G11" s="55">
        <v>15</v>
      </c>
      <c r="H11" s="55">
        <v>16</v>
      </c>
      <c r="I11" s="55">
        <v>17</v>
      </c>
      <c r="J11" s="55">
        <v>18</v>
      </c>
      <c r="K11" s="55">
        <v>19</v>
      </c>
      <c r="L11" s="55">
        <v>20</v>
      </c>
      <c r="M11" s="55">
        <v>21</v>
      </c>
      <c r="N11" s="55">
        <v>22</v>
      </c>
      <c r="O11" s="55">
        <v>23</v>
      </c>
      <c r="P11" s="55">
        <v>24</v>
      </c>
      <c r="Q11" s="55">
        <v>25</v>
      </c>
      <c r="R11" s="55">
        <v>26</v>
      </c>
      <c r="S11" s="55">
        <v>27</v>
      </c>
      <c r="T11" s="55">
        <v>28</v>
      </c>
      <c r="U11" s="55">
        <v>29</v>
      </c>
      <c r="V11" s="55">
        <v>30</v>
      </c>
      <c r="W11" s="55">
        <v>31</v>
      </c>
      <c r="X11" s="55">
        <v>32</v>
      </c>
      <c r="Y11" s="55">
        <v>33</v>
      </c>
      <c r="Z11" s="55">
        <v>34</v>
      </c>
      <c r="AA11" s="55">
        <v>35</v>
      </c>
      <c r="AB11" s="55">
        <v>36</v>
      </c>
      <c r="AC11" s="55">
        <v>37</v>
      </c>
      <c r="AD11" s="55">
        <v>38</v>
      </c>
      <c r="AE11" s="55">
        <v>39</v>
      </c>
      <c r="AF11" s="55">
        <v>40</v>
      </c>
      <c r="AG11" s="55">
        <v>41</v>
      </c>
      <c r="AH11" s="55">
        <v>42</v>
      </c>
      <c r="AI11" s="55">
        <v>43</v>
      </c>
      <c r="AJ11" s="55">
        <v>44</v>
      </c>
      <c r="AK11" s="55">
        <v>45</v>
      </c>
      <c r="AL11" s="55">
        <v>46</v>
      </c>
      <c r="AM11" s="55">
        <v>47</v>
      </c>
      <c r="AN11" s="55">
        <v>48</v>
      </c>
      <c r="AO11" s="55">
        <v>49</v>
      </c>
      <c r="AP11" s="55">
        <v>50</v>
      </c>
    </row>
    <row r="12" spans="2:42">
      <c r="B12" s="55" t="s">
        <v>55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</row>
    <row r="13" spans="2:42">
      <c r="B13" s="55">
        <v>1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</row>
    <row r="14" spans="2:42">
      <c r="B14" s="55" t="s">
        <v>56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</row>
    <row r="15" spans="2:42">
      <c r="B15" s="55" t="s">
        <v>57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</row>
    <row r="16" spans="2:42">
      <c r="B16" s="55" t="s">
        <v>49</v>
      </c>
      <c r="C16" s="55" t="s">
        <v>58</v>
      </c>
      <c r="D16" s="55" t="s">
        <v>34</v>
      </c>
      <c r="E16" s="55">
        <v>1980</v>
      </c>
      <c r="F16" s="55">
        <v>1981</v>
      </c>
      <c r="G16" s="55">
        <v>1982</v>
      </c>
      <c r="H16" s="55">
        <v>1983</v>
      </c>
      <c r="I16" s="55">
        <v>1984</v>
      </c>
      <c r="J16" s="55">
        <v>1985</v>
      </c>
      <c r="K16" s="55">
        <v>1986</v>
      </c>
      <c r="L16" s="55">
        <v>1987</v>
      </c>
      <c r="M16" s="55">
        <v>1988</v>
      </c>
      <c r="N16" s="55">
        <v>1989</v>
      </c>
      <c r="O16" s="55">
        <v>1990</v>
      </c>
      <c r="P16" s="55">
        <v>1991</v>
      </c>
      <c r="Q16" s="55">
        <v>1992</v>
      </c>
      <c r="R16" s="55">
        <v>1993</v>
      </c>
      <c r="S16" s="55">
        <v>1994</v>
      </c>
      <c r="T16" s="55">
        <v>1995</v>
      </c>
      <c r="U16" s="55">
        <v>1996</v>
      </c>
      <c r="V16" s="55">
        <v>1997</v>
      </c>
      <c r="W16" s="55">
        <v>1998</v>
      </c>
      <c r="X16" s="55">
        <v>1999</v>
      </c>
      <c r="Y16" s="55">
        <v>2000</v>
      </c>
      <c r="Z16" s="55">
        <v>2001</v>
      </c>
      <c r="AA16" s="55">
        <v>2002</v>
      </c>
      <c r="AB16" s="55">
        <v>2003</v>
      </c>
      <c r="AC16" s="55">
        <v>2004</v>
      </c>
      <c r="AD16" s="55">
        <v>2005</v>
      </c>
      <c r="AE16" s="55">
        <v>2006</v>
      </c>
      <c r="AF16" s="55">
        <v>2007</v>
      </c>
      <c r="AG16" s="55">
        <v>2008</v>
      </c>
      <c r="AH16" s="55">
        <v>2009</v>
      </c>
      <c r="AI16" s="55">
        <v>2010</v>
      </c>
      <c r="AJ16" s="55">
        <v>2011</v>
      </c>
      <c r="AK16" s="55">
        <v>2012</v>
      </c>
      <c r="AL16" s="55">
        <v>2013</v>
      </c>
      <c r="AM16" s="55">
        <v>2014</v>
      </c>
      <c r="AN16" s="55"/>
      <c r="AO16" s="55"/>
      <c r="AP16" s="55"/>
    </row>
    <row r="17" spans="1:42">
      <c r="B17">
        <v>11500</v>
      </c>
      <c r="C17">
        <v>9600</v>
      </c>
      <c r="D17">
        <v>16100</v>
      </c>
      <c r="E17">
        <v>13100</v>
      </c>
      <c r="F17">
        <v>22600</v>
      </c>
      <c r="G17">
        <v>14700</v>
      </c>
      <c r="H17">
        <v>21500</v>
      </c>
      <c r="I17">
        <v>22900</v>
      </c>
      <c r="J17">
        <v>13700</v>
      </c>
      <c r="K17">
        <v>34600</v>
      </c>
      <c r="L17">
        <v>377436</v>
      </c>
      <c r="M17">
        <v>87813</v>
      </c>
      <c r="N17">
        <v>36073</v>
      </c>
      <c r="O17">
        <v>151672</v>
      </c>
      <c r="P17">
        <v>316038</v>
      </c>
      <c r="Q17">
        <v>241</v>
      </c>
      <c r="R17">
        <v>886</v>
      </c>
      <c r="S17">
        <v>556</v>
      </c>
      <c r="T17">
        <v>334</v>
      </c>
      <c r="U17">
        <v>499</v>
      </c>
      <c r="V17">
        <v>163</v>
      </c>
      <c r="W17">
        <v>8</v>
      </c>
      <c r="X17">
        <v>29</v>
      </c>
      <c r="Y17">
        <v>29</v>
      </c>
      <c r="Z17">
        <v>258</v>
      </c>
      <c r="AA17">
        <v>1042</v>
      </c>
      <c r="AB17">
        <v>24</v>
      </c>
      <c r="AC17">
        <v>0.5</v>
      </c>
      <c r="AD17">
        <v>0.5</v>
      </c>
      <c r="AE17">
        <v>0.5</v>
      </c>
      <c r="AF17">
        <v>0.5</v>
      </c>
      <c r="AG17">
        <v>9</v>
      </c>
      <c r="AH17">
        <v>73</v>
      </c>
      <c r="AI17">
        <v>176</v>
      </c>
      <c r="AJ17">
        <v>173</v>
      </c>
      <c r="AK17">
        <v>79</v>
      </c>
      <c r="AL17">
        <v>57</v>
      </c>
      <c r="AM17">
        <v>428</v>
      </c>
      <c r="AN17" s="55"/>
      <c r="AO17" s="55"/>
      <c r="AP17" s="55"/>
    </row>
    <row r="18" spans="1:42">
      <c r="B18" s="55" t="s">
        <v>49</v>
      </c>
      <c r="C18" s="55" t="s">
        <v>58</v>
      </c>
      <c r="D18" s="55" t="s">
        <v>34</v>
      </c>
      <c r="E18" s="55" t="s">
        <v>59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</row>
    <row r="19" spans="1:42">
      <c r="B19" s="55">
        <v>0.05</v>
      </c>
      <c r="C19" s="55">
        <v>0.05</v>
      </c>
      <c r="D19" s="55">
        <v>0.05</v>
      </c>
      <c r="E19" s="55">
        <v>0.05</v>
      </c>
      <c r="F19" s="55">
        <v>0.05</v>
      </c>
      <c r="G19" s="55">
        <v>0.05</v>
      </c>
      <c r="H19" s="55">
        <v>0.05</v>
      </c>
      <c r="I19" s="55">
        <v>0.05</v>
      </c>
      <c r="J19" s="55">
        <v>0.05</v>
      </c>
      <c r="K19" s="55">
        <v>0.05</v>
      </c>
      <c r="L19" s="55">
        <v>0.05</v>
      </c>
      <c r="M19" s="55">
        <v>0.05</v>
      </c>
      <c r="N19" s="55">
        <v>0.05</v>
      </c>
      <c r="O19" s="55">
        <v>0.05</v>
      </c>
      <c r="P19" s="55">
        <v>0.05</v>
      </c>
      <c r="Q19" s="55">
        <v>0.05</v>
      </c>
      <c r="R19" s="55">
        <v>0.05</v>
      </c>
      <c r="S19" s="55">
        <v>0.05</v>
      </c>
      <c r="T19" s="55">
        <v>0.05</v>
      </c>
      <c r="U19" s="55">
        <v>0.05</v>
      </c>
      <c r="V19" s="55">
        <v>0.05</v>
      </c>
      <c r="W19" s="55">
        <v>0.05</v>
      </c>
      <c r="X19" s="55">
        <v>0.05</v>
      </c>
      <c r="Y19" s="55">
        <v>0.05</v>
      </c>
      <c r="Z19" s="55">
        <v>0.05</v>
      </c>
      <c r="AA19" s="55">
        <v>0.05</v>
      </c>
      <c r="AB19" s="55">
        <v>0.05</v>
      </c>
      <c r="AC19" s="55">
        <v>0.05</v>
      </c>
      <c r="AD19" s="55">
        <v>0.05</v>
      </c>
      <c r="AE19" s="55">
        <v>0.05</v>
      </c>
      <c r="AF19" s="55">
        <v>0.05</v>
      </c>
      <c r="AG19" s="55">
        <v>0.05</v>
      </c>
      <c r="AH19" s="55">
        <v>0.05</v>
      </c>
      <c r="AI19" s="55">
        <v>0.05</v>
      </c>
      <c r="AJ19" s="55">
        <v>0.05</v>
      </c>
      <c r="AK19" s="55">
        <v>0.05</v>
      </c>
      <c r="AL19" s="55">
        <v>0.05</v>
      </c>
      <c r="AM19" s="55">
        <v>0.05</v>
      </c>
      <c r="AN19" s="55"/>
      <c r="AO19" s="55"/>
      <c r="AP19" s="55"/>
    </row>
    <row r="20" spans="1:42">
      <c r="B20" s="55" t="s">
        <v>49</v>
      </c>
      <c r="C20" s="55" t="s">
        <v>60</v>
      </c>
      <c r="D20" s="55" t="s">
        <v>61</v>
      </c>
      <c r="E20" s="55" t="s">
        <v>62</v>
      </c>
      <c r="F20" s="55" t="s">
        <v>63</v>
      </c>
      <c r="G20" s="55" t="s">
        <v>64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</row>
    <row r="21" spans="1:42">
      <c r="B21" s="55">
        <v>1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</row>
    <row r="22" spans="1:42">
      <c r="B22" s="55" t="s">
        <v>65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</row>
    <row r="23" spans="1:42">
      <c r="B23" s="55">
        <v>0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</row>
    <row r="24" spans="1:42">
      <c r="B24" s="55" t="s">
        <v>49</v>
      </c>
      <c r="C24" s="55" t="s">
        <v>63</v>
      </c>
      <c r="D24" s="55">
        <v>1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</row>
    <row r="25" spans="1:42">
      <c r="B25" s="55">
        <v>1988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</row>
    <row r="26" spans="1:42">
      <c r="B26" s="55" t="s">
        <v>49</v>
      </c>
      <c r="C26" s="55" t="s">
        <v>63</v>
      </c>
      <c r="D26" s="55">
        <v>1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</row>
    <row r="27" spans="1:42">
      <c r="B27" s="55">
        <v>10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</row>
    <row r="28" spans="1:42">
      <c r="B28" s="55" t="s">
        <v>49</v>
      </c>
      <c r="C28" s="55" t="s">
        <v>63</v>
      </c>
      <c r="D28" s="55">
        <v>1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</row>
    <row r="29" spans="1:42">
      <c r="B29">
        <v>100</v>
      </c>
      <c r="C29">
        <v>100</v>
      </c>
      <c r="D29" s="55">
        <v>327</v>
      </c>
      <c r="E29" s="55">
        <v>247</v>
      </c>
      <c r="F29" s="55">
        <v>164</v>
      </c>
      <c r="G29" s="55">
        <v>350</v>
      </c>
      <c r="H29" s="55">
        <v>1201</v>
      </c>
      <c r="I29" s="55">
        <v>288</v>
      </c>
      <c r="J29" s="55">
        <v>287</v>
      </c>
      <c r="K29" s="55">
        <v>202</v>
      </c>
      <c r="L29" s="55">
        <v>89</v>
      </c>
      <c r="M29" s="55">
        <v>54</v>
      </c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</row>
    <row r="30" spans="1:42">
      <c r="B30" s="55" t="s">
        <v>49</v>
      </c>
      <c r="C30" s="55" t="s">
        <v>63</v>
      </c>
      <c r="D30" s="55">
        <v>1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</row>
    <row r="31" spans="1:42">
      <c r="A31">
        <v>1977</v>
      </c>
      <c r="B31">
        <v>0.45</v>
      </c>
      <c r="C31">
        <v>0.55000000000000004</v>
      </c>
      <c r="D31" s="55">
        <v>0.72199999999999998</v>
      </c>
      <c r="E31" s="55">
        <v>0.84</v>
      </c>
      <c r="F31" s="55">
        <v>0.94199999999999995</v>
      </c>
      <c r="G31" s="55">
        <v>1.0289999999999999</v>
      </c>
      <c r="H31" s="55">
        <v>1.1020000000000001</v>
      </c>
      <c r="I31" s="55">
        <v>1.163</v>
      </c>
      <c r="J31" s="55">
        <v>1.212</v>
      </c>
      <c r="K31" s="55">
        <v>1.2529999999999999</v>
      </c>
      <c r="L31" s="55">
        <v>1.286</v>
      </c>
      <c r="M31" s="55">
        <v>1.3120000000000001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</row>
    <row r="32" spans="1:42">
      <c r="A32">
        <v>1978</v>
      </c>
      <c r="B32">
        <v>0.45</v>
      </c>
      <c r="C32">
        <v>0.55000000000000004</v>
      </c>
      <c r="D32" s="55">
        <v>0.72199999999999998</v>
      </c>
      <c r="E32" s="55">
        <v>0.84</v>
      </c>
      <c r="F32" s="55">
        <v>0.94199999999999995</v>
      </c>
      <c r="G32" s="55">
        <v>1.0289999999999999</v>
      </c>
      <c r="H32" s="55">
        <v>1.1020000000000001</v>
      </c>
      <c r="I32" s="55">
        <v>1.163</v>
      </c>
      <c r="J32" s="55">
        <v>1.212</v>
      </c>
      <c r="K32" s="55">
        <v>1.2529999999999999</v>
      </c>
      <c r="L32" s="55">
        <v>1.286</v>
      </c>
      <c r="M32" s="55">
        <v>1.3120000000000001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</row>
    <row r="33" spans="1:42">
      <c r="A33">
        <v>1979</v>
      </c>
      <c r="B33">
        <v>0.45</v>
      </c>
      <c r="C33">
        <v>0.55000000000000004</v>
      </c>
      <c r="D33" s="55">
        <v>0.72199999999999998</v>
      </c>
      <c r="E33" s="55">
        <v>0.84</v>
      </c>
      <c r="F33" s="55">
        <v>0.94199999999999995</v>
      </c>
      <c r="G33" s="55">
        <v>1.0289999999999999</v>
      </c>
      <c r="H33" s="55">
        <v>1.1020000000000001</v>
      </c>
      <c r="I33" s="55">
        <v>1.163</v>
      </c>
      <c r="J33" s="55">
        <v>1.212</v>
      </c>
      <c r="K33" s="55">
        <v>1.2529999999999999</v>
      </c>
      <c r="L33" s="55">
        <v>1.286</v>
      </c>
      <c r="M33" s="55">
        <v>1.3120000000000001</v>
      </c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</row>
    <row r="34" spans="1:42">
      <c r="A34">
        <v>1980</v>
      </c>
      <c r="B34">
        <v>0.45</v>
      </c>
      <c r="C34">
        <v>0.55000000000000004</v>
      </c>
      <c r="D34" s="55">
        <v>0.72199999999999998</v>
      </c>
      <c r="E34" s="55">
        <v>0.84</v>
      </c>
      <c r="F34" s="55">
        <v>0.94199999999999995</v>
      </c>
      <c r="G34" s="55">
        <v>1.0289999999999999</v>
      </c>
      <c r="H34" s="55">
        <v>1.1020000000000001</v>
      </c>
      <c r="I34" s="55">
        <v>1.163</v>
      </c>
      <c r="J34" s="55">
        <v>1.212</v>
      </c>
      <c r="K34" s="55">
        <v>1.2529999999999999</v>
      </c>
      <c r="L34" s="55">
        <v>1.286</v>
      </c>
      <c r="M34" s="55">
        <v>1.3120000000000001</v>
      </c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</row>
    <row r="35" spans="1:42">
      <c r="A35">
        <v>1981</v>
      </c>
      <c r="B35">
        <v>0.45</v>
      </c>
      <c r="C35">
        <v>0.55000000000000004</v>
      </c>
      <c r="D35" s="55">
        <v>0.72199999999999998</v>
      </c>
      <c r="E35" s="55">
        <v>0.84</v>
      </c>
      <c r="F35" s="55">
        <v>0.94199999999999995</v>
      </c>
      <c r="G35" s="55">
        <v>1.0289999999999999</v>
      </c>
      <c r="H35" s="55">
        <v>1.1020000000000001</v>
      </c>
      <c r="I35" s="55">
        <v>1.163</v>
      </c>
      <c r="J35" s="55">
        <v>1.212</v>
      </c>
      <c r="K35" s="55">
        <v>1.2529999999999999</v>
      </c>
      <c r="L35" s="55">
        <v>1.286</v>
      </c>
      <c r="M35" s="55">
        <v>1.3120000000000001</v>
      </c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</row>
    <row r="36" spans="1:42">
      <c r="A36">
        <v>1982</v>
      </c>
      <c r="B36">
        <v>0.45</v>
      </c>
      <c r="C36">
        <v>0.55000000000000004</v>
      </c>
      <c r="D36" s="55">
        <v>0.72199999999999998</v>
      </c>
      <c r="E36" s="55">
        <v>0.84</v>
      </c>
      <c r="F36" s="55">
        <v>0.94199999999999995</v>
      </c>
      <c r="G36" s="55">
        <v>1.0289999999999999</v>
      </c>
      <c r="H36" s="55">
        <v>1.1020000000000001</v>
      </c>
      <c r="I36" s="55">
        <v>1.163</v>
      </c>
      <c r="J36" s="55">
        <v>1.212</v>
      </c>
      <c r="K36" s="55">
        <v>1.2529999999999999</v>
      </c>
      <c r="L36" s="55">
        <v>1.286</v>
      </c>
      <c r="M36" s="55">
        <v>1.3120000000000001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</row>
    <row r="37" spans="1:42">
      <c r="A37">
        <v>1983</v>
      </c>
      <c r="B37">
        <v>0.45</v>
      </c>
      <c r="C37">
        <v>0.55000000000000004</v>
      </c>
      <c r="D37" s="55">
        <v>0.72199999999999998</v>
      </c>
      <c r="E37" s="55">
        <v>0.84</v>
      </c>
      <c r="F37" s="55">
        <v>0.94199999999999995</v>
      </c>
      <c r="G37" s="55">
        <v>1.0289999999999999</v>
      </c>
      <c r="H37" s="55">
        <v>1.1020000000000001</v>
      </c>
      <c r="I37" s="55">
        <v>1.163</v>
      </c>
      <c r="J37" s="55">
        <v>1.212</v>
      </c>
      <c r="K37" s="55">
        <v>1.2529999999999999</v>
      </c>
      <c r="L37" s="55">
        <v>1.286</v>
      </c>
      <c r="M37" s="55">
        <v>1.3120000000000001</v>
      </c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</row>
    <row r="38" spans="1:42">
      <c r="A38">
        <v>1984</v>
      </c>
      <c r="B38">
        <v>0.45</v>
      </c>
      <c r="C38">
        <v>0.55000000000000004</v>
      </c>
      <c r="D38" s="55">
        <v>0.72199999999999998</v>
      </c>
      <c r="E38" s="55">
        <v>0.84</v>
      </c>
      <c r="F38" s="55">
        <v>0.94199999999999995</v>
      </c>
      <c r="G38" s="55">
        <v>1.0289999999999999</v>
      </c>
      <c r="H38" s="55">
        <v>1.1020000000000001</v>
      </c>
      <c r="I38" s="55">
        <v>1.163</v>
      </c>
      <c r="J38" s="55">
        <v>1.212</v>
      </c>
      <c r="K38" s="55">
        <v>1.2529999999999999</v>
      </c>
      <c r="L38" s="55">
        <v>1.286</v>
      </c>
      <c r="M38" s="55">
        <v>1.3120000000000001</v>
      </c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</row>
    <row r="39" spans="1:42">
      <c r="A39">
        <v>1985</v>
      </c>
      <c r="B39">
        <v>0.45</v>
      </c>
      <c r="C39">
        <v>0.55000000000000004</v>
      </c>
      <c r="D39" s="55">
        <v>0.72199999999999998</v>
      </c>
      <c r="E39" s="55">
        <v>0.84</v>
      </c>
      <c r="F39" s="55">
        <v>0.94199999999999995</v>
      </c>
      <c r="G39" s="55">
        <v>1.0289999999999999</v>
      </c>
      <c r="H39" s="55">
        <v>1.1020000000000001</v>
      </c>
      <c r="I39" s="55">
        <v>1.163</v>
      </c>
      <c r="J39" s="55">
        <v>1.212</v>
      </c>
      <c r="K39" s="55">
        <v>1.2529999999999999</v>
      </c>
      <c r="L39" s="55">
        <v>1.286</v>
      </c>
      <c r="M39" s="55">
        <v>1.3120000000000001</v>
      </c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</row>
    <row r="40" spans="1:42">
      <c r="A40">
        <v>1986</v>
      </c>
      <c r="B40">
        <v>0.45</v>
      </c>
      <c r="C40">
        <v>0.55000000000000004</v>
      </c>
      <c r="D40" s="55">
        <v>0.72199999999999998</v>
      </c>
      <c r="E40" s="55">
        <v>0.84</v>
      </c>
      <c r="F40" s="55">
        <v>0.94199999999999995</v>
      </c>
      <c r="G40" s="55">
        <v>1.0289999999999999</v>
      </c>
      <c r="H40" s="55">
        <v>1.1020000000000001</v>
      </c>
      <c r="I40" s="55">
        <v>1.163</v>
      </c>
      <c r="J40" s="55">
        <v>1.212</v>
      </c>
      <c r="K40" s="55">
        <v>1.2529999999999999</v>
      </c>
      <c r="L40" s="55">
        <v>1.286</v>
      </c>
      <c r="M40" s="55">
        <v>1.3120000000000001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</row>
    <row r="41" spans="1:42">
      <c r="A41">
        <v>1987</v>
      </c>
      <c r="B41">
        <v>0.45</v>
      </c>
      <c r="C41">
        <v>0.55000000000000004</v>
      </c>
      <c r="D41" s="55">
        <v>0.72199999999999998</v>
      </c>
      <c r="E41" s="55">
        <v>0.84</v>
      </c>
      <c r="F41" s="55">
        <v>0.94199999999999995</v>
      </c>
      <c r="G41" s="55">
        <v>1.0289999999999999</v>
      </c>
      <c r="H41" s="55">
        <v>1.1020000000000001</v>
      </c>
      <c r="I41" s="55">
        <v>1.163</v>
      </c>
      <c r="J41" s="55">
        <v>1.212</v>
      </c>
      <c r="K41" s="55">
        <v>1.2529999999999999</v>
      </c>
      <c r="L41" s="55">
        <v>1.286</v>
      </c>
      <c r="M41" s="55">
        <v>1.3120000000000001</v>
      </c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</row>
    <row r="42" spans="1:42">
      <c r="A42">
        <v>1988</v>
      </c>
      <c r="B42">
        <v>0.45</v>
      </c>
      <c r="C42">
        <v>0.55000000000000004</v>
      </c>
      <c r="D42" s="55">
        <v>0.72199999999999998</v>
      </c>
      <c r="E42" s="55">
        <v>0.84</v>
      </c>
      <c r="F42" s="55">
        <v>0.94199999999999995</v>
      </c>
      <c r="G42" s="55">
        <v>1.0289999999999999</v>
      </c>
      <c r="H42" s="55">
        <v>1.1020000000000001</v>
      </c>
      <c r="I42" s="55">
        <v>1.163</v>
      </c>
      <c r="J42" s="55">
        <v>1.212</v>
      </c>
      <c r="K42" s="55">
        <v>1.2529999999999999</v>
      </c>
      <c r="L42" s="55">
        <v>1.286</v>
      </c>
      <c r="M42" s="55">
        <v>1.3120000000000001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</row>
    <row r="43" spans="1:42">
      <c r="A43">
        <v>1989</v>
      </c>
      <c r="B43">
        <v>0.45</v>
      </c>
      <c r="C43">
        <v>0.55000000000000004</v>
      </c>
      <c r="D43" s="55">
        <v>0.72199999999999998</v>
      </c>
      <c r="E43" s="55">
        <v>0.84</v>
      </c>
      <c r="F43" s="55">
        <v>0.94199999999999995</v>
      </c>
      <c r="G43" s="55">
        <v>1.0289999999999999</v>
      </c>
      <c r="H43" s="55">
        <v>1.1020000000000001</v>
      </c>
      <c r="I43" s="55">
        <v>1.163</v>
      </c>
      <c r="J43" s="55">
        <v>1.212</v>
      </c>
      <c r="K43" s="55">
        <v>1.2529999999999999</v>
      </c>
      <c r="L43" s="55">
        <v>1.286</v>
      </c>
      <c r="M43" s="55">
        <v>1.3120000000000001</v>
      </c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</row>
    <row r="44" spans="1:42">
      <c r="A44">
        <v>1990</v>
      </c>
      <c r="B44">
        <v>0.45</v>
      </c>
      <c r="C44">
        <v>0.55000000000000004</v>
      </c>
      <c r="D44" s="55">
        <v>0.72199999999999998</v>
      </c>
      <c r="E44" s="55">
        <v>0.84</v>
      </c>
      <c r="F44" s="55">
        <v>0.94199999999999995</v>
      </c>
      <c r="G44" s="55">
        <v>1.0289999999999999</v>
      </c>
      <c r="H44" s="55">
        <v>1.1020000000000001</v>
      </c>
      <c r="I44" s="55">
        <v>1.163</v>
      </c>
      <c r="J44" s="55">
        <v>1.212</v>
      </c>
      <c r="K44" s="55">
        <v>1.2529999999999999</v>
      </c>
      <c r="L44" s="55">
        <v>1.286</v>
      </c>
      <c r="M44" s="55">
        <v>1.3120000000000001</v>
      </c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</row>
    <row r="45" spans="1:42">
      <c r="A45">
        <v>1991</v>
      </c>
      <c r="B45">
        <v>0.45</v>
      </c>
      <c r="C45">
        <v>0.55000000000000004</v>
      </c>
      <c r="D45" s="55">
        <v>0.72240652000000005</v>
      </c>
      <c r="E45" s="55">
        <v>0.83670659000000003</v>
      </c>
      <c r="F45" s="55">
        <v>0.87668027999999998</v>
      </c>
      <c r="G45" s="55">
        <v>0.99649664999999998</v>
      </c>
      <c r="H45" s="55">
        <v>1.1091211599999999</v>
      </c>
      <c r="I45" s="55">
        <v>1.1273925899999999</v>
      </c>
      <c r="J45" s="55">
        <v>1.1944006199999999</v>
      </c>
      <c r="K45" s="55">
        <v>1.2069851599999999</v>
      </c>
      <c r="L45" s="55">
        <v>1.25642469</v>
      </c>
      <c r="M45" s="55">
        <v>1.24409353</v>
      </c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</row>
    <row r="46" spans="1:42">
      <c r="A46">
        <v>1992</v>
      </c>
      <c r="B46">
        <v>0.45</v>
      </c>
      <c r="C46">
        <v>0.55000000000000004</v>
      </c>
      <c r="D46" s="55">
        <v>0.66002925999999995</v>
      </c>
      <c r="E46" s="55">
        <v>0.74482925</v>
      </c>
      <c r="F46" s="55">
        <v>0.89825874000000006</v>
      </c>
      <c r="G46" s="55">
        <v>0.95995441999999997</v>
      </c>
      <c r="H46" s="55">
        <v>1.15122901</v>
      </c>
      <c r="I46" s="55">
        <v>1.17375187</v>
      </c>
      <c r="J46" s="55">
        <v>1.2029047399999999</v>
      </c>
      <c r="K46" s="55">
        <v>1.1315937700000001</v>
      </c>
      <c r="L46" s="55">
        <v>1.1836023200000001</v>
      </c>
      <c r="M46" s="55">
        <v>1.30405422</v>
      </c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</row>
    <row r="47" spans="1:42">
      <c r="A47">
        <v>1993</v>
      </c>
      <c r="B47">
        <v>0.45</v>
      </c>
      <c r="C47">
        <v>0.55000000000000004</v>
      </c>
      <c r="D47" s="55">
        <v>0.76995345000000004</v>
      </c>
      <c r="E47" s="55">
        <v>0.93374314999999997</v>
      </c>
      <c r="F47" s="55">
        <v>1.07802843</v>
      </c>
      <c r="G47" s="55">
        <v>1.1873311900000001</v>
      </c>
      <c r="H47" s="55">
        <v>1.2377029399999999</v>
      </c>
      <c r="I47" s="55">
        <v>1.3854456799999999</v>
      </c>
      <c r="J47" s="55">
        <v>1.51184622</v>
      </c>
      <c r="K47" s="55">
        <v>1.6320531300000001</v>
      </c>
      <c r="L47" s="55">
        <v>1.5870836800000001</v>
      </c>
      <c r="M47" s="55">
        <v>1.4648591200000001</v>
      </c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</row>
    <row r="48" spans="1:42">
      <c r="A48">
        <v>1994</v>
      </c>
      <c r="B48">
        <v>0.45</v>
      </c>
      <c r="C48">
        <v>0.55000000000000004</v>
      </c>
      <c r="D48" s="55">
        <v>0.73129580000000005</v>
      </c>
      <c r="E48" s="55">
        <v>0.70912280000000005</v>
      </c>
      <c r="F48" s="55">
        <v>0.99487985000000001</v>
      </c>
      <c r="G48" s="55">
        <v>1.2866286899999999</v>
      </c>
      <c r="H48" s="55">
        <v>1.2279815199999999</v>
      </c>
      <c r="I48" s="55">
        <v>1.1973093800000001</v>
      </c>
      <c r="J48" s="55">
        <v>1.3286362300000001</v>
      </c>
      <c r="K48" s="55">
        <v>1.3083457700000001</v>
      </c>
      <c r="L48" s="55">
        <v>1.2818295900000001</v>
      </c>
      <c r="M48" s="55">
        <v>1.28170158</v>
      </c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</row>
    <row r="49" spans="1:42">
      <c r="A49">
        <v>1995</v>
      </c>
      <c r="B49">
        <v>0.45</v>
      </c>
      <c r="C49">
        <v>0.55000000000000004</v>
      </c>
      <c r="D49" s="55">
        <v>0.84061368999999997</v>
      </c>
      <c r="E49" s="55">
        <v>0.85378681999999995</v>
      </c>
      <c r="F49" s="55">
        <v>0.99963159999999995</v>
      </c>
      <c r="G49" s="55">
        <v>1.2353900900000001</v>
      </c>
      <c r="H49" s="55">
        <v>1.3141223200000001</v>
      </c>
      <c r="I49" s="55">
        <v>1.3748514300000001</v>
      </c>
      <c r="J49" s="55">
        <v>1.48811677</v>
      </c>
      <c r="K49" s="55">
        <v>1.40189516</v>
      </c>
      <c r="L49" s="55">
        <v>1.33603151</v>
      </c>
      <c r="M49" s="55">
        <v>1.49065819</v>
      </c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</row>
    <row r="50" spans="1:42">
      <c r="A50">
        <v>1996</v>
      </c>
      <c r="B50">
        <v>0.45</v>
      </c>
      <c r="C50">
        <v>0.55000000000000004</v>
      </c>
      <c r="D50" s="55">
        <v>0.81709573000000002</v>
      </c>
      <c r="E50" s="55">
        <v>0.96444574000000005</v>
      </c>
      <c r="F50" s="55">
        <v>0.96591760000000004</v>
      </c>
      <c r="G50" s="55">
        <v>1.0585283400000001</v>
      </c>
      <c r="H50" s="55">
        <v>1.1422950599999999</v>
      </c>
      <c r="I50" s="55">
        <v>1.37122243</v>
      </c>
      <c r="J50" s="55">
        <v>1.4519690000000001</v>
      </c>
      <c r="K50" s="55">
        <v>1.4866705099999999</v>
      </c>
      <c r="L50" s="55">
        <v>1.67873644</v>
      </c>
      <c r="M50" s="55">
        <v>1.4595185500000001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</row>
    <row r="51" spans="1:42">
      <c r="A51">
        <v>1997</v>
      </c>
      <c r="B51">
        <v>0.45</v>
      </c>
      <c r="C51">
        <v>0.55000000000000004</v>
      </c>
      <c r="D51" s="55">
        <v>0.74670720999999995</v>
      </c>
      <c r="E51" s="55">
        <v>0.89202546999999999</v>
      </c>
      <c r="F51" s="55">
        <v>1.0713058</v>
      </c>
      <c r="G51" s="55">
        <v>1.08487672</v>
      </c>
      <c r="H51" s="55">
        <v>1.2353676600000001</v>
      </c>
      <c r="I51" s="55">
        <v>1.33338183</v>
      </c>
      <c r="J51" s="55">
        <v>1.4218805800000001</v>
      </c>
      <c r="K51" s="55">
        <v>1.57066039</v>
      </c>
      <c r="L51" s="55">
        <v>1.4514480599999999</v>
      </c>
      <c r="M51" s="55">
        <v>1.4186538200000001</v>
      </c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</row>
    <row r="52" spans="1:42">
      <c r="A52">
        <v>1998</v>
      </c>
      <c r="B52">
        <v>0.45</v>
      </c>
      <c r="C52">
        <v>0.55000000000000004</v>
      </c>
      <c r="D52" s="55">
        <v>0.64472852599999997</v>
      </c>
      <c r="E52" s="55">
        <v>0.77363531699999999</v>
      </c>
      <c r="F52" s="55">
        <v>1.044370429</v>
      </c>
      <c r="G52" s="55">
        <v>1.1913023519999999</v>
      </c>
      <c r="H52" s="55">
        <v>1.260811084</v>
      </c>
      <c r="I52" s="55">
        <v>1.3170421139999999</v>
      </c>
      <c r="J52" s="55">
        <v>1.350192729</v>
      </c>
      <c r="K52" s="55">
        <v>1.496185256</v>
      </c>
      <c r="L52" s="55">
        <v>1.516613757</v>
      </c>
      <c r="M52" s="55">
        <v>1.62966937</v>
      </c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</row>
    <row r="53" spans="1:42">
      <c r="A53">
        <v>1999</v>
      </c>
      <c r="B53">
        <v>0.45</v>
      </c>
      <c r="C53">
        <v>0.55000000000000004</v>
      </c>
      <c r="D53" s="55">
        <v>0.73617715500000003</v>
      </c>
      <c r="E53" s="55">
        <v>0.876702176</v>
      </c>
      <c r="F53" s="55">
        <v>1.027197943</v>
      </c>
      <c r="G53" s="55">
        <v>1.111569137</v>
      </c>
      <c r="H53" s="55">
        <v>1.2128246009999999</v>
      </c>
      <c r="I53" s="55">
        <v>1.340548791</v>
      </c>
      <c r="J53" s="55">
        <v>1.408014103</v>
      </c>
      <c r="K53" s="55">
        <v>1.517838719</v>
      </c>
      <c r="L53" s="55">
        <v>1.548932752</v>
      </c>
      <c r="M53" s="55">
        <v>1.502613913</v>
      </c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</row>
    <row r="54" spans="1:42">
      <c r="A54">
        <v>2000</v>
      </c>
      <c r="B54">
        <v>0.45</v>
      </c>
      <c r="C54">
        <v>0.55000000000000004</v>
      </c>
      <c r="D54" s="55">
        <v>0.74100081600000001</v>
      </c>
      <c r="E54" s="55">
        <v>0.842777479</v>
      </c>
      <c r="F54" s="55">
        <v>0.99514118600000001</v>
      </c>
      <c r="G54" s="55">
        <v>1.123564177</v>
      </c>
      <c r="H54" s="55">
        <v>1.2101617060000001</v>
      </c>
      <c r="I54" s="55">
        <v>1.291216235</v>
      </c>
      <c r="J54" s="55">
        <v>1.3731067770000001</v>
      </c>
      <c r="K54" s="55">
        <v>1.416914207</v>
      </c>
      <c r="L54" s="55">
        <v>1.4267447550000001</v>
      </c>
      <c r="M54" s="55">
        <v>1.4217580329999999</v>
      </c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</row>
    <row r="55" spans="1:42">
      <c r="A55">
        <v>2001</v>
      </c>
      <c r="B55">
        <v>0.45</v>
      </c>
      <c r="C55">
        <v>0.55000000000000004</v>
      </c>
      <c r="D55" s="55">
        <v>0.74306684899999997</v>
      </c>
      <c r="E55" s="55">
        <v>0.84345202200000002</v>
      </c>
      <c r="F55" s="55">
        <v>1.0083035090000001</v>
      </c>
      <c r="G55" s="55">
        <v>1.137682791</v>
      </c>
      <c r="H55" s="55">
        <v>1.221388433</v>
      </c>
      <c r="I55" s="55">
        <v>1.309418862</v>
      </c>
      <c r="J55" s="55">
        <v>1.392963017</v>
      </c>
      <c r="K55" s="55">
        <v>1.440239657</v>
      </c>
      <c r="L55" s="55">
        <v>1.4456692069999999</v>
      </c>
      <c r="M55" s="55">
        <v>1.4414985330000001</v>
      </c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</row>
    <row r="56" spans="1:42">
      <c r="A56">
        <v>2002</v>
      </c>
      <c r="B56">
        <v>0.45</v>
      </c>
      <c r="C56">
        <v>0.55000000000000004</v>
      </c>
      <c r="D56" s="55">
        <v>0.752293247</v>
      </c>
      <c r="E56" s="55">
        <v>0.85441010799999995</v>
      </c>
      <c r="F56" s="55">
        <v>1.0205307050000001</v>
      </c>
      <c r="G56" s="55">
        <v>1.157430387</v>
      </c>
      <c r="H56" s="55">
        <v>1.2291839250000001</v>
      </c>
      <c r="I56" s="55">
        <v>1.324492972</v>
      </c>
      <c r="J56" s="55">
        <v>1.4140806029999999</v>
      </c>
      <c r="K56" s="55">
        <v>1.4745336440000001</v>
      </c>
      <c r="L56" s="55">
        <v>1.47478775</v>
      </c>
      <c r="M56" s="55">
        <v>1.4567701230000001</v>
      </c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</row>
    <row r="57" spans="1:42">
      <c r="A57">
        <v>2003</v>
      </c>
      <c r="B57">
        <v>0.45</v>
      </c>
      <c r="C57">
        <v>0.55000000000000004</v>
      </c>
      <c r="D57" s="55">
        <v>0.75033100200000002</v>
      </c>
      <c r="E57" s="55">
        <v>0.84559532599999998</v>
      </c>
      <c r="F57" s="55">
        <v>1.014142069</v>
      </c>
      <c r="G57" s="55">
        <v>1.154108076</v>
      </c>
      <c r="H57" s="55">
        <v>1.2282373680000001</v>
      </c>
      <c r="I57" s="55">
        <v>1.3177204490000001</v>
      </c>
      <c r="J57" s="55">
        <v>1.4032177560000001</v>
      </c>
      <c r="K57" s="55">
        <v>1.4570314790000001</v>
      </c>
      <c r="L57" s="55">
        <v>1.4623104250000001</v>
      </c>
      <c r="M57" s="55">
        <v>1.4558713459999999</v>
      </c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</row>
    <row r="58" spans="1:42">
      <c r="A58">
        <v>2004</v>
      </c>
      <c r="B58">
        <v>0.45</v>
      </c>
      <c r="C58">
        <v>0.55000000000000004</v>
      </c>
      <c r="D58" s="55">
        <v>0.75244602500000002</v>
      </c>
      <c r="E58" s="55">
        <v>0.86075893999999997</v>
      </c>
      <c r="F58" s="55">
        <v>1.0162823160000001</v>
      </c>
      <c r="G58" s="55">
        <v>1.139383563</v>
      </c>
      <c r="H58" s="55">
        <v>1.228265795</v>
      </c>
      <c r="I58" s="55">
        <v>1.3310994570000001</v>
      </c>
      <c r="J58" s="55">
        <v>1.4115045930000001</v>
      </c>
      <c r="K58" s="55">
        <v>1.4735521140000001</v>
      </c>
      <c r="L58" s="55">
        <v>1.4823638509999999</v>
      </c>
      <c r="M58" s="55">
        <v>1.4752235419999999</v>
      </c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</row>
    <row r="59" spans="1:42">
      <c r="A59">
        <v>2005</v>
      </c>
      <c r="B59">
        <v>0.45</v>
      </c>
      <c r="C59">
        <v>0.55000000000000004</v>
      </c>
      <c r="D59" s="55">
        <v>0.74264961799999996</v>
      </c>
      <c r="E59" s="55">
        <v>0.86153362</v>
      </c>
      <c r="F59" s="55">
        <v>1.0181323950000001</v>
      </c>
      <c r="G59" s="55">
        <v>1.128716171</v>
      </c>
      <c r="H59" s="55">
        <v>1.2187261810000001</v>
      </c>
      <c r="I59" s="55">
        <v>1.3262381270000001</v>
      </c>
      <c r="J59" s="55">
        <v>1.402992129</v>
      </c>
      <c r="K59" s="55">
        <v>1.481513997</v>
      </c>
      <c r="L59" s="55">
        <v>1.498623</v>
      </c>
      <c r="M59" s="55">
        <v>1.4735085809999999</v>
      </c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</row>
    <row r="60" spans="1:42">
      <c r="A60">
        <v>2006</v>
      </c>
      <c r="B60">
        <v>0.45</v>
      </c>
      <c r="C60">
        <v>0.55000000000000004</v>
      </c>
      <c r="D60" s="55">
        <v>0.74264961799999996</v>
      </c>
      <c r="E60" s="55">
        <v>0.86153362</v>
      </c>
      <c r="F60" s="55">
        <v>1.0181323950000001</v>
      </c>
      <c r="G60" s="55">
        <v>1.128716171</v>
      </c>
      <c r="H60" s="55">
        <v>1.2187261810000001</v>
      </c>
      <c r="I60" s="55">
        <v>1.3262381270000001</v>
      </c>
      <c r="J60" s="55">
        <v>1.402992129</v>
      </c>
      <c r="K60" s="55">
        <v>1.481513997</v>
      </c>
      <c r="L60" s="55">
        <v>1.498623</v>
      </c>
      <c r="M60" s="55">
        <v>1.4735085809999999</v>
      </c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</row>
    <row r="61" spans="1:42">
      <c r="A61">
        <v>2007</v>
      </c>
      <c r="B61">
        <v>0.45</v>
      </c>
      <c r="C61">
        <v>0.55000000000000004</v>
      </c>
      <c r="D61" s="55">
        <v>0.74264961799999996</v>
      </c>
      <c r="E61" s="55">
        <v>0.86153362</v>
      </c>
      <c r="F61" s="55">
        <v>1.0181323950000001</v>
      </c>
      <c r="G61" s="55">
        <v>1.128716171</v>
      </c>
      <c r="H61" s="55">
        <v>1.2187261810000001</v>
      </c>
      <c r="I61" s="55">
        <v>1.3262381270000001</v>
      </c>
      <c r="J61" s="55">
        <v>1.402992129</v>
      </c>
      <c r="K61" s="55">
        <v>1.481513997</v>
      </c>
      <c r="L61" s="55">
        <v>1.498623</v>
      </c>
      <c r="M61" s="55">
        <v>1.4735085809999999</v>
      </c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</row>
    <row r="62" spans="1:42">
      <c r="A62">
        <v>2008</v>
      </c>
      <c r="B62">
        <v>0.45</v>
      </c>
      <c r="C62">
        <v>0.55000000000000004</v>
      </c>
      <c r="D62" s="55">
        <v>0.74264961799999996</v>
      </c>
      <c r="E62" s="55">
        <v>0.86153362</v>
      </c>
      <c r="F62" s="55">
        <v>1.0181323950000001</v>
      </c>
      <c r="G62" s="55">
        <v>1.128716171</v>
      </c>
      <c r="H62" s="55">
        <v>1.2187261810000001</v>
      </c>
      <c r="I62" s="55">
        <v>1.3262381270000001</v>
      </c>
      <c r="J62" s="55">
        <v>1.402992129</v>
      </c>
      <c r="K62" s="55">
        <v>1.481513997</v>
      </c>
      <c r="L62" s="55">
        <v>1.498623</v>
      </c>
      <c r="M62" s="55">
        <v>1.4735085809999999</v>
      </c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</row>
    <row r="63" spans="1:42">
      <c r="A63">
        <v>2009</v>
      </c>
      <c r="B63">
        <v>0.45</v>
      </c>
      <c r="C63">
        <v>0.55000000000000004</v>
      </c>
      <c r="D63" s="55">
        <v>0.74264961799999996</v>
      </c>
      <c r="E63" s="55">
        <v>0.86153362</v>
      </c>
      <c r="F63" s="55">
        <v>1.0181323950000001</v>
      </c>
      <c r="G63" s="55">
        <v>1.128716171</v>
      </c>
      <c r="H63" s="55">
        <v>1.2187261810000001</v>
      </c>
      <c r="I63" s="55">
        <v>1.3262381270000001</v>
      </c>
      <c r="J63" s="55">
        <v>1.402992129</v>
      </c>
      <c r="K63" s="55">
        <v>1.481513997</v>
      </c>
      <c r="L63" s="55">
        <v>1.498623</v>
      </c>
      <c r="M63" s="55">
        <v>1.4735085809999999</v>
      </c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</row>
    <row r="64" spans="1:42">
      <c r="A64">
        <v>2010</v>
      </c>
      <c r="B64">
        <v>0.45</v>
      </c>
      <c r="C64">
        <v>0.55000000000000004</v>
      </c>
      <c r="D64" s="55">
        <v>0.74264961799999996</v>
      </c>
      <c r="E64" s="55">
        <v>0.86153362</v>
      </c>
      <c r="F64" s="55">
        <v>1.0181323950000001</v>
      </c>
      <c r="G64" s="55">
        <v>1.128716171</v>
      </c>
      <c r="H64" s="55">
        <v>1.2187261810000001</v>
      </c>
      <c r="I64" s="55">
        <v>1.3262381270000001</v>
      </c>
      <c r="J64" s="55">
        <v>1.402992129</v>
      </c>
      <c r="K64" s="55">
        <v>1.481513997</v>
      </c>
      <c r="L64" s="55">
        <v>1.498623</v>
      </c>
      <c r="M64" s="55">
        <v>1.4735085809999999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</row>
    <row r="65" spans="1:42">
      <c r="A65">
        <v>2011</v>
      </c>
      <c r="B65">
        <v>0.45</v>
      </c>
      <c r="C65">
        <v>0.55000000000000004</v>
      </c>
      <c r="D65" s="55">
        <v>0.74264961799999996</v>
      </c>
      <c r="E65" s="55">
        <v>0.86153362</v>
      </c>
      <c r="F65" s="55">
        <v>1.0181323950000001</v>
      </c>
      <c r="G65" s="55">
        <v>1.128716171</v>
      </c>
      <c r="H65" s="55">
        <v>1.2187261810000001</v>
      </c>
      <c r="I65" s="55">
        <v>1.3262381270000001</v>
      </c>
      <c r="J65" s="55">
        <v>1.402992129</v>
      </c>
      <c r="K65" s="55">
        <v>1.481513997</v>
      </c>
      <c r="L65" s="55">
        <v>1.498623</v>
      </c>
      <c r="M65" s="55">
        <v>1.4735085809999999</v>
      </c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</row>
    <row r="66" spans="1:42">
      <c r="A66">
        <v>2012</v>
      </c>
      <c r="B66">
        <v>0.45</v>
      </c>
      <c r="C66">
        <v>0.55000000000000004</v>
      </c>
      <c r="D66" s="55">
        <v>0.74264961799999996</v>
      </c>
      <c r="E66" s="55">
        <v>0.86153362</v>
      </c>
      <c r="F66" s="55">
        <v>1.0181323950000001</v>
      </c>
      <c r="G66" s="55">
        <v>1.128716171</v>
      </c>
      <c r="H66" s="55">
        <v>1.2187261810000001</v>
      </c>
      <c r="I66" s="55">
        <v>1.3262381270000001</v>
      </c>
      <c r="J66" s="55">
        <v>1.402992129</v>
      </c>
      <c r="K66" s="55">
        <v>1.481513997</v>
      </c>
      <c r="L66" s="55">
        <v>1.498623</v>
      </c>
      <c r="M66" s="55">
        <v>1.4735085809999999</v>
      </c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</row>
    <row r="67" spans="1:42">
      <c r="A67">
        <v>2013</v>
      </c>
      <c r="B67">
        <v>0.45</v>
      </c>
      <c r="C67">
        <v>0.55000000000000004</v>
      </c>
      <c r="D67" s="55">
        <v>0.74264961799999996</v>
      </c>
      <c r="E67" s="55">
        <v>0.86153362</v>
      </c>
      <c r="F67" s="55">
        <v>1.0181323950000001</v>
      </c>
      <c r="G67" s="55">
        <v>1.128716171</v>
      </c>
      <c r="H67" s="55">
        <v>1.2187261810000001</v>
      </c>
      <c r="I67" s="55">
        <v>1.3262381270000001</v>
      </c>
      <c r="J67" s="55">
        <v>1.402992129</v>
      </c>
      <c r="K67" s="55">
        <v>1.481513997</v>
      </c>
      <c r="L67" s="55">
        <v>1.498623</v>
      </c>
      <c r="M67" s="55">
        <v>1.4735085809999999</v>
      </c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</row>
    <row r="68" spans="1:42">
      <c r="A68">
        <v>2014</v>
      </c>
      <c r="B68">
        <v>0.45</v>
      </c>
      <c r="C68">
        <v>0.55000000000000004</v>
      </c>
      <c r="D68" s="55">
        <v>0.74264961799999996</v>
      </c>
      <c r="E68" s="55">
        <v>0.86153362</v>
      </c>
      <c r="F68" s="55">
        <v>1.0181323950000001</v>
      </c>
      <c r="G68" s="55">
        <v>1.128716171</v>
      </c>
      <c r="H68" s="55">
        <v>1.2187261810000001</v>
      </c>
      <c r="I68" s="55">
        <v>1.3262381270000001</v>
      </c>
      <c r="J68" s="55">
        <v>1.402992129</v>
      </c>
      <c r="K68" s="55">
        <v>1.481513997</v>
      </c>
      <c r="L68" s="55">
        <v>1.498623</v>
      </c>
      <c r="M68" s="55">
        <v>1.4735085809999999</v>
      </c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</row>
    <row r="69" spans="1:42">
      <c r="B69" s="56" t="s">
        <v>49</v>
      </c>
      <c r="C69" s="55" t="s">
        <v>60</v>
      </c>
      <c r="D69" s="55" t="s">
        <v>66</v>
      </c>
      <c r="E69" s="55" t="s">
        <v>67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</row>
    <row r="70" spans="1:42">
      <c r="B70" s="56">
        <v>1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</row>
    <row r="71" spans="1:42">
      <c r="B71" s="56" t="s">
        <v>68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</row>
    <row r="72" spans="1:42">
      <c r="B72" s="56" t="s">
        <v>69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</row>
    <row r="73" spans="1:42">
      <c r="B73" s="56" t="s">
        <v>49</v>
      </c>
      <c r="C73" s="55" t="s">
        <v>70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</row>
    <row r="74" spans="1:42">
      <c r="B74" s="56">
        <v>21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</row>
    <row r="75" spans="1:42">
      <c r="B75" s="56" t="s">
        <v>49</v>
      </c>
      <c r="C75" s="55" t="s">
        <v>71</v>
      </c>
      <c r="D75" s="55">
        <v>1</v>
      </c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</row>
    <row r="76" spans="1:42">
      <c r="B76" s="56">
        <v>1988</v>
      </c>
      <c r="C76" s="55">
        <v>1989</v>
      </c>
      <c r="D76" s="55">
        <v>1991</v>
      </c>
      <c r="E76" s="55">
        <v>1992</v>
      </c>
      <c r="F76" s="55">
        <v>1993</v>
      </c>
      <c r="G76" s="55">
        <v>1994</v>
      </c>
      <c r="H76" s="55">
        <v>1995</v>
      </c>
      <c r="I76" s="55">
        <v>1996</v>
      </c>
      <c r="J76" s="55">
        <v>1997</v>
      </c>
      <c r="K76" s="55">
        <v>1998</v>
      </c>
      <c r="L76" s="55">
        <v>1999</v>
      </c>
      <c r="M76" s="55">
        <v>2000</v>
      </c>
      <c r="N76" s="55">
        <v>2001</v>
      </c>
      <c r="O76" s="55">
        <v>2002</v>
      </c>
      <c r="P76" s="55">
        <v>2003</v>
      </c>
      <c r="Q76" s="55">
        <v>2005</v>
      </c>
      <c r="R76" s="55">
        <v>2006</v>
      </c>
      <c r="S76" s="55">
        <v>2007</v>
      </c>
      <c r="T76" s="55">
        <v>2009</v>
      </c>
      <c r="U76" s="55">
        <v>2012</v>
      </c>
      <c r="V76" s="55">
        <v>2014</v>
      </c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</row>
    <row r="77" spans="1:42">
      <c r="B77" s="56" t="s">
        <v>49</v>
      </c>
      <c r="C77" s="55" t="s">
        <v>71</v>
      </c>
      <c r="D77" s="55">
        <v>1</v>
      </c>
      <c r="E77" s="55" t="s">
        <v>72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</row>
    <row r="78" spans="1:42">
      <c r="B78" s="56">
        <v>2.5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</row>
    <row r="79" spans="1:42">
      <c r="B79" s="56" t="s">
        <v>49</v>
      </c>
      <c r="C79" s="55" t="s">
        <v>71</v>
      </c>
      <c r="D79" s="55">
        <v>1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</row>
    <row r="80" spans="1:42">
      <c r="B80" s="56" t="s">
        <v>73</v>
      </c>
      <c r="C80" s="55">
        <v>2100000</v>
      </c>
      <c r="D80" s="55">
        <v>1300000</v>
      </c>
      <c r="E80" s="55">
        <v>900000</v>
      </c>
      <c r="F80" s="55">
        <v>600000</v>
      </c>
      <c r="G80" s="55">
        <v>500000</v>
      </c>
      <c r="H80" s="55">
        <v>1000000</v>
      </c>
      <c r="I80" s="55">
        <v>600000</v>
      </c>
      <c r="J80" s="55">
        <v>300000</v>
      </c>
      <c r="K80" s="55">
        <v>400000</v>
      </c>
      <c r="L80" s="55">
        <v>400000</v>
      </c>
      <c r="M80" s="55">
        <v>300000</v>
      </c>
      <c r="N80" s="55">
        <v>200000</v>
      </c>
      <c r="O80" s="55">
        <v>200000</v>
      </c>
      <c r="P80" s="55">
        <v>200000</v>
      </c>
      <c r="Q80" s="55">
        <v>300000</v>
      </c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</row>
    <row r="81" spans="1:42">
      <c r="B81" s="56">
        <v>2395735</v>
      </c>
      <c r="C81" s="55">
        <v>2125851</v>
      </c>
      <c r="D81" s="55">
        <v>1289008</v>
      </c>
      <c r="E81" s="55">
        <v>940197</v>
      </c>
      <c r="F81" s="55">
        <v>635403</v>
      </c>
      <c r="G81" s="55">
        <v>490078</v>
      </c>
      <c r="H81" s="55">
        <v>1104118</v>
      </c>
      <c r="I81" s="55">
        <v>682276</v>
      </c>
      <c r="J81" s="55">
        <v>392403</v>
      </c>
      <c r="K81" s="55">
        <v>492397</v>
      </c>
      <c r="L81" s="55">
        <v>475312</v>
      </c>
      <c r="M81" s="55">
        <v>301390</v>
      </c>
      <c r="N81" s="55">
        <v>232170</v>
      </c>
      <c r="O81" s="55">
        <v>225712</v>
      </c>
      <c r="P81" s="55">
        <v>197851</v>
      </c>
      <c r="Q81" s="55">
        <v>253459.1801</v>
      </c>
      <c r="R81" s="55">
        <v>240058.52050000001</v>
      </c>
      <c r="S81" s="55">
        <v>291580.2022</v>
      </c>
      <c r="T81" s="55">
        <v>110190.9531</v>
      </c>
      <c r="U81" s="55">
        <v>67063.39</v>
      </c>
      <c r="V81" s="55">
        <v>112070.4523</v>
      </c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</row>
    <row r="82" spans="1:42">
      <c r="B82" s="56" t="s">
        <v>49</v>
      </c>
      <c r="C82" s="55" t="s">
        <v>71</v>
      </c>
      <c r="D82" s="55">
        <v>1</v>
      </c>
      <c r="E82" s="55">
        <v>0.25</v>
      </c>
      <c r="F82" s="55" t="s">
        <v>59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</row>
    <row r="83" spans="1:42">
      <c r="B83" s="55">
        <v>598933.75</v>
      </c>
      <c r="C83" s="55">
        <v>531462.75</v>
      </c>
      <c r="D83" s="55">
        <v>322252</v>
      </c>
      <c r="E83" s="55">
        <v>235049.25</v>
      </c>
      <c r="F83" s="55">
        <v>158850.75</v>
      </c>
      <c r="G83" s="55">
        <v>122519.5</v>
      </c>
      <c r="H83" s="55">
        <v>276029.5</v>
      </c>
      <c r="I83" s="55">
        <v>170569</v>
      </c>
      <c r="J83" s="55">
        <v>98100.75</v>
      </c>
      <c r="K83" s="55">
        <v>123099.25</v>
      </c>
      <c r="L83" s="55">
        <v>118828</v>
      </c>
      <c r="M83" s="55">
        <v>75347.5</v>
      </c>
      <c r="N83" s="55">
        <v>58042.5</v>
      </c>
      <c r="O83" s="55">
        <v>56428</v>
      </c>
      <c r="P83" s="55">
        <v>49462.75</v>
      </c>
      <c r="Q83" s="55">
        <v>63364.795010000002</v>
      </c>
      <c r="R83" s="55">
        <v>60014.630120000002</v>
      </c>
      <c r="S83" s="55">
        <v>72895.05055</v>
      </c>
      <c r="T83" s="55">
        <v>27547.738290000001</v>
      </c>
      <c r="U83" s="55">
        <v>16765.8475</v>
      </c>
      <c r="V83" s="55">
        <v>28017.613069999999</v>
      </c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</row>
    <row r="84" spans="1:42">
      <c r="B84" s="55" t="s">
        <v>49</v>
      </c>
      <c r="C84" s="55">
        <v>0.5</v>
      </c>
      <c r="D84" s="55">
        <v>0.4</v>
      </c>
      <c r="E84" s="55">
        <v>0.3</v>
      </c>
      <c r="F84" s="55">
        <v>0.2</v>
      </c>
      <c r="G84" s="55">
        <v>0.1</v>
      </c>
      <c r="H84" s="55">
        <v>0.1</v>
      </c>
      <c r="I84" s="55">
        <v>0.2</v>
      </c>
      <c r="J84" s="55">
        <v>0.1</v>
      </c>
      <c r="K84" s="55">
        <v>0.1</v>
      </c>
      <c r="L84" s="55">
        <v>0.1</v>
      </c>
      <c r="M84" s="55">
        <v>0.1</v>
      </c>
      <c r="N84" s="55">
        <v>0.1</v>
      </c>
      <c r="O84" s="55">
        <v>0.1</v>
      </c>
      <c r="P84" s="55">
        <v>0.1</v>
      </c>
      <c r="Q84" s="55">
        <v>0.1</v>
      </c>
      <c r="R84" s="55">
        <v>0.1</v>
      </c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</row>
    <row r="85" spans="1:42">
      <c r="B85" s="55" t="s">
        <v>49</v>
      </c>
      <c r="C85" s="55" t="s">
        <v>60</v>
      </c>
      <c r="D85" s="55" t="s">
        <v>66</v>
      </c>
      <c r="E85" s="55" t="s">
        <v>67</v>
      </c>
      <c r="F85" s="55" t="s">
        <v>74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</row>
    <row r="86" spans="1:42">
      <c r="B86" s="55">
        <f>COUNT(B90:AB90)</f>
        <v>20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</row>
    <row r="87" spans="1:42">
      <c r="B87" s="55" t="s">
        <v>49</v>
      </c>
      <c r="C87" s="55" t="s">
        <v>75</v>
      </c>
      <c r="D87" s="55" t="s">
        <v>76</v>
      </c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</row>
    <row r="88" spans="1:42">
      <c r="B88" s="55">
        <v>0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</row>
    <row r="89" spans="1:42">
      <c r="B89" s="55" t="s">
        <v>49</v>
      </c>
      <c r="C89" s="55" t="s">
        <v>71</v>
      </c>
      <c r="D89" s="55">
        <v>1</v>
      </c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</row>
    <row r="90" spans="1:42">
      <c r="B90" s="55">
        <v>1988</v>
      </c>
      <c r="C90" s="55">
        <v>1989</v>
      </c>
      <c r="D90" s="55">
        <v>1991</v>
      </c>
      <c r="E90" s="55">
        <v>1992</v>
      </c>
      <c r="F90" s="55">
        <v>1993</v>
      </c>
      <c r="G90" s="55">
        <v>1994</v>
      </c>
      <c r="H90" s="55">
        <v>1995</v>
      </c>
      <c r="I90" s="55">
        <v>1996</v>
      </c>
      <c r="J90" s="55">
        <v>1997</v>
      </c>
      <c r="K90" s="55">
        <v>1998</v>
      </c>
      <c r="L90" s="55">
        <v>1999</v>
      </c>
      <c r="M90" s="55">
        <v>2000</v>
      </c>
      <c r="N90" s="55">
        <v>2001</v>
      </c>
      <c r="O90" s="55">
        <v>2002</v>
      </c>
      <c r="P90" s="55">
        <v>2003</v>
      </c>
      <c r="Q90" s="55">
        <v>2005</v>
      </c>
      <c r="R90" s="55">
        <v>2006</v>
      </c>
      <c r="S90" s="55">
        <v>2007</v>
      </c>
      <c r="T90" s="55">
        <v>2009</v>
      </c>
      <c r="U90" s="55">
        <v>2012</v>
      </c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</row>
    <row r="91" spans="1:42">
      <c r="B91" s="55" t="s">
        <v>49</v>
      </c>
      <c r="C91" s="55" t="s">
        <v>71</v>
      </c>
      <c r="D91" s="55">
        <v>1</v>
      </c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</row>
    <row r="92" spans="1:42">
      <c r="B92" s="55">
        <v>50</v>
      </c>
      <c r="C92" s="55">
        <v>50</v>
      </c>
      <c r="D92" s="55">
        <v>50</v>
      </c>
      <c r="E92" s="55">
        <v>50</v>
      </c>
      <c r="F92" s="55">
        <v>50</v>
      </c>
      <c r="G92" s="55">
        <v>50</v>
      </c>
      <c r="H92" s="55">
        <v>50</v>
      </c>
      <c r="I92" s="55">
        <v>50</v>
      </c>
      <c r="J92" s="55">
        <v>50</v>
      </c>
      <c r="K92" s="55">
        <v>50</v>
      </c>
      <c r="L92" s="55">
        <v>50</v>
      </c>
      <c r="M92" s="55">
        <v>50</v>
      </c>
      <c r="N92" s="55">
        <v>50</v>
      </c>
      <c r="O92" s="55">
        <v>50</v>
      </c>
      <c r="P92" s="55">
        <v>50</v>
      </c>
      <c r="Q92" s="55">
        <v>50</v>
      </c>
      <c r="R92" s="55">
        <v>50</v>
      </c>
      <c r="S92" s="55">
        <v>50</v>
      </c>
      <c r="T92" s="55">
        <v>50</v>
      </c>
      <c r="U92" s="55">
        <v>50</v>
      </c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</row>
    <row r="93" spans="1:42">
      <c r="B93" s="55" t="s">
        <v>49</v>
      </c>
      <c r="C93" s="55" t="s">
        <v>71</v>
      </c>
      <c r="D93" s="55">
        <v>1</v>
      </c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</row>
    <row r="94" spans="1:42" ht="15">
      <c r="A94" s="62">
        <v>1988</v>
      </c>
      <c r="B94" s="66">
        <v>0</v>
      </c>
      <c r="C94" s="66">
        <v>27938320</v>
      </c>
      <c r="D94" s="66">
        <v>326712000</v>
      </c>
      <c r="E94" s="66">
        <v>246838000</v>
      </c>
      <c r="F94" s="66">
        <v>163683100</v>
      </c>
      <c r="G94" s="66">
        <v>350070700</v>
      </c>
      <c r="H94" s="66">
        <v>1200883000</v>
      </c>
      <c r="I94" s="66">
        <v>287821800</v>
      </c>
      <c r="J94" s="66">
        <v>287330500</v>
      </c>
      <c r="K94" s="66">
        <v>201947200</v>
      </c>
      <c r="L94" s="66">
        <v>89242430</v>
      </c>
      <c r="M94">
        <f>SUM(O94:U94)</f>
        <v>53885672</v>
      </c>
      <c r="N94" t="s">
        <v>49</v>
      </c>
      <c r="O94" s="66">
        <v>27317880</v>
      </c>
      <c r="P94" s="55">
        <v>16554370</v>
      </c>
      <c r="Q94" s="55">
        <v>6539651</v>
      </c>
      <c r="R94" s="55">
        <v>3473771</v>
      </c>
      <c r="S94" s="55">
        <v>0</v>
      </c>
      <c r="T94" s="55">
        <v>0</v>
      </c>
      <c r="U94" s="55">
        <v>0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</row>
    <row r="95" spans="1:42" ht="15">
      <c r="A95" s="62">
        <v>1989</v>
      </c>
      <c r="B95" s="66">
        <v>6000000</v>
      </c>
      <c r="C95" s="66">
        <v>15000000</v>
      </c>
      <c r="D95" s="66">
        <v>58000000</v>
      </c>
      <c r="E95" s="66">
        <v>363000000</v>
      </c>
      <c r="F95" s="66">
        <v>147000000</v>
      </c>
      <c r="G95" s="66">
        <v>194000000</v>
      </c>
      <c r="H95" s="66">
        <v>91000000</v>
      </c>
      <c r="I95" s="66">
        <v>1105000000</v>
      </c>
      <c r="J95" s="66">
        <v>222000000</v>
      </c>
      <c r="K95" s="66">
        <v>223000000</v>
      </c>
      <c r="L95" s="66">
        <v>82000000</v>
      </c>
      <c r="M95" s="66">
        <v>180000000</v>
      </c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</row>
    <row r="96" spans="1:42" ht="15">
      <c r="A96" s="62">
        <v>1991</v>
      </c>
      <c r="B96" s="66">
        <v>2000000</v>
      </c>
      <c r="C96" s="66">
        <v>12000000</v>
      </c>
      <c r="D96" s="66">
        <v>46000000</v>
      </c>
      <c r="E96" s="66">
        <v>213000000</v>
      </c>
      <c r="F96" s="66">
        <v>93000000</v>
      </c>
      <c r="G96" s="66">
        <v>160000000</v>
      </c>
      <c r="H96" s="66">
        <v>44000000</v>
      </c>
      <c r="I96" s="66">
        <v>92000000</v>
      </c>
      <c r="J96" s="66">
        <v>60000000</v>
      </c>
      <c r="K96" s="66">
        <v>373000000</v>
      </c>
      <c r="L96" s="66">
        <v>119000000</v>
      </c>
      <c r="M96" s="66">
        <v>202000000</v>
      </c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</row>
    <row r="97" spans="1:42" ht="15">
      <c r="A97" s="62">
        <v>1992</v>
      </c>
      <c r="B97" s="66">
        <v>2000000</v>
      </c>
      <c r="C97" s="66">
        <v>27000000</v>
      </c>
      <c r="D97" s="66">
        <v>54000000</v>
      </c>
      <c r="E97" s="66">
        <v>97000000</v>
      </c>
      <c r="F97" s="66">
        <v>74000000</v>
      </c>
      <c r="G97" s="66">
        <v>71000000</v>
      </c>
      <c r="H97" s="66">
        <v>55000000</v>
      </c>
      <c r="I97" s="66">
        <v>57000000</v>
      </c>
      <c r="J97" s="66">
        <v>33000000</v>
      </c>
      <c r="K97" s="66">
        <v>34000000</v>
      </c>
      <c r="L97" s="66">
        <v>142000000</v>
      </c>
      <c r="M97" s="66">
        <v>327000000</v>
      </c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</row>
    <row r="98" spans="1:42" ht="15">
      <c r="A98" s="62">
        <v>1993</v>
      </c>
      <c r="B98" s="66">
        <v>33000000</v>
      </c>
      <c r="C98" s="66">
        <v>17000000</v>
      </c>
      <c r="D98" s="66">
        <v>44000000</v>
      </c>
      <c r="E98" s="66">
        <v>46000000</v>
      </c>
      <c r="F98" s="66">
        <v>48000000</v>
      </c>
      <c r="G98" s="66">
        <v>42000000</v>
      </c>
      <c r="H98" s="66">
        <v>28000000</v>
      </c>
      <c r="I98" s="66">
        <v>51000000</v>
      </c>
      <c r="J98" s="66">
        <v>25000000</v>
      </c>
      <c r="K98" s="66">
        <v>27000000</v>
      </c>
      <c r="L98" s="66">
        <v>42000000</v>
      </c>
      <c r="M98" s="66">
        <v>209000000</v>
      </c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</row>
    <row r="99" spans="1:42" ht="15">
      <c r="A99" s="62">
        <v>1994</v>
      </c>
      <c r="B99" s="66">
        <v>21000000</v>
      </c>
      <c r="C99" s="66">
        <v>86000000</v>
      </c>
      <c r="D99" s="66">
        <v>26000000</v>
      </c>
      <c r="E99" s="66">
        <v>38000000</v>
      </c>
      <c r="F99" s="66">
        <v>36000000</v>
      </c>
      <c r="G99" s="66">
        <v>36000000</v>
      </c>
      <c r="H99" s="66">
        <v>17000000</v>
      </c>
      <c r="I99" s="66">
        <v>27000000</v>
      </c>
      <c r="J99" s="66">
        <v>23000000</v>
      </c>
      <c r="K99" s="66">
        <v>13000000</v>
      </c>
      <c r="L99" s="66">
        <v>9000000</v>
      </c>
      <c r="M99" s="66">
        <v>146000000</v>
      </c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</row>
    <row r="100" spans="1:42" ht="15">
      <c r="A100" s="62">
        <v>1995</v>
      </c>
      <c r="B100" s="66">
        <v>6000000</v>
      </c>
      <c r="C100" s="66">
        <v>75000000</v>
      </c>
      <c r="D100" s="66">
        <v>278000000</v>
      </c>
      <c r="E100" s="66">
        <v>105000000</v>
      </c>
      <c r="F100" s="66">
        <v>68000000</v>
      </c>
      <c r="G100" s="66">
        <v>80000000</v>
      </c>
      <c r="H100" s="66">
        <v>53000000</v>
      </c>
      <c r="I100" s="66">
        <v>54000000</v>
      </c>
      <c r="J100" s="66">
        <v>19000000</v>
      </c>
      <c r="K100" s="66">
        <v>59000000</v>
      </c>
      <c r="L100" s="66">
        <v>32000000</v>
      </c>
      <c r="M100" s="66">
        <v>248000000</v>
      </c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</row>
    <row r="101" spans="1:42" ht="15">
      <c r="A101" s="62">
        <v>1996</v>
      </c>
      <c r="B101" s="66">
        <v>500000</v>
      </c>
      <c r="C101" s="66">
        <v>6000000</v>
      </c>
      <c r="D101" s="66">
        <v>96000000</v>
      </c>
      <c r="E101" s="66">
        <v>187000000</v>
      </c>
      <c r="F101" s="66">
        <v>85000000</v>
      </c>
      <c r="G101" s="66">
        <v>40000000</v>
      </c>
      <c r="H101" s="66">
        <v>37000000</v>
      </c>
      <c r="I101" s="66">
        <v>24000000</v>
      </c>
      <c r="J101" s="66">
        <v>24000000</v>
      </c>
      <c r="K101" s="66">
        <v>12000000</v>
      </c>
      <c r="L101" s="66">
        <v>36000000</v>
      </c>
      <c r="M101" s="66">
        <v>117000000</v>
      </c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</row>
    <row r="102" spans="1:42" ht="15">
      <c r="A102" s="62">
        <v>1997</v>
      </c>
      <c r="B102" s="66">
        <v>500000</v>
      </c>
      <c r="C102" s="66">
        <v>4000000</v>
      </c>
      <c r="D102" s="66">
        <v>16000000</v>
      </c>
      <c r="E102" s="66">
        <v>55000000</v>
      </c>
      <c r="F102" s="66">
        <v>88000000</v>
      </c>
      <c r="G102" s="66">
        <v>38000000</v>
      </c>
      <c r="H102" s="66">
        <v>28000000</v>
      </c>
      <c r="I102" s="66">
        <v>16000000</v>
      </c>
      <c r="J102" s="66">
        <v>16000000</v>
      </c>
      <c r="K102" s="66">
        <v>13000000</v>
      </c>
      <c r="L102" s="66">
        <v>7000000</v>
      </c>
      <c r="M102" s="66">
        <v>57000000</v>
      </c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</row>
    <row r="103" spans="1:42" ht="15">
      <c r="A103" s="62">
        <v>1998</v>
      </c>
      <c r="B103" s="66">
        <v>500000</v>
      </c>
      <c r="C103" s="66">
        <v>11000000</v>
      </c>
      <c r="D103" s="66">
        <v>61000000</v>
      </c>
      <c r="E103" s="66">
        <v>34000000</v>
      </c>
      <c r="F103" s="66">
        <v>70000000</v>
      </c>
      <c r="G103" s="66">
        <v>77000000</v>
      </c>
      <c r="H103" s="66">
        <v>32000000</v>
      </c>
      <c r="I103" s="66">
        <v>25000000</v>
      </c>
      <c r="J103" s="66">
        <v>21000000</v>
      </c>
      <c r="K103" s="66">
        <v>19000000</v>
      </c>
      <c r="L103" s="66">
        <v>18000000</v>
      </c>
      <c r="M103" s="66">
        <v>67000000</v>
      </c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</row>
    <row r="104" spans="1:42" ht="15">
      <c r="A104" s="62">
        <v>1999</v>
      </c>
      <c r="B104" s="66">
        <v>2000000</v>
      </c>
      <c r="C104" s="66">
        <v>5000000</v>
      </c>
      <c r="D104" s="66">
        <v>29000000</v>
      </c>
      <c r="E104" s="66">
        <v>77000000</v>
      </c>
      <c r="F104" s="66">
        <v>34000000</v>
      </c>
      <c r="G104" s="66">
        <v>50000000</v>
      </c>
      <c r="H104" s="66">
        <v>75000000</v>
      </c>
      <c r="I104" s="66">
        <v>29000000</v>
      </c>
      <c r="J104" s="66">
        <v>27000000</v>
      </c>
      <c r="K104" s="66">
        <v>25000000</v>
      </c>
      <c r="L104" s="66">
        <v>16000000</v>
      </c>
      <c r="M104" s="66">
        <v>48000000</v>
      </c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</row>
    <row r="105" spans="1:42" ht="15">
      <c r="A105" s="62">
        <v>2000</v>
      </c>
      <c r="B105" s="66">
        <v>1000000</v>
      </c>
      <c r="C105" s="66">
        <v>6000000</v>
      </c>
      <c r="D105" s="66">
        <v>4000000</v>
      </c>
      <c r="E105" s="66">
        <v>14000000</v>
      </c>
      <c r="F105" s="66">
        <v>30000000</v>
      </c>
      <c r="G105" s="66">
        <v>16000000</v>
      </c>
      <c r="H105" s="66">
        <v>28000000</v>
      </c>
      <c r="I105" s="66">
        <v>45000000</v>
      </c>
      <c r="J105" s="66">
        <v>21000000</v>
      </c>
      <c r="K105" s="66">
        <v>16000000</v>
      </c>
      <c r="L105" s="66">
        <v>11000000</v>
      </c>
      <c r="M105" s="66">
        <v>36000000</v>
      </c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</row>
    <row r="106" spans="1:42" ht="15">
      <c r="A106" s="62">
        <v>2001</v>
      </c>
      <c r="B106" s="66">
        <v>1000000</v>
      </c>
      <c r="C106" s="66">
        <v>14000000</v>
      </c>
      <c r="D106" s="66">
        <v>12000000</v>
      </c>
      <c r="E106" s="66">
        <v>10000000</v>
      </c>
      <c r="F106" s="66">
        <v>10000000</v>
      </c>
      <c r="G106" s="66">
        <v>14000000</v>
      </c>
      <c r="H106" s="66">
        <v>12000000</v>
      </c>
      <c r="I106" s="66">
        <v>18000000</v>
      </c>
      <c r="J106" s="66">
        <v>31000000</v>
      </c>
      <c r="K106" s="66">
        <v>13000000</v>
      </c>
      <c r="L106" s="66">
        <v>7000000</v>
      </c>
      <c r="M106" s="66">
        <v>27000000</v>
      </c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</row>
    <row r="107" spans="1:42" ht="15">
      <c r="A107" s="62">
        <v>2002</v>
      </c>
      <c r="B107" s="66">
        <v>5000000</v>
      </c>
      <c r="C107" s="66">
        <v>3000000</v>
      </c>
      <c r="D107" s="66">
        <v>41000000</v>
      </c>
      <c r="E107" s="66">
        <v>11000000</v>
      </c>
      <c r="F107" s="66">
        <v>8000000</v>
      </c>
      <c r="G107" s="66">
        <v>6000000</v>
      </c>
      <c r="H107" s="66">
        <v>7000000</v>
      </c>
      <c r="I107" s="66">
        <v>8000000</v>
      </c>
      <c r="J107" s="66">
        <v>14000000</v>
      </c>
      <c r="K107" s="66">
        <v>30000000</v>
      </c>
      <c r="L107" s="66">
        <v>9000000</v>
      </c>
      <c r="M107" s="66">
        <v>29000000</v>
      </c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</row>
    <row r="108" spans="1:42" ht="15">
      <c r="A108" s="62">
        <v>2003</v>
      </c>
      <c r="B108" s="66">
        <v>8000000</v>
      </c>
      <c r="C108" s="66">
        <v>6000000</v>
      </c>
      <c r="D108" s="66">
        <v>7000000</v>
      </c>
      <c r="E108" s="66">
        <v>25000000</v>
      </c>
      <c r="F108" s="66">
        <v>11000000</v>
      </c>
      <c r="G108" s="66">
        <v>4000000</v>
      </c>
      <c r="H108" s="66">
        <v>5000000</v>
      </c>
      <c r="I108" s="66">
        <v>4000000</v>
      </c>
      <c r="J108" s="66">
        <v>10000000</v>
      </c>
      <c r="K108" s="66">
        <v>8000000</v>
      </c>
      <c r="L108" s="66">
        <v>26000000</v>
      </c>
      <c r="M108" s="66">
        <v>21000000</v>
      </c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</row>
    <row r="109" spans="1:42" ht="15">
      <c r="A109" s="62">
        <v>2005</v>
      </c>
      <c r="B109" s="66">
        <v>5000000</v>
      </c>
      <c r="C109" s="66">
        <v>81000000</v>
      </c>
      <c r="D109" s="66">
        <v>31000000</v>
      </c>
      <c r="E109" s="66">
        <v>13000000</v>
      </c>
      <c r="F109" s="66">
        <v>11000000</v>
      </c>
      <c r="G109" s="66">
        <v>22000000</v>
      </c>
      <c r="H109" s="66">
        <v>7000000</v>
      </c>
      <c r="I109" s="66">
        <v>3000000</v>
      </c>
      <c r="J109" s="66">
        <v>5000000</v>
      </c>
      <c r="K109" s="66">
        <v>4000000</v>
      </c>
      <c r="L109" s="66">
        <v>5000000</v>
      </c>
      <c r="M109" s="66">
        <v>37000000</v>
      </c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</row>
    <row r="110" spans="1:42" ht="15">
      <c r="A110" s="62">
        <v>2006</v>
      </c>
      <c r="B110" s="66">
        <v>4000000</v>
      </c>
      <c r="C110" s="66">
        <v>55000000</v>
      </c>
      <c r="D110" s="66">
        <v>104000000</v>
      </c>
      <c r="E110" s="66">
        <v>18000000</v>
      </c>
      <c r="F110" s="66">
        <v>6000000</v>
      </c>
      <c r="G110" s="66">
        <v>6000000</v>
      </c>
      <c r="H110" s="66">
        <v>9000000</v>
      </c>
      <c r="I110" s="66">
        <v>3000000</v>
      </c>
      <c r="J110" s="66">
        <v>2000000</v>
      </c>
      <c r="K110" s="66">
        <v>4000000</v>
      </c>
      <c r="L110" s="66">
        <v>5000000</v>
      </c>
      <c r="M110" s="66">
        <v>25000000</v>
      </c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</row>
    <row r="111" spans="1:42" ht="15">
      <c r="A111" s="62">
        <v>2007</v>
      </c>
      <c r="B111" s="66">
        <v>1000000</v>
      </c>
      <c r="C111" s="66">
        <v>8000000</v>
      </c>
      <c r="D111" s="66">
        <v>92000000</v>
      </c>
      <c r="E111" s="66">
        <v>70000000</v>
      </c>
      <c r="F111" s="66">
        <v>17000000</v>
      </c>
      <c r="G111" s="66">
        <v>3000000</v>
      </c>
      <c r="H111" s="66">
        <v>3000000</v>
      </c>
      <c r="I111" s="66">
        <v>8000000</v>
      </c>
      <c r="J111" s="66">
        <v>4000000</v>
      </c>
      <c r="K111" s="66">
        <v>1000000</v>
      </c>
      <c r="L111" s="66">
        <v>5000000</v>
      </c>
      <c r="M111" s="66">
        <v>24000000</v>
      </c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</row>
    <row r="112" spans="1:42" ht="15">
      <c r="A112" s="62">
        <v>2009</v>
      </c>
      <c r="B112" s="66">
        <v>0</v>
      </c>
      <c r="C112" s="66">
        <v>1000000</v>
      </c>
      <c r="D112" s="66">
        <v>1000000</v>
      </c>
      <c r="E112" s="66">
        <v>7000000</v>
      </c>
      <c r="F112" s="66">
        <v>23000000</v>
      </c>
      <c r="G112" s="66">
        <v>26000000</v>
      </c>
      <c r="H112" s="66">
        <v>8000000</v>
      </c>
      <c r="I112" s="66">
        <v>1000000</v>
      </c>
      <c r="J112" s="66">
        <v>1000000</v>
      </c>
      <c r="K112" s="66">
        <v>1000000</v>
      </c>
      <c r="L112" s="66">
        <v>444444</v>
      </c>
      <c r="M112" s="66">
        <v>4777776</v>
      </c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</row>
    <row r="113" spans="1:42" ht="15">
      <c r="A113" s="62">
        <v>2012</v>
      </c>
      <c r="B113" s="66">
        <v>142956.62109999999</v>
      </c>
      <c r="C113" s="66">
        <v>1376746.848</v>
      </c>
      <c r="D113" s="66">
        <v>14963797.890000001</v>
      </c>
      <c r="E113" s="66">
        <v>9651368.6260000002</v>
      </c>
      <c r="F113" s="66">
        <v>2239941.5060000001</v>
      </c>
      <c r="G113" s="66">
        <v>886575.61479999998</v>
      </c>
      <c r="H113" s="66">
        <v>2360147.037</v>
      </c>
      <c r="I113" s="66">
        <v>6743694.2400000002</v>
      </c>
      <c r="J113" s="66">
        <v>7849986.3799999999</v>
      </c>
      <c r="K113" s="66">
        <v>1118122.2560000001</v>
      </c>
      <c r="L113" s="66">
        <v>202984.27369999999</v>
      </c>
      <c r="M113" s="66">
        <v>1056511.8600000001</v>
      </c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</row>
    <row r="114" spans="1:42">
      <c r="A114">
        <f>SUM(B113:M113)</f>
        <v>48592833.152599998</v>
      </c>
      <c r="B114" s="55" t="s">
        <v>49</v>
      </c>
      <c r="C114" s="55" t="s">
        <v>71</v>
      </c>
      <c r="D114" s="55">
        <v>1</v>
      </c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</row>
    <row r="115" spans="1:42" ht="15">
      <c r="A115">
        <v>1977</v>
      </c>
      <c r="B115" s="66">
        <v>0.45</v>
      </c>
      <c r="C115" s="66">
        <v>0.5</v>
      </c>
      <c r="D115" s="55">
        <v>0.72199999999999998</v>
      </c>
      <c r="E115" s="55">
        <v>0.84</v>
      </c>
      <c r="F115" s="55">
        <v>0.94199999999999995</v>
      </c>
      <c r="G115" s="55">
        <v>1.0289999999999999</v>
      </c>
      <c r="H115" s="55">
        <v>1.1020000000000001</v>
      </c>
      <c r="I115" s="55">
        <v>1.163</v>
      </c>
      <c r="J115" s="55">
        <v>1.212</v>
      </c>
      <c r="K115" s="55">
        <v>1.2529999999999999</v>
      </c>
      <c r="L115" s="55">
        <v>1.286</v>
      </c>
      <c r="M115" s="61">
        <v>1.3120000000000001</v>
      </c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</row>
    <row r="116" spans="1:42" ht="15">
      <c r="A116">
        <v>1978</v>
      </c>
      <c r="B116" s="66">
        <v>0.45</v>
      </c>
      <c r="C116" s="66">
        <v>0.5</v>
      </c>
      <c r="D116" s="55">
        <v>0.72199999999999998</v>
      </c>
      <c r="E116" s="55">
        <v>0.84</v>
      </c>
      <c r="F116" s="55">
        <v>0.94199999999999995</v>
      </c>
      <c r="G116" s="55">
        <v>1.0289999999999999</v>
      </c>
      <c r="H116" s="55">
        <v>1.1020000000000001</v>
      </c>
      <c r="I116" s="55">
        <v>1.163</v>
      </c>
      <c r="J116" s="55">
        <v>1.212</v>
      </c>
      <c r="K116" s="55">
        <v>1.2529999999999999</v>
      </c>
      <c r="L116" s="55">
        <v>1.286</v>
      </c>
      <c r="M116" s="61">
        <v>1.3120000000000001</v>
      </c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</row>
    <row r="117" spans="1:42" ht="15">
      <c r="A117">
        <v>1979</v>
      </c>
      <c r="B117" s="66">
        <v>0.45</v>
      </c>
      <c r="C117" s="66">
        <v>0.5</v>
      </c>
      <c r="D117" s="55">
        <v>0.72199999999999998</v>
      </c>
      <c r="E117" s="55">
        <v>0.84</v>
      </c>
      <c r="F117" s="55">
        <v>0.94199999999999995</v>
      </c>
      <c r="G117" s="55">
        <v>1.0289999999999999</v>
      </c>
      <c r="H117" s="55">
        <v>1.1020000000000001</v>
      </c>
      <c r="I117" s="55">
        <v>1.163</v>
      </c>
      <c r="J117" s="55">
        <v>1.212</v>
      </c>
      <c r="K117" s="55">
        <v>1.2529999999999999</v>
      </c>
      <c r="L117" s="55">
        <v>1.286</v>
      </c>
      <c r="M117" s="61">
        <v>1.3120000000000001</v>
      </c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</row>
    <row r="118" spans="1:42" ht="15">
      <c r="A118">
        <v>1980</v>
      </c>
      <c r="B118" s="66">
        <v>0.45</v>
      </c>
      <c r="C118" s="66">
        <v>0.5</v>
      </c>
      <c r="D118" s="55">
        <v>0.72199999999999998</v>
      </c>
      <c r="E118" s="55">
        <v>0.84</v>
      </c>
      <c r="F118" s="55">
        <v>0.94199999999999995</v>
      </c>
      <c r="G118" s="55">
        <v>1.0289999999999999</v>
      </c>
      <c r="H118" s="55">
        <v>1.1020000000000001</v>
      </c>
      <c r="I118" s="55">
        <v>1.163</v>
      </c>
      <c r="J118" s="55">
        <v>1.212</v>
      </c>
      <c r="K118" s="55">
        <v>1.2529999999999999</v>
      </c>
      <c r="L118" s="55">
        <v>1.286</v>
      </c>
      <c r="M118" s="61">
        <v>1.3120000000000001</v>
      </c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</row>
    <row r="119" spans="1:42" ht="15">
      <c r="A119">
        <v>1981</v>
      </c>
      <c r="B119" s="66">
        <v>0.45</v>
      </c>
      <c r="C119" s="66">
        <v>0.5</v>
      </c>
      <c r="D119" s="55">
        <v>0.72199999999999998</v>
      </c>
      <c r="E119" s="55">
        <v>0.84</v>
      </c>
      <c r="F119" s="55">
        <v>0.94199999999999995</v>
      </c>
      <c r="G119" s="55">
        <v>1.0289999999999999</v>
      </c>
      <c r="H119" s="55">
        <v>1.1020000000000001</v>
      </c>
      <c r="I119" s="55">
        <v>1.163</v>
      </c>
      <c r="J119" s="55">
        <v>1.212</v>
      </c>
      <c r="K119" s="55">
        <v>1.2529999999999999</v>
      </c>
      <c r="L119" s="55">
        <v>1.286</v>
      </c>
      <c r="M119" s="61">
        <v>1.3120000000000001</v>
      </c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</row>
    <row r="120" spans="1:42" ht="15">
      <c r="A120">
        <v>1982</v>
      </c>
      <c r="B120" s="66">
        <v>0.45</v>
      </c>
      <c r="C120" s="66">
        <v>0.5</v>
      </c>
      <c r="D120" s="55">
        <v>0.72199999999999998</v>
      </c>
      <c r="E120" s="55">
        <v>0.84</v>
      </c>
      <c r="F120" s="55">
        <v>0.94199999999999995</v>
      </c>
      <c r="G120" s="55">
        <v>1.0289999999999999</v>
      </c>
      <c r="H120" s="55">
        <v>1.1020000000000001</v>
      </c>
      <c r="I120" s="55">
        <v>1.163</v>
      </c>
      <c r="J120" s="55">
        <v>1.212</v>
      </c>
      <c r="K120" s="55">
        <v>1.2529999999999999</v>
      </c>
      <c r="L120" s="55">
        <v>1.286</v>
      </c>
      <c r="M120" s="61">
        <v>1.3120000000000001</v>
      </c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</row>
    <row r="121" spans="1:42" ht="15">
      <c r="A121">
        <v>1983</v>
      </c>
      <c r="B121" s="66">
        <v>0.45</v>
      </c>
      <c r="C121" s="66">
        <v>0.5</v>
      </c>
      <c r="D121" s="55">
        <v>0.72199999999999998</v>
      </c>
      <c r="E121" s="55">
        <v>0.84</v>
      </c>
      <c r="F121" s="55">
        <v>0.94199999999999995</v>
      </c>
      <c r="G121" s="55">
        <v>1.0289999999999999</v>
      </c>
      <c r="H121" s="55">
        <v>1.1020000000000001</v>
      </c>
      <c r="I121" s="55">
        <v>1.163</v>
      </c>
      <c r="J121" s="55">
        <v>1.212</v>
      </c>
      <c r="K121" s="55">
        <v>1.2529999999999999</v>
      </c>
      <c r="L121" s="55">
        <v>1.286</v>
      </c>
      <c r="M121" s="61">
        <v>1.3120000000000001</v>
      </c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</row>
    <row r="122" spans="1:42" ht="15">
      <c r="A122">
        <v>1984</v>
      </c>
      <c r="B122" s="66">
        <v>0.45</v>
      </c>
      <c r="C122" s="66">
        <v>0.5</v>
      </c>
      <c r="D122" s="55">
        <v>0.72199999999999998</v>
      </c>
      <c r="E122" s="55">
        <v>0.84</v>
      </c>
      <c r="F122" s="55">
        <v>0.94199999999999995</v>
      </c>
      <c r="G122" s="55">
        <v>1.0289999999999999</v>
      </c>
      <c r="H122" s="55">
        <v>1.1020000000000001</v>
      </c>
      <c r="I122" s="55">
        <v>1.163</v>
      </c>
      <c r="J122" s="55">
        <v>1.212</v>
      </c>
      <c r="K122" s="55">
        <v>1.2529999999999999</v>
      </c>
      <c r="L122" s="55">
        <v>1.286</v>
      </c>
      <c r="M122" s="61">
        <v>1.3120000000000001</v>
      </c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</row>
    <row r="123" spans="1:42" ht="15">
      <c r="A123">
        <v>1985</v>
      </c>
      <c r="B123" s="66">
        <v>0.45</v>
      </c>
      <c r="C123" s="66">
        <v>0.5</v>
      </c>
      <c r="D123" s="55">
        <v>0.72199999999999998</v>
      </c>
      <c r="E123" s="55">
        <v>0.84</v>
      </c>
      <c r="F123" s="55">
        <v>0.94199999999999995</v>
      </c>
      <c r="G123" s="55">
        <v>1.0289999999999999</v>
      </c>
      <c r="H123" s="55">
        <v>1.1020000000000001</v>
      </c>
      <c r="I123" s="55">
        <v>1.163</v>
      </c>
      <c r="J123" s="55">
        <v>1.212</v>
      </c>
      <c r="K123" s="55">
        <v>1.2529999999999999</v>
      </c>
      <c r="L123" s="55">
        <v>1.286</v>
      </c>
      <c r="M123" s="61">
        <v>1.3120000000000001</v>
      </c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</row>
    <row r="124" spans="1:42" ht="15">
      <c r="A124">
        <v>1986</v>
      </c>
      <c r="B124" s="66">
        <v>0.45</v>
      </c>
      <c r="C124" s="66">
        <v>0.5</v>
      </c>
      <c r="D124" s="55">
        <v>0.72199999999999998</v>
      </c>
      <c r="E124" s="55">
        <v>0.84</v>
      </c>
      <c r="F124" s="55">
        <v>0.94199999999999995</v>
      </c>
      <c r="G124" s="55">
        <v>1.0289999999999999</v>
      </c>
      <c r="H124" s="55">
        <v>1.1020000000000001</v>
      </c>
      <c r="I124" s="55">
        <v>1.163</v>
      </c>
      <c r="J124" s="55">
        <v>1.212</v>
      </c>
      <c r="K124" s="55">
        <v>1.2529999999999999</v>
      </c>
      <c r="L124" s="55">
        <v>1.286</v>
      </c>
      <c r="M124" s="61">
        <v>1.3120000000000001</v>
      </c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</row>
    <row r="125" spans="1:42" ht="15">
      <c r="A125">
        <v>1987</v>
      </c>
      <c r="B125" s="66">
        <v>0.45</v>
      </c>
      <c r="C125" s="66">
        <v>0.5</v>
      </c>
      <c r="D125" s="55">
        <v>0.72199999999999998</v>
      </c>
      <c r="E125" s="55">
        <v>0.84</v>
      </c>
      <c r="F125" s="55">
        <v>0.94199999999999995</v>
      </c>
      <c r="G125" s="55">
        <v>1.0289999999999999</v>
      </c>
      <c r="H125" s="55">
        <v>1.1020000000000001</v>
      </c>
      <c r="I125" s="55">
        <v>1.163</v>
      </c>
      <c r="J125" s="55">
        <v>1.212</v>
      </c>
      <c r="K125" s="55">
        <v>1.2529999999999999</v>
      </c>
      <c r="L125" s="55">
        <v>1.286</v>
      </c>
      <c r="M125" s="61">
        <v>1.3120000000000001</v>
      </c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</row>
    <row r="126" spans="1:42" ht="15">
      <c r="A126">
        <v>1988</v>
      </c>
      <c r="B126" s="66">
        <v>0.45</v>
      </c>
      <c r="C126" s="66">
        <v>0.5</v>
      </c>
      <c r="D126" s="55">
        <v>0.72199999999999998</v>
      </c>
      <c r="E126" s="55">
        <v>0.84</v>
      </c>
      <c r="F126" s="55">
        <v>0.94199999999999995</v>
      </c>
      <c r="G126" s="55">
        <v>1.0289999999999999</v>
      </c>
      <c r="H126" s="55">
        <v>1.1020000000000001</v>
      </c>
      <c r="I126" s="55">
        <v>1.163</v>
      </c>
      <c r="J126" s="55">
        <v>1.212</v>
      </c>
      <c r="K126" s="55">
        <v>1.2529999999999999</v>
      </c>
      <c r="L126" s="55">
        <v>1.286</v>
      </c>
      <c r="M126" s="61">
        <v>1.3120000000000001</v>
      </c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</row>
    <row r="127" spans="1:42" ht="15">
      <c r="A127">
        <v>1989</v>
      </c>
      <c r="B127" s="66">
        <v>0.45</v>
      </c>
      <c r="C127" s="66">
        <v>0.5</v>
      </c>
      <c r="D127" s="55">
        <v>0.72199999999999998</v>
      </c>
      <c r="E127" s="55">
        <v>0.84</v>
      </c>
      <c r="F127" s="55">
        <v>0.94199999999999995</v>
      </c>
      <c r="G127" s="55">
        <v>1.0289999999999999</v>
      </c>
      <c r="H127" s="55">
        <v>1.1020000000000001</v>
      </c>
      <c r="I127" s="55">
        <v>1.163</v>
      </c>
      <c r="J127" s="55">
        <v>1.212</v>
      </c>
      <c r="K127" s="55">
        <v>1.2529999999999999</v>
      </c>
      <c r="L127" s="55">
        <v>1.286</v>
      </c>
      <c r="M127" s="61">
        <v>1.3120000000000001</v>
      </c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</row>
    <row r="128" spans="1:42" ht="15">
      <c r="A128">
        <v>1990</v>
      </c>
      <c r="B128" s="66">
        <v>0.45</v>
      </c>
      <c r="C128" s="66">
        <v>0.5</v>
      </c>
      <c r="D128" s="55">
        <v>0.72199999999999998</v>
      </c>
      <c r="E128" s="55">
        <v>0.84</v>
      </c>
      <c r="F128" s="55">
        <v>0.94199999999999995</v>
      </c>
      <c r="G128" s="55">
        <v>1.0289999999999999</v>
      </c>
      <c r="H128" s="55">
        <v>1.1020000000000001</v>
      </c>
      <c r="I128" s="55">
        <v>1.163</v>
      </c>
      <c r="J128" s="55">
        <v>1.212</v>
      </c>
      <c r="K128" s="55">
        <v>1.2529999999999999</v>
      </c>
      <c r="L128" s="55">
        <v>1.286</v>
      </c>
      <c r="M128" s="61">
        <v>1.3120000000000001</v>
      </c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</row>
    <row r="129" spans="1:42" ht="15">
      <c r="A129">
        <v>1991</v>
      </c>
      <c r="B129" s="66">
        <v>0.45</v>
      </c>
      <c r="C129" s="66">
        <v>0.5</v>
      </c>
      <c r="D129" s="55">
        <v>0.72240652000000005</v>
      </c>
      <c r="E129" s="55">
        <v>0.83670659000000003</v>
      </c>
      <c r="F129" s="55">
        <v>0.87668027999999998</v>
      </c>
      <c r="G129" s="55">
        <v>0.99649664999999998</v>
      </c>
      <c r="H129" s="55">
        <v>1.1091211599999999</v>
      </c>
      <c r="I129" s="55">
        <v>1.1273925899999999</v>
      </c>
      <c r="J129" s="55">
        <v>1.1944006199999999</v>
      </c>
      <c r="K129" s="55">
        <v>1.2069851599999999</v>
      </c>
      <c r="L129" s="55">
        <v>1.25642469</v>
      </c>
      <c r="M129" s="61">
        <v>1.24409353</v>
      </c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</row>
    <row r="130" spans="1:42" ht="15">
      <c r="A130">
        <v>1992</v>
      </c>
      <c r="B130" s="66">
        <v>0.45</v>
      </c>
      <c r="C130" s="66">
        <v>0.5</v>
      </c>
      <c r="D130" s="55">
        <v>0.66002925999999995</v>
      </c>
      <c r="E130" s="55">
        <v>0.74482925</v>
      </c>
      <c r="F130" s="55">
        <v>0.89825874000000006</v>
      </c>
      <c r="G130" s="55">
        <v>0.95995441999999997</v>
      </c>
      <c r="H130" s="55">
        <v>1.15122901</v>
      </c>
      <c r="I130" s="55">
        <v>1.17375187</v>
      </c>
      <c r="J130" s="55">
        <v>1.2029047399999999</v>
      </c>
      <c r="K130" s="55">
        <v>1.1315937700000001</v>
      </c>
      <c r="L130" s="55">
        <v>1.1836023200000001</v>
      </c>
      <c r="M130" s="61">
        <v>1.30405422</v>
      </c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</row>
    <row r="131" spans="1:42" ht="15">
      <c r="A131">
        <v>1993</v>
      </c>
      <c r="B131" s="66">
        <v>0.45</v>
      </c>
      <c r="C131" s="66">
        <v>0.5</v>
      </c>
      <c r="D131" s="55">
        <v>0.76995345000000004</v>
      </c>
      <c r="E131" s="55">
        <v>0.93374314999999997</v>
      </c>
      <c r="F131" s="55">
        <v>1.07802843</v>
      </c>
      <c r="G131" s="55">
        <v>1.1873311900000001</v>
      </c>
      <c r="H131" s="55">
        <v>1.2377029399999999</v>
      </c>
      <c r="I131" s="55">
        <v>1.3854456799999999</v>
      </c>
      <c r="J131" s="55">
        <v>1.51184622</v>
      </c>
      <c r="K131" s="55">
        <v>1.6320531300000001</v>
      </c>
      <c r="L131" s="55">
        <v>1.5870836800000001</v>
      </c>
      <c r="M131" s="61">
        <v>1.4648591200000001</v>
      </c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</row>
    <row r="132" spans="1:42" ht="15">
      <c r="A132">
        <v>1994</v>
      </c>
      <c r="B132" s="66">
        <v>0.45</v>
      </c>
      <c r="C132" s="66">
        <v>0.5</v>
      </c>
      <c r="D132" s="55">
        <v>0.73129580000000005</v>
      </c>
      <c r="E132" s="55">
        <v>0.70912280000000005</v>
      </c>
      <c r="F132" s="55">
        <v>0.99487985000000001</v>
      </c>
      <c r="G132" s="55">
        <v>1.2866286899999999</v>
      </c>
      <c r="H132" s="55">
        <v>1.2279815199999999</v>
      </c>
      <c r="I132" s="55">
        <v>1.1973093800000001</v>
      </c>
      <c r="J132" s="55">
        <v>1.3286362300000001</v>
      </c>
      <c r="K132" s="55">
        <v>1.3083457700000001</v>
      </c>
      <c r="L132" s="55">
        <v>1.2818295900000001</v>
      </c>
      <c r="M132" s="61">
        <v>1.28170158</v>
      </c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</row>
    <row r="133" spans="1:42" ht="15">
      <c r="A133">
        <v>1995</v>
      </c>
      <c r="B133" s="66">
        <v>0.45</v>
      </c>
      <c r="C133" s="66">
        <v>0.5</v>
      </c>
      <c r="D133" s="55">
        <v>0.84061368999999997</v>
      </c>
      <c r="E133" s="55">
        <v>0.85378681999999995</v>
      </c>
      <c r="F133" s="55">
        <v>0.99963159999999995</v>
      </c>
      <c r="G133" s="55">
        <v>1.2353900900000001</v>
      </c>
      <c r="H133" s="55">
        <v>1.3141223200000001</v>
      </c>
      <c r="I133" s="55">
        <v>1.3748514300000001</v>
      </c>
      <c r="J133" s="55">
        <v>1.48811677</v>
      </c>
      <c r="K133" s="55">
        <v>1.40189516</v>
      </c>
      <c r="L133" s="55">
        <v>1.33603151</v>
      </c>
      <c r="M133" s="61">
        <v>1.49065819</v>
      </c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</row>
    <row r="134" spans="1:42" ht="15">
      <c r="A134">
        <v>1996</v>
      </c>
      <c r="B134" s="66">
        <v>0.45</v>
      </c>
      <c r="C134" s="66">
        <v>0.5</v>
      </c>
      <c r="D134" s="55">
        <v>0.81709573000000002</v>
      </c>
      <c r="E134" s="55">
        <v>0.96444574000000005</v>
      </c>
      <c r="F134" s="55">
        <v>0.96591760000000004</v>
      </c>
      <c r="G134" s="55">
        <v>1.0585283400000001</v>
      </c>
      <c r="H134" s="55">
        <v>1.1422950599999999</v>
      </c>
      <c r="I134" s="55">
        <v>1.37122243</v>
      </c>
      <c r="J134" s="55">
        <v>1.4519690000000001</v>
      </c>
      <c r="K134" s="55">
        <v>1.4866705099999999</v>
      </c>
      <c r="L134" s="55">
        <v>1.67873644</v>
      </c>
      <c r="M134" s="61">
        <v>1.4595185500000001</v>
      </c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</row>
    <row r="135" spans="1:42" ht="15">
      <c r="A135">
        <v>1997</v>
      </c>
      <c r="B135" s="66">
        <v>0.45</v>
      </c>
      <c r="C135" s="66">
        <v>0.5</v>
      </c>
      <c r="D135" s="55">
        <v>0.74670720999999995</v>
      </c>
      <c r="E135" s="55">
        <v>0.89202546999999999</v>
      </c>
      <c r="F135" s="55">
        <v>1.0713058</v>
      </c>
      <c r="G135" s="55">
        <v>1.08487672</v>
      </c>
      <c r="H135" s="55">
        <v>1.2353676600000001</v>
      </c>
      <c r="I135" s="55">
        <v>1.33338183</v>
      </c>
      <c r="J135" s="55">
        <v>1.4218805800000001</v>
      </c>
      <c r="K135" s="55">
        <v>1.57066039</v>
      </c>
      <c r="L135" s="55">
        <v>1.4514480599999999</v>
      </c>
      <c r="M135" s="61">
        <v>1.4186538200000001</v>
      </c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</row>
    <row r="136" spans="1:42" ht="15">
      <c r="A136">
        <v>1998</v>
      </c>
      <c r="B136" s="66">
        <v>0.45</v>
      </c>
      <c r="C136" s="66">
        <v>0.5</v>
      </c>
      <c r="D136" s="55">
        <v>0.64472852599999997</v>
      </c>
      <c r="E136" s="55">
        <v>0.77363531699999999</v>
      </c>
      <c r="F136" s="55">
        <v>1.044370429</v>
      </c>
      <c r="G136" s="55">
        <v>1.1913023519999999</v>
      </c>
      <c r="H136" s="55">
        <v>1.260811084</v>
      </c>
      <c r="I136" s="55">
        <v>1.3170421139999999</v>
      </c>
      <c r="J136" s="55">
        <v>1.350192729</v>
      </c>
      <c r="K136" s="55">
        <v>1.496185256</v>
      </c>
      <c r="L136" s="55">
        <v>1.516613757</v>
      </c>
      <c r="M136" s="61">
        <v>1.62966937</v>
      </c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</row>
    <row r="137" spans="1:42" ht="15">
      <c r="A137">
        <v>1999</v>
      </c>
      <c r="B137" s="66">
        <v>0.45</v>
      </c>
      <c r="C137" s="66">
        <v>0.5</v>
      </c>
      <c r="D137" s="55">
        <v>0.73617715500000003</v>
      </c>
      <c r="E137" s="55">
        <v>0.876702176</v>
      </c>
      <c r="F137" s="55">
        <v>1.027197943</v>
      </c>
      <c r="G137" s="55">
        <v>1.111569137</v>
      </c>
      <c r="H137" s="55">
        <v>1.2128246009999999</v>
      </c>
      <c r="I137" s="55">
        <v>1.340548791</v>
      </c>
      <c r="J137" s="55">
        <v>1.408014103</v>
      </c>
      <c r="K137" s="55">
        <v>1.517838719</v>
      </c>
      <c r="L137" s="55">
        <v>1.548932752</v>
      </c>
      <c r="M137" s="61">
        <v>1.502613913</v>
      </c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</row>
    <row r="138" spans="1:42" ht="15">
      <c r="A138">
        <v>2000</v>
      </c>
      <c r="B138" s="66">
        <v>0.45</v>
      </c>
      <c r="C138" s="66">
        <v>0.5</v>
      </c>
      <c r="D138" s="55">
        <v>0.74100081600000001</v>
      </c>
      <c r="E138" s="55">
        <v>0.842777479</v>
      </c>
      <c r="F138" s="55">
        <v>0.99514118600000001</v>
      </c>
      <c r="G138" s="55">
        <v>1.123564177</v>
      </c>
      <c r="H138" s="55">
        <v>1.2101617060000001</v>
      </c>
      <c r="I138" s="55">
        <v>1.291216235</v>
      </c>
      <c r="J138" s="55">
        <v>1.3731067770000001</v>
      </c>
      <c r="K138" s="55">
        <v>1.416914207</v>
      </c>
      <c r="L138" s="55">
        <v>1.4267447550000001</v>
      </c>
      <c r="M138" s="61">
        <v>1.4217580329999999</v>
      </c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</row>
    <row r="139" spans="1:42" ht="15">
      <c r="A139">
        <v>2001</v>
      </c>
      <c r="B139" s="66">
        <v>0.45</v>
      </c>
      <c r="C139" s="66">
        <v>0.5</v>
      </c>
      <c r="D139" s="55">
        <v>0.74306684899999997</v>
      </c>
      <c r="E139" s="55">
        <v>0.84345202200000002</v>
      </c>
      <c r="F139" s="55">
        <v>1.0083035090000001</v>
      </c>
      <c r="G139" s="55">
        <v>1.137682791</v>
      </c>
      <c r="H139" s="55">
        <v>1.221388433</v>
      </c>
      <c r="I139" s="55">
        <v>1.309418862</v>
      </c>
      <c r="J139" s="55">
        <v>1.392963017</v>
      </c>
      <c r="K139" s="55">
        <v>1.440239657</v>
      </c>
      <c r="L139" s="55">
        <v>1.4456692069999999</v>
      </c>
      <c r="M139" s="61">
        <v>1.4414985330000001</v>
      </c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</row>
    <row r="140" spans="1:42" ht="15">
      <c r="A140">
        <v>2002</v>
      </c>
      <c r="B140" s="66">
        <v>0.45</v>
      </c>
      <c r="C140" s="66">
        <v>0.5</v>
      </c>
      <c r="D140" s="55">
        <v>0.752293247</v>
      </c>
      <c r="E140" s="55">
        <v>0.85441010799999995</v>
      </c>
      <c r="F140" s="55">
        <v>1.0205307050000001</v>
      </c>
      <c r="G140" s="55">
        <v>1.157430387</v>
      </c>
      <c r="H140" s="55">
        <v>1.2291839250000001</v>
      </c>
      <c r="I140" s="55">
        <v>1.324492972</v>
      </c>
      <c r="J140" s="55">
        <v>1.4140806029999999</v>
      </c>
      <c r="K140" s="55">
        <v>1.4745336440000001</v>
      </c>
      <c r="L140" s="55">
        <v>1.47478775</v>
      </c>
      <c r="M140" s="61">
        <v>1.4567701230000001</v>
      </c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</row>
    <row r="141" spans="1:42" ht="15">
      <c r="A141">
        <v>2003</v>
      </c>
      <c r="B141" s="66">
        <v>0.45</v>
      </c>
      <c r="C141" s="66">
        <v>0.5</v>
      </c>
      <c r="D141" s="55">
        <v>0.75033100200000002</v>
      </c>
      <c r="E141" s="55">
        <v>0.84559532599999998</v>
      </c>
      <c r="F141" s="55">
        <v>1.014142069</v>
      </c>
      <c r="G141" s="55">
        <v>1.154108076</v>
      </c>
      <c r="H141" s="55">
        <v>1.2282373680000001</v>
      </c>
      <c r="I141" s="55">
        <v>1.3177204490000001</v>
      </c>
      <c r="J141" s="55">
        <v>1.4032177560000001</v>
      </c>
      <c r="K141" s="55">
        <v>1.4570314790000001</v>
      </c>
      <c r="L141" s="55">
        <v>1.4623104250000001</v>
      </c>
      <c r="M141" s="55">
        <v>1.4558713459999999</v>
      </c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</row>
    <row r="142" spans="1:42" ht="15">
      <c r="A142">
        <v>2004</v>
      </c>
      <c r="B142" s="66">
        <v>0.45</v>
      </c>
      <c r="C142" s="66">
        <v>0.5</v>
      </c>
      <c r="D142" s="55">
        <v>0.75244602500000002</v>
      </c>
      <c r="E142" s="55">
        <v>0.86075893999999997</v>
      </c>
      <c r="F142" s="55">
        <v>1.0162823160000001</v>
      </c>
      <c r="G142" s="55">
        <v>1.139383563</v>
      </c>
      <c r="H142" s="55">
        <v>1.228265795</v>
      </c>
      <c r="I142" s="55">
        <v>1.3310994570000001</v>
      </c>
      <c r="J142" s="55">
        <v>1.4115045930000001</v>
      </c>
      <c r="K142" s="55">
        <v>1.4735521140000001</v>
      </c>
      <c r="L142" s="55">
        <v>1.4823638509999999</v>
      </c>
      <c r="M142" s="55">
        <v>1.4752235419999999</v>
      </c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</row>
    <row r="143" spans="1:42" ht="15">
      <c r="A143">
        <v>2005</v>
      </c>
      <c r="B143" s="66">
        <v>0.45</v>
      </c>
      <c r="C143" s="66">
        <v>0.5</v>
      </c>
      <c r="D143" s="55">
        <v>0.74264961799999996</v>
      </c>
      <c r="E143" s="55">
        <v>0.86153362</v>
      </c>
      <c r="F143" s="55">
        <v>1.0181323950000001</v>
      </c>
      <c r="G143" s="55">
        <v>1.128716171</v>
      </c>
      <c r="H143" s="55">
        <v>1.2187261810000001</v>
      </c>
      <c r="I143" s="55">
        <v>1.3262381270000001</v>
      </c>
      <c r="J143" s="55">
        <v>1.402992129</v>
      </c>
      <c r="K143" s="55">
        <v>1.481513997</v>
      </c>
      <c r="L143" s="55">
        <v>1.498623</v>
      </c>
      <c r="M143" s="55">
        <v>1.4735085809999999</v>
      </c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</row>
    <row r="144" spans="1:42" ht="15">
      <c r="A144">
        <v>2006</v>
      </c>
      <c r="B144" s="66">
        <v>0.45</v>
      </c>
      <c r="C144" s="66">
        <v>0.5</v>
      </c>
      <c r="D144" s="55">
        <v>0.74264961799999996</v>
      </c>
      <c r="E144" s="55">
        <v>0.86153362</v>
      </c>
      <c r="F144" s="55">
        <v>1.0181323950000001</v>
      </c>
      <c r="G144" s="55">
        <v>1.128716171</v>
      </c>
      <c r="H144" s="55">
        <v>1.2187261810000001</v>
      </c>
      <c r="I144" s="55">
        <v>1.3262381270000001</v>
      </c>
      <c r="J144" s="55">
        <v>1.402992129</v>
      </c>
      <c r="K144" s="55">
        <v>1.481513997</v>
      </c>
      <c r="L144" s="55">
        <v>1.498623</v>
      </c>
      <c r="M144" s="55">
        <v>1.4735085809999999</v>
      </c>
    </row>
    <row r="145" spans="1:42" ht="15">
      <c r="A145">
        <v>2007</v>
      </c>
      <c r="B145" s="66">
        <v>0.45</v>
      </c>
      <c r="C145" s="66">
        <v>0.5</v>
      </c>
      <c r="D145" s="55">
        <v>0.74264961799999996</v>
      </c>
      <c r="E145" s="55">
        <v>0.86153362</v>
      </c>
      <c r="F145" s="55">
        <v>1.0181323950000001</v>
      </c>
      <c r="G145" s="55">
        <v>1.128716171</v>
      </c>
      <c r="H145" s="55">
        <v>1.2187261810000001</v>
      </c>
      <c r="I145" s="55">
        <v>1.3262381270000001</v>
      </c>
      <c r="J145" s="55">
        <v>1.402992129</v>
      </c>
      <c r="K145" s="55">
        <v>1.481513997</v>
      </c>
      <c r="L145" s="55">
        <v>1.498623</v>
      </c>
      <c r="M145" s="55">
        <v>1.4735085809999999</v>
      </c>
    </row>
    <row r="146" spans="1:42" ht="15">
      <c r="A146">
        <v>2008</v>
      </c>
      <c r="B146" s="66">
        <v>0.45</v>
      </c>
      <c r="C146" s="66">
        <v>0.5</v>
      </c>
      <c r="D146" s="55">
        <v>0.74264961799999996</v>
      </c>
      <c r="E146" s="55">
        <v>0.86153362</v>
      </c>
      <c r="F146" s="55">
        <v>1.0181323950000001</v>
      </c>
      <c r="G146" s="55">
        <v>1.128716171</v>
      </c>
      <c r="H146" s="55">
        <v>1.2187261810000001</v>
      </c>
      <c r="I146" s="55">
        <v>1.3262381270000001</v>
      </c>
      <c r="J146" s="55">
        <v>1.402992129</v>
      </c>
      <c r="K146" s="55">
        <v>1.481513997</v>
      </c>
      <c r="L146" s="55">
        <v>1.498623</v>
      </c>
      <c r="M146" s="55">
        <v>1.4735085809999999</v>
      </c>
    </row>
    <row r="147" spans="1:42" ht="15">
      <c r="A147">
        <v>2009</v>
      </c>
      <c r="B147" s="66">
        <v>0.45</v>
      </c>
      <c r="C147" s="66">
        <v>0.5</v>
      </c>
      <c r="D147" s="55">
        <v>0.74264961799999996</v>
      </c>
      <c r="E147" s="55">
        <v>0.86153362</v>
      </c>
      <c r="F147" s="55">
        <v>1.0181323950000001</v>
      </c>
      <c r="G147" s="55">
        <v>1.128716171</v>
      </c>
      <c r="H147" s="55">
        <v>1.2187261810000001</v>
      </c>
      <c r="I147" s="55">
        <v>1.3262381270000001</v>
      </c>
      <c r="J147" s="55">
        <v>1.402992129</v>
      </c>
      <c r="K147" s="55">
        <v>1.481513997</v>
      </c>
      <c r="L147" s="55">
        <v>1.498623</v>
      </c>
      <c r="M147" s="55">
        <v>1.4735085809999999</v>
      </c>
    </row>
    <row r="148" spans="1:42" ht="15">
      <c r="A148">
        <v>2010</v>
      </c>
      <c r="B148" s="66">
        <v>0.45</v>
      </c>
      <c r="C148" s="66">
        <v>0.5</v>
      </c>
      <c r="D148" s="55">
        <v>0.74264961799999996</v>
      </c>
      <c r="E148" s="55">
        <v>0.86153362</v>
      </c>
      <c r="F148" s="55">
        <v>1.0181323950000001</v>
      </c>
      <c r="G148" s="55">
        <v>1.128716171</v>
      </c>
      <c r="H148" s="55">
        <v>1.2187261810000001</v>
      </c>
      <c r="I148" s="55">
        <v>1.3262381270000001</v>
      </c>
      <c r="J148" s="55">
        <v>1.402992129</v>
      </c>
      <c r="K148" s="55">
        <v>1.481513997</v>
      </c>
      <c r="L148" s="55">
        <v>1.498623</v>
      </c>
      <c r="M148" s="55">
        <v>1.4735085809999999</v>
      </c>
    </row>
    <row r="149" spans="1:42" ht="15">
      <c r="A149">
        <v>2011</v>
      </c>
      <c r="B149" s="66">
        <v>0.45</v>
      </c>
      <c r="C149" s="66">
        <v>0.5</v>
      </c>
      <c r="D149" s="55">
        <v>0.74264961799999996</v>
      </c>
      <c r="E149" s="55">
        <v>0.86153362</v>
      </c>
      <c r="F149" s="55">
        <v>1.0181323950000001</v>
      </c>
      <c r="G149" s="55">
        <v>1.128716171</v>
      </c>
      <c r="H149" s="55">
        <v>1.2187261810000001</v>
      </c>
      <c r="I149" s="55">
        <v>1.3262381270000001</v>
      </c>
      <c r="J149" s="55">
        <v>1.402992129</v>
      </c>
      <c r="K149" s="55">
        <v>1.481513997</v>
      </c>
      <c r="L149" s="55">
        <v>1.498623</v>
      </c>
      <c r="M149" s="55">
        <v>1.4735085809999999</v>
      </c>
    </row>
    <row r="150" spans="1:42" ht="15">
      <c r="A150">
        <v>2012</v>
      </c>
      <c r="B150" s="66">
        <v>0.45</v>
      </c>
      <c r="C150" s="66">
        <v>0.5</v>
      </c>
      <c r="D150" s="55">
        <v>0.74264961799999996</v>
      </c>
      <c r="E150" s="55">
        <v>0.86153362</v>
      </c>
      <c r="F150" s="55">
        <v>1.0181323950000001</v>
      </c>
      <c r="G150" s="55">
        <v>1.128716171</v>
      </c>
      <c r="H150" s="55">
        <v>1.2187261810000001</v>
      </c>
      <c r="I150" s="55">
        <v>1.3262381270000001</v>
      </c>
      <c r="J150" s="55">
        <v>1.402992129</v>
      </c>
      <c r="K150" s="55">
        <v>1.481513997</v>
      </c>
      <c r="L150" s="55">
        <v>1.498623</v>
      </c>
      <c r="M150" s="55">
        <v>1.4735085809999999</v>
      </c>
    </row>
    <row r="151" spans="1:42" ht="15">
      <c r="A151">
        <v>2013</v>
      </c>
      <c r="B151" s="66">
        <v>0.45</v>
      </c>
      <c r="C151" s="66">
        <v>0.5</v>
      </c>
      <c r="D151" s="55">
        <v>0.74264961799999996</v>
      </c>
      <c r="E151" s="55">
        <v>0.86153362</v>
      </c>
      <c r="F151" s="55">
        <v>1.0181323950000001</v>
      </c>
      <c r="G151" s="55">
        <v>1.128716171</v>
      </c>
      <c r="H151" s="55">
        <v>1.2187261810000001</v>
      </c>
      <c r="I151" s="55">
        <v>1.3262381270000001</v>
      </c>
      <c r="J151" s="55">
        <v>1.402992129</v>
      </c>
      <c r="K151" s="55">
        <v>1.481513997</v>
      </c>
      <c r="L151" s="55">
        <v>1.498623</v>
      </c>
      <c r="M151" s="55">
        <v>1.4735085809999999</v>
      </c>
    </row>
    <row r="152" spans="1:42" ht="15">
      <c r="A152">
        <v>2014</v>
      </c>
      <c r="B152" s="66">
        <v>0.45</v>
      </c>
      <c r="C152" s="66">
        <v>0.5</v>
      </c>
      <c r="D152" s="55">
        <v>0.74264961799999996</v>
      </c>
      <c r="E152" s="55">
        <v>0.86153362</v>
      </c>
      <c r="F152" s="55">
        <v>1.0181323950000001</v>
      </c>
      <c r="G152" s="55">
        <v>1.128716171</v>
      </c>
      <c r="H152" s="55">
        <v>1.2187261810000001</v>
      </c>
      <c r="I152" s="55">
        <v>1.3262381270000001</v>
      </c>
      <c r="J152" s="55">
        <v>1.402992129</v>
      </c>
      <c r="K152" s="55">
        <v>1.481513997</v>
      </c>
      <c r="L152" s="55">
        <v>1.498623</v>
      </c>
      <c r="M152" s="55">
        <v>1.4735085809999999</v>
      </c>
    </row>
    <row r="153" spans="1:42">
      <c r="B153" s="55" t="s">
        <v>49</v>
      </c>
      <c r="C153" s="55" t="s">
        <v>77</v>
      </c>
      <c r="D153" s="55" t="s">
        <v>78</v>
      </c>
      <c r="E153" s="55" t="s">
        <v>79</v>
      </c>
      <c r="F153" s="55" t="s">
        <v>80</v>
      </c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</row>
    <row r="154" spans="1:42" ht="15">
      <c r="B154" s="66">
        <v>0.45</v>
      </c>
      <c r="C154" s="66">
        <v>0.5</v>
      </c>
      <c r="D154" s="55">
        <v>0.74</v>
      </c>
      <c r="E154" s="55">
        <v>0.86</v>
      </c>
      <c r="F154" s="55">
        <v>1.02</v>
      </c>
      <c r="G154" s="55">
        <v>1.1299999999999999</v>
      </c>
      <c r="H154" s="55">
        <v>1.22</v>
      </c>
      <c r="I154" s="55">
        <v>1.33</v>
      </c>
      <c r="J154" s="55">
        <v>1.4</v>
      </c>
      <c r="K154" s="55">
        <v>1.48</v>
      </c>
      <c r="L154" s="55">
        <v>1.5</v>
      </c>
      <c r="M154" s="55">
        <v>1.47</v>
      </c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</row>
    <row r="155" spans="1:42">
      <c r="B155" s="55" t="s">
        <v>49</v>
      </c>
      <c r="C155" s="55" t="s">
        <v>81</v>
      </c>
      <c r="D155" s="55" t="s">
        <v>79</v>
      </c>
      <c r="E155" s="55" t="s">
        <v>80</v>
      </c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</row>
    <row r="156" spans="1:42" ht="15">
      <c r="B156" s="66">
        <v>0.3</v>
      </c>
      <c r="C156" s="66">
        <v>0.8</v>
      </c>
      <c r="D156" s="55">
        <v>0.90100000000000002</v>
      </c>
      <c r="E156" s="55">
        <v>0.94699999999999995</v>
      </c>
      <c r="F156" s="55">
        <v>0.96299999999999997</v>
      </c>
      <c r="G156" s="55">
        <v>0.97</v>
      </c>
      <c r="H156" s="55">
        <v>1</v>
      </c>
      <c r="I156" s="55">
        <v>1</v>
      </c>
      <c r="J156" s="55">
        <v>1</v>
      </c>
      <c r="K156" s="55">
        <v>1</v>
      </c>
      <c r="L156" s="55">
        <v>1</v>
      </c>
      <c r="M156" s="55">
        <v>1</v>
      </c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</row>
    <row r="157" spans="1:42">
      <c r="B157" s="55" t="s">
        <v>49</v>
      </c>
      <c r="C157" s="55" t="s">
        <v>82</v>
      </c>
      <c r="D157" s="55" t="s">
        <v>66</v>
      </c>
      <c r="E157" s="55" t="s">
        <v>83</v>
      </c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</row>
    <row r="158" spans="1:42">
      <c r="B158" s="55">
        <v>3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</row>
    <row r="159" spans="1:42">
      <c r="B159" t="s">
        <v>85</v>
      </c>
      <c r="C159">
        <v>5</v>
      </c>
      <c r="D159">
        <v>6</v>
      </c>
      <c r="E159">
        <v>7</v>
      </c>
      <c r="F159">
        <v>8</v>
      </c>
      <c r="G159">
        <v>9</v>
      </c>
      <c r="H159">
        <v>10</v>
      </c>
      <c r="I159">
        <v>11</v>
      </c>
      <c r="J159">
        <v>12</v>
      </c>
      <c r="K159">
        <v>13</v>
      </c>
      <c r="L159">
        <v>14</v>
      </c>
      <c r="M159" s="55">
        <v>15</v>
      </c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</row>
    <row r="160" spans="1:42"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55">
        <v>0</v>
      </c>
      <c r="M160" s="55">
        <v>0</v>
      </c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</row>
    <row r="161" spans="2:42"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55">
        <v>0</v>
      </c>
      <c r="M161" s="55">
        <v>0</v>
      </c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</row>
    <row r="162" spans="2:42">
      <c r="B162">
        <v>0</v>
      </c>
      <c r="C162">
        <v>2.4200000000000001E-17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55">
        <v>0</v>
      </c>
      <c r="M162" s="55">
        <v>0</v>
      </c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</row>
    <row r="163" spans="2:42">
      <c r="B163">
        <v>0</v>
      </c>
      <c r="C163">
        <v>1.26E-36</v>
      </c>
      <c r="D163">
        <v>1.36E-5</v>
      </c>
      <c r="E163">
        <v>0.99997274800000002</v>
      </c>
      <c r="F163">
        <v>1.36E-5</v>
      </c>
      <c r="G163">
        <v>0</v>
      </c>
      <c r="H163">
        <v>0</v>
      </c>
      <c r="I163">
        <v>0</v>
      </c>
      <c r="J163">
        <v>0</v>
      </c>
      <c r="K163">
        <v>0</v>
      </c>
      <c r="L163" s="55">
        <v>0</v>
      </c>
      <c r="M163" s="55">
        <v>0</v>
      </c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</row>
    <row r="164" spans="2:42">
      <c r="B164">
        <v>0</v>
      </c>
      <c r="C164">
        <v>9.7200000000000003E-45</v>
      </c>
      <c r="D164">
        <v>2.4200000000000001E-17</v>
      </c>
      <c r="E164">
        <v>2.5800969999999999E-3</v>
      </c>
      <c r="F164">
        <v>0.995</v>
      </c>
      <c r="G164">
        <v>2.5800969999999999E-3</v>
      </c>
      <c r="H164">
        <v>0</v>
      </c>
      <c r="I164">
        <v>0</v>
      </c>
      <c r="J164">
        <v>0</v>
      </c>
      <c r="K164">
        <v>0</v>
      </c>
      <c r="L164" s="55">
        <v>0</v>
      </c>
      <c r="M164" s="55">
        <v>0</v>
      </c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</row>
    <row r="165" spans="2:42">
      <c r="B165">
        <v>0</v>
      </c>
      <c r="C165">
        <v>4.1099999999999996E-49</v>
      </c>
      <c r="D165">
        <v>4.8899999999999999E-26</v>
      </c>
      <c r="E165">
        <v>1.56E-10</v>
      </c>
      <c r="F165">
        <v>1.7999999999999999E-2</v>
      </c>
      <c r="G165">
        <v>0.96406345900000001</v>
      </c>
      <c r="H165">
        <v>1.7968271000000001E-2</v>
      </c>
      <c r="I165">
        <v>1.56E-10</v>
      </c>
      <c r="J165">
        <v>0</v>
      </c>
      <c r="K165">
        <v>0</v>
      </c>
      <c r="L165" s="55">
        <v>0</v>
      </c>
      <c r="M165" s="55">
        <v>0</v>
      </c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</row>
    <row r="166" spans="2:42">
      <c r="B166">
        <v>0</v>
      </c>
      <c r="C166">
        <v>7.7299999999999998E-52</v>
      </c>
      <c r="D166">
        <v>3.6699999999999999E-32</v>
      </c>
      <c r="E166">
        <v>2.4200000000000001E-17</v>
      </c>
      <c r="F166">
        <v>2.3999999999999998E-7</v>
      </c>
      <c r="G166">
        <v>4.6662009999999997E-2</v>
      </c>
      <c r="H166">
        <v>0.90667550100000005</v>
      </c>
      <c r="I166">
        <v>4.6699999999999998E-2</v>
      </c>
      <c r="J166">
        <v>2.3999999999999998E-7</v>
      </c>
      <c r="K166">
        <v>0</v>
      </c>
      <c r="L166" s="55">
        <v>0</v>
      </c>
      <c r="M166" s="55">
        <v>0</v>
      </c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</row>
    <row r="167" spans="2:42">
      <c r="B167">
        <v>0</v>
      </c>
      <c r="C167">
        <v>1.0700000000000001E-53</v>
      </c>
      <c r="D167">
        <v>1.26E-36</v>
      </c>
      <c r="E167">
        <v>6.2800000000000001E-23</v>
      </c>
      <c r="F167">
        <v>1.3499999999999999E-12</v>
      </c>
      <c r="G167">
        <v>1.36E-5</v>
      </c>
      <c r="H167">
        <v>8.0978390999999997E-2</v>
      </c>
      <c r="I167">
        <v>0.83799999999999997</v>
      </c>
      <c r="J167">
        <v>8.1000000000000003E-2</v>
      </c>
      <c r="K167">
        <v>1.36E-5</v>
      </c>
      <c r="L167" s="67">
        <v>1.3499999999999999E-12</v>
      </c>
      <c r="M167" s="67">
        <v>1.3499999999999999E-12</v>
      </c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</row>
    <row r="168" spans="2:42">
      <c r="B168">
        <v>0</v>
      </c>
      <c r="C168">
        <v>4.7899999999999999E-55</v>
      </c>
      <c r="D168">
        <v>5.3399999999999998E-40</v>
      </c>
      <c r="E168">
        <v>1.9600000000000001E-27</v>
      </c>
      <c r="F168">
        <v>2.4200000000000001E-17</v>
      </c>
      <c r="G168">
        <v>1.03E-9</v>
      </c>
      <c r="H168">
        <v>1.6159599999999999E-4</v>
      </c>
      <c r="I168">
        <v>0.11516963400000001</v>
      </c>
      <c r="J168">
        <v>0.76900000000000002</v>
      </c>
      <c r="K168">
        <v>0.115</v>
      </c>
      <c r="L168" s="67">
        <v>1.6200000000000001E-4</v>
      </c>
      <c r="M168" s="67">
        <v>1.6200000000000001E-4</v>
      </c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</row>
    <row r="169" spans="2:42">
      <c r="B169">
        <v>0</v>
      </c>
      <c r="C169">
        <v>4.5400000000000004E-56</v>
      </c>
      <c r="D169">
        <v>1.25E-42</v>
      </c>
      <c r="E169">
        <v>4.2899999999999997E-31</v>
      </c>
      <c r="F169">
        <v>1.8699999999999999E-21</v>
      </c>
      <c r="G169">
        <v>1.0499999999999999E-13</v>
      </c>
      <c r="H169">
        <v>7.8499999999999995E-8</v>
      </c>
      <c r="I169">
        <v>8.2620100000000004E-4</v>
      </c>
      <c r="J169">
        <v>0.146303663</v>
      </c>
      <c r="K169">
        <v>0.70599999999999996</v>
      </c>
      <c r="L169" s="67">
        <v>0.14699999999999999</v>
      </c>
      <c r="M169" s="67">
        <v>0.14699999999999999</v>
      </c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</row>
    <row r="170" spans="2:42">
      <c r="B170">
        <v>0</v>
      </c>
      <c r="C170">
        <v>7.1600000000000001E-57</v>
      </c>
      <c r="D170">
        <v>9.7200000000000003E-45</v>
      </c>
      <c r="E170">
        <v>4.1500000000000003E-34</v>
      </c>
      <c r="F170">
        <v>5.6099999999999997E-25</v>
      </c>
      <c r="G170">
        <v>2.4200000000000001E-17</v>
      </c>
      <c r="H170">
        <v>3.3800000000000002E-11</v>
      </c>
      <c r="I170">
        <v>1.57E-6</v>
      </c>
      <c r="J170">
        <v>2.5785270000000002E-3</v>
      </c>
      <c r="K170">
        <v>0.17301413299999999</v>
      </c>
      <c r="L170" s="55">
        <v>0.82440577000000004</v>
      </c>
      <c r="M170" s="55">
        <v>0.82440577000000004</v>
      </c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</row>
    <row r="171" spans="2:42">
      <c r="B171">
        <v>0</v>
      </c>
      <c r="C171">
        <v>7.1600000000000001E-57</v>
      </c>
      <c r="D171">
        <v>9.7200000000000003E-45</v>
      </c>
      <c r="E171">
        <v>4.1500000000000003E-34</v>
      </c>
      <c r="F171">
        <v>5.6099999999999997E-25</v>
      </c>
      <c r="G171">
        <v>2.4200000000000001E-17</v>
      </c>
      <c r="H171">
        <v>3.3800000000000002E-11</v>
      </c>
      <c r="I171">
        <v>1.57E-6</v>
      </c>
      <c r="J171">
        <v>2.5785270000000002E-3</v>
      </c>
      <c r="K171">
        <v>0.17301413299999999</v>
      </c>
      <c r="L171" s="55">
        <v>0.82440577000000004</v>
      </c>
      <c r="M171" s="55">
        <v>0.82440577000000004</v>
      </c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</row>
    <row r="172" spans="2:42"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</row>
    <row r="173" spans="2:42"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</row>
    <row r="174" spans="2:42"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</row>
    <row r="175" spans="2:42"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</row>
    <row r="176" spans="2:42"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</row>
    <row r="177" spans="12:42"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</row>
    <row r="178" spans="12:42"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</row>
    <row r="179" spans="12:42"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</row>
    <row r="180" spans="12:42"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159"/>
  <sheetViews>
    <sheetView tabSelected="1" topLeftCell="A117" workbookViewId="0">
      <selection activeCell="S147" sqref="S147"/>
    </sheetView>
  </sheetViews>
  <sheetFormatPr baseColWidth="10" defaultRowHeight="12" x14ac:dyDescent="0"/>
  <sheetData>
    <row r="3" spans="3:23">
      <c r="C3" s="56">
        <v>1988</v>
      </c>
      <c r="D3" s="55">
        <v>1989</v>
      </c>
      <c r="E3" s="55">
        <v>1991</v>
      </c>
      <c r="F3" s="55">
        <v>1992</v>
      </c>
      <c r="G3" s="55">
        <v>1993</v>
      </c>
      <c r="H3" s="55">
        <v>1994</v>
      </c>
      <c r="I3" s="55">
        <v>1995</v>
      </c>
      <c r="J3" s="55">
        <v>1996</v>
      </c>
      <c r="K3" s="55">
        <v>1997</v>
      </c>
      <c r="L3" s="55">
        <v>1998</v>
      </c>
      <c r="M3" s="55">
        <v>1999</v>
      </c>
      <c r="N3" s="55">
        <v>2000</v>
      </c>
      <c r="O3" s="55">
        <v>2001</v>
      </c>
      <c r="P3" s="55">
        <v>2002</v>
      </c>
      <c r="Q3" s="55">
        <v>2003</v>
      </c>
      <c r="R3" s="55">
        <v>2005</v>
      </c>
      <c r="S3" s="55">
        <v>2006</v>
      </c>
      <c r="T3" s="55">
        <v>2007</v>
      </c>
      <c r="U3" s="55">
        <v>2009</v>
      </c>
      <c r="V3" s="55">
        <v>2012</v>
      </c>
      <c r="W3" s="55">
        <v>2014</v>
      </c>
    </row>
    <row r="4" spans="3:23">
      <c r="C4" s="56">
        <v>2395735</v>
      </c>
      <c r="D4" s="55">
        <v>2125851</v>
      </c>
      <c r="E4" s="55">
        <v>1289008</v>
      </c>
      <c r="F4" s="55">
        <v>940197</v>
      </c>
      <c r="G4" s="55">
        <v>635403</v>
      </c>
      <c r="H4" s="55">
        <v>490078</v>
      </c>
      <c r="I4" s="55">
        <v>1104118</v>
      </c>
      <c r="J4" s="55">
        <v>682276</v>
      </c>
      <c r="K4" s="55">
        <v>392403</v>
      </c>
      <c r="L4" s="55">
        <v>492397</v>
      </c>
      <c r="M4" s="55">
        <v>475312</v>
      </c>
      <c r="N4" s="55">
        <v>301390</v>
      </c>
      <c r="O4" s="55">
        <v>232170</v>
      </c>
      <c r="P4" s="55">
        <v>225712</v>
      </c>
      <c r="Q4" s="55">
        <v>197851</v>
      </c>
      <c r="R4" s="55">
        <v>253459.1801</v>
      </c>
      <c r="S4" s="55">
        <v>240058.52050000001</v>
      </c>
      <c r="T4" s="55">
        <v>291580.2022</v>
      </c>
      <c r="U4" s="55">
        <v>110190.9531</v>
      </c>
      <c r="V4" s="55">
        <v>67063.39</v>
      </c>
      <c r="W4" s="55">
        <v>112070.4523</v>
      </c>
    </row>
    <row r="8" spans="3:23">
      <c r="C8" s="56">
        <v>1988</v>
      </c>
      <c r="D8" s="70">
        <v>2395735</v>
      </c>
      <c r="E8" s="71">
        <f t="shared" ref="E8:E27" si="0">D8/$E$30</f>
        <v>5.3346260731303552</v>
      </c>
      <c r="F8" s="71">
        <f t="shared" ref="F8:F27" si="1">D8/$F$30</f>
        <v>3.853928871622593</v>
      </c>
      <c r="G8" s="71">
        <f t="shared" ref="G8:G27" si="2">$D8/G$30</f>
        <v>9.1826940603495579</v>
      </c>
    </row>
    <row r="9" spans="3:23">
      <c r="C9" s="55">
        <v>1989</v>
      </c>
      <c r="D9" s="2">
        <v>2125851</v>
      </c>
      <c r="E9" s="71">
        <f t="shared" si="0"/>
        <v>4.7336705320873289</v>
      </c>
      <c r="F9" s="71">
        <f t="shared" si="1"/>
        <v>3.4197766220670323</v>
      </c>
      <c r="G9" s="71">
        <f t="shared" si="2"/>
        <v>8.1482465092709209</v>
      </c>
    </row>
    <row r="10" spans="3:23">
      <c r="C10" s="55">
        <v>1991</v>
      </c>
      <c r="D10" s="2">
        <v>1289008</v>
      </c>
      <c r="E10" s="71">
        <f t="shared" si="0"/>
        <v>2.8702572218019156</v>
      </c>
      <c r="F10" s="71">
        <f t="shared" si="1"/>
        <v>2.0735787334377531</v>
      </c>
      <c r="G10" s="71">
        <f t="shared" si="2"/>
        <v>4.9406825485051824</v>
      </c>
    </row>
    <row r="11" spans="3:23">
      <c r="C11" s="55">
        <v>1992</v>
      </c>
      <c r="D11" s="2">
        <v>940197</v>
      </c>
      <c r="E11" s="71">
        <f t="shared" si="0"/>
        <v>2.0935535149250399</v>
      </c>
      <c r="F11" s="71">
        <f t="shared" si="1"/>
        <v>1.512459584767492</v>
      </c>
      <c r="G11" s="71">
        <f t="shared" si="2"/>
        <v>3.6037130181169763</v>
      </c>
    </row>
    <row r="12" spans="3:23">
      <c r="C12" s="55">
        <v>1993</v>
      </c>
      <c r="D12" s="2">
        <v>635403</v>
      </c>
      <c r="E12" s="71">
        <f t="shared" si="0"/>
        <v>1.4148632510462329</v>
      </c>
      <c r="F12" s="71">
        <f t="shared" si="1"/>
        <v>1.0221489300008602</v>
      </c>
      <c r="G12" s="71">
        <f t="shared" si="2"/>
        <v>2.4354577422078361</v>
      </c>
    </row>
    <row r="13" spans="3:23">
      <c r="C13" s="55">
        <v>1994</v>
      </c>
      <c r="D13" s="2">
        <v>490078</v>
      </c>
      <c r="E13" s="71">
        <f t="shared" si="0"/>
        <v>1.0912654682874265</v>
      </c>
      <c r="F13" s="71">
        <f t="shared" si="1"/>
        <v>0.78837006327789061</v>
      </c>
      <c r="G13" s="71">
        <f t="shared" si="2"/>
        <v>1.8784366132765065</v>
      </c>
    </row>
    <row r="14" spans="3:23">
      <c r="C14" s="55">
        <v>1995</v>
      </c>
      <c r="D14" s="2">
        <v>1104118</v>
      </c>
      <c r="E14" s="71">
        <f t="shared" si="0"/>
        <v>2.4585593442565816</v>
      </c>
      <c r="F14" s="71">
        <f t="shared" si="1"/>
        <v>1.7761531379214288</v>
      </c>
      <c r="G14" s="71">
        <f t="shared" si="2"/>
        <v>4.2320113871212941</v>
      </c>
    </row>
    <row r="15" spans="3:23">
      <c r="C15" s="55">
        <v>1996</v>
      </c>
      <c r="D15" s="2">
        <v>682276</v>
      </c>
      <c r="E15" s="71">
        <f t="shared" si="0"/>
        <v>1.5192362004441584</v>
      </c>
      <c r="F15" s="71">
        <f t="shared" si="1"/>
        <v>1.0975517637865526</v>
      </c>
      <c r="G15" s="71">
        <f t="shared" si="2"/>
        <v>2.6151188561001346</v>
      </c>
    </row>
    <row r="16" spans="3:23">
      <c r="C16" s="55">
        <v>1997</v>
      </c>
      <c r="D16" s="2">
        <v>392403</v>
      </c>
      <c r="E16" s="71">
        <f t="shared" si="0"/>
        <v>0.87377079475591857</v>
      </c>
      <c r="F16" s="71">
        <f t="shared" si="1"/>
        <v>0.63124396104382186</v>
      </c>
      <c r="G16" s="71">
        <f t="shared" si="2"/>
        <v>1.5040547879307802</v>
      </c>
    </row>
    <row r="17" spans="3:25">
      <c r="C17" s="55">
        <v>1998</v>
      </c>
      <c r="D17" s="2">
        <v>492397</v>
      </c>
      <c r="E17" s="71">
        <f t="shared" si="0"/>
        <v>1.0964292271604195</v>
      </c>
      <c r="F17" s="71">
        <f t="shared" si="1"/>
        <v>0.79210055143843117</v>
      </c>
      <c r="G17" s="71">
        <f t="shared" si="2"/>
        <v>1.8873251871488048</v>
      </c>
    </row>
    <row r="18" spans="3:25">
      <c r="C18" s="55">
        <v>1999</v>
      </c>
      <c r="D18" s="2">
        <v>475312</v>
      </c>
      <c r="E18" s="71">
        <f t="shared" si="0"/>
        <v>1.0583857513755632</v>
      </c>
      <c r="F18" s="71">
        <f t="shared" si="1"/>
        <v>0.76461655392966166</v>
      </c>
      <c r="G18" s="71">
        <f t="shared" si="2"/>
        <v>1.8218395103017944</v>
      </c>
    </row>
    <row r="19" spans="3:25">
      <c r="C19" s="55">
        <v>2000</v>
      </c>
      <c r="D19" s="2">
        <v>301390</v>
      </c>
      <c r="E19" s="71">
        <f t="shared" si="0"/>
        <v>0.67111051605488825</v>
      </c>
      <c r="F19" s="71">
        <f t="shared" si="1"/>
        <v>0.48483476787638591</v>
      </c>
      <c r="G19" s="71">
        <f t="shared" si="2"/>
        <v>1.1552079686813248</v>
      </c>
    </row>
    <row r="20" spans="3:25">
      <c r="C20" s="55">
        <v>2001</v>
      </c>
      <c r="D20" s="2">
        <v>232170</v>
      </c>
      <c r="E20" s="71">
        <f t="shared" si="0"/>
        <v>0.51697710113959783</v>
      </c>
      <c r="F20" s="71">
        <f t="shared" si="1"/>
        <v>0.37348315490845918</v>
      </c>
      <c r="G20" s="71">
        <f t="shared" si="2"/>
        <v>0.88989227940125137</v>
      </c>
    </row>
    <row r="21" spans="3:25">
      <c r="C21" s="55">
        <v>2002</v>
      </c>
      <c r="D21" s="2">
        <v>225712</v>
      </c>
      <c r="E21" s="71">
        <f t="shared" si="0"/>
        <v>0.50259695676625282</v>
      </c>
      <c r="F21" s="71">
        <f t="shared" si="1"/>
        <v>0.36309441297625938</v>
      </c>
      <c r="G21" s="71">
        <f t="shared" si="2"/>
        <v>0.86513919183449739</v>
      </c>
    </row>
    <row r="22" spans="3:25">
      <c r="C22" s="55">
        <v>2003</v>
      </c>
      <c r="D22" s="2">
        <v>197851</v>
      </c>
      <c r="E22" s="71">
        <f t="shared" si="0"/>
        <v>0.44055836859874475</v>
      </c>
      <c r="F22" s="71">
        <f t="shared" si="1"/>
        <v>0.31827546918979005</v>
      </c>
      <c r="G22" s="71">
        <f t="shared" si="2"/>
        <v>0.75834981854596628</v>
      </c>
    </row>
    <row r="23" spans="3:25">
      <c r="C23" s="55">
        <v>2005</v>
      </c>
      <c r="D23" s="2">
        <v>253459.1801</v>
      </c>
      <c r="E23" s="71">
        <f t="shared" si="0"/>
        <v>0.56438210012196777</v>
      </c>
      <c r="F23" s="71">
        <f t="shared" si="1"/>
        <v>0.40773025896653037</v>
      </c>
      <c r="G23" s="71">
        <f t="shared" si="2"/>
        <v>0.9714923009620593</v>
      </c>
    </row>
    <row r="24" spans="3:25">
      <c r="C24" s="55">
        <v>2006</v>
      </c>
      <c r="D24" s="2">
        <v>240058.52050000001</v>
      </c>
      <c r="E24" s="71">
        <f t="shared" si="0"/>
        <v>0.53454261115540658</v>
      </c>
      <c r="F24" s="71">
        <f t="shared" si="1"/>
        <v>0.38617312141532939</v>
      </c>
      <c r="G24" s="71">
        <f t="shared" si="2"/>
        <v>0.9201284575846882</v>
      </c>
    </row>
    <row r="25" spans="3:25" ht="15">
      <c r="C25" s="55">
        <v>2007</v>
      </c>
      <c r="D25" s="2">
        <v>291580.2022</v>
      </c>
      <c r="E25" s="71">
        <f t="shared" si="0"/>
        <v>0.64926686343219964</v>
      </c>
      <c r="F25" s="71">
        <f t="shared" si="1"/>
        <v>0.46905411477151421</v>
      </c>
      <c r="G25" s="71">
        <f t="shared" si="2"/>
        <v>1.1176076614723511</v>
      </c>
      <c r="N25" s="66">
        <v>44444</v>
      </c>
      <c r="O25" s="66">
        <v>9625752.0869999994</v>
      </c>
      <c r="P25" s="66">
        <v>156663055.30000001</v>
      </c>
      <c r="Q25" s="66">
        <v>2370933085</v>
      </c>
      <c r="R25" s="66">
        <v>1853612237</v>
      </c>
      <c r="S25" s="66">
        <v>670185122.60000002</v>
      </c>
      <c r="T25" s="66">
        <v>312216087.89999998</v>
      </c>
      <c r="U25" s="66">
        <v>822461254.5</v>
      </c>
      <c r="V25" s="66">
        <v>2434962881</v>
      </c>
      <c r="W25" s="66">
        <v>2983352362</v>
      </c>
      <c r="X25" s="66">
        <v>423605951.39999998</v>
      </c>
      <c r="Y25" s="66">
        <v>475859910.69999999</v>
      </c>
    </row>
    <row r="26" spans="3:25">
      <c r="C26" s="55">
        <v>2009</v>
      </c>
      <c r="D26" s="2">
        <v>110190.9531</v>
      </c>
      <c r="E26" s="71">
        <f t="shared" si="0"/>
        <v>0.24536417067427913</v>
      </c>
      <c r="F26" s="71">
        <f t="shared" si="1"/>
        <v>0.17726004568272413</v>
      </c>
      <c r="G26" s="71">
        <f t="shared" si="2"/>
        <v>0.42235464712734372</v>
      </c>
    </row>
    <row r="27" spans="3:25">
      <c r="C27" s="55">
        <v>2012</v>
      </c>
      <c r="D27" s="2">
        <v>67063.39</v>
      </c>
      <c r="E27" s="71">
        <f t="shared" si="0"/>
        <v>0.14933125276648274</v>
      </c>
      <c r="F27" s="71">
        <f t="shared" si="1"/>
        <v>0.10788235549836935</v>
      </c>
      <c r="G27" s="71">
        <f t="shared" si="2"/>
        <v>0.25704954555487397</v>
      </c>
    </row>
    <row r="28" spans="3:25">
      <c r="C28" s="55">
        <v>2014</v>
      </c>
      <c r="D28" s="2">
        <v>112070.4523</v>
      </c>
      <c r="E28" s="71">
        <f>$D28/E$30</f>
        <v>0.24954928523692801</v>
      </c>
      <c r="F28" s="71">
        <f>D28/$F$30</f>
        <v>0.18028352542112239</v>
      </c>
      <c r="G28" s="71">
        <f>$D28/G$30</f>
        <v>0.42955864345426292</v>
      </c>
    </row>
    <row r="30" spans="3:25">
      <c r="E30" s="2">
        <f>AVERAGE(D10:D28)</f>
        <v>449091.45779999992</v>
      </c>
      <c r="F30" s="2">
        <f>AVERAGE(D8:D28)</f>
        <v>621634.46181904757</v>
      </c>
      <c r="G30" s="2">
        <f>AVERAGE(D16:D28)</f>
        <v>260896.74601538465</v>
      </c>
    </row>
    <row r="39" spans="4:31"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T39">
        <v>4</v>
      </c>
      <c r="U39">
        <v>5</v>
      </c>
      <c r="V39">
        <v>6</v>
      </c>
      <c r="W39">
        <v>7</v>
      </c>
      <c r="X39">
        <v>8</v>
      </c>
      <c r="Y39">
        <v>9</v>
      </c>
      <c r="Z39">
        <v>10</v>
      </c>
      <c r="AA39">
        <v>11</v>
      </c>
      <c r="AB39">
        <v>12</v>
      </c>
      <c r="AC39">
        <v>13</v>
      </c>
      <c r="AD39">
        <v>14</v>
      </c>
      <c r="AE39">
        <v>15</v>
      </c>
    </row>
    <row r="40" spans="4:31">
      <c r="D40" s="85">
        <f>bog2014.dat!A31</f>
        <v>1977</v>
      </c>
      <c r="E40" s="86">
        <v>0.44700000000000001</v>
      </c>
      <c r="F40" s="86">
        <v>0.58899999999999997</v>
      </c>
      <c r="G40" s="86">
        <f>bog2014.dat!D31</f>
        <v>0.72199999999999998</v>
      </c>
      <c r="H40" s="86">
        <f>bog2014.dat!E31</f>
        <v>0.84</v>
      </c>
      <c r="I40" s="86">
        <f>bog2014.dat!F31</f>
        <v>0.94199999999999995</v>
      </c>
      <c r="J40" s="86">
        <f>bog2014.dat!G31</f>
        <v>1.0289999999999999</v>
      </c>
      <c r="K40" s="86">
        <f>bog2014.dat!H31</f>
        <v>1.1020000000000001</v>
      </c>
      <c r="L40" s="86">
        <f>bog2014.dat!I31</f>
        <v>1.163</v>
      </c>
      <c r="M40" s="86">
        <f>bog2014.dat!J31</f>
        <v>1.212</v>
      </c>
      <c r="N40" s="86">
        <f>bog2014.dat!K31</f>
        <v>1.2529999999999999</v>
      </c>
      <c r="O40" s="86">
        <f>bog2014.dat!L31</f>
        <v>1.286</v>
      </c>
      <c r="P40" s="86">
        <f>bog2014.dat!M31</f>
        <v>1.3120000000000001</v>
      </c>
      <c r="S40" s="85">
        <f>bog2014.dat!P31</f>
        <v>0</v>
      </c>
      <c r="T40" s="86">
        <f>bog2014.dat!B115</f>
        <v>0.45</v>
      </c>
      <c r="U40" s="86">
        <f>bog2014.dat!C115</f>
        <v>0.5</v>
      </c>
      <c r="V40" s="86">
        <f>bog2014.dat!D115</f>
        <v>0.72199999999999998</v>
      </c>
      <c r="W40" s="86">
        <f>bog2014.dat!E115</f>
        <v>0.84</v>
      </c>
      <c r="X40" s="86">
        <f>bog2014.dat!F115</f>
        <v>0.94199999999999995</v>
      </c>
      <c r="Y40" s="86">
        <f>bog2014.dat!G115</f>
        <v>1.0289999999999999</v>
      </c>
      <c r="Z40" s="86">
        <f>bog2014.dat!H115</f>
        <v>1.1020000000000001</v>
      </c>
      <c r="AA40" s="86">
        <f>bog2014.dat!I115</f>
        <v>1.163</v>
      </c>
      <c r="AB40" s="86">
        <f>bog2014.dat!J115</f>
        <v>1.212</v>
      </c>
      <c r="AC40" s="86">
        <f>bog2014.dat!K115</f>
        <v>1.2529999999999999</v>
      </c>
      <c r="AD40" s="86">
        <f>bog2014.dat!L115</f>
        <v>1.286</v>
      </c>
      <c r="AE40" s="86">
        <f>bog2014.dat!M115</f>
        <v>1.3120000000000001</v>
      </c>
    </row>
    <row r="41" spans="4:31">
      <c r="D41" s="85">
        <f>bog2014.dat!A32</f>
        <v>1978</v>
      </c>
      <c r="E41" s="86">
        <v>0.44700000000000001</v>
      </c>
      <c r="F41" s="86">
        <v>0.58899999999999997</v>
      </c>
      <c r="G41" s="86">
        <f>bog2014.dat!D32</f>
        <v>0.72199999999999998</v>
      </c>
      <c r="H41" s="86">
        <f>bog2014.dat!E32</f>
        <v>0.84</v>
      </c>
      <c r="I41" s="86">
        <f>bog2014.dat!F32</f>
        <v>0.94199999999999995</v>
      </c>
      <c r="J41" s="86">
        <f>bog2014.dat!G32</f>
        <v>1.0289999999999999</v>
      </c>
      <c r="K41" s="86">
        <f>bog2014.dat!H32</f>
        <v>1.1020000000000001</v>
      </c>
      <c r="L41" s="86">
        <f>bog2014.dat!I32</f>
        <v>1.163</v>
      </c>
      <c r="M41" s="86">
        <f>bog2014.dat!J32</f>
        <v>1.212</v>
      </c>
      <c r="N41" s="86">
        <f>bog2014.dat!K32</f>
        <v>1.2529999999999999</v>
      </c>
      <c r="O41" s="86">
        <f>bog2014.dat!L32</f>
        <v>1.286</v>
      </c>
      <c r="P41" s="86">
        <f>bog2014.dat!M32</f>
        <v>1.3120000000000001</v>
      </c>
      <c r="S41" s="85">
        <f>bog2014.dat!P32</f>
        <v>0</v>
      </c>
      <c r="T41" s="86">
        <f>bog2014.dat!B116</f>
        <v>0.45</v>
      </c>
      <c r="U41" s="86">
        <f>bog2014.dat!C116</f>
        <v>0.5</v>
      </c>
      <c r="V41" s="86">
        <f>bog2014.dat!D116</f>
        <v>0.72199999999999998</v>
      </c>
      <c r="W41" s="86">
        <f>bog2014.dat!E116</f>
        <v>0.84</v>
      </c>
      <c r="X41" s="86">
        <f>bog2014.dat!F116</f>
        <v>0.94199999999999995</v>
      </c>
      <c r="Y41" s="86">
        <f>bog2014.dat!G116</f>
        <v>1.0289999999999999</v>
      </c>
      <c r="Z41" s="86">
        <f>bog2014.dat!H116</f>
        <v>1.1020000000000001</v>
      </c>
      <c r="AA41" s="86">
        <f>bog2014.dat!I116</f>
        <v>1.163</v>
      </c>
      <c r="AB41" s="86">
        <f>bog2014.dat!J116</f>
        <v>1.212</v>
      </c>
      <c r="AC41" s="86">
        <f>bog2014.dat!K116</f>
        <v>1.2529999999999999</v>
      </c>
      <c r="AD41" s="86">
        <f>bog2014.dat!L116</f>
        <v>1.286</v>
      </c>
      <c r="AE41" s="86">
        <f>bog2014.dat!M116</f>
        <v>1.3120000000000001</v>
      </c>
    </row>
    <row r="42" spans="4:31">
      <c r="D42" s="85">
        <f>bog2014.dat!A33</f>
        <v>1979</v>
      </c>
      <c r="E42" s="86">
        <v>0.44700000000000001</v>
      </c>
      <c r="F42" s="86">
        <v>0.58899999999999997</v>
      </c>
      <c r="G42" s="86">
        <f>bog2014.dat!D33</f>
        <v>0.72199999999999998</v>
      </c>
      <c r="H42" s="86">
        <f>bog2014.dat!E33</f>
        <v>0.84</v>
      </c>
      <c r="I42" s="86">
        <f>bog2014.dat!F33</f>
        <v>0.94199999999999995</v>
      </c>
      <c r="J42" s="86">
        <f>bog2014.dat!G33</f>
        <v>1.0289999999999999</v>
      </c>
      <c r="K42" s="86">
        <f>bog2014.dat!H33</f>
        <v>1.1020000000000001</v>
      </c>
      <c r="L42" s="86">
        <f>bog2014.dat!I33</f>
        <v>1.163</v>
      </c>
      <c r="M42" s="86">
        <f>bog2014.dat!J33</f>
        <v>1.212</v>
      </c>
      <c r="N42" s="86">
        <f>bog2014.dat!K33</f>
        <v>1.2529999999999999</v>
      </c>
      <c r="O42" s="86">
        <f>bog2014.dat!L33</f>
        <v>1.286</v>
      </c>
      <c r="P42" s="86">
        <f>bog2014.dat!M33</f>
        <v>1.3120000000000001</v>
      </c>
      <c r="S42" s="85">
        <f>bog2014.dat!P33</f>
        <v>0</v>
      </c>
      <c r="T42" s="86">
        <f>bog2014.dat!B117</f>
        <v>0.45</v>
      </c>
      <c r="U42" s="86">
        <f>bog2014.dat!C117</f>
        <v>0.5</v>
      </c>
      <c r="V42" s="86">
        <f>bog2014.dat!D117</f>
        <v>0.72199999999999998</v>
      </c>
      <c r="W42" s="86">
        <f>bog2014.dat!E117</f>
        <v>0.84</v>
      </c>
      <c r="X42" s="86">
        <f>bog2014.dat!F117</f>
        <v>0.94199999999999995</v>
      </c>
      <c r="Y42" s="86">
        <f>bog2014.dat!G117</f>
        <v>1.0289999999999999</v>
      </c>
      <c r="Z42" s="86">
        <f>bog2014.dat!H117</f>
        <v>1.1020000000000001</v>
      </c>
      <c r="AA42" s="86">
        <f>bog2014.dat!I117</f>
        <v>1.163</v>
      </c>
      <c r="AB42" s="86">
        <f>bog2014.dat!J117</f>
        <v>1.212</v>
      </c>
      <c r="AC42" s="86">
        <f>bog2014.dat!K117</f>
        <v>1.2529999999999999</v>
      </c>
      <c r="AD42" s="86">
        <f>bog2014.dat!L117</f>
        <v>1.286</v>
      </c>
      <c r="AE42" s="86">
        <f>bog2014.dat!M117</f>
        <v>1.3120000000000001</v>
      </c>
    </row>
    <row r="43" spans="4:31">
      <c r="D43" s="85">
        <f>bog2014.dat!A34</f>
        <v>1980</v>
      </c>
      <c r="E43" s="86">
        <v>0.44700000000000001</v>
      </c>
      <c r="F43" s="86">
        <v>0.58899999999999997</v>
      </c>
      <c r="G43" s="86">
        <f>bog2014.dat!D34</f>
        <v>0.72199999999999998</v>
      </c>
      <c r="H43" s="86">
        <f>bog2014.dat!E34</f>
        <v>0.84</v>
      </c>
      <c r="I43" s="86">
        <f>bog2014.dat!F34</f>
        <v>0.94199999999999995</v>
      </c>
      <c r="J43" s="86">
        <f>bog2014.dat!G34</f>
        <v>1.0289999999999999</v>
      </c>
      <c r="K43" s="86">
        <f>bog2014.dat!H34</f>
        <v>1.1020000000000001</v>
      </c>
      <c r="L43" s="86">
        <f>bog2014.dat!I34</f>
        <v>1.163</v>
      </c>
      <c r="M43" s="86">
        <f>bog2014.dat!J34</f>
        <v>1.212</v>
      </c>
      <c r="N43" s="86">
        <f>bog2014.dat!K34</f>
        <v>1.2529999999999999</v>
      </c>
      <c r="O43" s="86">
        <f>bog2014.dat!L34</f>
        <v>1.286</v>
      </c>
      <c r="P43" s="86">
        <f>bog2014.dat!M34</f>
        <v>1.3120000000000001</v>
      </c>
      <c r="S43" s="85">
        <f>bog2014.dat!P34</f>
        <v>0</v>
      </c>
      <c r="T43" s="86">
        <f>bog2014.dat!B118</f>
        <v>0.45</v>
      </c>
      <c r="U43" s="86">
        <f>bog2014.dat!C118</f>
        <v>0.5</v>
      </c>
      <c r="V43" s="86">
        <f>bog2014.dat!D118</f>
        <v>0.72199999999999998</v>
      </c>
      <c r="W43" s="86">
        <f>bog2014.dat!E118</f>
        <v>0.84</v>
      </c>
      <c r="X43" s="86">
        <f>bog2014.dat!F118</f>
        <v>0.94199999999999995</v>
      </c>
      <c r="Y43" s="86">
        <f>bog2014.dat!G118</f>
        <v>1.0289999999999999</v>
      </c>
      <c r="Z43" s="86">
        <f>bog2014.dat!H118</f>
        <v>1.1020000000000001</v>
      </c>
      <c r="AA43" s="86">
        <f>bog2014.dat!I118</f>
        <v>1.163</v>
      </c>
      <c r="AB43" s="86">
        <f>bog2014.dat!J118</f>
        <v>1.212</v>
      </c>
      <c r="AC43" s="86">
        <f>bog2014.dat!K118</f>
        <v>1.2529999999999999</v>
      </c>
      <c r="AD43" s="86">
        <f>bog2014.dat!L118</f>
        <v>1.286</v>
      </c>
      <c r="AE43" s="86">
        <f>bog2014.dat!M118</f>
        <v>1.3120000000000001</v>
      </c>
    </row>
    <row r="44" spans="4:31">
      <c r="D44" s="85">
        <f>bog2014.dat!A35</f>
        <v>1981</v>
      </c>
      <c r="E44" s="86">
        <v>0.44700000000000001</v>
      </c>
      <c r="F44" s="86">
        <v>0.58899999999999997</v>
      </c>
      <c r="G44" s="86">
        <f>bog2014.dat!D35</f>
        <v>0.72199999999999998</v>
      </c>
      <c r="H44" s="86">
        <f>bog2014.dat!E35</f>
        <v>0.84</v>
      </c>
      <c r="I44" s="86">
        <f>bog2014.dat!F35</f>
        <v>0.94199999999999995</v>
      </c>
      <c r="J44" s="86">
        <f>bog2014.dat!G35</f>
        <v>1.0289999999999999</v>
      </c>
      <c r="K44" s="86">
        <f>bog2014.dat!H35</f>
        <v>1.1020000000000001</v>
      </c>
      <c r="L44" s="86">
        <f>bog2014.dat!I35</f>
        <v>1.163</v>
      </c>
      <c r="M44" s="86">
        <f>bog2014.dat!J35</f>
        <v>1.212</v>
      </c>
      <c r="N44" s="86">
        <f>bog2014.dat!K35</f>
        <v>1.2529999999999999</v>
      </c>
      <c r="O44" s="86">
        <f>bog2014.dat!L35</f>
        <v>1.286</v>
      </c>
      <c r="P44" s="86">
        <f>bog2014.dat!M35</f>
        <v>1.3120000000000001</v>
      </c>
      <c r="S44" s="85">
        <f>bog2014.dat!P35</f>
        <v>0</v>
      </c>
      <c r="T44" s="86">
        <f>bog2014.dat!B119</f>
        <v>0.45</v>
      </c>
      <c r="U44" s="86">
        <f>bog2014.dat!C119</f>
        <v>0.5</v>
      </c>
      <c r="V44" s="86">
        <f>bog2014.dat!D119</f>
        <v>0.72199999999999998</v>
      </c>
      <c r="W44" s="86">
        <f>bog2014.dat!E119</f>
        <v>0.84</v>
      </c>
      <c r="X44" s="86">
        <f>bog2014.dat!F119</f>
        <v>0.94199999999999995</v>
      </c>
      <c r="Y44" s="86">
        <f>bog2014.dat!G119</f>
        <v>1.0289999999999999</v>
      </c>
      <c r="Z44" s="86">
        <f>bog2014.dat!H119</f>
        <v>1.1020000000000001</v>
      </c>
      <c r="AA44" s="86">
        <f>bog2014.dat!I119</f>
        <v>1.163</v>
      </c>
      <c r="AB44" s="86">
        <f>bog2014.dat!J119</f>
        <v>1.212</v>
      </c>
      <c r="AC44" s="86">
        <f>bog2014.dat!K119</f>
        <v>1.2529999999999999</v>
      </c>
      <c r="AD44" s="86">
        <f>bog2014.dat!L119</f>
        <v>1.286</v>
      </c>
      <c r="AE44" s="86">
        <f>bog2014.dat!M119</f>
        <v>1.3120000000000001</v>
      </c>
    </row>
    <row r="45" spans="4:31">
      <c r="D45" s="85">
        <f>bog2014.dat!A36</f>
        <v>1982</v>
      </c>
      <c r="E45" s="86">
        <v>0.44700000000000001</v>
      </c>
      <c r="F45" s="86">
        <v>0.58899999999999997</v>
      </c>
      <c r="G45" s="86">
        <f>bog2014.dat!D36</f>
        <v>0.72199999999999998</v>
      </c>
      <c r="H45" s="86">
        <f>bog2014.dat!E36</f>
        <v>0.84</v>
      </c>
      <c r="I45" s="86">
        <f>bog2014.dat!F36</f>
        <v>0.94199999999999995</v>
      </c>
      <c r="J45" s="86">
        <f>bog2014.dat!G36</f>
        <v>1.0289999999999999</v>
      </c>
      <c r="K45" s="86">
        <f>bog2014.dat!H36</f>
        <v>1.1020000000000001</v>
      </c>
      <c r="L45" s="86">
        <f>bog2014.dat!I36</f>
        <v>1.163</v>
      </c>
      <c r="M45" s="86">
        <f>bog2014.dat!J36</f>
        <v>1.212</v>
      </c>
      <c r="N45" s="86">
        <f>bog2014.dat!K36</f>
        <v>1.2529999999999999</v>
      </c>
      <c r="O45" s="86">
        <f>bog2014.dat!L36</f>
        <v>1.286</v>
      </c>
      <c r="P45" s="86">
        <f>bog2014.dat!M36</f>
        <v>1.3120000000000001</v>
      </c>
      <c r="S45" s="85">
        <f>bog2014.dat!P36</f>
        <v>0</v>
      </c>
      <c r="T45" s="86">
        <f>bog2014.dat!B120</f>
        <v>0.45</v>
      </c>
      <c r="U45" s="86">
        <f>bog2014.dat!C120</f>
        <v>0.5</v>
      </c>
      <c r="V45" s="86">
        <f>bog2014.dat!D120</f>
        <v>0.72199999999999998</v>
      </c>
      <c r="W45" s="86">
        <f>bog2014.dat!E120</f>
        <v>0.84</v>
      </c>
      <c r="X45" s="86">
        <f>bog2014.dat!F120</f>
        <v>0.94199999999999995</v>
      </c>
      <c r="Y45" s="86">
        <f>bog2014.dat!G120</f>
        <v>1.0289999999999999</v>
      </c>
      <c r="Z45" s="86">
        <f>bog2014.dat!H120</f>
        <v>1.1020000000000001</v>
      </c>
      <c r="AA45" s="86">
        <f>bog2014.dat!I120</f>
        <v>1.163</v>
      </c>
      <c r="AB45" s="86">
        <f>bog2014.dat!J120</f>
        <v>1.212</v>
      </c>
      <c r="AC45" s="86">
        <f>bog2014.dat!K120</f>
        <v>1.2529999999999999</v>
      </c>
      <c r="AD45" s="86">
        <f>bog2014.dat!L120</f>
        <v>1.286</v>
      </c>
      <c r="AE45" s="86">
        <f>bog2014.dat!M120</f>
        <v>1.3120000000000001</v>
      </c>
    </row>
    <row r="46" spans="4:31">
      <c r="D46" s="85">
        <f>bog2014.dat!A37</f>
        <v>1983</v>
      </c>
      <c r="E46" s="86">
        <v>0.44700000000000001</v>
      </c>
      <c r="F46" s="86">
        <v>0.58899999999999997</v>
      </c>
      <c r="G46" s="86">
        <f>bog2014.dat!D37</f>
        <v>0.72199999999999998</v>
      </c>
      <c r="H46" s="86">
        <f>bog2014.dat!E37</f>
        <v>0.84</v>
      </c>
      <c r="I46" s="86">
        <f>bog2014.dat!F37</f>
        <v>0.94199999999999995</v>
      </c>
      <c r="J46" s="86">
        <f>bog2014.dat!G37</f>
        <v>1.0289999999999999</v>
      </c>
      <c r="K46" s="86">
        <f>bog2014.dat!H37</f>
        <v>1.1020000000000001</v>
      </c>
      <c r="L46" s="86">
        <f>bog2014.dat!I37</f>
        <v>1.163</v>
      </c>
      <c r="M46" s="86">
        <f>bog2014.dat!J37</f>
        <v>1.212</v>
      </c>
      <c r="N46" s="86">
        <f>bog2014.dat!K37</f>
        <v>1.2529999999999999</v>
      </c>
      <c r="O46" s="86">
        <f>bog2014.dat!L37</f>
        <v>1.286</v>
      </c>
      <c r="P46" s="86">
        <f>bog2014.dat!M37</f>
        <v>1.3120000000000001</v>
      </c>
      <c r="S46" s="85">
        <f>bog2014.dat!P37</f>
        <v>0</v>
      </c>
      <c r="T46" s="86">
        <f>bog2014.dat!B121</f>
        <v>0.45</v>
      </c>
      <c r="U46" s="86">
        <f>bog2014.dat!C121</f>
        <v>0.5</v>
      </c>
      <c r="V46" s="86">
        <f>bog2014.dat!D121</f>
        <v>0.72199999999999998</v>
      </c>
      <c r="W46" s="86">
        <f>bog2014.dat!E121</f>
        <v>0.84</v>
      </c>
      <c r="X46" s="86">
        <f>bog2014.dat!F121</f>
        <v>0.94199999999999995</v>
      </c>
      <c r="Y46" s="86">
        <f>bog2014.dat!G121</f>
        <v>1.0289999999999999</v>
      </c>
      <c r="Z46" s="86">
        <f>bog2014.dat!H121</f>
        <v>1.1020000000000001</v>
      </c>
      <c r="AA46" s="86">
        <f>bog2014.dat!I121</f>
        <v>1.163</v>
      </c>
      <c r="AB46" s="86">
        <f>bog2014.dat!J121</f>
        <v>1.212</v>
      </c>
      <c r="AC46" s="86">
        <f>bog2014.dat!K121</f>
        <v>1.2529999999999999</v>
      </c>
      <c r="AD46" s="86">
        <f>bog2014.dat!L121</f>
        <v>1.286</v>
      </c>
      <c r="AE46" s="86">
        <f>bog2014.dat!M121</f>
        <v>1.3120000000000001</v>
      </c>
    </row>
    <row r="47" spans="4:31">
      <c r="D47" s="85">
        <f>bog2014.dat!A38</f>
        <v>1984</v>
      </c>
      <c r="E47" s="86">
        <v>0.44700000000000001</v>
      </c>
      <c r="F47" s="86">
        <v>0.58899999999999997</v>
      </c>
      <c r="G47" s="86">
        <f>bog2014.dat!D38</f>
        <v>0.72199999999999998</v>
      </c>
      <c r="H47" s="86">
        <f>bog2014.dat!E38</f>
        <v>0.84</v>
      </c>
      <c r="I47" s="86">
        <f>bog2014.dat!F38</f>
        <v>0.94199999999999995</v>
      </c>
      <c r="J47" s="86">
        <f>bog2014.dat!G38</f>
        <v>1.0289999999999999</v>
      </c>
      <c r="K47" s="86">
        <f>bog2014.dat!H38</f>
        <v>1.1020000000000001</v>
      </c>
      <c r="L47" s="86">
        <f>bog2014.dat!I38</f>
        <v>1.163</v>
      </c>
      <c r="M47" s="86">
        <f>bog2014.dat!J38</f>
        <v>1.212</v>
      </c>
      <c r="N47" s="86">
        <f>bog2014.dat!K38</f>
        <v>1.2529999999999999</v>
      </c>
      <c r="O47" s="86">
        <f>bog2014.dat!L38</f>
        <v>1.286</v>
      </c>
      <c r="P47" s="86">
        <f>bog2014.dat!M38</f>
        <v>1.3120000000000001</v>
      </c>
      <c r="S47" s="85">
        <f>bog2014.dat!P38</f>
        <v>0</v>
      </c>
      <c r="T47" s="86">
        <f>bog2014.dat!B122</f>
        <v>0.45</v>
      </c>
      <c r="U47" s="86">
        <f>bog2014.dat!C122</f>
        <v>0.5</v>
      </c>
      <c r="V47" s="86">
        <f>bog2014.dat!D122</f>
        <v>0.72199999999999998</v>
      </c>
      <c r="W47" s="86">
        <f>bog2014.dat!E122</f>
        <v>0.84</v>
      </c>
      <c r="X47" s="86">
        <f>bog2014.dat!F122</f>
        <v>0.94199999999999995</v>
      </c>
      <c r="Y47" s="86">
        <f>bog2014.dat!G122</f>
        <v>1.0289999999999999</v>
      </c>
      <c r="Z47" s="86">
        <f>bog2014.dat!H122</f>
        <v>1.1020000000000001</v>
      </c>
      <c r="AA47" s="86">
        <f>bog2014.dat!I122</f>
        <v>1.163</v>
      </c>
      <c r="AB47" s="86">
        <f>bog2014.dat!J122</f>
        <v>1.212</v>
      </c>
      <c r="AC47" s="86">
        <f>bog2014.dat!K122</f>
        <v>1.2529999999999999</v>
      </c>
      <c r="AD47" s="86">
        <f>bog2014.dat!L122</f>
        <v>1.286</v>
      </c>
      <c r="AE47" s="86">
        <f>bog2014.dat!M122</f>
        <v>1.3120000000000001</v>
      </c>
    </row>
    <row r="48" spans="4:31">
      <c r="D48" s="85">
        <f>bog2014.dat!A39</f>
        <v>1985</v>
      </c>
      <c r="E48" s="86">
        <v>0.44700000000000001</v>
      </c>
      <c r="F48" s="86">
        <v>0.58899999999999997</v>
      </c>
      <c r="G48" s="86">
        <f>bog2014.dat!D39</f>
        <v>0.72199999999999998</v>
      </c>
      <c r="H48" s="86">
        <f>bog2014.dat!E39</f>
        <v>0.84</v>
      </c>
      <c r="I48" s="86">
        <f>bog2014.dat!F39</f>
        <v>0.94199999999999995</v>
      </c>
      <c r="J48" s="86">
        <f>bog2014.dat!G39</f>
        <v>1.0289999999999999</v>
      </c>
      <c r="K48" s="86">
        <f>bog2014.dat!H39</f>
        <v>1.1020000000000001</v>
      </c>
      <c r="L48" s="86">
        <f>bog2014.dat!I39</f>
        <v>1.163</v>
      </c>
      <c r="M48" s="86">
        <f>bog2014.dat!J39</f>
        <v>1.212</v>
      </c>
      <c r="N48" s="86">
        <f>bog2014.dat!K39</f>
        <v>1.2529999999999999</v>
      </c>
      <c r="O48" s="86">
        <f>bog2014.dat!L39</f>
        <v>1.286</v>
      </c>
      <c r="P48" s="86">
        <f>bog2014.dat!M39</f>
        <v>1.3120000000000001</v>
      </c>
      <c r="S48" s="85">
        <f>bog2014.dat!P39</f>
        <v>0</v>
      </c>
      <c r="T48" s="86">
        <f>bog2014.dat!B123</f>
        <v>0.45</v>
      </c>
      <c r="U48" s="86">
        <f>bog2014.dat!C123</f>
        <v>0.5</v>
      </c>
      <c r="V48" s="86">
        <f>bog2014.dat!D123</f>
        <v>0.72199999999999998</v>
      </c>
      <c r="W48" s="86">
        <f>bog2014.dat!E123</f>
        <v>0.84</v>
      </c>
      <c r="X48" s="86">
        <f>bog2014.dat!F123</f>
        <v>0.94199999999999995</v>
      </c>
      <c r="Y48" s="86">
        <f>bog2014.dat!G123</f>
        <v>1.0289999999999999</v>
      </c>
      <c r="Z48" s="86">
        <f>bog2014.dat!H123</f>
        <v>1.1020000000000001</v>
      </c>
      <c r="AA48" s="86">
        <f>bog2014.dat!I123</f>
        <v>1.163</v>
      </c>
      <c r="AB48" s="86">
        <f>bog2014.dat!J123</f>
        <v>1.212</v>
      </c>
      <c r="AC48" s="86">
        <f>bog2014.dat!K123</f>
        <v>1.2529999999999999</v>
      </c>
      <c r="AD48" s="86">
        <f>bog2014.dat!L123</f>
        <v>1.286</v>
      </c>
      <c r="AE48" s="86">
        <f>bog2014.dat!M123</f>
        <v>1.3120000000000001</v>
      </c>
    </row>
    <row r="49" spans="4:31">
      <c r="D49" s="85">
        <f>bog2014.dat!A40</f>
        <v>1986</v>
      </c>
      <c r="E49" s="86">
        <v>0.44700000000000001</v>
      </c>
      <c r="F49" s="86">
        <v>0.58899999999999997</v>
      </c>
      <c r="G49" s="86">
        <f>bog2014.dat!D40</f>
        <v>0.72199999999999998</v>
      </c>
      <c r="H49" s="86">
        <f>bog2014.dat!E40</f>
        <v>0.84</v>
      </c>
      <c r="I49" s="86">
        <f>bog2014.dat!F40</f>
        <v>0.94199999999999995</v>
      </c>
      <c r="J49" s="86">
        <f>bog2014.dat!G40</f>
        <v>1.0289999999999999</v>
      </c>
      <c r="K49" s="86">
        <f>bog2014.dat!H40</f>
        <v>1.1020000000000001</v>
      </c>
      <c r="L49" s="86">
        <f>bog2014.dat!I40</f>
        <v>1.163</v>
      </c>
      <c r="M49" s="86">
        <f>bog2014.dat!J40</f>
        <v>1.212</v>
      </c>
      <c r="N49" s="86">
        <f>bog2014.dat!K40</f>
        <v>1.2529999999999999</v>
      </c>
      <c r="O49" s="86">
        <f>bog2014.dat!L40</f>
        <v>1.286</v>
      </c>
      <c r="P49" s="86">
        <f>bog2014.dat!M40</f>
        <v>1.3120000000000001</v>
      </c>
      <c r="S49" s="85">
        <f>bog2014.dat!P40</f>
        <v>0</v>
      </c>
      <c r="T49" s="86">
        <f>bog2014.dat!B124</f>
        <v>0.45</v>
      </c>
      <c r="U49" s="86">
        <f>bog2014.dat!C124</f>
        <v>0.5</v>
      </c>
      <c r="V49" s="86">
        <f>bog2014.dat!D124</f>
        <v>0.72199999999999998</v>
      </c>
      <c r="W49" s="86">
        <f>bog2014.dat!E124</f>
        <v>0.84</v>
      </c>
      <c r="X49" s="86">
        <f>bog2014.dat!F124</f>
        <v>0.94199999999999995</v>
      </c>
      <c r="Y49" s="86">
        <f>bog2014.dat!G124</f>
        <v>1.0289999999999999</v>
      </c>
      <c r="Z49" s="86">
        <f>bog2014.dat!H124</f>
        <v>1.1020000000000001</v>
      </c>
      <c r="AA49" s="86">
        <f>bog2014.dat!I124</f>
        <v>1.163</v>
      </c>
      <c r="AB49" s="86">
        <f>bog2014.dat!J124</f>
        <v>1.212</v>
      </c>
      <c r="AC49" s="86">
        <f>bog2014.dat!K124</f>
        <v>1.2529999999999999</v>
      </c>
      <c r="AD49" s="86">
        <f>bog2014.dat!L124</f>
        <v>1.286</v>
      </c>
      <c r="AE49" s="86">
        <f>bog2014.dat!M124</f>
        <v>1.3120000000000001</v>
      </c>
    </row>
    <row r="50" spans="4:31">
      <c r="D50" s="85">
        <f>bog2014.dat!A41</f>
        <v>1987</v>
      </c>
      <c r="E50" s="86">
        <v>0.44700000000000001</v>
      </c>
      <c r="F50" s="86">
        <v>0.58899999999999997</v>
      </c>
      <c r="G50" s="86">
        <f>bog2014.dat!D41</f>
        <v>0.72199999999999998</v>
      </c>
      <c r="H50" s="86">
        <f>bog2014.dat!E41</f>
        <v>0.84</v>
      </c>
      <c r="I50" s="86">
        <f>bog2014.dat!F41</f>
        <v>0.94199999999999995</v>
      </c>
      <c r="J50" s="86">
        <f>bog2014.dat!G41</f>
        <v>1.0289999999999999</v>
      </c>
      <c r="K50" s="86">
        <f>bog2014.dat!H41</f>
        <v>1.1020000000000001</v>
      </c>
      <c r="L50" s="86">
        <f>bog2014.dat!I41</f>
        <v>1.163</v>
      </c>
      <c r="M50" s="86">
        <f>bog2014.dat!J41</f>
        <v>1.212</v>
      </c>
      <c r="N50" s="86">
        <f>bog2014.dat!K41</f>
        <v>1.2529999999999999</v>
      </c>
      <c r="O50" s="86">
        <f>bog2014.dat!L41</f>
        <v>1.286</v>
      </c>
      <c r="P50" s="86">
        <f>bog2014.dat!M41</f>
        <v>1.3120000000000001</v>
      </c>
      <c r="S50" s="85">
        <f>bog2014.dat!P41</f>
        <v>0</v>
      </c>
      <c r="T50" s="86">
        <f>bog2014.dat!B125</f>
        <v>0.45</v>
      </c>
      <c r="U50" s="86">
        <f>bog2014.dat!C125</f>
        <v>0.5</v>
      </c>
      <c r="V50" s="86">
        <f>bog2014.dat!D125</f>
        <v>0.72199999999999998</v>
      </c>
      <c r="W50" s="86">
        <f>bog2014.dat!E125</f>
        <v>0.84</v>
      </c>
      <c r="X50" s="86">
        <f>bog2014.dat!F125</f>
        <v>0.94199999999999995</v>
      </c>
      <c r="Y50" s="86">
        <f>bog2014.dat!G125</f>
        <v>1.0289999999999999</v>
      </c>
      <c r="Z50" s="86">
        <f>bog2014.dat!H125</f>
        <v>1.1020000000000001</v>
      </c>
      <c r="AA50" s="86">
        <f>bog2014.dat!I125</f>
        <v>1.163</v>
      </c>
      <c r="AB50" s="86">
        <f>bog2014.dat!J125</f>
        <v>1.212</v>
      </c>
      <c r="AC50" s="86">
        <f>bog2014.dat!K125</f>
        <v>1.2529999999999999</v>
      </c>
      <c r="AD50" s="86">
        <f>bog2014.dat!L125</f>
        <v>1.286</v>
      </c>
      <c r="AE50" s="86">
        <f>bog2014.dat!M125</f>
        <v>1.3120000000000001</v>
      </c>
    </row>
    <row r="51" spans="4:31">
      <c r="D51" s="85">
        <f>bog2014.dat!A42</f>
        <v>1988</v>
      </c>
      <c r="E51" s="86">
        <v>0.44700000000000001</v>
      </c>
      <c r="F51" s="86">
        <v>0.58899999999999997</v>
      </c>
      <c r="G51" s="86">
        <f>bog2014.dat!D42</f>
        <v>0.72199999999999998</v>
      </c>
      <c r="H51" s="86">
        <f>bog2014.dat!E42</f>
        <v>0.84</v>
      </c>
      <c r="I51" s="86">
        <f>bog2014.dat!F42</f>
        <v>0.94199999999999995</v>
      </c>
      <c r="J51" s="86">
        <f>bog2014.dat!G42</f>
        <v>1.0289999999999999</v>
      </c>
      <c r="K51" s="86">
        <f>bog2014.dat!H42</f>
        <v>1.1020000000000001</v>
      </c>
      <c r="L51" s="86">
        <f>bog2014.dat!I42</f>
        <v>1.163</v>
      </c>
      <c r="M51" s="86">
        <f>bog2014.dat!J42</f>
        <v>1.212</v>
      </c>
      <c r="N51" s="86">
        <f>bog2014.dat!K42</f>
        <v>1.2529999999999999</v>
      </c>
      <c r="O51" s="86">
        <f>bog2014.dat!L42</f>
        <v>1.286</v>
      </c>
      <c r="P51" s="86">
        <f>bog2014.dat!M42</f>
        <v>1.3120000000000001</v>
      </c>
      <c r="S51" s="85">
        <f>bog2014.dat!P42</f>
        <v>0</v>
      </c>
      <c r="T51" s="86">
        <f>bog2014.dat!B126</f>
        <v>0.45</v>
      </c>
      <c r="U51" s="86">
        <f>bog2014.dat!C126</f>
        <v>0.5</v>
      </c>
      <c r="V51" s="86">
        <f>bog2014.dat!D126</f>
        <v>0.72199999999999998</v>
      </c>
      <c r="W51" s="86">
        <f>bog2014.dat!E126</f>
        <v>0.84</v>
      </c>
      <c r="X51" s="86">
        <f>bog2014.dat!F126</f>
        <v>0.94199999999999995</v>
      </c>
      <c r="Y51" s="86">
        <f>bog2014.dat!G126</f>
        <v>1.0289999999999999</v>
      </c>
      <c r="Z51" s="86">
        <f>bog2014.dat!H126</f>
        <v>1.1020000000000001</v>
      </c>
      <c r="AA51" s="86">
        <f>bog2014.dat!I126</f>
        <v>1.163</v>
      </c>
      <c r="AB51" s="86">
        <f>bog2014.dat!J126</f>
        <v>1.212</v>
      </c>
      <c r="AC51" s="86">
        <f>bog2014.dat!K126</f>
        <v>1.2529999999999999</v>
      </c>
      <c r="AD51" s="86">
        <f>bog2014.dat!L126</f>
        <v>1.286</v>
      </c>
      <c r="AE51" s="86">
        <f>bog2014.dat!M126</f>
        <v>1.3120000000000001</v>
      </c>
    </row>
    <row r="52" spans="4:31">
      <c r="D52" s="85">
        <f>bog2014.dat!A43</f>
        <v>1989</v>
      </c>
      <c r="E52" s="86">
        <v>0.44700000000000001</v>
      </c>
      <c r="F52" s="86">
        <v>0.58899999999999997</v>
      </c>
      <c r="G52" s="86">
        <f>bog2014.dat!D43</f>
        <v>0.72199999999999998</v>
      </c>
      <c r="H52" s="86">
        <f>bog2014.dat!E43</f>
        <v>0.84</v>
      </c>
      <c r="I52" s="86">
        <f>bog2014.dat!F43</f>
        <v>0.94199999999999995</v>
      </c>
      <c r="J52" s="86">
        <f>bog2014.dat!G43</f>
        <v>1.0289999999999999</v>
      </c>
      <c r="K52" s="86">
        <f>bog2014.dat!H43</f>
        <v>1.1020000000000001</v>
      </c>
      <c r="L52" s="86">
        <f>bog2014.dat!I43</f>
        <v>1.163</v>
      </c>
      <c r="M52" s="86">
        <f>bog2014.dat!J43</f>
        <v>1.212</v>
      </c>
      <c r="N52" s="86">
        <f>bog2014.dat!K43</f>
        <v>1.2529999999999999</v>
      </c>
      <c r="O52" s="86">
        <f>bog2014.dat!L43</f>
        <v>1.286</v>
      </c>
      <c r="P52" s="86">
        <f>bog2014.dat!M43</f>
        <v>1.3120000000000001</v>
      </c>
      <c r="S52" s="85">
        <f>bog2014.dat!P43</f>
        <v>0</v>
      </c>
      <c r="T52" s="86">
        <f>bog2014.dat!B127</f>
        <v>0.45</v>
      </c>
      <c r="U52" s="86">
        <f>bog2014.dat!C127</f>
        <v>0.5</v>
      </c>
      <c r="V52" s="86">
        <f>bog2014.dat!D127</f>
        <v>0.72199999999999998</v>
      </c>
      <c r="W52" s="86">
        <f>bog2014.dat!E127</f>
        <v>0.84</v>
      </c>
      <c r="X52" s="86">
        <f>bog2014.dat!F127</f>
        <v>0.94199999999999995</v>
      </c>
      <c r="Y52" s="86">
        <f>bog2014.dat!G127</f>
        <v>1.0289999999999999</v>
      </c>
      <c r="Z52" s="86">
        <f>bog2014.dat!H127</f>
        <v>1.1020000000000001</v>
      </c>
      <c r="AA52" s="86">
        <f>bog2014.dat!I127</f>
        <v>1.163</v>
      </c>
      <c r="AB52" s="86">
        <f>bog2014.dat!J127</f>
        <v>1.212</v>
      </c>
      <c r="AC52" s="86">
        <f>bog2014.dat!K127</f>
        <v>1.2529999999999999</v>
      </c>
      <c r="AD52" s="86">
        <f>bog2014.dat!L127</f>
        <v>1.286</v>
      </c>
      <c r="AE52" s="86">
        <f>bog2014.dat!M127</f>
        <v>1.3120000000000001</v>
      </c>
    </row>
    <row r="53" spans="4:31">
      <c r="D53" s="85">
        <f>bog2014.dat!A44</f>
        <v>1990</v>
      </c>
      <c r="E53" s="86">
        <v>0.44700000000000001</v>
      </c>
      <c r="F53" s="86">
        <v>0.58899999999999997</v>
      </c>
      <c r="G53" s="86">
        <f>bog2014.dat!D44</f>
        <v>0.72199999999999998</v>
      </c>
      <c r="H53" s="86">
        <f>bog2014.dat!E44</f>
        <v>0.84</v>
      </c>
      <c r="I53" s="86">
        <f>bog2014.dat!F44</f>
        <v>0.94199999999999995</v>
      </c>
      <c r="J53" s="86">
        <f>bog2014.dat!G44</f>
        <v>1.0289999999999999</v>
      </c>
      <c r="K53" s="86">
        <f>bog2014.dat!H44</f>
        <v>1.1020000000000001</v>
      </c>
      <c r="L53" s="86">
        <f>bog2014.dat!I44</f>
        <v>1.163</v>
      </c>
      <c r="M53" s="86">
        <f>bog2014.dat!J44</f>
        <v>1.212</v>
      </c>
      <c r="N53" s="86">
        <f>bog2014.dat!K44</f>
        <v>1.2529999999999999</v>
      </c>
      <c r="O53" s="86">
        <f>bog2014.dat!L44</f>
        <v>1.286</v>
      </c>
      <c r="P53" s="86">
        <f>bog2014.dat!M44</f>
        <v>1.3120000000000001</v>
      </c>
      <c r="S53" s="85">
        <f>bog2014.dat!P44</f>
        <v>0</v>
      </c>
      <c r="T53" s="86">
        <f>bog2014.dat!B128</f>
        <v>0.45</v>
      </c>
      <c r="U53" s="86">
        <f>bog2014.dat!C128</f>
        <v>0.5</v>
      </c>
      <c r="V53" s="86">
        <f>bog2014.dat!D128</f>
        <v>0.72199999999999998</v>
      </c>
      <c r="W53" s="86">
        <f>bog2014.dat!E128</f>
        <v>0.84</v>
      </c>
      <c r="X53" s="86">
        <f>bog2014.dat!F128</f>
        <v>0.94199999999999995</v>
      </c>
      <c r="Y53" s="86">
        <f>bog2014.dat!G128</f>
        <v>1.0289999999999999</v>
      </c>
      <c r="Z53" s="86">
        <f>bog2014.dat!H128</f>
        <v>1.1020000000000001</v>
      </c>
      <c r="AA53" s="86">
        <f>bog2014.dat!I128</f>
        <v>1.163</v>
      </c>
      <c r="AB53" s="86">
        <f>bog2014.dat!J128</f>
        <v>1.212</v>
      </c>
      <c r="AC53" s="86">
        <f>bog2014.dat!K128</f>
        <v>1.2529999999999999</v>
      </c>
      <c r="AD53" s="86">
        <f>bog2014.dat!L128</f>
        <v>1.286</v>
      </c>
      <c r="AE53" s="86">
        <f>bog2014.dat!M128</f>
        <v>1.3120000000000001</v>
      </c>
    </row>
    <row r="54" spans="4:31">
      <c r="D54" s="85">
        <f>bog2014.dat!A45</f>
        <v>1991</v>
      </c>
      <c r="E54" s="86">
        <v>0.44700000000000001</v>
      </c>
      <c r="F54" s="86">
        <v>0.58899999999999997</v>
      </c>
      <c r="G54" s="86">
        <f>bog2014.dat!D45</f>
        <v>0.72240652000000005</v>
      </c>
      <c r="H54" s="86">
        <f>bog2014.dat!E45</f>
        <v>0.83670659000000003</v>
      </c>
      <c r="I54" s="86">
        <f>bog2014.dat!F45</f>
        <v>0.87668027999999998</v>
      </c>
      <c r="J54" s="86">
        <f>bog2014.dat!G45</f>
        <v>0.99649664999999998</v>
      </c>
      <c r="K54" s="86">
        <f>bog2014.dat!H45</f>
        <v>1.1091211599999999</v>
      </c>
      <c r="L54" s="86">
        <f>bog2014.dat!I45</f>
        <v>1.1273925899999999</v>
      </c>
      <c r="M54" s="86">
        <f>bog2014.dat!J45</f>
        <v>1.1944006199999999</v>
      </c>
      <c r="N54" s="86">
        <f>bog2014.dat!K45</f>
        <v>1.2069851599999999</v>
      </c>
      <c r="O54" s="86">
        <f>bog2014.dat!L45</f>
        <v>1.25642469</v>
      </c>
      <c r="P54" s="86">
        <f>bog2014.dat!M45</f>
        <v>1.24409353</v>
      </c>
      <c r="S54" s="85">
        <f>bog2014.dat!P45</f>
        <v>0</v>
      </c>
      <c r="T54" s="86">
        <f>bog2014.dat!B129</f>
        <v>0.45</v>
      </c>
      <c r="U54" s="86">
        <f>bog2014.dat!C129</f>
        <v>0.5</v>
      </c>
      <c r="V54" s="86">
        <f>bog2014.dat!D129</f>
        <v>0.72240652000000005</v>
      </c>
      <c r="W54" s="86">
        <f>bog2014.dat!E129</f>
        <v>0.83670659000000003</v>
      </c>
      <c r="X54" s="86">
        <f>bog2014.dat!F129</f>
        <v>0.87668027999999998</v>
      </c>
      <c r="Y54" s="86">
        <f>bog2014.dat!G129</f>
        <v>0.99649664999999998</v>
      </c>
      <c r="Z54" s="86">
        <f>bog2014.dat!H129</f>
        <v>1.1091211599999999</v>
      </c>
      <c r="AA54" s="86">
        <f>bog2014.dat!I129</f>
        <v>1.1273925899999999</v>
      </c>
      <c r="AB54" s="86">
        <f>bog2014.dat!J129</f>
        <v>1.1944006199999999</v>
      </c>
      <c r="AC54" s="86">
        <f>bog2014.dat!K129</f>
        <v>1.2069851599999999</v>
      </c>
      <c r="AD54" s="86">
        <f>bog2014.dat!L129</f>
        <v>1.25642469</v>
      </c>
      <c r="AE54" s="86">
        <f>bog2014.dat!M129</f>
        <v>1.24409353</v>
      </c>
    </row>
    <row r="55" spans="4:31">
      <c r="D55" s="85">
        <f>bog2014.dat!A46</f>
        <v>1992</v>
      </c>
      <c r="E55" s="86">
        <v>0.44700000000000001</v>
      </c>
      <c r="F55" s="86">
        <v>0.58899999999999997</v>
      </c>
      <c r="G55" s="86">
        <f>bog2014.dat!D46</f>
        <v>0.66002925999999995</v>
      </c>
      <c r="H55" s="86">
        <f>bog2014.dat!E46</f>
        <v>0.74482925</v>
      </c>
      <c r="I55" s="86">
        <f>bog2014.dat!F46</f>
        <v>0.89825874000000006</v>
      </c>
      <c r="J55" s="86">
        <f>bog2014.dat!G46</f>
        <v>0.95995441999999997</v>
      </c>
      <c r="K55" s="86">
        <f>bog2014.dat!H46</f>
        <v>1.15122901</v>
      </c>
      <c r="L55" s="86">
        <f>bog2014.dat!I46</f>
        <v>1.17375187</v>
      </c>
      <c r="M55" s="86">
        <f>bog2014.dat!J46</f>
        <v>1.2029047399999999</v>
      </c>
      <c r="N55" s="86">
        <f>bog2014.dat!K46</f>
        <v>1.1315937700000001</v>
      </c>
      <c r="O55" s="86">
        <f>bog2014.dat!L46</f>
        <v>1.1836023200000001</v>
      </c>
      <c r="P55" s="86">
        <f>bog2014.dat!M46</f>
        <v>1.30405422</v>
      </c>
      <c r="S55" s="85">
        <f>bog2014.dat!P46</f>
        <v>0</v>
      </c>
      <c r="T55" s="86">
        <f>bog2014.dat!B130</f>
        <v>0.45</v>
      </c>
      <c r="U55" s="86">
        <f>bog2014.dat!C130</f>
        <v>0.5</v>
      </c>
      <c r="V55" s="86">
        <f>bog2014.dat!D130</f>
        <v>0.66002925999999995</v>
      </c>
      <c r="W55" s="86">
        <f>bog2014.dat!E130</f>
        <v>0.74482925</v>
      </c>
      <c r="X55" s="86">
        <f>bog2014.dat!F130</f>
        <v>0.89825874000000006</v>
      </c>
      <c r="Y55" s="86">
        <f>bog2014.dat!G130</f>
        <v>0.95995441999999997</v>
      </c>
      <c r="Z55" s="86">
        <f>bog2014.dat!H130</f>
        <v>1.15122901</v>
      </c>
      <c r="AA55" s="86">
        <f>bog2014.dat!I130</f>
        <v>1.17375187</v>
      </c>
      <c r="AB55" s="86">
        <f>bog2014.dat!J130</f>
        <v>1.2029047399999999</v>
      </c>
      <c r="AC55" s="86">
        <f>bog2014.dat!K130</f>
        <v>1.1315937700000001</v>
      </c>
      <c r="AD55" s="86">
        <f>bog2014.dat!L130</f>
        <v>1.1836023200000001</v>
      </c>
      <c r="AE55" s="86">
        <f>bog2014.dat!M130</f>
        <v>1.30405422</v>
      </c>
    </row>
    <row r="56" spans="4:31">
      <c r="D56" s="85">
        <f>bog2014.dat!A47</f>
        <v>1993</v>
      </c>
      <c r="E56" s="86">
        <v>0.44700000000000001</v>
      </c>
      <c r="F56" s="86">
        <v>0.58899999999999997</v>
      </c>
      <c r="G56" s="86">
        <f>bog2014.dat!D47</f>
        <v>0.76995345000000004</v>
      </c>
      <c r="H56" s="86">
        <f>bog2014.dat!E47</f>
        <v>0.93374314999999997</v>
      </c>
      <c r="I56" s="86">
        <f>bog2014.dat!F47</f>
        <v>1.07802843</v>
      </c>
      <c r="J56" s="86">
        <f>bog2014.dat!G47</f>
        <v>1.1873311900000001</v>
      </c>
      <c r="K56" s="86">
        <f>bog2014.dat!H47</f>
        <v>1.2377029399999999</v>
      </c>
      <c r="L56" s="86">
        <f>bog2014.dat!I47</f>
        <v>1.3854456799999999</v>
      </c>
      <c r="M56" s="86">
        <f>bog2014.dat!J47</f>
        <v>1.51184622</v>
      </c>
      <c r="N56" s="86">
        <f>bog2014.dat!K47</f>
        <v>1.6320531300000001</v>
      </c>
      <c r="O56" s="86">
        <f>bog2014.dat!L47</f>
        <v>1.5870836800000001</v>
      </c>
      <c r="P56" s="86">
        <f>bog2014.dat!M47</f>
        <v>1.4648591200000001</v>
      </c>
      <c r="S56" s="85">
        <f>bog2014.dat!P47</f>
        <v>0</v>
      </c>
      <c r="T56" s="86">
        <f>bog2014.dat!B131</f>
        <v>0.45</v>
      </c>
      <c r="U56" s="86">
        <f>bog2014.dat!C131</f>
        <v>0.5</v>
      </c>
      <c r="V56" s="86">
        <f>bog2014.dat!D131</f>
        <v>0.76995345000000004</v>
      </c>
      <c r="W56" s="86">
        <f>bog2014.dat!E131</f>
        <v>0.93374314999999997</v>
      </c>
      <c r="X56" s="86">
        <f>bog2014.dat!F131</f>
        <v>1.07802843</v>
      </c>
      <c r="Y56" s="86">
        <f>bog2014.dat!G131</f>
        <v>1.1873311900000001</v>
      </c>
      <c r="Z56" s="86">
        <f>bog2014.dat!H131</f>
        <v>1.2377029399999999</v>
      </c>
      <c r="AA56" s="86">
        <f>bog2014.dat!I131</f>
        <v>1.3854456799999999</v>
      </c>
      <c r="AB56" s="86">
        <f>bog2014.dat!J131</f>
        <v>1.51184622</v>
      </c>
      <c r="AC56" s="86">
        <f>bog2014.dat!K131</f>
        <v>1.6320531300000001</v>
      </c>
      <c r="AD56" s="86">
        <f>bog2014.dat!L131</f>
        <v>1.5870836800000001</v>
      </c>
      <c r="AE56" s="86">
        <f>bog2014.dat!M131</f>
        <v>1.4648591200000001</v>
      </c>
    </row>
    <row r="57" spans="4:31">
      <c r="D57" s="85">
        <f>bog2014.dat!A48</f>
        <v>1994</v>
      </c>
      <c r="E57" s="86">
        <v>0.44700000000000001</v>
      </c>
      <c r="F57" s="86">
        <v>0.58899999999999997</v>
      </c>
      <c r="G57" s="86">
        <f>bog2014.dat!D48</f>
        <v>0.73129580000000005</v>
      </c>
      <c r="H57" s="86">
        <f>bog2014.dat!E48</f>
        <v>0.70912280000000005</v>
      </c>
      <c r="I57" s="86">
        <f>bog2014.dat!F48</f>
        <v>0.99487985000000001</v>
      </c>
      <c r="J57" s="86">
        <f>bog2014.dat!G48</f>
        <v>1.2866286899999999</v>
      </c>
      <c r="K57" s="86">
        <f>bog2014.dat!H48</f>
        <v>1.2279815199999999</v>
      </c>
      <c r="L57" s="86">
        <f>bog2014.dat!I48</f>
        <v>1.1973093800000001</v>
      </c>
      <c r="M57" s="86">
        <f>bog2014.dat!J48</f>
        <v>1.3286362300000001</v>
      </c>
      <c r="N57" s="86">
        <f>bog2014.dat!K48</f>
        <v>1.3083457700000001</v>
      </c>
      <c r="O57" s="86">
        <f>bog2014.dat!L48</f>
        <v>1.2818295900000001</v>
      </c>
      <c r="P57" s="86">
        <f>bog2014.dat!M48</f>
        <v>1.28170158</v>
      </c>
      <c r="S57" s="85">
        <f>bog2014.dat!P48</f>
        <v>0</v>
      </c>
      <c r="T57" s="86">
        <f>bog2014.dat!B132</f>
        <v>0.45</v>
      </c>
      <c r="U57" s="86">
        <f>bog2014.dat!C132</f>
        <v>0.5</v>
      </c>
      <c r="V57" s="86">
        <f>bog2014.dat!D132</f>
        <v>0.73129580000000005</v>
      </c>
      <c r="W57" s="86">
        <f>bog2014.dat!E132</f>
        <v>0.70912280000000005</v>
      </c>
      <c r="X57" s="86">
        <f>bog2014.dat!F132</f>
        <v>0.99487985000000001</v>
      </c>
      <c r="Y57" s="86">
        <f>bog2014.dat!G132</f>
        <v>1.2866286899999999</v>
      </c>
      <c r="Z57" s="86">
        <f>bog2014.dat!H132</f>
        <v>1.2279815199999999</v>
      </c>
      <c r="AA57" s="86">
        <f>bog2014.dat!I132</f>
        <v>1.1973093800000001</v>
      </c>
      <c r="AB57" s="86">
        <f>bog2014.dat!J132</f>
        <v>1.3286362300000001</v>
      </c>
      <c r="AC57" s="86">
        <f>bog2014.dat!K132</f>
        <v>1.3083457700000001</v>
      </c>
      <c r="AD57" s="86">
        <f>bog2014.dat!L132</f>
        <v>1.2818295900000001</v>
      </c>
      <c r="AE57" s="86">
        <f>bog2014.dat!M132</f>
        <v>1.28170158</v>
      </c>
    </row>
    <row r="58" spans="4:31">
      <c r="D58" s="85">
        <f>bog2014.dat!A49</f>
        <v>1995</v>
      </c>
      <c r="E58" s="86">
        <v>0.44700000000000001</v>
      </c>
      <c r="F58" s="86">
        <v>0.58899999999999997</v>
      </c>
      <c r="G58" s="86">
        <f>bog2014.dat!D49</f>
        <v>0.84061368999999997</v>
      </c>
      <c r="H58" s="86">
        <f>bog2014.dat!E49</f>
        <v>0.85378681999999995</v>
      </c>
      <c r="I58" s="86">
        <f>bog2014.dat!F49</f>
        <v>0.99963159999999995</v>
      </c>
      <c r="J58" s="86">
        <f>bog2014.dat!G49</f>
        <v>1.2353900900000001</v>
      </c>
      <c r="K58" s="86">
        <f>bog2014.dat!H49</f>
        <v>1.3141223200000001</v>
      </c>
      <c r="L58" s="86">
        <f>bog2014.dat!I49</f>
        <v>1.3748514300000001</v>
      </c>
      <c r="M58" s="86">
        <f>bog2014.dat!J49</f>
        <v>1.48811677</v>
      </c>
      <c r="N58" s="86">
        <f>bog2014.dat!K49</f>
        <v>1.40189516</v>
      </c>
      <c r="O58" s="86">
        <f>bog2014.dat!L49</f>
        <v>1.33603151</v>
      </c>
      <c r="P58" s="86">
        <f>bog2014.dat!M49</f>
        <v>1.49065819</v>
      </c>
      <c r="S58" s="85">
        <f>bog2014.dat!P49</f>
        <v>0</v>
      </c>
      <c r="T58" s="86">
        <f>bog2014.dat!B133</f>
        <v>0.45</v>
      </c>
      <c r="U58" s="86">
        <f>bog2014.dat!C133</f>
        <v>0.5</v>
      </c>
      <c r="V58" s="86">
        <f>bog2014.dat!D133</f>
        <v>0.84061368999999997</v>
      </c>
      <c r="W58" s="86">
        <f>bog2014.dat!E133</f>
        <v>0.85378681999999995</v>
      </c>
      <c r="X58" s="86">
        <f>bog2014.dat!F133</f>
        <v>0.99963159999999995</v>
      </c>
      <c r="Y58" s="86">
        <f>bog2014.dat!G133</f>
        <v>1.2353900900000001</v>
      </c>
      <c r="Z58" s="86">
        <f>bog2014.dat!H133</f>
        <v>1.3141223200000001</v>
      </c>
      <c r="AA58" s="86">
        <f>bog2014.dat!I133</f>
        <v>1.3748514300000001</v>
      </c>
      <c r="AB58" s="86">
        <f>bog2014.dat!J133</f>
        <v>1.48811677</v>
      </c>
      <c r="AC58" s="86">
        <f>bog2014.dat!K133</f>
        <v>1.40189516</v>
      </c>
      <c r="AD58" s="86">
        <f>bog2014.dat!L133</f>
        <v>1.33603151</v>
      </c>
      <c r="AE58" s="86">
        <f>bog2014.dat!M133</f>
        <v>1.49065819</v>
      </c>
    </row>
    <row r="59" spans="4:31">
      <c r="D59" s="85">
        <f>bog2014.dat!A50</f>
        <v>1996</v>
      </c>
      <c r="E59" s="86">
        <v>0.44700000000000001</v>
      </c>
      <c r="F59" s="86">
        <v>0.58899999999999997</v>
      </c>
      <c r="G59" s="86">
        <f>bog2014.dat!D50</f>
        <v>0.81709573000000002</v>
      </c>
      <c r="H59" s="86">
        <f>bog2014.dat!E50</f>
        <v>0.96444574000000005</v>
      </c>
      <c r="I59" s="86">
        <f>bog2014.dat!F50</f>
        <v>0.96591760000000004</v>
      </c>
      <c r="J59" s="86">
        <f>bog2014.dat!G50</f>
        <v>1.0585283400000001</v>
      </c>
      <c r="K59" s="86">
        <f>bog2014.dat!H50</f>
        <v>1.1422950599999999</v>
      </c>
      <c r="L59" s="86">
        <f>bog2014.dat!I50</f>
        <v>1.37122243</v>
      </c>
      <c r="M59" s="86">
        <f>bog2014.dat!J50</f>
        <v>1.4519690000000001</v>
      </c>
      <c r="N59" s="86">
        <f>bog2014.dat!K50</f>
        <v>1.4866705099999999</v>
      </c>
      <c r="O59" s="86">
        <f>bog2014.dat!L50</f>
        <v>1.67873644</v>
      </c>
      <c r="P59" s="86">
        <f>bog2014.dat!M50</f>
        <v>1.4595185500000001</v>
      </c>
      <c r="S59" s="85">
        <f>bog2014.dat!P50</f>
        <v>0</v>
      </c>
      <c r="T59" s="86">
        <f>bog2014.dat!B134</f>
        <v>0.45</v>
      </c>
      <c r="U59" s="86">
        <f>bog2014.dat!C134</f>
        <v>0.5</v>
      </c>
      <c r="V59" s="86">
        <f>bog2014.dat!D134</f>
        <v>0.81709573000000002</v>
      </c>
      <c r="W59" s="86">
        <f>bog2014.dat!E134</f>
        <v>0.96444574000000005</v>
      </c>
      <c r="X59" s="86">
        <f>bog2014.dat!F134</f>
        <v>0.96591760000000004</v>
      </c>
      <c r="Y59" s="86">
        <f>bog2014.dat!G134</f>
        <v>1.0585283400000001</v>
      </c>
      <c r="Z59" s="86">
        <f>bog2014.dat!H134</f>
        <v>1.1422950599999999</v>
      </c>
      <c r="AA59" s="86">
        <f>bog2014.dat!I134</f>
        <v>1.37122243</v>
      </c>
      <c r="AB59" s="86">
        <f>bog2014.dat!J134</f>
        <v>1.4519690000000001</v>
      </c>
      <c r="AC59" s="86">
        <f>bog2014.dat!K134</f>
        <v>1.4866705099999999</v>
      </c>
      <c r="AD59" s="86">
        <f>bog2014.dat!L134</f>
        <v>1.67873644</v>
      </c>
      <c r="AE59" s="86">
        <f>bog2014.dat!M134</f>
        <v>1.4595185500000001</v>
      </c>
    </row>
    <row r="60" spans="4:31">
      <c r="D60" s="85">
        <f>bog2014.dat!A51</f>
        <v>1997</v>
      </c>
      <c r="E60" s="86">
        <v>0.44700000000000001</v>
      </c>
      <c r="F60" s="86">
        <v>0.58899999999999997</v>
      </c>
      <c r="G60" s="86">
        <f>bog2014.dat!D51</f>
        <v>0.74670720999999995</v>
      </c>
      <c r="H60" s="86">
        <f>bog2014.dat!E51</f>
        <v>0.89202546999999999</v>
      </c>
      <c r="I60" s="86">
        <f>bog2014.dat!F51</f>
        <v>1.0713058</v>
      </c>
      <c r="J60" s="86">
        <f>bog2014.dat!G51</f>
        <v>1.08487672</v>
      </c>
      <c r="K60" s="86">
        <f>bog2014.dat!H51</f>
        <v>1.2353676600000001</v>
      </c>
      <c r="L60" s="86">
        <f>bog2014.dat!I51</f>
        <v>1.33338183</v>
      </c>
      <c r="M60" s="86">
        <f>bog2014.dat!J51</f>
        <v>1.4218805800000001</v>
      </c>
      <c r="N60" s="86">
        <f>bog2014.dat!K51</f>
        <v>1.57066039</v>
      </c>
      <c r="O60" s="86">
        <f>bog2014.dat!L51</f>
        <v>1.4514480599999999</v>
      </c>
      <c r="P60" s="86">
        <f>bog2014.dat!M51</f>
        <v>1.4186538200000001</v>
      </c>
      <c r="S60" s="85">
        <f>bog2014.dat!P51</f>
        <v>0</v>
      </c>
      <c r="T60" s="86">
        <f>bog2014.dat!B135</f>
        <v>0.45</v>
      </c>
      <c r="U60" s="86">
        <f>bog2014.dat!C135</f>
        <v>0.5</v>
      </c>
      <c r="V60" s="86">
        <f>bog2014.dat!D135</f>
        <v>0.74670720999999995</v>
      </c>
      <c r="W60" s="86">
        <f>bog2014.dat!E135</f>
        <v>0.89202546999999999</v>
      </c>
      <c r="X60" s="86">
        <f>bog2014.dat!F135</f>
        <v>1.0713058</v>
      </c>
      <c r="Y60" s="86">
        <f>bog2014.dat!G135</f>
        <v>1.08487672</v>
      </c>
      <c r="Z60" s="86">
        <f>bog2014.dat!H135</f>
        <v>1.2353676600000001</v>
      </c>
      <c r="AA60" s="86">
        <f>bog2014.dat!I135</f>
        <v>1.33338183</v>
      </c>
      <c r="AB60" s="86">
        <f>bog2014.dat!J135</f>
        <v>1.4218805800000001</v>
      </c>
      <c r="AC60" s="86">
        <f>bog2014.dat!K135</f>
        <v>1.57066039</v>
      </c>
      <c r="AD60" s="86">
        <f>bog2014.dat!L135</f>
        <v>1.4514480599999999</v>
      </c>
      <c r="AE60" s="86">
        <f>bog2014.dat!M135</f>
        <v>1.4186538200000001</v>
      </c>
    </row>
    <row r="61" spans="4:31">
      <c r="D61" s="85">
        <f>bog2014.dat!A52</f>
        <v>1998</v>
      </c>
      <c r="E61" s="86">
        <v>0.44700000000000001</v>
      </c>
      <c r="F61" s="86">
        <v>0.58899999999999997</v>
      </c>
      <c r="G61" s="86">
        <f>bog2014.dat!D52</f>
        <v>0.64472852599999997</v>
      </c>
      <c r="H61" s="86">
        <f>bog2014.dat!E52</f>
        <v>0.77363531699999999</v>
      </c>
      <c r="I61" s="86">
        <f>bog2014.dat!F52</f>
        <v>1.044370429</v>
      </c>
      <c r="J61" s="86">
        <f>bog2014.dat!G52</f>
        <v>1.1913023519999999</v>
      </c>
      <c r="K61" s="86">
        <f>bog2014.dat!H52</f>
        <v>1.260811084</v>
      </c>
      <c r="L61" s="86">
        <f>bog2014.dat!I52</f>
        <v>1.3170421139999999</v>
      </c>
      <c r="M61" s="86">
        <f>bog2014.dat!J52</f>
        <v>1.350192729</v>
      </c>
      <c r="N61" s="86">
        <f>bog2014.dat!K52</f>
        <v>1.496185256</v>
      </c>
      <c r="O61" s="86">
        <f>bog2014.dat!L52</f>
        <v>1.516613757</v>
      </c>
      <c r="P61" s="86">
        <f>bog2014.dat!M52</f>
        <v>1.62966937</v>
      </c>
      <c r="S61" s="85">
        <f>bog2014.dat!P52</f>
        <v>0</v>
      </c>
      <c r="T61" s="86">
        <f>bog2014.dat!B136</f>
        <v>0.45</v>
      </c>
      <c r="U61" s="86">
        <f>bog2014.dat!C136</f>
        <v>0.5</v>
      </c>
      <c r="V61" s="86">
        <f>bog2014.dat!D136</f>
        <v>0.64472852599999997</v>
      </c>
      <c r="W61" s="86">
        <f>bog2014.dat!E136</f>
        <v>0.77363531699999999</v>
      </c>
      <c r="X61" s="86">
        <f>bog2014.dat!F136</f>
        <v>1.044370429</v>
      </c>
      <c r="Y61" s="86">
        <f>bog2014.dat!G136</f>
        <v>1.1913023519999999</v>
      </c>
      <c r="Z61" s="86">
        <f>bog2014.dat!H136</f>
        <v>1.260811084</v>
      </c>
      <c r="AA61" s="86">
        <f>bog2014.dat!I136</f>
        <v>1.3170421139999999</v>
      </c>
      <c r="AB61" s="86">
        <f>bog2014.dat!J136</f>
        <v>1.350192729</v>
      </c>
      <c r="AC61" s="86">
        <f>bog2014.dat!K136</f>
        <v>1.496185256</v>
      </c>
      <c r="AD61" s="86">
        <f>bog2014.dat!L136</f>
        <v>1.516613757</v>
      </c>
      <c r="AE61" s="86">
        <f>bog2014.dat!M136</f>
        <v>1.62966937</v>
      </c>
    </row>
    <row r="62" spans="4:31">
      <c r="D62" s="85">
        <f>bog2014.dat!A53</f>
        <v>1999</v>
      </c>
      <c r="E62" s="86">
        <v>0.44700000000000001</v>
      </c>
      <c r="F62" s="86">
        <v>0.58899999999999997</v>
      </c>
      <c r="G62" s="86">
        <f>bog2014.dat!D53</f>
        <v>0.73617715500000003</v>
      </c>
      <c r="H62" s="86">
        <f>bog2014.dat!E53</f>
        <v>0.876702176</v>
      </c>
      <c r="I62" s="86">
        <f>bog2014.dat!F53</f>
        <v>1.027197943</v>
      </c>
      <c r="J62" s="86">
        <f>bog2014.dat!G53</f>
        <v>1.111569137</v>
      </c>
      <c r="K62" s="86">
        <f>bog2014.dat!H53</f>
        <v>1.2128246009999999</v>
      </c>
      <c r="L62" s="86">
        <f>bog2014.dat!I53</f>
        <v>1.340548791</v>
      </c>
      <c r="M62" s="86">
        <f>bog2014.dat!J53</f>
        <v>1.408014103</v>
      </c>
      <c r="N62" s="86">
        <f>bog2014.dat!K53</f>
        <v>1.517838719</v>
      </c>
      <c r="O62" s="86">
        <f>bog2014.dat!L53</f>
        <v>1.548932752</v>
      </c>
      <c r="P62" s="86">
        <f>bog2014.dat!M53</f>
        <v>1.502613913</v>
      </c>
      <c r="S62" s="85">
        <f>bog2014.dat!P53</f>
        <v>0</v>
      </c>
      <c r="T62" s="86">
        <f>bog2014.dat!B137</f>
        <v>0.45</v>
      </c>
      <c r="U62" s="86">
        <f>bog2014.dat!C137</f>
        <v>0.5</v>
      </c>
      <c r="V62" s="86">
        <f>bog2014.dat!D137</f>
        <v>0.73617715500000003</v>
      </c>
      <c r="W62" s="86">
        <f>bog2014.dat!E137</f>
        <v>0.876702176</v>
      </c>
      <c r="X62" s="86">
        <f>bog2014.dat!F137</f>
        <v>1.027197943</v>
      </c>
      <c r="Y62" s="86">
        <f>bog2014.dat!G137</f>
        <v>1.111569137</v>
      </c>
      <c r="Z62" s="86">
        <f>bog2014.dat!H137</f>
        <v>1.2128246009999999</v>
      </c>
      <c r="AA62" s="86">
        <f>bog2014.dat!I137</f>
        <v>1.340548791</v>
      </c>
      <c r="AB62" s="86">
        <f>bog2014.dat!J137</f>
        <v>1.408014103</v>
      </c>
      <c r="AC62" s="86">
        <f>bog2014.dat!K137</f>
        <v>1.517838719</v>
      </c>
      <c r="AD62" s="86">
        <f>bog2014.dat!L137</f>
        <v>1.548932752</v>
      </c>
      <c r="AE62" s="86">
        <f>bog2014.dat!M137</f>
        <v>1.502613913</v>
      </c>
    </row>
    <row r="63" spans="4:31">
      <c r="D63" s="85">
        <f>bog2014.dat!A54</f>
        <v>2000</v>
      </c>
      <c r="E63" s="86">
        <v>0.44700000000000001</v>
      </c>
      <c r="F63" s="86">
        <v>0.58899999999999997</v>
      </c>
      <c r="G63" s="86">
        <f>bog2014.dat!D54</f>
        <v>0.74100081600000001</v>
      </c>
      <c r="H63" s="86">
        <f>bog2014.dat!E54</f>
        <v>0.842777479</v>
      </c>
      <c r="I63" s="86">
        <f>bog2014.dat!F54</f>
        <v>0.99514118600000001</v>
      </c>
      <c r="J63" s="86">
        <f>bog2014.dat!G54</f>
        <v>1.123564177</v>
      </c>
      <c r="K63" s="86">
        <f>bog2014.dat!H54</f>
        <v>1.2101617060000001</v>
      </c>
      <c r="L63" s="86">
        <f>bog2014.dat!I54</f>
        <v>1.291216235</v>
      </c>
      <c r="M63" s="86">
        <f>bog2014.dat!J54</f>
        <v>1.3731067770000001</v>
      </c>
      <c r="N63" s="86">
        <f>bog2014.dat!K54</f>
        <v>1.416914207</v>
      </c>
      <c r="O63" s="86">
        <f>bog2014.dat!L54</f>
        <v>1.4267447550000001</v>
      </c>
      <c r="P63" s="86">
        <f>bog2014.dat!M54</f>
        <v>1.4217580329999999</v>
      </c>
      <c r="S63" s="85">
        <f>bog2014.dat!P54</f>
        <v>0</v>
      </c>
      <c r="T63" s="86">
        <f>bog2014.dat!B138</f>
        <v>0.45</v>
      </c>
      <c r="U63" s="86">
        <f>bog2014.dat!C138</f>
        <v>0.5</v>
      </c>
      <c r="V63" s="86">
        <f>bog2014.dat!D138</f>
        <v>0.74100081600000001</v>
      </c>
      <c r="W63" s="86">
        <f>bog2014.dat!E138</f>
        <v>0.842777479</v>
      </c>
      <c r="X63" s="86">
        <f>bog2014.dat!F138</f>
        <v>0.99514118600000001</v>
      </c>
      <c r="Y63" s="86">
        <f>bog2014.dat!G138</f>
        <v>1.123564177</v>
      </c>
      <c r="Z63" s="86">
        <f>bog2014.dat!H138</f>
        <v>1.2101617060000001</v>
      </c>
      <c r="AA63" s="86">
        <f>bog2014.dat!I138</f>
        <v>1.291216235</v>
      </c>
      <c r="AB63" s="86">
        <f>bog2014.dat!J138</f>
        <v>1.3731067770000001</v>
      </c>
      <c r="AC63" s="86">
        <f>bog2014.dat!K138</f>
        <v>1.416914207</v>
      </c>
      <c r="AD63" s="86">
        <f>bog2014.dat!L138</f>
        <v>1.4267447550000001</v>
      </c>
      <c r="AE63" s="86">
        <f>bog2014.dat!M138</f>
        <v>1.4217580329999999</v>
      </c>
    </row>
    <row r="64" spans="4:31">
      <c r="D64" s="85">
        <f>bog2014.dat!A55</f>
        <v>2001</v>
      </c>
      <c r="E64" s="86">
        <v>0.44700000000000001</v>
      </c>
      <c r="F64" s="86">
        <v>0.58899999999999997</v>
      </c>
      <c r="G64" s="86">
        <f>bog2014.dat!D55</f>
        <v>0.74306684899999997</v>
      </c>
      <c r="H64" s="86">
        <f>bog2014.dat!E55</f>
        <v>0.84345202200000002</v>
      </c>
      <c r="I64" s="86">
        <f>bog2014.dat!F55</f>
        <v>1.0083035090000001</v>
      </c>
      <c r="J64" s="86">
        <f>bog2014.dat!G55</f>
        <v>1.137682791</v>
      </c>
      <c r="K64" s="86">
        <f>bog2014.dat!H55</f>
        <v>1.221388433</v>
      </c>
      <c r="L64" s="86">
        <f>bog2014.dat!I55</f>
        <v>1.309418862</v>
      </c>
      <c r="M64" s="86">
        <f>bog2014.dat!J55</f>
        <v>1.392963017</v>
      </c>
      <c r="N64" s="86">
        <f>bog2014.dat!K55</f>
        <v>1.440239657</v>
      </c>
      <c r="O64" s="86">
        <f>bog2014.dat!L55</f>
        <v>1.4456692069999999</v>
      </c>
      <c r="P64" s="86">
        <f>bog2014.dat!M55</f>
        <v>1.4414985330000001</v>
      </c>
      <c r="S64" s="85">
        <f>bog2014.dat!P55</f>
        <v>0</v>
      </c>
      <c r="T64" s="86">
        <f>bog2014.dat!B139</f>
        <v>0.45</v>
      </c>
      <c r="U64" s="86">
        <f>bog2014.dat!C139</f>
        <v>0.5</v>
      </c>
      <c r="V64" s="86">
        <f>bog2014.dat!D139</f>
        <v>0.74306684899999997</v>
      </c>
      <c r="W64" s="86">
        <f>bog2014.dat!E139</f>
        <v>0.84345202200000002</v>
      </c>
      <c r="X64" s="86">
        <f>bog2014.dat!F139</f>
        <v>1.0083035090000001</v>
      </c>
      <c r="Y64" s="86">
        <f>bog2014.dat!G139</f>
        <v>1.137682791</v>
      </c>
      <c r="Z64" s="86">
        <f>bog2014.dat!H139</f>
        <v>1.221388433</v>
      </c>
      <c r="AA64" s="86">
        <f>bog2014.dat!I139</f>
        <v>1.309418862</v>
      </c>
      <c r="AB64" s="86">
        <f>bog2014.dat!J139</f>
        <v>1.392963017</v>
      </c>
      <c r="AC64" s="86">
        <f>bog2014.dat!K139</f>
        <v>1.440239657</v>
      </c>
      <c r="AD64" s="86">
        <f>bog2014.dat!L139</f>
        <v>1.4456692069999999</v>
      </c>
      <c r="AE64" s="86">
        <f>bog2014.dat!M139</f>
        <v>1.4414985330000001</v>
      </c>
    </row>
    <row r="65" spans="3:31">
      <c r="D65" s="85">
        <f>bog2014.dat!A56</f>
        <v>2002</v>
      </c>
      <c r="E65" s="86">
        <v>0.44700000000000001</v>
      </c>
      <c r="F65" s="86">
        <v>0.58899999999999997</v>
      </c>
      <c r="G65" s="86">
        <f>bog2014.dat!D56</f>
        <v>0.752293247</v>
      </c>
      <c r="H65" s="86">
        <f>bog2014.dat!E56</f>
        <v>0.85441010799999995</v>
      </c>
      <c r="I65" s="86">
        <f>bog2014.dat!F56</f>
        <v>1.0205307050000001</v>
      </c>
      <c r="J65" s="86">
        <f>bog2014.dat!G56</f>
        <v>1.157430387</v>
      </c>
      <c r="K65" s="86">
        <f>bog2014.dat!H56</f>
        <v>1.2291839250000001</v>
      </c>
      <c r="L65" s="86">
        <f>bog2014.dat!I56</f>
        <v>1.324492972</v>
      </c>
      <c r="M65" s="86">
        <f>bog2014.dat!J56</f>
        <v>1.4140806029999999</v>
      </c>
      <c r="N65" s="86">
        <f>bog2014.dat!K56</f>
        <v>1.4745336440000001</v>
      </c>
      <c r="O65" s="86">
        <f>bog2014.dat!L56</f>
        <v>1.47478775</v>
      </c>
      <c r="P65" s="86">
        <f>bog2014.dat!M56</f>
        <v>1.4567701230000001</v>
      </c>
      <c r="S65" s="85">
        <f>bog2014.dat!P56</f>
        <v>0</v>
      </c>
      <c r="T65" s="86">
        <f>bog2014.dat!B140</f>
        <v>0.45</v>
      </c>
      <c r="U65" s="86">
        <f>bog2014.dat!C140</f>
        <v>0.5</v>
      </c>
      <c r="V65" s="86">
        <f>bog2014.dat!D140</f>
        <v>0.752293247</v>
      </c>
      <c r="W65" s="86">
        <f>bog2014.dat!E140</f>
        <v>0.85441010799999995</v>
      </c>
      <c r="X65" s="86">
        <f>bog2014.dat!F140</f>
        <v>1.0205307050000001</v>
      </c>
      <c r="Y65" s="86">
        <f>bog2014.dat!G140</f>
        <v>1.157430387</v>
      </c>
      <c r="Z65" s="86">
        <f>bog2014.dat!H140</f>
        <v>1.2291839250000001</v>
      </c>
      <c r="AA65" s="86">
        <f>bog2014.dat!I140</f>
        <v>1.324492972</v>
      </c>
      <c r="AB65" s="86">
        <f>bog2014.dat!J140</f>
        <v>1.4140806029999999</v>
      </c>
      <c r="AC65" s="86">
        <f>bog2014.dat!K140</f>
        <v>1.4745336440000001</v>
      </c>
      <c r="AD65" s="86">
        <f>bog2014.dat!L140</f>
        <v>1.47478775</v>
      </c>
      <c r="AE65" s="86">
        <f>bog2014.dat!M140</f>
        <v>1.4567701230000001</v>
      </c>
    </row>
    <row r="66" spans="3:31">
      <c r="D66" s="85">
        <f>bog2014.dat!A57</f>
        <v>2003</v>
      </c>
      <c r="E66" s="86">
        <v>0.44700000000000001</v>
      </c>
      <c r="F66" s="86">
        <v>0.58899999999999997</v>
      </c>
      <c r="G66" s="86">
        <f>bog2014.dat!D57</f>
        <v>0.75033100200000002</v>
      </c>
      <c r="H66" s="86">
        <f>bog2014.dat!E57</f>
        <v>0.84559532599999998</v>
      </c>
      <c r="I66" s="86">
        <f>bog2014.dat!F57</f>
        <v>1.014142069</v>
      </c>
      <c r="J66" s="86">
        <f>bog2014.dat!G57</f>
        <v>1.154108076</v>
      </c>
      <c r="K66" s="86">
        <f>bog2014.dat!H57</f>
        <v>1.2282373680000001</v>
      </c>
      <c r="L66" s="86">
        <f>bog2014.dat!I57</f>
        <v>1.3177204490000001</v>
      </c>
      <c r="M66" s="86">
        <f>bog2014.dat!J57</f>
        <v>1.4032177560000001</v>
      </c>
      <c r="N66" s="86">
        <f>bog2014.dat!K57</f>
        <v>1.4570314790000001</v>
      </c>
      <c r="O66" s="86">
        <f>bog2014.dat!L57</f>
        <v>1.4623104250000001</v>
      </c>
      <c r="P66" s="86">
        <f>bog2014.dat!M57</f>
        <v>1.4558713459999999</v>
      </c>
      <c r="S66" s="85">
        <f>bog2014.dat!P57</f>
        <v>0</v>
      </c>
      <c r="T66" s="86">
        <f>bog2014.dat!B141</f>
        <v>0.45</v>
      </c>
      <c r="U66" s="86">
        <f>bog2014.dat!C141</f>
        <v>0.5</v>
      </c>
      <c r="V66" s="86">
        <f>bog2014.dat!D141</f>
        <v>0.75033100200000002</v>
      </c>
      <c r="W66" s="86">
        <f>bog2014.dat!E141</f>
        <v>0.84559532599999998</v>
      </c>
      <c r="X66" s="86">
        <f>bog2014.dat!F141</f>
        <v>1.014142069</v>
      </c>
      <c r="Y66" s="86">
        <f>bog2014.dat!G141</f>
        <v>1.154108076</v>
      </c>
      <c r="Z66" s="86">
        <f>bog2014.dat!H141</f>
        <v>1.2282373680000001</v>
      </c>
      <c r="AA66" s="86">
        <f>bog2014.dat!I141</f>
        <v>1.3177204490000001</v>
      </c>
      <c r="AB66" s="86">
        <f>bog2014.dat!J141</f>
        <v>1.4032177560000001</v>
      </c>
      <c r="AC66" s="86">
        <f>bog2014.dat!K141</f>
        <v>1.4570314790000001</v>
      </c>
      <c r="AD66" s="86">
        <f>bog2014.dat!L141</f>
        <v>1.4623104250000001</v>
      </c>
      <c r="AE66" s="86">
        <f>bog2014.dat!M141</f>
        <v>1.4558713459999999</v>
      </c>
    </row>
    <row r="67" spans="3:31">
      <c r="D67" s="85">
        <f>bog2014.dat!A58</f>
        <v>2004</v>
      </c>
      <c r="E67" s="86">
        <v>0.44700000000000001</v>
      </c>
      <c r="F67" s="86">
        <v>0.58899999999999997</v>
      </c>
      <c r="G67" s="86">
        <f>bog2014.dat!D58</f>
        <v>0.75244602500000002</v>
      </c>
      <c r="H67" s="86">
        <f>bog2014.dat!E58</f>
        <v>0.86075893999999997</v>
      </c>
      <c r="I67" s="86">
        <f>bog2014.dat!F58</f>
        <v>1.0162823160000001</v>
      </c>
      <c r="J67" s="86">
        <f>bog2014.dat!G58</f>
        <v>1.139383563</v>
      </c>
      <c r="K67" s="86">
        <f>bog2014.dat!H58</f>
        <v>1.228265795</v>
      </c>
      <c r="L67" s="86">
        <f>bog2014.dat!I58</f>
        <v>1.3310994570000001</v>
      </c>
      <c r="M67" s="86">
        <f>bog2014.dat!J58</f>
        <v>1.4115045930000001</v>
      </c>
      <c r="N67" s="86">
        <f>bog2014.dat!K58</f>
        <v>1.4735521140000001</v>
      </c>
      <c r="O67" s="86">
        <f>bog2014.dat!L58</f>
        <v>1.4823638509999999</v>
      </c>
      <c r="P67" s="86">
        <f>bog2014.dat!M58</f>
        <v>1.4752235419999999</v>
      </c>
      <c r="S67" s="85">
        <f>bog2014.dat!P58</f>
        <v>0</v>
      </c>
      <c r="T67" s="86">
        <f>bog2014.dat!B142</f>
        <v>0.45</v>
      </c>
      <c r="U67" s="86">
        <f>bog2014.dat!C142</f>
        <v>0.5</v>
      </c>
      <c r="V67" s="86">
        <f>bog2014.dat!D142</f>
        <v>0.75244602500000002</v>
      </c>
      <c r="W67" s="86">
        <f>bog2014.dat!E142</f>
        <v>0.86075893999999997</v>
      </c>
      <c r="X67" s="86">
        <f>bog2014.dat!F142</f>
        <v>1.0162823160000001</v>
      </c>
      <c r="Y67" s="86">
        <f>bog2014.dat!G142</f>
        <v>1.139383563</v>
      </c>
      <c r="Z67" s="86">
        <f>bog2014.dat!H142</f>
        <v>1.228265795</v>
      </c>
      <c r="AA67" s="86">
        <f>bog2014.dat!I142</f>
        <v>1.3310994570000001</v>
      </c>
      <c r="AB67" s="86">
        <f>bog2014.dat!J142</f>
        <v>1.4115045930000001</v>
      </c>
      <c r="AC67" s="86">
        <f>bog2014.dat!K142</f>
        <v>1.4735521140000001</v>
      </c>
      <c r="AD67" s="86">
        <f>bog2014.dat!L142</f>
        <v>1.4823638509999999</v>
      </c>
      <c r="AE67" s="86">
        <f>bog2014.dat!M142</f>
        <v>1.4752235419999999</v>
      </c>
    </row>
    <row r="68" spans="3:31">
      <c r="D68" s="85">
        <f>bog2014.dat!A59</f>
        <v>2005</v>
      </c>
      <c r="E68" s="86">
        <v>0.44700000000000001</v>
      </c>
      <c r="F68" s="86">
        <v>0.58899999999999997</v>
      </c>
      <c r="G68" s="86">
        <f>bog2014.dat!D59</f>
        <v>0.74264961799999996</v>
      </c>
      <c r="H68" s="86">
        <f>bog2014.dat!E59</f>
        <v>0.86153362</v>
      </c>
      <c r="I68" s="86">
        <f>bog2014.dat!F59</f>
        <v>1.0181323950000001</v>
      </c>
      <c r="J68" s="86">
        <f>bog2014.dat!G59</f>
        <v>1.128716171</v>
      </c>
      <c r="K68" s="86">
        <f>bog2014.dat!H59</f>
        <v>1.2187261810000001</v>
      </c>
      <c r="L68" s="86">
        <f>bog2014.dat!I59</f>
        <v>1.3262381270000001</v>
      </c>
      <c r="M68" s="86">
        <f>bog2014.dat!J59</f>
        <v>1.402992129</v>
      </c>
      <c r="N68" s="86">
        <f>bog2014.dat!K59</f>
        <v>1.481513997</v>
      </c>
      <c r="O68" s="86">
        <f>bog2014.dat!L59</f>
        <v>1.498623</v>
      </c>
      <c r="P68" s="86">
        <f>bog2014.dat!M59</f>
        <v>1.4735085809999999</v>
      </c>
      <c r="S68" s="85">
        <f>bog2014.dat!P59</f>
        <v>0</v>
      </c>
      <c r="T68" s="86">
        <f>bog2014.dat!B143</f>
        <v>0.45</v>
      </c>
      <c r="U68" s="86">
        <f>bog2014.dat!C143</f>
        <v>0.5</v>
      </c>
      <c r="V68" s="86">
        <f>bog2014.dat!D143</f>
        <v>0.74264961799999996</v>
      </c>
      <c r="W68" s="86">
        <f>bog2014.dat!E143</f>
        <v>0.86153362</v>
      </c>
      <c r="X68" s="86">
        <f>bog2014.dat!F143</f>
        <v>1.0181323950000001</v>
      </c>
      <c r="Y68" s="86">
        <f>bog2014.dat!G143</f>
        <v>1.128716171</v>
      </c>
      <c r="Z68" s="86">
        <f>bog2014.dat!H143</f>
        <v>1.2187261810000001</v>
      </c>
      <c r="AA68" s="86">
        <f>bog2014.dat!I143</f>
        <v>1.3262381270000001</v>
      </c>
      <c r="AB68" s="86">
        <f>bog2014.dat!J143</f>
        <v>1.402992129</v>
      </c>
      <c r="AC68" s="86">
        <f>bog2014.dat!K143</f>
        <v>1.481513997</v>
      </c>
      <c r="AD68" s="86">
        <f>bog2014.dat!L143</f>
        <v>1.498623</v>
      </c>
      <c r="AE68" s="86">
        <f>bog2014.dat!M143</f>
        <v>1.4735085809999999</v>
      </c>
    </row>
    <row r="69" spans="3:31">
      <c r="D69" s="85">
        <f>bog2014.dat!A60</f>
        <v>2006</v>
      </c>
      <c r="E69" s="86">
        <v>0.44700000000000001</v>
      </c>
      <c r="F69" s="86">
        <v>0.58899999999999997</v>
      </c>
      <c r="G69" s="86">
        <f>bog2014.dat!D60</f>
        <v>0.74264961799999996</v>
      </c>
      <c r="H69" s="86">
        <f>bog2014.dat!E60</f>
        <v>0.86153362</v>
      </c>
      <c r="I69" s="86">
        <f>bog2014.dat!F60</f>
        <v>1.0181323950000001</v>
      </c>
      <c r="J69" s="86">
        <f>bog2014.dat!G60</f>
        <v>1.128716171</v>
      </c>
      <c r="K69" s="86">
        <f>bog2014.dat!H60</f>
        <v>1.2187261810000001</v>
      </c>
      <c r="L69" s="86">
        <f>bog2014.dat!I60</f>
        <v>1.3262381270000001</v>
      </c>
      <c r="M69" s="86">
        <f>bog2014.dat!J60</f>
        <v>1.402992129</v>
      </c>
      <c r="N69" s="86">
        <f>bog2014.dat!K60</f>
        <v>1.481513997</v>
      </c>
      <c r="O69" s="86">
        <f>bog2014.dat!L60</f>
        <v>1.498623</v>
      </c>
      <c r="P69" s="86">
        <f>bog2014.dat!M60</f>
        <v>1.4735085809999999</v>
      </c>
      <c r="S69" s="85">
        <f>bog2014.dat!P60</f>
        <v>0</v>
      </c>
      <c r="T69" s="86">
        <f>bog2014.dat!B144</f>
        <v>0.45</v>
      </c>
      <c r="U69" s="86">
        <f>bog2014.dat!C144</f>
        <v>0.5</v>
      </c>
      <c r="V69" s="86">
        <f>bog2014.dat!D144</f>
        <v>0.74264961799999996</v>
      </c>
      <c r="W69" s="86">
        <f>bog2014.dat!E144</f>
        <v>0.86153362</v>
      </c>
      <c r="X69" s="86">
        <f>bog2014.dat!F144</f>
        <v>1.0181323950000001</v>
      </c>
      <c r="Y69" s="86">
        <f>bog2014.dat!G144</f>
        <v>1.128716171</v>
      </c>
      <c r="Z69" s="86">
        <f>bog2014.dat!H144</f>
        <v>1.2187261810000001</v>
      </c>
      <c r="AA69" s="86">
        <f>bog2014.dat!I144</f>
        <v>1.3262381270000001</v>
      </c>
      <c r="AB69" s="86">
        <f>bog2014.dat!J144</f>
        <v>1.402992129</v>
      </c>
      <c r="AC69" s="86">
        <f>bog2014.dat!K144</f>
        <v>1.481513997</v>
      </c>
      <c r="AD69" s="86">
        <f>bog2014.dat!L144</f>
        <v>1.498623</v>
      </c>
      <c r="AE69" s="86">
        <f>bog2014.dat!M144</f>
        <v>1.4735085809999999</v>
      </c>
    </row>
    <row r="70" spans="3:31">
      <c r="D70" s="85">
        <f>bog2014.dat!A61</f>
        <v>2007</v>
      </c>
      <c r="E70" s="86">
        <v>0.44700000000000001</v>
      </c>
      <c r="F70" s="86">
        <v>0.58899999999999997</v>
      </c>
      <c r="G70" s="86">
        <f>bog2014.dat!D61</f>
        <v>0.74264961799999996</v>
      </c>
      <c r="H70" s="86">
        <f>bog2014.dat!E61</f>
        <v>0.86153362</v>
      </c>
      <c r="I70" s="86">
        <f>bog2014.dat!F61</f>
        <v>1.0181323950000001</v>
      </c>
      <c r="J70" s="86">
        <f>bog2014.dat!G61</f>
        <v>1.128716171</v>
      </c>
      <c r="K70" s="86">
        <f>bog2014.dat!H61</f>
        <v>1.2187261810000001</v>
      </c>
      <c r="L70" s="86">
        <f>bog2014.dat!I61</f>
        <v>1.3262381270000001</v>
      </c>
      <c r="M70" s="86">
        <f>bog2014.dat!J61</f>
        <v>1.402992129</v>
      </c>
      <c r="N70" s="86">
        <f>bog2014.dat!K61</f>
        <v>1.481513997</v>
      </c>
      <c r="O70" s="86">
        <f>bog2014.dat!L61</f>
        <v>1.498623</v>
      </c>
      <c r="P70" s="86">
        <f>bog2014.dat!M61</f>
        <v>1.4735085809999999</v>
      </c>
      <c r="S70" s="85">
        <f>bog2014.dat!P61</f>
        <v>0</v>
      </c>
      <c r="T70" s="86">
        <f>bog2014.dat!B145</f>
        <v>0.45</v>
      </c>
      <c r="U70" s="86">
        <f>bog2014.dat!C145</f>
        <v>0.5</v>
      </c>
      <c r="V70" s="86">
        <f>bog2014.dat!D145</f>
        <v>0.74264961799999996</v>
      </c>
      <c r="W70" s="86">
        <f>bog2014.dat!E145</f>
        <v>0.86153362</v>
      </c>
      <c r="X70" s="86">
        <f>bog2014.dat!F145</f>
        <v>1.0181323950000001</v>
      </c>
      <c r="Y70" s="86">
        <f>bog2014.dat!G145</f>
        <v>1.128716171</v>
      </c>
      <c r="Z70" s="86">
        <f>bog2014.dat!H145</f>
        <v>1.2187261810000001</v>
      </c>
      <c r="AA70" s="86">
        <f>bog2014.dat!I145</f>
        <v>1.3262381270000001</v>
      </c>
      <c r="AB70" s="86">
        <f>bog2014.dat!J145</f>
        <v>1.402992129</v>
      </c>
      <c r="AC70" s="86">
        <f>bog2014.dat!K145</f>
        <v>1.481513997</v>
      </c>
      <c r="AD70" s="86">
        <f>bog2014.dat!L145</f>
        <v>1.498623</v>
      </c>
      <c r="AE70" s="86">
        <f>bog2014.dat!M145</f>
        <v>1.4735085809999999</v>
      </c>
    </row>
    <row r="71" spans="3:31">
      <c r="D71" s="85">
        <f>bog2014.dat!A62</f>
        <v>2008</v>
      </c>
      <c r="E71" s="86">
        <v>0.44700000000000001</v>
      </c>
      <c r="F71" s="86">
        <v>0.58899999999999997</v>
      </c>
      <c r="G71" s="86">
        <f>bog2014.dat!D62</f>
        <v>0.74264961799999996</v>
      </c>
      <c r="H71" s="86">
        <f>bog2014.dat!E62</f>
        <v>0.86153362</v>
      </c>
      <c r="I71" s="86">
        <f>bog2014.dat!F62</f>
        <v>1.0181323950000001</v>
      </c>
      <c r="J71" s="86">
        <f>bog2014.dat!G62</f>
        <v>1.128716171</v>
      </c>
      <c r="K71" s="86">
        <f>bog2014.dat!H62</f>
        <v>1.2187261810000001</v>
      </c>
      <c r="L71" s="86">
        <f>bog2014.dat!I62</f>
        <v>1.3262381270000001</v>
      </c>
      <c r="M71" s="86">
        <f>bog2014.dat!J62</f>
        <v>1.402992129</v>
      </c>
      <c r="N71" s="86">
        <f>bog2014.dat!K62</f>
        <v>1.481513997</v>
      </c>
      <c r="O71" s="86">
        <f>bog2014.dat!L62</f>
        <v>1.498623</v>
      </c>
      <c r="P71" s="86">
        <f>bog2014.dat!M62</f>
        <v>1.4735085809999999</v>
      </c>
      <c r="S71" s="85">
        <f>bog2014.dat!P62</f>
        <v>0</v>
      </c>
      <c r="T71" s="86">
        <f>bog2014.dat!B146</f>
        <v>0.45</v>
      </c>
      <c r="U71" s="86">
        <f>bog2014.dat!C146</f>
        <v>0.5</v>
      </c>
      <c r="V71" s="86">
        <f>bog2014.dat!D146</f>
        <v>0.74264961799999996</v>
      </c>
      <c r="W71" s="86">
        <f>bog2014.dat!E146</f>
        <v>0.86153362</v>
      </c>
      <c r="X71" s="86">
        <f>bog2014.dat!F146</f>
        <v>1.0181323950000001</v>
      </c>
      <c r="Y71" s="86">
        <f>bog2014.dat!G146</f>
        <v>1.128716171</v>
      </c>
      <c r="Z71" s="86">
        <f>bog2014.dat!H146</f>
        <v>1.2187261810000001</v>
      </c>
      <c r="AA71" s="86">
        <f>bog2014.dat!I146</f>
        <v>1.3262381270000001</v>
      </c>
      <c r="AB71" s="86">
        <f>bog2014.dat!J146</f>
        <v>1.402992129</v>
      </c>
      <c r="AC71" s="86">
        <f>bog2014.dat!K146</f>
        <v>1.481513997</v>
      </c>
      <c r="AD71" s="86">
        <f>bog2014.dat!L146</f>
        <v>1.498623</v>
      </c>
      <c r="AE71" s="86">
        <f>bog2014.dat!M146</f>
        <v>1.4735085809999999</v>
      </c>
    </row>
    <row r="72" spans="3:31">
      <c r="D72" s="85">
        <f>bog2014.dat!A63</f>
        <v>2009</v>
      </c>
      <c r="E72" s="86">
        <v>0.44700000000000001</v>
      </c>
      <c r="F72" s="86">
        <v>0.58899999999999997</v>
      </c>
      <c r="G72" s="86">
        <f>bog2014.dat!D63</f>
        <v>0.74264961799999996</v>
      </c>
      <c r="H72" s="86">
        <f>bog2014.dat!E63</f>
        <v>0.86153362</v>
      </c>
      <c r="I72" s="86">
        <f>bog2014.dat!F63</f>
        <v>1.0181323950000001</v>
      </c>
      <c r="J72" s="86">
        <f>bog2014.dat!G63</f>
        <v>1.128716171</v>
      </c>
      <c r="K72" s="86">
        <f>bog2014.dat!H63</f>
        <v>1.2187261810000001</v>
      </c>
      <c r="L72" s="86">
        <f>bog2014.dat!I63</f>
        <v>1.3262381270000001</v>
      </c>
      <c r="M72" s="86">
        <f>bog2014.dat!J63</f>
        <v>1.402992129</v>
      </c>
      <c r="N72" s="86">
        <f>bog2014.dat!K63</f>
        <v>1.481513997</v>
      </c>
      <c r="O72" s="86">
        <f>bog2014.dat!L63</f>
        <v>1.498623</v>
      </c>
      <c r="P72" s="86">
        <f>bog2014.dat!M63</f>
        <v>1.4735085809999999</v>
      </c>
      <c r="S72" s="85">
        <f>bog2014.dat!P63</f>
        <v>0</v>
      </c>
      <c r="T72" s="86">
        <f>bog2014.dat!B147</f>
        <v>0.45</v>
      </c>
      <c r="U72" s="86">
        <f>bog2014.dat!C147</f>
        <v>0.5</v>
      </c>
      <c r="V72" s="86">
        <f>bog2014.dat!D147</f>
        <v>0.74264961799999996</v>
      </c>
      <c r="W72" s="86">
        <f>bog2014.dat!E147</f>
        <v>0.86153362</v>
      </c>
      <c r="X72" s="86">
        <f>bog2014.dat!F147</f>
        <v>1.0181323950000001</v>
      </c>
      <c r="Y72" s="86">
        <f>bog2014.dat!G147</f>
        <v>1.128716171</v>
      </c>
      <c r="Z72" s="86">
        <f>bog2014.dat!H147</f>
        <v>1.2187261810000001</v>
      </c>
      <c r="AA72" s="86">
        <f>bog2014.dat!I147</f>
        <v>1.3262381270000001</v>
      </c>
      <c r="AB72" s="86">
        <f>bog2014.dat!J147</f>
        <v>1.402992129</v>
      </c>
      <c r="AC72" s="86">
        <f>bog2014.dat!K147</f>
        <v>1.481513997</v>
      </c>
      <c r="AD72" s="86">
        <f>bog2014.dat!L147</f>
        <v>1.498623</v>
      </c>
      <c r="AE72" s="86">
        <f>bog2014.dat!M147</f>
        <v>1.4735085809999999</v>
      </c>
    </row>
    <row r="73" spans="3:31">
      <c r="D73" s="85">
        <f>bog2014.dat!A64</f>
        <v>2010</v>
      </c>
      <c r="E73" s="86">
        <v>0.44700000000000001</v>
      </c>
      <c r="F73" s="86">
        <v>0.58899999999999997</v>
      </c>
      <c r="G73" s="86">
        <f>bog2014.dat!D64</f>
        <v>0.74264961799999996</v>
      </c>
      <c r="H73" s="86">
        <f>bog2014.dat!E64</f>
        <v>0.86153362</v>
      </c>
      <c r="I73" s="86">
        <f>bog2014.dat!F64</f>
        <v>1.0181323950000001</v>
      </c>
      <c r="J73" s="86">
        <f>bog2014.dat!G64</f>
        <v>1.128716171</v>
      </c>
      <c r="K73" s="86">
        <f>bog2014.dat!H64</f>
        <v>1.2187261810000001</v>
      </c>
      <c r="L73" s="86">
        <f>bog2014.dat!I64</f>
        <v>1.3262381270000001</v>
      </c>
      <c r="M73" s="86">
        <f>bog2014.dat!J64</f>
        <v>1.402992129</v>
      </c>
      <c r="N73" s="86">
        <f>bog2014.dat!K64</f>
        <v>1.481513997</v>
      </c>
      <c r="O73" s="86">
        <f>bog2014.dat!L64</f>
        <v>1.498623</v>
      </c>
      <c r="P73" s="86">
        <f>bog2014.dat!M64</f>
        <v>1.4735085809999999</v>
      </c>
      <c r="S73" s="85">
        <f>bog2014.dat!P64</f>
        <v>0</v>
      </c>
      <c r="T73" s="86">
        <f>bog2014.dat!B148</f>
        <v>0.45</v>
      </c>
      <c r="U73" s="86">
        <f>bog2014.dat!C148</f>
        <v>0.5</v>
      </c>
      <c r="V73" s="86">
        <f>bog2014.dat!D148</f>
        <v>0.74264961799999996</v>
      </c>
      <c r="W73" s="86">
        <f>bog2014.dat!E148</f>
        <v>0.86153362</v>
      </c>
      <c r="X73" s="86">
        <f>bog2014.dat!F148</f>
        <v>1.0181323950000001</v>
      </c>
      <c r="Y73" s="86">
        <f>bog2014.dat!G148</f>
        <v>1.128716171</v>
      </c>
      <c r="Z73" s="86">
        <f>bog2014.dat!H148</f>
        <v>1.2187261810000001</v>
      </c>
      <c r="AA73" s="86">
        <f>bog2014.dat!I148</f>
        <v>1.3262381270000001</v>
      </c>
      <c r="AB73" s="86">
        <f>bog2014.dat!J148</f>
        <v>1.402992129</v>
      </c>
      <c r="AC73" s="86">
        <f>bog2014.dat!K148</f>
        <v>1.481513997</v>
      </c>
      <c r="AD73" s="86">
        <f>bog2014.dat!L148</f>
        <v>1.498623</v>
      </c>
      <c r="AE73" s="86">
        <f>bog2014.dat!M148</f>
        <v>1.4735085809999999</v>
      </c>
    </row>
    <row r="74" spans="3:31">
      <c r="D74" s="85">
        <f>bog2014.dat!A65</f>
        <v>2011</v>
      </c>
      <c r="E74" s="86">
        <v>0.44700000000000001</v>
      </c>
      <c r="F74" s="86">
        <v>0.58899999999999997</v>
      </c>
      <c r="G74" s="86">
        <f>bog2014.dat!D65</f>
        <v>0.74264961799999996</v>
      </c>
      <c r="H74" s="86">
        <f>bog2014.dat!E65</f>
        <v>0.86153362</v>
      </c>
      <c r="I74" s="86">
        <f>bog2014.dat!F65</f>
        <v>1.0181323950000001</v>
      </c>
      <c r="J74" s="86">
        <f>bog2014.dat!G65</f>
        <v>1.128716171</v>
      </c>
      <c r="K74" s="86">
        <f>bog2014.dat!H65</f>
        <v>1.2187261810000001</v>
      </c>
      <c r="L74" s="86">
        <f>bog2014.dat!I65</f>
        <v>1.3262381270000001</v>
      </c>
      <c r="M74" s="86">
        <f>bog2014.dat!J65</f>
        <v>1.402992129</v>
      </c>
      <c r="N74" s="86">
        <f>bog2014.dat!K65</f>
        <v>1.481513997</v>
      </c>
      <c r="O74" s="86">
        <f>bog2014.dat!L65</f>
        <v>1.498623</v>
      </c>
      <c r="P74" s="86">
        <f>bog2014.dat!M65</f>
        <v>1.4735085809999999</v>
      </c>
      <c r="S74" s="85">
        <f>bog2014.dat!P65</f>
        <v>0</v>
      </c>
      <c r="T74" s="86">
        <f>bog2014.dat!B149</f>
        <v>0.45</v>
      </c>
      <c r="U74" s="86">
        <f>bog2014.dat!C149</f>
        <v>0.5</v>
      </c>
      <c r="V74" s="86">
        <f>bog2014.dat!D149</f>
        <v>0.74264961799999996</v>
      </c>
      <c r="W74" s="86">
        <f>bog2014.dat!E149</f>
        <v>0.86153362</v>
      </c>
      <c r="X74" s="86">
        <f>bog2014.dat!F149</f>
        <v>1.0181323950000001</v>
      </c>
      <c r="Y74" s="86">
        <f>bog2014.dat!G149</f>
        <v>1.128716171</v>
      </c>
      <c r="Z74" s="86">
        <f>bog2014.dat!H149</f>
        <v>1.2187261810000001</v>
      </c>
      <c r="AA74" s="86">
        <f>bog2014.dat!I149</f>
        <v>1.3262381270000001</v>
      </c>
      <c r="AB74" s="86">
        <f>bog2014.dat!J149</f>
        <v>1.402992129</v>
      </c>
      <c r="AC74" s="86">
        <f>bog2014.dat!K149</f>
        <v>1.481513997</v>
      </c>
      <c r="AD74" s="86">
        <f>bog2014.dat!L149</f>
        <v>1.498623</v>
      </c>
      <c r="AE74" s="86">
        <f>bog2014.dat!M149</f>
        <v>1.4735085809999999</v>
      </c>
    </row>
    <row r="75" spans="3:31">
      <c r="D75" s="85">
        <f>bog2014.dat!A66</f>
        <v>2012</v>
      </c>
      <c r="E75" s="86">
        <v>0.44700000000000001</v>
      </c>
      <c r="F75" s="86">
        <v>0.58899999999999997</v>
      </c>
      <c r="G75" s="86">
        <f>bog2014.dat!D66</f>
        <v>0.74264961799999996</v>
      </c>
      <c r="H75" s="86">
        <f>bog2014.dat!E66</f>
        <v>0.86153362</v>
      </c>
      <c r="I75" s="86">
        <f>bog2014.dat!F66</f>
        <v>1.0181323950000001</v>
      </c>
      <c r="J75" s="86">
        <f>bog2014.dat!G66</f>
        <v>1.128716171</v>
      </c>
      <c r="K75" s="86">
        <f>bog2014.dat!H66</f>
        <v>1.2187261810000001</v>
      </c>
      <c r="L75" s="86">
        <f>bog2014.dat!I66</f>
        <v>1.3262381270000001</v>
      </c>
      <c r="M75" s="86">
        <f>bog2014.dat!J66</f>
        <v>1.402992129</v>
      </c>
      <c r="N75" s="86">
        <f>bog2014.dat!K66</f>
        <v>1.481513997</v>
      </c>
      <c r="O75" s="86">
        <f>bog2014.dat!L66</f>
        <v>1.498623</v>
      </c>
      <c r="P75" s="86">
        <f>bog2014.dat!M66</f>
        <v>1.4735085809999999</v>
      </c>
      <c r="S75" s="85">
        <f>bog2014.dat!P66</f>
        <v>0</v>
      </c>
      <c r="T75" s="86">
        <f>bog2014.dat!B150</f>
        <v>0.45</v>
      </c>
      <c r="U75" s="86">
        <f>bog2014.dat!C150</f>
        <v>0.5</v>
      </c>
      <c r="V75" s="86">
        <f>bog2014.dat!D150</f>
        <v>0.74264961799999996</v>
      </c>
      <c r="W75" s="86">
        <f>bog2014.dat!E150</f>
        <v>0.86153362</v>
      </c>
      <c r="X75" s="86">
        <f>bog2014.dat!F150</f>
        <v>1.0181323950000001</v>
      </c>
      <c r="Y75" s="86">
        <f>bog2014.dat!G150</f>
        <v>1.128716171</v>
      </c>
      <c r="Z75" s="86">
        <f>bog2014.dat!H150</f>
        <v>1.2187261810000001</v>
      </c>
      <c r="AA75" s="86">
        <f>bog2014.dat!I150</f>
        <v>1.3262381270000001</v>
      </c>
      <c r="AB75" s="86">
        <f>bog2014.dat!J150</f>
        <v>1.402992129</v>
      </c>
      <c r="AC75" s="86">
        <f>bog2014.dat!K150</f>
        <v>1.481513997</v>
      </c>
      <c r="AD75" s="86">
        <f>bog2014.dat!L150</f>
        <v>1.498623</v>
      </c>
      <c r="AE75" s="86">
        <f>bog2014.dat!M150</f>
        <v>1.4735085809999999</v>
      </c>
    </row>
    <row r="76" spans="3:31">
      <c r="D76" s="85">
        <f>bog2014.dat!A67</f>
        <v>2013</v>
      </c>
      <c r="E76" s="86">
        <v>0.44700000000000001</v>
      </c>
      <c r="F76" s="86">
        <v>0.58899999999999997</v>
      </c>
      <c r="G76" s="86">
        <f>bog2014.dat!D67</f>
        <v>0.74264961799999996</v>
      </c>
      <c r="H76" s="86">
        <f>bog2014.dat!E67</f>
        <v>0.86153362</v>
      </c>
      <c r="I76" s="86">
        <f>bog2014.dat!F67</f>
        <v>1.0181323950000001</v>
      </c>
      <c r="J76" s="86">
        <f>bog2014.dat!G67</f>
        <v>1.128716171</v>
      </c>
      <c r="K76" s="86">
        <f>bog2014.dat!H67</f>
        <v>1.2187261810000001</v>
      </c>
      <c r="L76" s="86">
        <f>bog2014.dat!I67</f>
        <v>1.3262381270000001</v>
      </c>
      <c r="M76" s="86">
        <f>bog2014.dat!J67</f>
        <v>1.402992129</v>
      </c>
      <c r="N76" s="86">
        <f>bog2014.dat!K67</f>
        <v>1.481513997</v>
      </c>
      <c r="O76" s="86">
        <f>bog2014.dat!L67</f>
        <v>1.498623</v>
      </c>
      <c r="P76" s="86">
        <f>bog2014.dat!M67</f>
        <v>1.4735085809999999</v>
      </c>
      <c r="S76" s="85">
        <f>bog2014.dat!P67</f>
        <v>0</v>
      </c>
      <c r="T76" s="86">
        <f>bog2014.dat!B151</f>
        <v>0.45</v>
      </c>
      <c r="U76" s="86">
        <f>bog2014.dat!C151</f>
        <v>0.5</v>
      </c>
      <c r="V76" s="86">
        <f>bog2014.dat!D151</f>
        <v>0.74264961799999996</v>
      </c>
      <c r="W76" s="86">
        <f>bog2014.dat!E151</f>
        <v>0.86153362</v>
      </c>
      <c r="X76" s="86">
        <f>bog2014.dat!F151</f>
        <v>1.0181323950000001</v>
      </c>
      <c r="Y76" s="86">
        <f>bog2014.dat!G151</f>
        <v>1.128716171</v>
      </c>
      <c r="Z76" s="86">
        <f>bog2014.dat!H151</f>
        <v>1.2187261810000001</v>
      </c>
      <c r="AA76" s="86">
        <f>bog2014.dat!I151</f>
        <v>1.3262381270000001</v>
      </c>
      <c r="AB76" s="86">
        <f>bog2014.dat!J151</f>
        <v>1.402992129</v>
      </c>
      <c r="AC76" s="86">
        <f>bog2014.dat!K151</f>
        <v>1.481513997</v>
      </c>
      <c r="AD76" s="86">
        <f>bog2014.dat!L151</f>
        <v>1.498623</v>
      </c>
      <c r="AE76" s="86">
        <f>bog2014.dat!M151</f>
        <v>1.4735085809999999</v>
      </c>
    </row>
    <row r="77" spans="3:31">
      <c r="D77" s="85">
        <f>bog2014.dat!A68</f>
        <v>2014</v>
      </c>
      <c r="E77" s="86">
        <v>0.44700000000000001</v>
      </c>
      <c r="F77" s="86">
        <v>0.58899999999999997</v>
      </c>
      <c r="G77" s="86">
        <f>bog2014.dat!D68</f>
        <v>0.74264961799999996</v>
      </c>
      <c r="H77" s="86">
        <f>bog2014.dat!E68</f>
        <v>0.86153362</v>
      </c>
      <c r="I77" s="86">
        <f>bog2014.dat!F68</f>
        <v>1.0181323950000001</v>
      </c>
      <c r="J77" s="86">
        <f>bog2014.dat!G68</f>
        <v>1.128716171</v>
      </c>
      <c r="K77" s="86">
        <f>bog2014.dat!H68</f>
        <v>1.2187261810000001</v>
      </c>
      <c r="L77" s="86">
        <f>bog2014.dat!I68</f>
        <v>1.3262381270000001</v>
      </c>
      <c r="M77" s="86">
        <f>bog2014.dat!J68</f>
        <v>1.402992129</v>
      </c>
      <c r="N77" s="86">
        <f>bog2014.dat!K68</f>
        <v>1.481513997</v>
      </c>
      <c r="O77" s="86">
        <f>bog2014.dat!L68</f>
        <v>1.498623</v>
      </c>
      <c r="P77" s="86">
        <f>bog2014.dat!M68</f>
        <v>1.4735085809999999</v>
      </c>
      <c r="S77" s="85">
        <f>bog2014.dat!P68</f>
        <v>0</v>
      </c>
      <c r="T77" s="86">
        <f>bog2014.dat!B152</f>
        <v>0.45</v>
      </c>
      <c r="U77" s="86">
        <f>bog2014.dat!C152</f>
        <v>0.5</v>
      </c>
      <c r="V77" s="86">
        <f>bog2014.dat!D152</f>
        <v>0.74264961799999996</v>
      </c>
      <c r="W77" s="86">
        <f>bog2014.dat!E152</f>
        <v>0.86153362</v>
      </c>
      <c r="X77" s="86">
        <f>bog2014.dat!F152</f>
        <v>1.0181323950000001</v>
      </c>
      <c r="Y77" s="86">
        <f>bog2014.dat!G152</f>
        <v>1.128716171</v>
      </c>
      <c r="Z77" s="86">
        <f>bog2014.dat!H152</f>
        <v>1.2187261810000001</v>
      </c>
      <c r="AA77" s="86">
        <f>bog2014.dat!I152</f>
        <v>1.3262381270000001</v>
      </c>
      <c r="AB77" s="86">
        <f>bog2014.dat!J152</f>
        <v>1.402992129</v>
      </c>
      <c r="AC77" s="86">
        <f>bog2014.dat!K152</f>
        <v>1.481513997</v>
      </c>
      <c r="AD77" s="86">
        <f>bog2014.dat!L152</f>
        <v>1.498623</v>
      </c>
      <c r="AE77" s="86">
        <f>bog2014.dat!M152</f>
        <v>1.4735085809999999</v>
      </c>
    </row>
    <row r="78" spans="3:31">
      <c r="C78">
        <v>100</v>
      </c>
      <c r="E78" s="87">
        <v>0.1</v>
      </c>
      <c r="F78" s="87">
        <v>0.5</v>
      </c>
      <c r="G78" s="87">
        <f>(bog2014.dat!D29)/100</f>
        <v>3.27</v>
      </c>
      <c r="H78" s="87">
        <f>(bog2014.dat!E29)/100</f>
        <v>2.4700000000000002</v>
      </c>
      <c r="I78" s="87">
        <f>(bog2014.dat!F29)/100</f>
        <v>1.64</v>
      </c>
      <c r="J78" s="87">
        <f>(bog2014.dat!G29)/100</f>
        <v>3.5</v>
      </c>
      <c r="K78" s="87">
        <f>(bog2014.dat!H29)/100</f>
        <v>12.01</v>
      </c>
      <c r="L78" s="87">
        <f>(bog2014.dat!I29)/100</f>
        <v>2.88</v>
      </c>
      <c r="M78" s="87">
        <f>(bog2014.dat!J29)/100</f>
        <v>2.87</v>
      </c>
      <c r="N78" s="87">
        <f>(bog2014.dat!K29)/100</f>
        <v>2.02</v>
      </c>
      <c r="O78" s="87">
        <f>(bog2014.dat!L29)/100</f>
        <v>0.89</v>
      </c>
      <c r="P78" s="87">
        <f>(bog2014.dat!M29)/100</f>
        <v>0.54</v>
      </c>
      <c r="T78" s="86" t="str">
        <f>bog2014.dat!B153</f>
        <v>#</v>
      </c>
      <c r="U78" s="86" t="str">
        <f>bog2014.dat!C153</f>
        <v>Population</v>
      </c>
      <c r="V78" s="86" t="str">
        <f>bog2014.dat!D153</f>
        <v>Weight</v>
      </c>
      <c r="W78" s="86" t="str">
        <f>bog2014.dat!E153</f>
        <v>at</v>
      </c>
      <c r="X78" s="86" t="str">
        <f>bog2014.dat!F153</f>
        <v>Age</v>
      </c>
      <c r="Y78" s="86">
        <f>bog2014.dat!G153</f>
        <v>0</v>
      </c>
      <c r="Z78" s="86">
        <f>bog2014.dat!H153</f>
        <v>0</v>
      </c>
      <c r="AA78" s="86">
        <f>bog2014.dat!I153</f>
        <v>0</v>
      </c>
      <c r="AB78" s="86">
        <f>bog2014.dat!J153</f>
        <v>0</v>
      </c>
      <c r="AC78" s="86">
        <f>bog2014.dat!K153</f>
        <v>0</v>
      </c>
      <c r="AD78" s="86">
        <f>bog2014.dat!L153</f>
        <v>0</v>
      </c>
      <c r="AE78" s="86">
        <f>bog2014.dat!M153</f>
        <v>0</v>
      </c>
    </row>
    <row r="85" spans="4:31" ht="14" thickBot="1">
      <c r="D85" s="88"/>
      <c r="E85" s="89">
        <v>4</v>
      </c>
      <c r="F85" s="89">
        <v>5</v>
      </c>
      <c r="G85" s="89">
        <v>6</v>
      </c>
      <c r="H85" s="89">
        <v>7</v>
      </c>
      <c r="I85" s="89">
        <v>8</v>
      </c>
      <c r="J85" s="89">
        <v>9</v>
      </c>
      <c r="K85" s="89">
        <v>10</v>
      </c>
      <c r="L85" s="89">
        <v>11</v>
      </c>
      <c r="M85" s="89">
        <v>12</v>
      </c>
      <c r="N85" s="89">
        <v>13</v>
      </c>
      <c r="O85" s="89">
        <v>14</v>
      </c>
      <c r="P85" s="89">
        <v>15</v>
      </c>
      <c r="T85" s="89">
        <v>4</v>
      </c>
      <c r="U85" s="89">
        <v>5</v>
      </c>
      <c r="V85" s="89">
        <v>6</v>
      </c>
      <c r="W85" s="89">
        <v>7</v>
      </c>
      <c r="X85" s="89">
        <v>8</v>
      </c>
      <c r="Y85" s="89">
        <v>9</v>
      </c>
      <c r="Z85" s="89">
        <v>10</v>
      </c>
      <c r="AA85" s="89">
        <v>11</v>
      </c>
      <c r="AB85" s="89">
        <v>12</v>
      </c>
      <c r="AC85" s="89">
        <v>13</v>
      </c>
      <c r="AD85" s="89">
        <v>14</v>
      </c>
      <c r="AE85" s="89">
        <v>15</v>
      </c>
    </row>
    <row r="86" spans="4:31" ht="13">
      <c r="D86" s="72">
        <f>bog2014.dat!A94</f>
        <v>1988</v>
      </c>
      <c r="E86" s="90">
        <f>bog2014.dat!B94/1000000</f>
        <v>0</v>
      </c>
      <c r="F86" s="90">
        <f>bog2014.dat!C94/1000000</f>
        <v>27.938320000000001</v>
      </c>
      <c r="G86" s="90">
        <f>bog2014.dat!D94/1000000</f>
        <v>326.71199999999999</v>
      </c>
      <c r="H86" s="90">
        <f>bog2014.dat!E94/1000000</f>
        <v>246.83799999999999</v>
      </c>
      <c r="I86" s="90">
        <f>bog2014.dat!F94/1000000</f>
        <v>163.6831</v>
      </c>
      <c r="J86" s="90">
        <f>bog2014.dat!G94/1000000</f>
        <v>350.07069999999999</v>
      </c>
      <c r="K86" s="90">
        <f>bog2014.dat!H94/1000000</f>
        <v>1200.883</v>
      </c>
      <c r="L86" s="90">
        <f>bog2014.dat!I94/1000000</f>
        <v>287.8218</v>
      </c>
      <c r="M86" s="90">
        <f>bog2014.dat!J94/1000000</f>
        <v>287.33049999999997</v>
      </c>
      <c r="N86" s="90">
        <f>bog2014.dat!K94/1000000</f>
        <v>201.94720000000001</v>
      </c>
      <c r="O86" s="90">
        <f>bog2014.dat!L94/1000000</f>
        <v>89.242429999999999</v>
      </c>
      <c r="P86" s="90">
        <f>bog2014.dat!M94/1000000</f>
        <v>53.885672</v>
      </c>
      <c r="T86" s="90">
        <f>bog2014.dat!B156</f>
        <v>0.3</v>
      </c>
      <c r="U86" s="90">
        <f>bog2014.dat!C156</f>
        <v>0.8</v>
      </c>
      <c r="V86" s="90">
        <f>bog2014.dat!D156</f>
        <v>0.90100000000000002</v>
      </c>
      <c r="W86" s="90">
        <f>bog2014.dat!E156</f>
        <v>0.94699999999999995</v>
      </c>
      <c r="X86" s="90">
        <f>bog2014.dat!F156</f>
        <v>0.96299999999999997</v>
      </c>
      <c r="Y86" s="90">
        <f>bog2014.dat!G156</f>
        <v>0.97</v>
      </c>
      <c r="Z86" s="90">
        <f>bog2014.dat!H156</f>
        <v>1</v>
      </c>
      <c r="AA86" s="90">
        <f>bog2014.dat!I156</f>
        <v>1</v>
      </c>
      <c r="AB86" s="90">
        <f>bog2014.dat!J156</f>
        <v>1</v>
      </c>
      <c r="AC86" s="90">
        <f>bog2014.dat!K156</f>
        <v>1</v>
      </c>
      <c r="AD86" s="90">
        <f>bog2014.dat!L156</f>
        <v>1</v>
      </c>
      <c r="AE86" s="90">
        <f>bog2014.dat!M156</f>
        <v>1</v>
      </c>
    </row>
    <row r="87" spans="4:31" ht="13">
      <c r="D87" s="72">
        <f>bog2014.dat!A95</f>
        <v>1989</v>
      </c>
      <c r="E87" s="90">
        <f>bog2014.dat!B95/1000000</f>
        <v>6</v>
      </c>
      <c r="F87" s="90">
        <f>bog2014.dat!C95/1000000</f>
        <v>15</v>
      </c>
      <c r="G87" s="90">
        <f>bog2014.dat!D95/1000000</f>
        <v>58</v>
      </c>
      <c r="H87" s="90">
        <f>bog2014.dat!E95/1000000</f>
        <v>363</v>
      </c>
      <c r="I87" s="90">
        <f>bog2014.dat!F95/1000000</f>
        <v>147</v>
      </c>
      <c r="J87" s="90">
        <f>bog2014.dat!G95/1000000</f>
        <v>194</v>
      </c>
      <c r="K87" s="90">
        <f>bog2014.dat!H95/1000000</f>
        <v>91</v>
      </c>
      <c r="L87" s="90">
        <f>bog2014.dat!I95/1000000</f>
        <v>1105</v>
      </c>
      <c r="M87" s="90">
        <f>bog2014.dat!J95/1000000</f>
        <v>222</v>
      </c>
      <c r="N87" s="90">
        <f>bog2014.dat!K95/1000000</f>
        <v>223</v>
      </c>
      <c r="O87" s="90">
        <f>bog2014.dat!L95/1000000</f>
        <v>82</v>
      </c>
      <c r="P87" s="90">
        <f>bog2014.dat!M95/1000000</f>
        <v>180</v>
      </c>
    </row>
    <row r="88" spans="4:31" ht="13">
      <c r="D88" s="72">
        <f>bog2014.dat!A96</f>
        <v>1991</v>
      </c>
      <c r="E88" s="90">
        <f>bog2014.dat!B96/1000000</f>
        <v>2</v>
      </c>
      <c r="F88" s="90">
        <f>bog2014.dat!C96/1000000</f>
        <v>12</v>
      </c>
      <c r="G88" s="90">
        <f>bog2014.dat!D96/1000000</f>
        <v>46</v>
      </c>
      <c r="H88" s="90">
        <f>bog2014.dat!E96/1000000</f>
        <v>213</v>
      </c>
      <c r="I88" s="90">
        <f>bog2014.dat!F96/1000000</f>
        <v>93</v>
      </c>
      <c r="J88" s="90">
        <f>bog2014.dat!G96/1000000</f>
        <v>160</v>
      </c>
      <c r="K88" s="90">
        <f>bog2014.dat!H96/1000000</f>
        <v>44</v>
      </c>
      <c r="L88" s="90">
        <f>bog2014.dat!I96/1000000</f>
        <v>92</v>
      </c>
      <c r="M88" s="90">
        <f>bog2014.dat!J96/1000000</f>
        <v>60</v>
      </c>
      <c r="N88" s="90">
        <f>bog2014.dat!K96/1000000</f>
        <v>373</v>
      </c>
      <c r="O88" s="90">
        <f>bog2014.dat!L96/1000000</f>
        <v>119</v>
      </c>
      <c r="P88" s="90">
        <f>bog2014.dat!M96/1000000</f>
        <v>202</v>
      </c>
    </row>
    <row r="89" spans="4:31" ht="13">
      <c r="D89" s="72">
        <f>bog2014.dat!A97</f>
        <v>1992</v>
      </c>
      <c r="E89" s="90">
        <f>bog2014.dat!B97/1000000</f>
        <v>2</v>
      </c>
      <c r="F89" s="90">
        <f>bog2014.dat!C97/1000000</f>
        <v>27</v>
      </c>
      <c r="G89" s="90">
        <f>bog2014.dat!D97/1000000</f>
        <v>54</v>
      </c>
      <c r="H89" s="90">
        <f>bog2014.dat!E97/1000000</f>
        <v>97</v>
      </c>
      <c r="I89" s="90">
        <f>bog2014.dat!F97/1000000</f>
        <v>74</v>
      </c>
      <c r="J89" s="90">
        <f>bog2014.dat!G97/1000000</f>
        <v>71</v>
      </c>
      <c r="K89" s="90">
        <f>bog2014.dat!H97/1000000</f>
        <v>55</v>
      </c>
      <c r="L89" s="90">
        <f>bog2014.dat!I97/1000000</f>
        <v>57</v>
      </c>
      <c r="M89" s="90">
        <f>bog2014.dat!J97/1000000</f>
        <v>33</v>
      </c>
      <c r="N89" s="90">
        <f>bog2014.dat!K97/1000000</f>
        <v>34</v>
      </c>
      <c r="O89" s="90">
        <f>bog2014.dat!L97/1000000</f>
        <v>142</v>
      </c>
      <c r="P89" s="90">
        <f>bog2014.dat!M97/1000000</f>
        <v>327</v>
      </c>
    </row>
    <row r="90" spans="4:31" ht="13">
      <c r="D90" s="72">
        <f>bog2014.dat!A98</f>
        <v>1993</v>
      </c>
      <c r="E90" s="90">
        <f>bog2014.dat!B98/1000000</f>
        <v>33</v>
      </c>
      <c r="F90" s="90">
        <f>bog2014.dat!C98/1000000</f>
        <v>17</v>
      </c>
      <c r="G90" s="90">
        <f>bog2014.dat!D98/1000000</f>
        <v>44</v>
      </c>
      <c r="H90" s="90">
        <f>bog2014.dat!E98/1000000</f>
        <v>46</v>
      </c>
      <c r="I90" s="90">
        <f>bog2014.dat!F98/1000000</f>
        <v>48</v>
      </c>
      <c r="J90" s="90">
        <f>bog2014.dat!G98/1000000</f>
        <v>42</v>
      </c>
      <c r="K90" s="90">
        <f>bog2014.dat!H98/1000000</f>
        <v>28</v>
      </c>
      <c r="L90" s="90">
        <f>bog2014.dat!I98/1000000</f>
        <v>51</v>
      </c>
      <c r="M90" s="90">
        <f>bog2014.dat!J98/1000000</f>
        <v>25</v>
      </c>
      <c r="N90" s="90">
        <f>bog2014.dat!K98/1000000</f>
        <v>27</v>
      </c>
      <c r="O90" s="90">
        <f>bog2014.dat!L98/1000000</f>
        <v>42</v>
      </c>
      <c r="P90" s="90">
        <f>bog2014.dat!M98/1000000</f>
        <v>209</v>
      </c>
    </row>
    <row r="91" spans="4:31" ht="13">
      <c r="D91" s="72">
        <f>bog2014.dat!A99</f>
        <v>1994</v>
      </c>
      <c r="E91" s="90">
        <f>bog2014.dat!B99/1000000</f>
        <v>21</v>
      </c>
      <c r="F91" s="90">
        <f>bog2014.dat!C99/1000000</f>
        <v>86</v>
      </c>
      <c r="G91" s="90">
        <f>bog2014.dat!D99/1000000</f>
        <v>26</v>
      </c>
      <c r="H91" s="90">
        <f>bog2014.dat!E99/1000000</f>
        <v>38</v>
      </c>
      <c r="I91" s="90">
        <f>bog2014.dat!F99/1000000</f>
        <v>36</v>
      </c>
      <c r="J91" s="90">
        <f>bog2014.dat!G99/1000000</f>
        <v>36</v>
      </c>
      <c r="K91" s="90">
        <f>bog2014.dat!H99/1000000</f>
        <v>17</v>
      </c>
      <c r="L91" s="90">
        <f>bog2014.dat!I99/1000000</f>
        <v>27</v>
      </c>
      <c r="M91" s="90">
        <f>bog2014.dat!J99/1000000</f>
        <v>23</v>
      </c>
      <c r="N91" s="90">
        <f>bog2014.dat!K99/1000000</f>
        <v>13</v>
      </c>
      <c r="O91" s="90">
        <f>bog2014.dat!L99/1000000</f>
        <v>9</v>
      </c>
      <c r="P91" s="90">
        <f>bog2014.dat!M99/1000000</f>
        <v>146</v>
      </c>
    </row>
    <row r="92" spans="4:31" ht="13">
      <c r="D92" s="72">
        <f>bog2014.dat!A100</f>
        <v>1995</v>
      </c>
      <c r="E92" s="90">
        <f>bog2014.dat!B100/1000000</f>
        <v>6</v>
      </c>
      <c r="F92" s="90">
        <f>bog2014.dat!C100/1000000</f>
        <v>75</v>
      </c>
      <c r="G92" s="90">
        <f>bog2014.dat!D100/1000000</f>
        <v>278</v>
      </c>
      <c r="H92" s="90">
        <f>bog2014.dat!E100/1000000</f>
        <v>105</v>
      </c>
      <c r="I92" s="90">
        <f>bog2014.dat!F100/1000000</f>
        <v>68</v>
      </c>
      <c r="J92" s="90">
        <f>bog2014.dat!G100/1000000</f>
        <v>80</v>
      </c>
      <c r="K92" s="90">
        <f>bog2014.dat!H100/1000000</f>
        <v>53</v>
      </c>
      <c r="L92" s="90">
        <f>bog2014.dat!I100/1000000</f>
        <v>54</v>
      </c>
      <c r="M92" s="90">
        <f>bog2014.dat!J100/1000000</f>
        <v>19</v>
      </c>
      <c r="N92" s="90">
        <f>bog2014.dat!K100/1000000</f>
        <v>59</v>
      </c>
      <c r="O92" s="90">
        <f>bog2014.dat!L100/1000000</f>
        <v>32</v>
      </c>
      <c r="P92" s="90">
        <f>bog2014.dat!M100/1000000</f>
        <v>248</v>
      </c>
    </row>
    <row r="93" spans="4:31" ht="13">
      <c r="D93" s="72">
        <f>bog2014.dat!A101</f>
        <v>1996</v>
      </c>
      <c r="E93" s="90">
        <f>bog2014.dat!B101/1000000</f>
        <v>0.5</v>
      </c>
      <c r="F93" s="90">
        <f>bog2014.dat!C101/1000000</f>
        <v>6</v>
      </c>
      <c r="G93" s="90">
        <f>bog2014.dat!D101/1000000</f>
        <v>96</v>
      </c>
      <c r="H93" s="90">
        <f>bog2014.dat!E101/1000000</f>
        <v>187</v>
      </c>
      <c r="I93" s="90">
        <f>bog2014.dat!F101/1000000</f>
        <v>85</v>
      </c>
      <c r="J93" s="90">
        <f>bog2014.dat!G101/1000000</f>
        <v>40</v>
      </c>
      <c r="K93" s="90">
        <f>bog2014.dat!H101/1000000</f>
        <v>37</v>
      </c>
      <c r="L93" s="90">
        <f>bog2014.dat!I101/1000000</f>
        <v>24</v>
      </c>
      <c r="M93" s="90">
        <f>bog2014.dat!J101/1000000</f>
        <v>24</v>
      </c>
      <c r="N93" s="90">
        <f>bog2014.dat!K101/1000000</f>
        <v>12</v>
      </c>
      <c r="O93" s="90">
        <f>bog2014.dat!L101/1000000</f>
        <v>36</v>
      </c>
      <c r="P93" s="90">
        <f>bog2014.dat!M101/1000000</f>
        <v>117</v>
      </c>
    </row>
    <row r="94" spans="4:31" ht="13">
      <c r="D94" s="72">
        <f>bog2014.dat!A102</f>
        <v>1997</v>
      </c>
      <c r="E94" s="90">
        <f>bog2014.dat!B102/1000000</f>
        <v>0.5</v>
      </c>
      <c r="F94" s="90">
        <f>bog2014.dat!C102/1000000</f>
        <v>4</v>
      </c>
      <c r="G94" s="90">
        <f>bog2014.dat!D102/1000000</f>
        <v>16</v>
      </c>
      <c r="H94" s="90">
        <f>bog2014.dat!E102/1000000</f>
        <v>55</v>
      </c>
      <c r="I94" s="90">
        <f>bog2014.dat!F102/1000000</f>
        <v>88</v>
      </c>
      <c r="J94" s="90">
        <f>bog2014.dat!G102/1000000</f>
        <v>38</v>
      </c>
      <c r="K94" s="90">
        <f>bog2014.dat!H102/1000000</f>
        <v>28</v>
      </c>
      <c r="L94" s="90">
        <f>bog2014.dat!I102/1000000</f>
        <v>16</v>
      </c>
      <c r="M94" s="90">
        <f>bog2014.dat!J102/1000000</f>
        <v>16</v>
      </c>
      <c r="N94" s="90">
        <f>bog2014.dat!K102/1000000</f>
        <v>13</v>
      </c>
      <c r="O94" s="90">
        <f>bog2014.dat!L102/1000000</f>
        <v>7</v>
      </c>
      <c r="P94" s="90">
        <f>bog2014.dat!M102/1000000</f>
        <v>57</v>
      </c>
    </row>
    <row r="95" spans="4:31" ht="13">
      <c r="D95" s="72">
        <f>bog2014.dat!A103</f>
        <v>1998</v>
      </c>
      <c r="E95" s="90">
        <f>bog2014.dat!B103/1000000</f>
        <v>0.5</v>
      </c>
      <c r="F95" s="90">
        <f>bog2014.dat!C103/1000000</f>
        <v>11</v>
      </c>
      <c r="G95" s="90">
        <f>bog2014.dat!D103/1000000</f>
        <v>61</v>
      </c>
      <c r="H95" s="90">
        <f>bog2014.dat!E103/1000000</f>
        <v>34</v>
      </c>
      <c r="I95" s="90">
        <f>bog2014.dat!F103/1000000</f>
        <v>70</v>
      </c>
      <c r="J95" s="90">
        <f>bog2014.dat!G103/1000000</f>
        <v>77</v>
      </c>
      <c r="K95" s="90">
        <f>bog2014.dat!H103/1000000</f>
        <v>32</v>
      </c>
      <c r="L95" s="90">
        <f>bog2014.dat!I103/1000000</f>
        <v>25</v>
      </c>
      <c r="M95" s="90">
        <f>bog2014.dat!J103/1000000</f>
        <v>21</v>
      </c>
      <c r="N95" s="90">
        <f>bog2014.dat!K103/1000000</f>
        <v>19</v>
      </c>
      <c r="O95" s="90">
        <f>bog2014.dat!L103/1000000</f>
        <v>18</v>
      </c>
      <c r="P95" s="90">
        <f>bog2014.dat!M103/1000000</f>
        <v>67</v>
      </c>
    </row>
    <row r="96" spans="4:31" ht="13">
      <c r="D96" s="72">
        <f>bog2014.dat!A104</f>
        <v>1999</v>
      </c>
      <c r="E96" s="90">
        <f>bog2014.dat!B104/1000000</f>
        <v>2</v>
      </c>
      <c r="F96" s="90">
        <f>bog2014.dat!C104/1000000</f>
        <v>5</v>
      </c>
      <c r="G96" s="90">
        <f>bog2014.dat!D104/1000000</f>
        <v>29</v>
      </c>
      <c r="H96" s="90">
        <f>bog2014.dat!E104/1000000</f>
        <v>77</v>
      </c>
      <c r="I96" s="90">
        <f>bog2014.dat!F104/1000000</f>
        <v>34</v>
      </c>
      <c r="J96" s="90">
        <f>bog2014.dat!G104/1000000</f>
        <v>50</v>
      </c>
      <c r="K96" s="90">
        <f>bog2014.dat!H104/1000000</f>
        <v>75</v>
      </c>
      <c r="L96" s="90">
        <f>bog2014.dat!I104/1000000</f>
        <v>29</v>
      </c>
      <c r="M96" s="90">
        <f>bog2014.dat!J104/1000000</f>
        <v>27</v>
      </c>
      <c r="N96" s="90">
        <f>bog2014.dat!K104/1000000</f>
        <v>25</v>
      </c>
      <c r="O96" s="90">
        <f>bog2014.dat!L104/1000000</f>
        <v>16</v>
      </c>
      <c r="P96" s="90">
        <f>bog2014.dat!M104/1000000</f>
        <v>48</v>
      </c>
    </row>
    <row r="97" spans="4:16" ht="13">
      <c r="D97" s="72">
        <f>bog2014.dat!A105</f>
        <v>2000</v>
      </c>
      <c r="E97" s="90">
        <f>bog2014.dat!B105/1000000</f>
        <v>1</v>
      </c>
      <c r="F97" s="90">
        <f>bog2014.dat!C105/1000000</f>
        <v>6</v>
      </c>
      <c r="G97" s="90">
        <f>bog2014.dat!D105/1000000</f>
        <v>4</v>
      </c>
      <c r="H97" s="90">
        <f>bog2014.dat!E105/1000000</f>
        <v>14</v>
      </c>
      <c r="I97" s="90">
        <f>bog2014.dat!F105/1000000</f>
        <v>30</v>
      </c>
      <c r="J97" s="90">
        <f>bog2014.dat!G105/1000000</f>
        <v>16</v>
      </c>
      <c r="K97" s="90">
        <f>bog2014.dat!H105/1000000</f>
        <v>28</v>
      </c>
      <c r="L97" s="90">
        <f>bog2014.dat!I105/1000000</f>
        <v>45</v>
      </c>
      <c r="M97" s="90">
        <f>bog2014.dat!J105/1000000</f>
        <v>21</v>
      </c>
      <c r="N97" s="90">
        <f>bog2014.dat!K105/1000000</f>
        <v>16</v>
      </c>
      <c r="O97" s="90">
        <f>bog2014.dat!L105/1000000</f>
        <v>11</v>
      </c>
      <c r="P97" s="90">
        <f>bog2014.dat!M105/1000000</f>
        <v>36</v>
      </c>
    </row>
    <row r="98" spans="4:16" ht="13">
      <c r="D98" s="72">
        <f>bog2014.dat!A106</f>
        <v>2001</v>
      </c>
      <c r="E98" s="90">
        <f>bog2014.dat!B106/1000000</f>
        <v>1</v>
      </c>
      <c r="F98" s="90">
        <f>bog2014.dat!C106/1000000</f>
        <v>14</v>
      </c>
      <c r="G98" s="90">
        <f>bog2014.dat!D106/1000000</f>
        <v>12</v>
      </c>
      <c r="H98" s="90">
        <f>bog2014.dat!E106/1000000</f>
        <v>10</v>
      </c>
      <c r="I98" s="90">
        <f>bog2014.dat!F106/1000000</f>
        <v>10</v>
      </c>
      <c r="J98" s="90">
        <f>bog2014.dat!G106/1000000</f>
        <v>14</v>
      </c>
      <c r="K98" s="90">
        <f>bog2014.dat!H106/1000000</f>
        <v>12</v>
      </c>
      <c r="L98" s="90">
        <f>bog2014.dat!I106/1000000</f>
        <v>18</v>
      </c>
      <c r="M98" s="90">
        <f>bog2014.dat!J106/1000000</f>
        <v>31</v>
      </c>
      <c r="N98" s="90">
        <f>bog2014.dat!K106/1000000</f>
        <v>13</v>
      </c>
      <c r="O98" s="90">
        <f>bog2014.dat!L106/1000000</f>
        <v>7</v>
      </c>
      <c r="P98" s="90">
        <f>bog2014.dat!M106/1000000</f>
        <v>27</v>
      </c>
    </row>
    <row r="99" spans="4:16" ht="13">
      <c r="D99" s="72">
        <f>bog2014.dat!A107</f>
        <v>2002</v>
      </c>
      <c r="E99" s="90">
        <f>bog2014.dat!B107/1000000</f>
        <v>5</v>
      </c>
      <c r="F99" s="90">
        <f>bog2014.dat!C107/1000000</f>
        <v>3</v>
      </c>
      <c r="G99" s="90">
        <f>bog2014.dat!D107/1000000</f>
        <v>41</v>
      </c>
      <c r="H99" s="90">
        <f>bog2014.dat!E107/1000000</f>
        <v>11</v>
      </c>
      <c r="I99" s="90">
        <f>bog2014.dat!F107/1000000</f>
        <v>8</v>
      </c>
      <c r="J99" s="90">
        <f>bog2014.dat!G107/1000000</f>
        <v>6</v>
      </c>
      <c r="K99" s="90">
        <f>bog2014.dat!H107/1000000</f>
        <v>7</v>
      </c>
      <c r="L99" s="90">
        <f>bog2014.dat!I107/1000000</f>
        <v>8</v>
      </c>
      <c r="M99" s="90">
        <f>bog2014.dat!J107/1000000</f>
        <v>14</v>
      </c>
      <c r="N99" s="90">
        <f>bog2014.dat!K107/1000000</f>
        <v>30</v>
      </c>
      <c r="O99" s="90">
        <f>bog2014.dat!L107/1000000</f>
        <v>9</v>
      </c>
      <c r="P99" s="90">
        <f>bog2014.dat!M107/1000000</f>
        <v>29</v>
      </c>
    </row>
    <row r="100" spans="4:16" ht="13">
      <c r="D100" s="72">
        <f>bog2014.dat!A108</f>
        <v>2003</v>
      </c>
      <c r="E100" s="90">
        <f>bog2014.dat!B108/1000000</f>
        <v>8</v>
      </c>
      <c r="F100" s="90">
        <f>bog2014.dat!C108/1000000</f>
        <v>6</v>
      </c>
      <c r="G100" s="90">
        <f>bog2014.dat!D108/1000000</f>
        <v>7</v>
      </c>
      <c r="H100" s="90">
        <f>bog2014.dat!E108/1000000</f>
        <v>25</v>
      </c>
      <c r="I100" s="90">
        <f>bog2014.dat!F108/1000000</f>
        <v>11</v>
      </c>
      <c r="J100" s="90">
        <f>bog2014.dat!G108/1000000</f>
        <v>4</v>
      </c>
      <c r="K100" s="90">
        <f>bog2014.dat!H108/1000000</f>
        <v>5</v>
      </c>
      <c r="L100" s="90">
        <f>bog2014.dat!I108/1000000</f>
        <v>4</v>
      </c>
      <c r="M100" s="90">
        <f>bog2014.dat!J108/1000000</f>
        <v>10</v>
      </c>
      <c r="N100" s="90">
        <f>bog2014.dat!K108/1000000</f>
        <v>8</v>
      </c>
      <c r="O100" s="90">
        <f>bog2014.dat!L108/1000000</f>
        <v>26</v>
      </c>
      <c r="P100" s="90">
        <f>bog2014.dat!M108/1000000</f>
        <v>21</v>
      </c>
    </row>
    <row r="101" spans="4:16" ht="13">
      <c r="D101" s="72">
        <f>bog2014.dat!A109</f>
        <v>2005</v>
      </c>
      <c r="E101" s="90">
        <f>bog2014.dat!B109/1000000</f>
        <v>5</v>
      </c>
      <c r="F101" s="90">
        <f>bog2014.dat!C109/1000000</f>
        <v>81</v>
      </c>
      <c r="G101" s="90">
        <f>bog2014.dat!D109/1000000</f>
        <v>31</v>
      </c>
      <c r="H101" s="90">
        <f>bog2014.dat!E109/1000000</f>
        <v>13</v>
      </c>
      <c r="I101" s="90">
        <f>bog2014.dat!F109/1000000</f>
        <v>11</v>
      </c>
      <c r="J101" s="90">
        <f>bog2014.dat!G109/1000000</f>
        <v>22</v>
      </c>
      <c r="K101" s="90">
        <f>bog2014.dat!H109/1000000</f>
        <v>7</v>
      </c>
      <c r="L101" s="90">
        <f>bog2014.dat!I109/1000000</f>
        <v>3</v>
      </c>
      <c r="M101" s="90">
        <f>bog2014.dat!J109/1000000</f>
        <v>5</v>
      </c>
      <c r="N101" s="90">
        <f>bog2014.dat!K109/1000000</f>
        <v>4</v>
      </c>
      <c r="O101" s="90">
        <f>bog2014.dat!L109/1000000</f>
        <v>5</v>
      </c>
      <c r="P101" s="90">
        <f>bog2014.dat!M109/1000000</f>
        <v>37</v>
      </c>
    </row>
    <row r="102" spans="4:16" ht="13">
      <c r="D102" s="72">
        <f>bog2014.dat!A110</f>
        <v>2006</v>
      </c>
      <c r="E102" s="90">
        <f>bog2014.dat!B110/1000000</f>
        <v>4</v>
      </c>
      <c r="F102" s="90">
        <f>bog2014.dat!C110/1000000</f>
        <v>55</v>
      </c>
      <c r="G102" s="90">
        <f>bog2014.dat!D110/1000000</f>
        <v>104</v>
      </c>
      <c r="H102" s="90">
        <f>bog2014.dat!E110/1000000</f>
        <v>18</v>
      </c>
      <c r="I102" s="90">
        <f>bog2014.dat!F110/1000000</f>
        <v>6</v>
      </c>
      <c r="J102" s="90">
        <f>bog2014.dat!G110/1000000</f>
        <v>6</v>
      </c>
      <c r="K102" s="90">
        <f>bog2014.dat!H110/1000000</f>
        <v>9</v>
      </c>
      <c r="L102" s="90">
        <f>bog2014.dat!I110/1000000</f>
        <v>3</v>
      </c>
      <c r="M102" s="90">
        <f>bog2014.dat!J110/1000000</f>
        <v>2</v>
      </c>
      <c r="N102" s="90">
        <f>bog2014.dat!K110/1000000</f>
        <v>4</v>
      </c>
      <c r="O102" s="90">
        <f>bog2014.dat!L110/1000000</f>
        <v>5</v>
      </c>
      <c r="P102" s="90">
        <f>bog2014.dat!M110/1000000</f>
        <v>25</v>
      </c>
    </row>
    <row r="103" spans="4:16" ht="13">
      <c r="D103" s="72">
        <f>bog2014.dat!A111</f>
        <v>2007</v>
      </c>
      <c r="E103" s="90">
        <f>bog2014.dat!B111/1000000</f>
        <v>1</v>
      </c>
      <c r="F103" s="90">
        <f>bog2014.dat!C111/1000000</f>
        <v>8</v>
      </c>
      <c r="G103" s="90">
        <f>bog2014.dat!D111/1000000</f>
        <v>92</v>
      </c>
      <c r="H103" s="90">
        <f>bog2014.dat!E111/1000000</f>
        <v>70</v>
      </c>
      <c r="I103" s="90">
        <f>bog2014.dat!F111/1000000</f>
        <v>17</v>
      </c>
      <c r="J103" s="90">
        <f>bog2014.dat!G111/1000000</f>
        <v>3</v>
      </c>
      <c r="K103" s="90">
        <f>bog2014.dat!H111/1000000</f>
        <v>3</v>
      </c>
      <c r="L103" s="90">
        <f>bog2014.dat!I111/1000000</f>
        <v>8</v>
      </c>
      <c r="M103" s="90">
        <f>bog2014.dat!J111/1000000</f>
        <v>4</v>
      </c>
      <c r="N103" s="90">
        <f>bog2014.dat!K111/1000000</f>
        <v>1</v>
      </c>
      <c r="O103" s="90">
        <f>bog2014.dat!L111/1000000</f>
        <v>5</v>
      </c>
      <c r="P103" s="90">
        <f>bog2014.dat!M111/1000000</f>
        <v>24</v>
      </c>
    </row>
    <row r="104" spans="4:16" ht="13">
      <c r="D104" s="72">
        <f>bog2014.dat!A112</f>
        <v>2009</v>
      </c>
      <c r="E104" s="90">
        <f>bog2014.dat!B112/1000000</f>
        <v>0</v>
      </c>
      <c r="F104" s="90">
        <f>bog2014.dat!C112/1000000</f>
        <v>1</v>
      </c>
      <c r="G104" s="90">
        <f>bog2014.dat!D112/1000000</f>
        <v>1</v>
      </c>
      <c r="H104" s="90">
        <f>bog2014.dat!E112/1000000</f>
        <v>7</v>
      </c>
      <c r="I104" s="90">
        <f>bog2014.dat!F112/1000000</f>
        <v>23</v>
      </c>
      <c r="J104" s="90">
        <f>bog2014.dat!G112/1000000</f>
        <v>26</v>
      </c>
      <c r="K104" s="90">
        <f>bog2014.dat!H112/1000000</f>
        <v>8</v>
      </c>
      <c r="L104" s="90">
        <f>bog2014.dat!I112/1000000</f>
        <v>1</v>
      </c>
      <c r="M104" s="90">
        <f>bog2014.dat!J112/1000000</f>
        <v>1</v>
      </c>
      <c r="N104" s="90">
        <f>bog2014.dat!K112/1000000</f>
        <v>1</v>
      </c>
      <c r="O104" s="90">
        <f>bog2014.dat!L112/1000000</f>
        <v>0.44444400000000001</v>
      </c>
      <c r="P104" s="90">
        <f>bog2014.dat!M112/1000000</f>
        <v>4.7777760000000002</v>
      </c>
    </row>
    <row r="105" spans="4:16" ht="13">
      <c r="D105" s="72">
        <f>bog2014.dat!A113</f>
        <v>2012</v>
      </c>
      <c r="E105" s="90">
        <f>bog2014.dat!B113/1000000</f>
        <v>0.14295662109999999</v>
      </c>
      <c r="F105" s="90">
        <f>bog2014.dat!C113/1000000</f>
        <v>1.376746848</v>
      </c>
      <c r="G105" s="90">
        <f>bog2014.dat!D113/1000000</f>
        <v>14.96379789</v>
      </c>
      <c r="H105" s="90">
        <f>bog2014.dat!E113/1000000</f>
        <v>9.651368626</v>
      </c>
      <c r="I105" s="90">
        <f>bog2014.dat!F113/1000000</f>
        <v>2.2399415060000001</v>
      </c>
      <c r="J105" s="90">
        <f>bog2014.dat!G113/1000000</f>
        <v>0.88657561480000002</v>
      </c>
      <c r="K105" s="90">
        <f>bog2014.dat!H113/1000000</f>
        <v>2.3601470369999999</v>
      </c>
      <c r="L105" s="90">
        <f>bog2014.dat!I113/1000000</f>
        <v>6.74369424</v>
      </c>
      <c r="M105" s="90">
        <f>bog2014.dat!J113/1000000</f>
        <v>7.8499863799999998</v>
      </c>
      <c r="N105" s="90">
        <f>bog2014.dat!K113/1000000</f>
        <v>1.1181222560000001</v>
      </c>
      <c r="O105" s="90">
        <f>bog2014.dat!L113/1000000</f>
        <v>0.2029842737</v>
      </c>
      <c r="P105" s="90">
        <f>bog2014.dat!M113/1000000</f>
        <v>1.0565118600000001</v>
      </c>
    </row>
    <row r="106" spans="4:16" ht="13">
      <c r="D106" s="72">
        <f>bog2014.dat!A114</f>
        <v>48592833.152599998</v>
      </c>
      <c r="E106" s="90" t="e">
        <f>bog2014.dat!B114/1000000</f>
        <v>#VALUE!</v>
      </c>
      <c r="F106" s="90" t="e">
        <f>bog2014.dat!C114/1000000</f>
        <v>#VALUE!</v>
      </c>
      <c r="G106" s="90">
        <f>bog2014.dat!D114/1000000</f>
        <v>9.9999999999999995E-7</v>
      </c>
      <c r="H106" s="90">
        <f>bog2014.dat!E114/1000000</f>
        <v>0</v>
      </c>
      <c r="I106" s="90">
        <f>bog2014.dat!F114/1000000</f>
        <v>0</v>
      </c>
      <c r="J106" s="90">
        <f>bog2014.dat!G114/1000000</f>
        <v>0</v>
      </c>
      <c r="K106" s="90">
        <f>bog2014.dat!H114/1000000</f>
        <v>0</v>
      </c>
      <c r="L106" s="90">
        <f>bog2014.dat!I114/1000000</f>
        <v>0</v>
      </c>
      <c r="M106" s="90">
        <f>bog2014.dat!J114/1000000</f>
        <v>0</v>
      </c>
      <c r="N106" s="90">
        <f>bog2014.dat!K114/1000000</f>
        <v>0</v>
      </c>
      <c r="O106" s="90">
        <f>bog2014.dat!L114/1000000</f>
        <v>0</v>
      </c>
      <c r="P106" s="90">
        <f>bog2014.dat!M114/1000000</f>
        <v>0</v>
      </c>
    </row>
    <row r="107" spans="4:16" ht="13">
      <c r="D107" s="72">
        <f>bog2014.dat!A115</f>
        <v>1977</v>
      </c>
      <c r="E107" s="90">
        <f>bog2014.dat!B115/1000000</f>
        <v>4.5000000000000003E-7</v>
      </c>
      <c r="F107" s="90">
        <f>bog2014.dat!C115/1000000</f>
        <v>4.9999999999999998E-7</v>
      </c>
      <c r="G107" s="90">
        <f>bog2014.dat!D115/1000000</f>
        <v>7.2199999999999993E-7</v>
      </c>
      <c r="H107" s="90">
        <f>bog2014.dat!E115/1000000</f>
        <v>8.4E-7</v>
      </c>
      <c r="I107" s="90">
        <f>bog2014.dat!F115/1000000</f>
        <v>9.4199999999999994E-7</v>
      </c>
      <c r="J107" s="90">
        <f>bog2014.dat!G115/1000000</f>
        <v>1.029E-6</v>
      </c>
      <c r="K107" s="90">
        <f>bog2014.dat!H115/1000000</f>
        <v>1.102E-6</v>
      </c>
      <c r="L107" s="90">
        <f>bog2014.dat!I115/1000000</f>
        <v>1.1630000000000001E-6</v>
      </c>
      <c r="M107" s="90">
        <f>bog2014.dat!J115/1000000</f>
        <v>1.212E-6</v>
      </c>
      <c r="N107" s="90">
        <f>bog2014.dat!K115/1000000</f>
        <v>1.2529999999999999E-6</v>
      </c>
      <c r="O107" s="90">
        <f>bog2014.dat!L115/1000000</f>
        <v>1.2860000000000001E-6</v>
      </c>
      <c r="P107" s="90">
        <f>bog2014.dat!M115/1000000</f>
        <v>1.3120000000000001E-6</v>
      </c>
    </row>
    <row r="108" spans="4:16" ht="13">
      <c r="D108" s="72">
        <f>bog2014.dat!A116</f>
        <v>1978</v>
      </c>
      <c r="E108" s="90">
        <f>bog2014.dat!B116/1000000</f>
        <v>4.5000000000000003E-7</v>
      </c>
      <c r="F108" s="90">
        <f>bog2014.dat!C116/1000000</f>
        <v>4.9999999999999998E-7</v>
      </c>
      <c r="G108" s="90">
        <f>bog2014.dat!D116/1000000</f>
        <v>7.2199999999999993E-7</v>
      </c>
      <c r="H108" s="90">
        <f>bog2014.dat!E116/1000000</f>
        <v>8.4E-7</v>
      </c>
      <c r="I108" s="90">
        <f>bog2014.dat!F116/1000000</f>
        <v>9.4199999999999994E-7</v>
      </c>
      <c r="J108" s="90">
        <f>bog2014.dat!G116/1000000</f>
        <v>1.029E-6</v>
      </c>
      <c r="K108" s="90">
        <f>bog2014.dat!H116/1000000</f>
        <v>1.102E-6</v>
      </c>
      <c r="L108" s="90">
        <f>bog2014.dat!I116/1000000</f>
        <v>1.1630000000000001E-6</v>
      </c>
      <c r="M108" s="90">
        <f>bog2014.dat!J116/1000000</f>
        <v>1.212E-6</v>
      </c>
      <c r="N108" s="90">
        <f>bog2014.dat!K116/1000000</f>
        <v>1.2529999999999999E-6</v>
      </c>
      <c r="O108" s="90">
        <f>bog2014.dat!L116/1000000</f>
        <v>1.2860000000000001E-6</v>
      </c>
      <c r="P108" s="90">
        <f>bog2014.dat!M116/1000000</f>
        <v>1.3120000000000001E-6</v>
      </c>
    </row>
    <row r="109" spans="4:16" ht="13">
      <c r="D109" s="72">
        <f>bog2014.dat!A117</f>
        <v>1979</v>
      </c>
      <c r="E109" s="90">
        <f>bog2014.dat!B117/1000000</f>
        <v>4.5000000000000003E-7</v>
      </c>
      <c r="F109" s="90">
        <f>bog2014.dat!C117/1000000</f>
        <v>4.9999999999999998E-7</v>
      </c>
      <c r="G109" s="90">
        <f>bog2014.dat!D117/1000000</f>
        <v>7.2199999999999993E-7</v>
      </c>
      <c r="H109" s="90">
        <f>bog2014.dat!E117/1000000</f>
        <v>8.4E-7</v>
      </c>
      <c r="I109" s="90">
        <f>bog2014.dat!F117/1000000</f>
        <v>9.4199999999999994E-7</v>
      </c>
      <c r="J109" s="90">
        <f>bog2014.dat!G117/1000000</f>
        <v>1.029E-6</v>
      </c>
      <c r="K109" s="90">
        <f>bog2014.dat!H117/1000000</f>
        <v>1.102E-6</v>
      </c>
      <c r="L109" s="90">
        <f>bog2014.dat!I117/1000000</f>
        <v>1.1630000000000001E-6</v>
      </c>
      <c r="M109" s="90">
        <f>bog2014.dat!J117/1000000</f>
        <v>1.212E-6</v>
      </c>
      <c r="N109" s="90">
        <f>bog2014.dat!K117/1000000</f>
        <v>1.2529999999999999E-6</v>
      </c>
      <c r="O109" s="90">
        <f>bog2014.dat!L117/1000000</f>
        <v>1.2860000000000001E-6</v>
      </c>
      <c r="P109" s="90">
        <f>bog2014.dat!M117/1000000</f>
        <v>1.3120000000000001E-6</v>
      </c>
    </row>
    <row r="110" spans="4:16" ht="13">
      <c r="D110" s="72">
        <f>bog2014.dat!A118</f>
        <v>1980</v>
      </c>
      <c r="E110" s="90">
        <f>bog2014.dat!B118/1000000</f>
        <v>4.5000000000000003E-7</v>
      </c>
      <c r="F110" s="90">
        <f>bog2014.dat!C118/1000000</f>
        <v>4.9999999999999998E-7</v>
      </c>
      <c r="G110" s="90">
        <f>bog2014.dat!D118/1000000</f>
        <v>7.2199999999999993E-7</v>
      </c>
      <c r="H110" s="90">
        <f>bog2014.dat!E118/1000000</f>
        <v>8.4E-7</v>
      </c>
      <c r="I110" s="90">
        <f>bog2014.dat!F118/1000000</f>
        <v>9.4199999999999994E-7</v>
      </c>
      <c r="J110" s="90">
        <f>bog2014.dat!G118/1000000</f>
        <v>1.029E-6</v>
      </c>
      <c r="K110" s="90">
        <f>bog2014.dat!H118/1000000</f>
        <v>1.102E-6</v>
      </c>
      <c r="L110" s="90">
        <f>bog2014.dat!I118/1000000</f>
        <v>1.1630000000000001E-6</v>
      </c>
      <c r="M110" s="90">
        <f>bog2014.dat!J118/1000000</f>
        <v>1.212E-6</v>
      </c>
      <c r="N110" s="90">
        <f>bog2014.dat!K118/1000000</f>
        <v>1.2529999999999999E-6</v>
      </c>
      <c r="O110" s="90">
        <f>bog2014.dat!L118/1000000</f>
        <v>1.2860000000000001E-6</v>
      </c>
      <c r="P110" s="90">
        <f>bog2014.dat!M118/1000000</f>
        <v>1.3120000000000001E-6</v>
      </c>
    </row>
    <row r="111" spans="4:16" ht="13">
      <c r="D111" s="72">
        <f>bog2014.dat!A119</f>
        <v>1981</v>
      </c>
      <c r="E111" s="90">
        <f>bog2014.dat!B119/1000000</f>
        <v>4.5000000000000003E-7</v>
      </c>
      <c r="F111" s="90">
        <f>bog2014.dat!C119/1000000</f>
        <v>4.9999999999999998E-7</v>
      </c>
      <c r="G111" s="90">
        <f>bog2014.dat!D119/1000000</f>
        <v>7.2199999999999993E-7</v>
      </c>
      <c r="H111" s="90">
        <f>bog2014.dat!E119/1000000</f>
        <v>8.4E-7</v>
      </c>
      <c r="I111" s="90">
        <f>bog2014.dat!F119/1000000</f>
        <v>9.4199999999999994E-7</v>
      </c>
      <c r="J111" s="90">
        <f>bog2014.dat!G119/1000000</f>
        <v>1.029E-6</v>
      </c>
      <c r="K111" s="90">
        <f>bog2014.dat!H119/1000000</f>
        <v>1.102E-6</v>
      </c>
      <c r="L111" s="90">
        <f>bog2014.dat!I119/1000000</f>
        <v>1.1630000000000001E-6</v>
      </c>
      <c r="M111" s="90">
        <f>bog2014.dat!J119/1000000</f>
        <v>1.212E-6</v>
      </c>
      <c r="N111" s="90">
        <f>bog2014.dat!K119/1000000</f>
        <v>1.2529999999999999E-6</v>
      </c>
      <c r="O111" s="90">
        <f>bog2014.dat!L119/1000000</f>
        <v>1.2860000000000001E-6</v>
      </c>
      <c r="P111" s="90">
        <f>bog2014.dat!M119/1000000</f>
        <v>1.3120000000000001E-6</v>
      </c>
    </row>
    <row r="112" spans="4:16" ht="13">
      <c r="D112" s="72">
        <f>bog2014.dat!A120</f>
        <v>1982</v>
      </c>
      <c r="E112" s="90">
        <f>bog2014.dat!B120/1000000</f>
        <v>4.5000000000000003E-7</v>
      </c>
      <c r="F112" s="90">
        <f>bog2014.dat!C120/1000000</f>
        <v>4.9999999999999998E-7</v>
      </c>
      <c r="G112" s="90">
        <f>bog2014.dat!D120/1000000</f>
        <v>7.2199999999999993E-7</v>
      </c>
      <c r="H112" s="90">
        <f>bog2014.dat!E120/1000000</f>
        <v>8.4E-7</v>
      </c>
      <c r="I112" s="90">
        <f>bog2014.dat!F120/1000000</f>
        <v>9.4199999999999994E-7</v>
      </c>
      <c r="J112" s="90">
        <f>bog2014.dat!G120/1000000</f>
        <v>1.029E-6</v>
      </c>
      <c r="K112" s="90">
        <f>bog2014.dat!H120/1000000</f>
        <v>1.102E-6</v>
      </c>
      <c r="L112" s="90">
        <f>bog2014.dat!I120/1000000</f>
        <v>1.1630000000000001E-6</v>
      </c>
      <c r="M112" s="90">
        <f>bog2014.dat!J120/1000000</f>
        <v>1.212E-6</v>
      </c>
      <c r="N112" s="90">
        <f>bog2014.dat!K120/1000000</f>
        <v>1.2529999999999999E-6</v>
      </c>
      <c r="O112" s="90">
        <f>bog2014.dat!L120/1000000</f>
        <v>1.2860000000000001E-6</v>
      </c>
      <c r="P112" s="90">
        <f>bog2014.dat!M120/1000000</f>
        <v>1.3120000000000001E-6</v>
      </c>
    </row>
    <row r="113" spans="3:16" ht="13">
      <c r="D113" s="72">
        <f>bog2014.dat!A121</f>
        <v>1983</v>
      </c>
      <c r="E113" s="90">
        <f>bog2014.dat!B121/1000000</f>
        <v>4.5000000000000003E-7</v>
      </c>
      <c r="F113" s="90">
        <f>bog2014.dat!C121/1000000</f>
        <v>4.9999999999999998E-7</v>
      </c>
      <c r="G113" s="90">
        <f>bog2014.dat!D121/1000000</f>
        <v>7.2199999999999993E-7</v>
      </c>
      <c r="H113" s="90">
        <f>bog2014.dat!E121/1000000</f>
        <v>8.4E-7</v>
      </c>
      <c r="I113" s="90">
        <f>bog2014.dat!F121/1000000</f>
        <v>9.4199999999999994E-7</v>
      </c>
      <c r="J113" s="90">
        <f>bog2014.dat!G121/1000000</f>
        <v>1.029E-6</v>
      </c>
      <c r="K113" s="90">
        <f>bog2014.dat!H121/1000000</f>
        <v>1.102E-6</v>
      </c>
      <c r="L113" s="90">
        <f>bog2014.dat!I121/1000000</f>
        <v>1.1630000000000001E-6</v>
      </c>
      <c r="M113" s="90">
        <f>bog2014.dat!J121/1000000</f>
        <v>1.212E-6</v>
      </c>
      <c r="N113" s="90">
        <f>bog2014.dat!K121/1000000</f>
        <v>1.2529999999999999E-6</v>
      </c>
      <c r="O113" s="90">
        <f>bog2014.dat!L121/1000000</f>
        <v>1.2860000000000001E-6</v>
      </c>
      <c r="P113" s="90">
        <f>bog2014.dat!M121/1000000</f>
        <v>1.3120000000000001E-6</v>
      </c>
    </row>
    <row r="114" spans="3:16" ht="13">
      <c r="D114" s="72">
        <f>bog2014.dat!A122</f>
        <v>1984</v>
      </c>
      <c r="E114" s="90">
        <f>bog2014.dat!B122/1000000</f>
        <v>4.5000000000000003E-7</v>
      </c>
      <c r="F114" s="90">
        <f>bog2014.dat!C122/1000000</f>
        <v>4.9999999999999998E-7</v>
      </c>
      <c r="G114" s="90">
        <f>bog2014.dat!D122/1000000</f>
        <v>7.2199999999999993E-7</v>
      </c>
      <c r="H114" s="90">
        <f>bog2014.dat!E122/1000000</f>
        <v>8.4E-7</v>
      </c>
      <c r="I114" s="90">
        <f>bog2014.dat!F122/1000000</f>
        <v>9.4199999999999994E-7</v>
      </c>
      <c r="J114" s="90">
        <f>bog2014.dat!G122/1000000</f>
        <v>1.029E-6</v>
      </c>
      <c r="K114" s="90">
        <f>bog2014.dat!H122/1000000</f>
        <v>1.102E-6</v>
      </c>
      <c r="L114" s="90">
        <f>bog2014.dat!I122/1000000</f>
        <v>1.1630000000000001E-6</v>
      </c>
      <c r="M114" s="90">
        <f>bog2014.dat!J122/1000000</f>
        <v>1.212E-6</v>
      </c>
      <c r="N114" s="90">
        <f>bog2014.dat!K122/1000000</f>
        <v>1.2529999999999999E-6</v>
      </c>
      <c r="O114" s="90">
        <f>bog2014.dat!L122/1000000</f>
        <v>1.2860000000000001E-6</v>
      </c>
      <c r="P114" s="90">
        <f>bog2014.dat!M122/1000000</f>
        <v>1.3120000000000001E-6</v>
      </c>
    </row>
    <row r="115" spans="3:16" ht="13">
      <c r="D115" s="72">
        <f>bog2014.dat!A123</f>
        <v>1985</v>
      </c>
      <c r="E115" s="90">
        <f>bog2014.dat!B123/1000000</f>
        <v>4.5000000000000003E-7</v>
      </c>
      <c r="F115" s="90">
        <f>bog2014.dat!C123/1000000</f>
        <v>4.9999999999999998E-7</v>
      </c>
      <c r="G115" s="90">
        <f>bog2014.dat!D123/1000000</f>
        <v>7.2199999999999993E-7</v>
      </c>
      <c r="H115" s="90">
        <f>bog2014.dat!E123/1000000</f>
        <v>8.4E-7</v>
      </c>
      <c r="I115" s="90">
        <f>bog2014.dat!F123/1000000</f>
        <v>9.4199999999999994E-7</v>
      </c>
      <c r="J115" s="90">
        <f>bog2014.dat!G123/1000000</f>
        <v>1.029E-6</v>
      </c>
      <c r="K115" s="90">
        <f>bog2014.dat!H123/1000000</f>
        <v>1.102E-6</v>
      </c>
      <c r="L115" s="90">
        <f>bog2014.dat!I123/1000000</f>
        <v>1.1630000000000001E-6</v>
      </c>
      <c r="M115" s="90">
        <f>bog2014.dat!J123/1000000</f>
        <v>1.212E-6</v>
      </c>
      <c r="N115" s="90">
        <f>bog2014.dat!K123/1000000</f>
        <v>1.2529999999999999E-6</v>
      </c>
      <c r="O115" s="90">
        <f>bog2014.dat!L123/1000000</f>
        <v>1.2860000000000001E-6</v>
      </c>
      <c r="P115" s="90">
        <f>bog2014.dat!M123/1000000</f>
        <v>1.3120000000000001E-6</v>
      </c>
    </row>
    <row r="116" spans="3:16" ht="13">
      <c r="D116" s="72">
        <f>bog2014.dat!A124</f>
        <v>1986</v>
      </c>
      <c r="E116" s="90">
        <f>bog2014.dat!B124/1000000</f>
        <v>4.5000000000000003E-7</v>
      </c>
      <c r="F116" s="90">
        <f>bog2014.dat!C124/1000000</f>
        <v>4.9999999999999998E-7</v>
      </c>
      <c r="G116" s="90">
        <f>bog2014.dat!D124/1000000</f>
        <v>7.2199999999999993E-7</v>
      </c>
      <c r="H116" s="90">
        <f>bog2014.dat!E124/1000000</f>
        <v>8.4E-7</v>
      </c>
      <c r="I116" s="90">
        <f>bog2014.dat!F124/1000000</f>
        <v>9.4199999999999994E-7</v>
      </c>
      <c r="J116" s="90">
        <f>bog2014.dat!G124/1000000</f>
        <v>1.029E-6</v>
      </c>
      <c r="K116" s="90">
        <f>bog2014.dat!H124/1000000</f>
        <v>1.102E-6</v>
      </c>
      <c r="L116" s="90">
        <f>bog2014.dat!I124/1000000</f>
        <v>1.1630000000000001E-6</v>
      </c>
      <c r="M116" s="90">
        <f>bog2014.dat!J124/1000000</f>
        <v>1.212E-6</v>
      </c>
      <c r="N116" s="90">
        <f>bog2014.dat!K124/1000000</f>
        <v>1.2529999999999999E-6</v>
      </c>
      <c r="O116" s="90">
        <f>bog2014.dat!L124/1000000</f>
        <v>1.2860000000000001E-6</v>
      </c>
      <c r="P116" s="90">
        <f>bog2014.dat!M124/1000000</f>
        <v>1.3120000000000001E-6</v>
      </c>
    </row>
    <row r="117" spans="3:16" ht="13">
      <c r="D117" s="72">
        <f>bog2014.dat!A125</f>
        <v>1987</v>
      </c>
      <c r="E117" s="90">
        <f>bog2014.dat!B125/1000000</f>
        <v>4.5000000000000003E-7</v>
      </c>
      <c r="F117" s="90">
        <f>bog2014.dat!C125/1000000</f>
        <v>4.9999999999999998E-7</v>
      </c>
      <c r="G117" s="90">
        <f>bog2014.dat!D125/1000000</f>
        <v>7.2199999999999993E-7</v>
      </c>
      <c r="H117" s="90">
        <f>bog2014.dat!E125/1000000</f>
        <v>8.4E-7</v>
      </c>
      <c r="I117" s="90">
        <f>bog2014.dat!F125/1000000</f>
        <v>9.4199999999999994E-7</v>
      </c>
      <c r="J117" s="90">
        <f>bog2014.dat!G125/1000000</f>
        <v>1.029E-6</v>
      </c>
      <c r="K117" s="90">
        <f>bog2014.dat!H125/1000000</f>
        <v>1.102E-6</v>
      </c>
      <c r="L117" s="90">
        <f>bog2014.dat!I125/1000000</f>
        <v>1.1630000000000001E-6</v>
      </c>
      <c r="M117" s="90">
        <f>bog2014.dat!J125/1000000</f>
        <v>1.212E-6</v>
      </c>
      <c r="N117" s="90">
        <f>bog2014.dat!K125/1000000</f>
        <v>1.2529999999999999E-6</v>
      </c>
      <c r="O117" s="90">
        <f>bog2014.dat!L125/1000000</f>
        <v>1.2860000000000001E-6</v>
      </c>
      <c r="P117" s="90">
        <f>bog2014.dat!M125/1000000</f>
        <v>1.3120000000000001E-6</v>
      </c>
    </row>
    <row r="122" spans="3:16">
      <c r="C122">
        <v>1977</v>
      </c>
      <c r="D122">
        <v>11500</v>
      </c>
    </row>
    <row r="123" spans="3:16">
      <c r="C123">
        <v>1978</v>
      </c>
      <c r="D123">
        <v>9600</v>
      </c>
    </row>
    <row r="124" spans="3:16">
      <c r="C124">
        <v>1979</v>
      </c>
      <c r="D124">
        <v>16100</v>
      </c>
    </row>
    <row r="125" spans="3:16">
      <c r="C125">
        <v>1980</v>
      </c>
      <c r="D125">
        <v>13100</v>
      </c>
    </row>
    <row r="126" spans="3:16">
      <c r="C126">
        <v>1981</v>
      </c>
      <c r="D126">
        <v>22600</v>
      </c>
    </row>
    <row r="127" spans="3:16">
      <c r="C127">
        <v>1982</v>
      </c>
      <c r="D127">
        <v>14700</v>
      </c>
    </row>
    <row r="128" spans="3:16">
      <c r="C128">
        <v>1983</v>
      </c>
      <c r="D128">
        <v>21500</v>
      </c>
    </row>
    <row r="129" spans="3:4">
      <c r="C129">
        <v>1984</v>
      </c>
      <c r="D129">
        <v>22900</v>
      </c>
    </row>
    <row r="130" spans="3:4">
      <c r="C130">
        <v>1985</v>
      </c>
      <c r="D130">
        <v>13700</v>
      </c>
    </row>
    <row r="131" spans="3:4">
      <c r="C131">
        <v>1986</v>
      </c>
      <c r="D131">
        <v>34600</v>
      </c>
    </row>
    <row r="132" spans="3:4">
      <c r="C132">
        <v>1987</v>
      </c>
      <c r="D132">
        <v>377436</v>
      </c>
    </row>
    <row r="133" spans="3:4">
      <c r="C133">
        <v>1988</v>
      </c>
      <c r="D133">
        <v>87813</v>
      </c>
    </row>
    <row r="134" spans="3:4">
      <c r="C134">
        <v>1989</v>
      </c>
      <c r="D134">
        <v>36073</v>
      </c>
    </row>
    <row r="135" spans="3:4">
      <c r="C135">
        <v>1990</v>
      </c>
      <c r="D135">
        <v>151672</v>
      </c>
    </row>
    <row r="136" spans="3:4">
      <c r="C136">
        <v>1991</v>
      </c>
      <c r="D136">
        <v>316038</v>
      </c>
    </row>
    <row r="137" spans="3:4">
      <c r="C137">
        <v>1992</v>
      </c>
      <c r="D137">
        <v>241</v>
      </c>
    </row>
    <row r="138" spans="3:4">
      <c r="C138">
        <v>1993</v>
      </c>
      <c r="D138">
        <v>886</v>
      </c>
    </row>
    <row r="139" spans="3:4">
      <c r="C139">
        <v>1994</v>
      </c>
      <c r="D139">
        <v>556</v>
      </c>
    </row>
    <row r="140" spans="3:4">
      <c r="C140">
        <v>1995</v>
      </c>
      <c r="D140">
        <v>334</v>
      </c>
    </row>
    <row r="141" spans="3:4">
      <c r="C141">
        <v>1996</v>
      </c>
      <c r="D141">
        <v>499</v>
      </c>
    </row>
    <row r="142" spans="3:4">
      <c r="C142">
        <v>1997</v>
      </c>
      <c r="D142">
        <v>163</v>
      </c>
    </row>
    <row r="143" spans="3:4">
      <c r="C143">
        <v>1998</v>
      </c>
      <c r="D143">
        <v>8</v>
      </c>
    </row>
    <row r="144" spans="3:4">
      <c r="C144">
        <v>1999</v>
      </c>
      <c r="D144">
        <v>29</v>
      </c>
    </row>
    <row r="145" spans="3:4">
      <c r="C145">
        <v>2000</v>
      </c>
      <c r="D145">
        <v>29</v>
      </c>
    </row>
    <row r="146" spans="3:4">
      <c r="C146">
        <v>2001</v>
      </c>
      <c r="D146">
        <v>258</v>
      </c>
    </row>
    <row r="147" spans="3:4">
      <c r="C147">
        <v>2002</v>
      </c>
      <c r="D147">
        <v>1042</v>
      </c>
    </row>
    <row r="148" spans="3:4">
      <c r="C148">
        <v>2003</v>
      </c>
      <c r="D148">
        <v>24</v>
      </c>
    </row>
    <row r="149" spans="3:4">
      <c r="C149">
        <v>2004</v>
      </c>
      <c r="D149">
        <v>0.5</v>
      </c>
    </row>
    <row r="150" spans="3:4">
      <c r="C150">
        <v>2005</v>
      </c>
      <c r="D150">
        <v>0.5</v>
      </c>
    </row>
    <row r="151" spans="3:4">
      <c r="C151">
        <v>2006</v>
      </c>
      <c r="D151">
        <v>0.5</v>
      </c>
    </row>
    <row r="152" spans="3:4">
      <c r="C152">
        <v>2007</v>
      </c>
      <c r="D152">
        <v>0.5</v>
      </c>
    </row>
    <row r="153" spans="3:4">
      <c r="C153">
        <v>2008</v>
      </c>
      <c r="D153">
        <v>9</v>
      </c>
    </row>
    <row r="154" spans="3:4">
      <c r="C154">
        <v>2009</v>
      </c>
      <c r="D154">
        <v>73</v>
      </c>
    </row>
    <row r="155" spans="3:4">
      <c r="C155">
        <v>2010</v>
      </c>
      <c r="D155">
        <v>176</v>
      </c>
    </row>
    <row r="156" spans="3:4">
      <c r="C156">
        <v>2011</v>
      </c>
      <c r="D156">
        <v>173</v>
      </c>
    </row>
    <row r="157" spans="3:4">
      <c r="C157">
        <v>2012</v>
      </c>
      <c r="D157">
        <v>79</v>
      </c>
    </row>
    <row r="158" spans="3:4">
      <c r="C158">
        <v>2013</v>
      </c>
      <c r="D158">
        <v>57</v>
      </c>
    </row>
    <row r="159" spans="3:4">
      <c r="C159">
        <v>2014</v>
      </c>
      <c r="D159">
        <v>428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1988-2014_data</vt:lpstr>
      <vt:lpstr>histo for rept</vt:lpstr>
      <vt:lpstr>histogram cbs presentation</vt:lpstr>
      <vt:lpstr>Sheet1 (3)</vt:lpstr>
      <vt:lpstr>Table 2001</vt:lpstr>
      <vt:lpstr>Sheet1</vt:lpstr>
      <vt:lpstr>Sheet1 (2)</vt:lpstr>
      <vt:lpstr>bog2014.dat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Bog years data for Bering Sea Plan Team</dc:title>
  <dc:subject>Bogdata.xlw updated</dc:subject>
  <dc:creator>Taina Honkalehto</dc:creator>
  <cp:lastModifiedBy>James Ianelli</cp:lastModifiedBy>
  <cp:lastPrinted>2013-01-03T17:13:59Z</cp:lastPrinted>
  <dcterms:created xsi:type="dcterms:W3CDTF">1999-10-13T18:21:27Z</dcterms:created>
  <dcterms:modified xsi:type="dcterms:W3CDTF">2014-11-12T03:52:24Z</dcterms:modified>
</cp:coreProperties>
</file>