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flatfish/assessments/nrs/"/>
    </mc:Choice>
  </mc:AlternateContent>
  <xr:revisionPtr revIDLastSave="0" documentId="13_ncr:1_{3B13CD9F-6A17-744D-B10A-16F6849A9E22}" xr6:coauthVersionLast="38" xr6:coauthVersionMax="38" xr10:uidLastSave="{00000000-0000-0000-0000-000000000000}"/>
  <bookViews>
    <workbookView xWindow="380" yWindow="460" windowWidth="28040" windowHeight="17040" xr2:uid="{7945ADC5-7019-204E-B43F-80EBEEB0DE0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  <c r="D46" i="1"/>
  <c r="E46" i="1"/>
  <c r="G46" i="1"/>
  <c r="H46" i="1"/>
  <c r="I46" i="1"/>
  <c r="J46" i="1"/>
  <c r="F47" i="1"/>
  <c r="D47" i="1"/>
  <c r="E47" i="1"/>
  <c r="G47" i="1"/>
  <c r="H47" i="1"/>
  <c r="I47" i="1"/>
  <c r="J47" i="1"/>
  <c r="F48" i="1"/>
  <c r="D48" i="1"/>
  <c r="E48" i="1"/>
  <c r="G48" i="1"/>
  <c r="H48" i="1"/>
  <c r="I48" i="1"/>
  <c r="J48" i="1"/>
  <c r="F49" i="1"/>
  <c r="D49" i="1"/>
  <c r="E49" i="1"/>
  <c r="G49" i="1"/>
  <c r="H49" i="1"/>
  <c r="I49" i="1"/>
  <c r="J49" i="1"/>
  <c r="F50" i="1"/>
  <c r="D50" i="1"/>
  <c r="E50" i="1"/>
  <c r="G50" i="1"/>
  <c r="H50" i="1"/>
  <c r="I50" i="1"/>
  <c r="J50" i="1"/>
  <c r="F51" i="1"/>
  <c r="D51" i="1"/>
  <c r="E51" i="1"/>
  <c r="G51" i="1"/>
  <c r="H51" i="1"/>
  <c r="I51" i="1"/>
  <c r="J51" i="1"/>
  <c r="F52" i="1"/>
  <c r="D52" i="1"/>
  <c r="E52" i="1"/>
  <c r="G52" i="1"/>
  <c r="H52" i="1"/>
  <c r="I52" i="1"/>
  <c r="J52" i="1"/>
  <c r="F53" i="1"/>
  <c r="D53" i="1"/>
  <c r="E53" i="1"/>
  <c r="G53" i="1"/>
  <c r="H53" i="1"/>
  <c r="I53" i="1"/>
  <c r="J53" i="1"/>
  <c r="F54" i="1"/>
  <c r="D54" i="1"/>
  <c r="E54" i="1"/>
  <c r="G54" i="1"/>
  <c r="H54" i="1"/>
  <c r="I54" i="1"/>
  <c r="J54" i="1"/>
  <c r="F55" i="1"/>
  <c r="D55" i="1"/>
  <c r="E55" i="1"/>
  <c r="G55" i="1"/>
  <c r="H55" i="1"/>
  <c r="I55" i="1"/>
  <c r="J55" i="1"/>
  <c r="F56" i="1"/>
  <c r="D56" i="1"/>
  <c r="E56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AU41" i="1"/>
  <c r="U7" i="1"/>
  <c r="U15" i="1" s="1"/>
  <c r="V7" i="1"/>
  <c r="V15" i="1" s="1"/>
  <c r="T7" i="1"/>
  <c r="V8" i="1"/>
  <c r="V11" i="1" s="1"/>
  <c r="U8" i="1"/>
  <c r="T8" i="1"/>
  <c r="T11" i="1" s="1"/>
  <c r="U11" i="1"/>
  <c r="W4" i="1"/>
  <c r="X4" i="1" s="1"/>
  <c r="W5" i="1"/>
  <c r="X5" i="1" s="1"/>
  <c r="W6" i="1"/>
  <c r="W3" i="1"/>
  <c r="X3" i="1" s="1"/>
  <c r="X6" i="1"/>
  <c r="H24" i="1"/>
  <c r="H23" i="1"/>
  <c r="H22" i="1"/>
  <c r="H21" i="1"/>
  <c r="H20" i="1"/>
  <c r="H19" i="1"/>
  <c r="H18" i="1"/>
  <c r="H17" i="1"/>
  <c r="H16" i="1"/>
  <c r="H15" i="1"/>
  <c r="H14" i="1"/>
  <c r="D8" i="1"/>
  <c r="E8" i="1"/>
  <c r="C8" i="1"/>
  <c r="F8" i="1"/>
  <c r="G8" i="1"/>
  <c r="H8" i="1"/>
  <c r="I8" i="1"/>
  <c r="J8" i="1"/>
  <c r="K8" i="1"/>
  <c r="L8" i="1"/>
  <c r="B8" i="1"/>
  <c r="T15" i="1" l="1"/>
  <c r="W7" i="1"/>
  <c r="W15" i="1" s="1"/>
  <c r="X7" i="1"/>
  <c r="T14" i="1"/>
  <c r="U14" i="1"/>
  <c r="T12" i="1"/>
  <c r="U13" i="1"/>
  <c r="T13" i="1"/>
  <c r="U12" i="1"/>
  <c r="W8" i="1"/>
  <c r="W11" i="1" s="1"/>
  <c r="X8" i="1"/>
  <c r="X15" i="1" s="1"/>
  <c r="V12" i="1"/>
  <c r="V13" i="1"/>
  <c r="V14" i="1"/>
  <c r="X11" i="1" l="1"/>
  <c r="X13" i="1"/>
  <c r="X14" i="1"/>
  <c r="X12" i="1"/>
  <c r="W14" i="1"/>
  <c r="W13" i="1"/>
  <c r="W12" i="1"/>
</calcChain>
</file>

<file path=xl/sharedStrings.xml><?xml version="1.0" encoding="utf-8"?>
<sst xmlns="http://schemas.openxmlformats.org/spreadsheetml/2006/main" count="80" uniqueCount="49">
  <si>
    <t>FOFL</t>
  </si>
  <si>
    <t>FABC</t>
  </si>
  <si>
    <t>ABC</t>
  </si>
  <si>
    <t>OFL</t>
  </si>
  <si>
    <t>buffer</t>
  </si>
  <si>
    <t>Base</t>
  </si>
  <si>
    <t>Est male M</t>
  </si>
  <si>
    <t>Combined</t>
  </si>
  <si>
    <t>Simple average</t>
  </si>
  <si>
    <t>Est male M, q</t>
  </si>
  <si>
    <t>Est male M, q, male selectivity</t>
  </si>
  <si>
    <t>Arithmetic mean biomass</t>
  </si>
  <si>
    <t>Geometric mean biomass</t>
  </si>
  <si>
    <t>init_like</t>
  </si>
  <si>
    <t>srv_like(1)</t>
  </si>
  <si>
    <t>age_like_fsh(1)</t>
  </si>
  <si>
    <t>age_like_srv(1)</t>
  </si>
  <si>
    <t>rec_like(1)</t>
  </si>
  <si>
    <t>rec_like(2)</t>
  </si>
  <si>
    <t>rec_like(3)</t>
  </si>
  <si>
    <t>sel_like(1)</t>
  </si>
  <si>
    <t>sel_like(2)</t>
  </si>
  <si>
    <t>q_prior(1)</t>
  </si>
  <si>
    <t>Total</t>
  </si>
  <si>
    <t>Priors</t>
  </si>
  <si>
    <t>Survey age compositions</t>
  </si>
  <si>
    <t>Fishery age compositions</t>
  </si>
  <si>
    <t>Survey biomass</t>
  </si>
  <si>
    <t>Model 15.1</t>
  </si>
  <si>
    <t>Estimate male M</t>
  </si>
  <si>
    <t>Estimate male M, q</t>
  </si>
  <si>
    <t>Estimate male M, q, and male selectivity offset</t>
  </si>
  <si>
    <t>Ensemble</t>
  </si>
  <si>
    <t>Year</t>
  </si>
  <si>
    <t>HM_Fmsyr</t>
  </si>
  <si>
    <t>AM_Fmsyr</t>
  </si>
  <si>
    <t>GM_Biom</t>
  </si>
  <si>
    <t>Catch_Assump</t>
  </si>
  <si>
    <t>ABC_HM</t>
  </si>
  <si>
    <t>OFL_AM</t>
  </si>
  <si>
    <t>Bmsy</t>
  </si>
  <si>
    <t>SSB</t>
  </si>
  <si>
    <t>Adjust</t>
  </si>
  <si>
    <t>#2018</t>
  </si>
  <si>
    <t>value</t>
  </si>
  <si>
    <t>is</t>
  </si>
  <si>
    <t>placeholder</t>
  </si>
  <si>
    <t>until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</si>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</sst>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"/>
    <numFmt numFmtId="165" formatCode="0.0"/>
    <numFmt numFmtId="166" formatCode="0.0%"/>
    <numFmt numFmtId="167" formatCode="_(* #,##0.0_);_(* \(#,##0.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167" fontId="0" fillId="0" borderId="0" xfId="2" applyNumberFormat="1" applyFont="1"/>
    <xf numFmtId="167" fontId="3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9860-74B5-AF49-BAF7-1CE563A9059A}">
  <dimension ref="A1:BA67"/>
  <sheetViews>
    <sheetView tabSelected="1" topLeftCell="I28" zoomScale="176" workbookViewId="0">
      <selection activeCell="Q29" sqref="Q29:Q38"/>
    </sheetView>
  </sheetViews>
  <sheetFormatPr baseColWidth="10" defaultRowHeight="16"/>
  <sheetData>
    <row r="1" spans="1:35">
      <c r="D1" t="s">
        <v>11</v>
      </c>
      <c r="F1" t="s">
        <v>12</v>
      </c>
      <c r="H1" t="s">
        <v>2</v>
      </c>
      <c r="J1" t="s">
        <v>3</v>
      </c>
    </row>
    <row r="2" spans="1:35">
      <c r="B2" t="s">
        <v>0</v>
      </c>
      <c r="C2" t="s">
        <v>1</v>
      </c>
      <c r="D2">
        <v>2019</v>
      </c>
      <c r="E2">
        <v>2020</v>
      </c>
      <c r="F2">
        <v>2019</v>
      </c>
      <c r="G2">
        <v>2020</v>
      </c>
      <c r="H2">
        <v>2019</v>
      </c>
      <c r="I2">
        <v>2020</v>
      </c>
      <c r="J2">
        <v>2019</v>
      </c>
      <c r="K2">
        <v>2020</v>
      </c>
      <c r="L2" t="s">
        <v>4</v>
      </c>
      <c r="T2" t="s">
        <v>27</v>
      </c>
      <c r="U2" t="s">
        <v>26</v>
      </c>
      <c r="V2" t="s">
        <v>25</v>
      </c>
      <c r="W2" t="s">
        <v>24</v>
      </c>
      <c r="X2" t="s">
        <v>23</v>
      </c>
      <c r="Z2" t="s">
        <v>13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</row>
    <row r="3" spans="1:35">
      <c r="A3" t="s">
        <v>5</v>
      </c>
      <c r="B3" s="1">
        <v>0.1421972</v>
      </c>
      <c r="C3" s="1">
        <v>0.1396279</v>
      </c>
      <c r="D3" s="2">
        <v>818.97900000000004</v>
      </c>
      <c r="E3" s="2">
        <v>978.9511</v>
      </c>
      <c r="F3" s="2">
        <v>818.41980000000001</v>
      </c>
      <c r="G3" s="2">
        <v>976.65440000000001</v>
      </c>
      <c r="H3" s="2">
        <v>114.27427</v>
      </c>
      <c r="I3" s="2">
        <v>136.3682</v>
      </c>
      <c r="J3" s="2">
        <v>116.45650999999999</v>
      </c>
      <c r="K3" s="2">
        <v>139.20410000000001</v>
      </c>
      <c r="L3" s="3">
        <v>1.8738680000000001E-2</v>
      </c>
      <c r="R3" s="5" t="s">
        <v>28</v>
      </c>
      <c r="S3" s="5" t="s">
        <v>5</v>
      </c>
      <c r="T3" s="5">
        <v>70.283600000000007</v>
      </c>
      <c r="U3" s="5">
        <v>706.11300000000006</v>
      </c>
      <c r="V3" s="5">
        <v>630.21799999999996</v>
      </c>
      <c r="W3" s="5">
        <f>SUM(Z3,AD3,AE3:AI3)</f>
        <v>166.92037000000002</v>
      </c>
      <c r="X3" s="5">
        <f>SUM(N3:W3)</f>
        <v>1573.5349699999999</v>
      </c>
      <c r="Z3">
        <v>3.24932</v>
      </c>
      <c r="AA3">
        <v>70.283600000000007</v>
      </c>
      <c r="AB3">
        <v>706.11300000000006</v>
      </c>
      <c r="AC3">
        <v>630.21799999999996</v>
      </c>
      <c r="AD3">
        <v>30.927900000000001</v>
      </c>
      <c r="AE3">
        <v>55.622199999999999</v>
      </c>
      <c r="AF3">
        <v>31.349599999999999</v>
      </c>
      <c r="AG3">
        <v>20.365500000000001</v>
      </c>
      <c r="AH3">
        <v>22.583400000000001</v>
      </c>
      <c r="AI3">
        <v>2.8224499999999999</v>
      </c>
    </row>
    <row r="4" spans="1:35">
      <c r="A4" t="s">
        <v>6</v>
      </c>
      <c r="B4" s="1">
        <v>0.14506430000000001</v>
      </c>
      <c r="C4" s="1">
        <v>0.14276159999999999</v>
      </c>
      <c r="D4" s="2">
        <v>799.05610000000001</v>
      </c>
      <c r="E4" s="2">
        <v>973.26199999999994</v>
      </c>
      <c r="F4" s="2">
        <v>798.46540000000005</v>
      </c>
      <c r="G4" s="2">
        <v>971.19960000000003</v>
      </c>
      <c r="H4" s="2">
        <v>113.99017000000001</v>
      </c>
      <c r="I4" s="2">
        <v>138.65</v>
      </c>
      <c r="J4" s="2">
        <v>115.91454</v>
      </c>
      <c r="K4" s="2">
        <v>141.18559999999999</v>
      </c>
      <c r="L4" s="3">
        <v>1.6601620000000001E-2</v>
      </c>
      <c r="R4">
        <v>18.100000000000001</v>
      </c>
      <c r="S4" s="5" t="s">
        <v>29</v>
      </c>
      <c r="T4" s="5">
        <v>59.5886</v>
      </c>
      <c r="U4" s="5">
        <v>582.18200000000002</v>
      </c>
      <c r="V4" s="5">
        <v>646.46900000000005</v>
      </c>
      <c r="W4" s="5">
        <f t="shared" ref="W4:W6" si="0">SUM(Z4,AD4,AE4:AI4)</f>
        <v>167.08351000000002</v>
      </c>
      <c r="X4" s="5">
        <f t="shared" ref="X4:X6" si="1">SUM(N4:W4)</f>
        <v>1473.42311</v>
      </c>
      <c r="Z4">
        <v>2.09179</v>
      </c>
      <c r="AA4">
        <v>59.5886</v>
      </c>
      <c r="AB4">
        <v>582.18200000000002</v>
      </c>
      <c r="AC4">
        <v>646.46900000000005</v>
      </c>
      <c r="AD4">
        <v>31.150700000000001</v>
      </c>
      <c r="AE4">
        <v>57.292900000000003</v>
      </c>
      <c r="AF4">
        <v>32.145000000000003</v>
      </c>
      <c r="AG4">
        <v>20.781600000000001</v>
      </c>
      <c r="AH4">
        <v>22.3568</v>
      </c>
      <c r="AI4">
        <v>1.2647200000000001</v>
      </c>
    </row>
    <row r="5" spans="1:35">
      <c r="A5" t="s">
        <v>9</v>
      </c>
      <c r="B5" s="1">
        <v>0.1462291</v>
      </c>
      <c r="C5" s="1">
        <v>0.14392869999999999</v>
      </c>
      <c r="D5" s="2">
        <v>670.23339999999996</v>
      </c>
      <c r="E5" s="2">
        <v>815.3229</v>
      </c>
      <c r="F5" s="2">
        <v>669.31359999999995</v>
      </c>
      <c r="G5" s="2">
        <v>812.90970000000004</v>
      </c>
      <c r="H5" s="2">
        <v>96.333430000000007</v>
      </c>
      <c r="I5" s="2">
        <v>117.001</v>
      </c>
      <c r="J5" s="2">
        <v>98.00761</v>
      </c>
      <c r="K5" s="2">
        <v>119.2239</v>
      </c>
      <c r="L5" s="3">
        <v>1.7082110000000001E-2</v>
      </c>
      <c r="R5">
        <v>18.2</v>
      </c>
      <c r="S5" s="5" t="s">
        <v>30</v>
      </c>
      <c r="T5" s="5">
        <v>53.119700000000002</v>
      </c>
      <c r="U5" s="5">
        <v>570.51800000000003</v>
      </c>
      <c r="V5" s="5">
        <v>641.62</v>
      </c>
      <c r="W5" s="5">
        <f t="shared" si="0"/>
        <v>176.20135999999999</v>
      </c>
      <c r="X5" s="5">
        <f t="shared" si="1"/>
        <v>1459.65906</v>
      </c>
      <c r="Z5">
        <v>2.0808599999999999</v>
      </c>
      <c r="AA5">
        <v>53.119700000000002</v>
      </c>
      <c r="AB5">
        <v>570.51800000000003</v>
      </c>
      <c r="AC5">
        <v>641.62</v>
      </c>
      <c r="AD5">
        <v>31.309000000000001</v>
      </c>
      <c r="AE5">
        <v>55.109499999999997</v>
      </c>
      <c r="AF5">
        <v>32.833500000000001</v>
      </c>
      <c r="AG5">
        <v>21.654399999999999</v>
      </c>
      <c r="AH5">
        <v>22.272099999999998</v>
      </c>
      <c r="AI5">
        <v>10.942</v>
      </c>
    </row>
    <row r="6" spans="1:35">
      <c r="A6" t="s">
        <v>10</v>
      </c>
      <c r="B6" s="1">
        <v>0.15636</v>
      </c>
      <c r="C6" s="1">
        <v>0.15421199999999999</v>
      </c>
      <c r="D6" s="2">
        <v>663.9325</v>
      </c>
      <c r="E6" s="2">
        <v>815.60770000000002</v>
      </c>
      <c r="F6" s="2">
        <v>663.05280000000005</v>
      </c>
      <c r="G6" s="2">
        <v>813.36860000000001</v>
      </c>
      <c r="H6" s="2">
        <v>102.25069000000001</v>
      </c>
      <c r="I6" s="2">
        <v>125.4312</v>
      </c>
      <c r="J6" s="2">
        <v>103.8125</v>
      </c>
      <c r="K6" s="2">
        <v>127.5284</v>
      </c>
      <c r="L6" s="3">
        <v>1.5044490000000001E-2</v>
      </c>
      <c r="R6">
        <v>18.3</v>
      </c>
      <c r="S6" s="5" t="s">
        <v>31</v>
      </c>
      <c r="T6" s="5">
        <v>54.325800000000001</v>
      </c>
      <c r="U6" s="5">
        <v>567.85599999999999</v>
      </c>
      <c r="V6" s="5">
        <v>630.87800000000004</v>
      </c>
      <c r="W6" s="5">
        <f t="shared" si="0"/>
        <v>177.04180000000002</v>
      </c>
      <c r="X6" s="5">
        <f t="shared" si="1"/>
        <v>1448.4016000000001</v>
      </c>
      <c r="Z6">
        <v>1.6273</v>
      </c>
      <c r="AA6">
        <v>54.325800000000001</v>
      </c>
      <c r="AB6">
        <v>567.85599999999999</v>
      </c>
      <c r="AC6">
        <v>630.87800000000004</v>
      </c>
      <c r="AD6">
        <v>31.085799999999999</v>
      </c>
      <c r="AE6">
        <v>55.132100000000001</v>
      </c>
      <c r="AF6">
        <v>32.565100000000001</v>
      </c>
      <c r="AG6">
        <v>21.055900000000001</v>
      </c>
      <c r="AH6">
        <v>22.588899999999999</v>
      </c>
      <c r="AI6">
        <v>12.986700000000001</v>
      </c>
    </row>
    <row r="7" spans="1:35">
      <c r="A7" t="s">
        <v>7</v>
      </c>
      <c r="B7" s="1">
        <v>0.1473119</v>
      </c>
      <c r="C7" s="1">
        <v>0.1447388</v>
      </c>
      <c r="D7" s="2">
        <v>738.44569999999999</v>
      </c>
      <c r="E7" s="2">
        <v>896.44069999999999</v>
      </c>
      <c r="F7" s="2">
        <v>734.27210000000002</v>
      </c>
      <c r="G7" s="2">
        <v>890.55730000000005</v>
      </c>
      <c r="H7" s="2">
        <v>106.27764000000001</v>
      </c>
      <c r="I7" s="2">
        <v>128.8982</v>
      </c>
      <c r="J7" s="2">
        <v>108.78180999999999</v>
      </c>
      <c r="K7" s="2">
        <v>132.0564</v>
      </c>
      <c r="L7" s="3">
        <v>2.302013E-2</v>
      </c>
      <c r="N7" s="4"/>
      <c r="O7" s="4"/>
      <c r="P7" s="4"/>
      <c r="Q7" s="4"/>
      <c r="R7">
        <v>18.399999999999999</v>
      </c>
      <c r="S7" s="5" t="s">
        <v>32</v>
      </c>
      <c r="T7" s="5">
        <f>AVERAGE(T3:T6)</f>
        <v>59.329425000000001</v>
      </c>
      <c r="U7" s="5">
        <f t="shared" ref="U7:X7" si="2">AVERAGE(U3:U6)</f>
        <v>606.66724999999997</v>
      </c>
      <c r="V7" s="5">
        <f t="shared" si="2"/>
        <v>637.29624999999999</v>
      </c>
      <c r="W7" s="5">
        <f t="shared" si="2"/>
        <v>171.81175999999999</v>
      </c>
      <c r="X7" s="5">
        <f t="shared" si="2"/>
        <v>1488.7546850000001</v>
      </c>
    </row>
    <row r="8" spans="1:35">
      <c r="A8" t="s">
        <v>8</v>
      </c>
      <c r="B8" s="1">
        <f>AVERAGE(B3:B6)</f>
        <v>0.14746265</v>
      </c>
      <c r="C8" s="1">
        <f>AVERAGE(C3:C6)</f>
        <v>0.14513255</v>
      </c>
      <c r="D8" s="2">
        <f t="shared" ref="D8:E8" si="3">AVERAGE(D3:D6)</f>
        <v>738.05025000000001</v>
      </c>
      <c r="E8" s="2">
        <f t="shared" si="3"/>
        <v>895.78592500000002</v>
      </c>
      <c r="F8" s="2">
        <f t="shared" ref="F8:L8" si="4">AVERAGE(F3:F6)</f>
        <v>737.31290000000001</v>
      </c>
      <c r="G8" s="2">
        <f t="shared" si="4"/>
        <v>893.53307500000005</v>
      </c>
      <c r="H8" s="2">
        <f t="shared" si="4"/>
        <v>106.71214000000001</v>
      </c>
      <c r="I8" s="2">
        <f t="shared" si="4"/>
        <v>129.36259999999999</v>
      </c>
      <c r="J8" s="2">
        <f t="shared" si="4"/>
        <v>108.54778999999999</v>
      </c>
      <c r="K8" s="2">
        <f t="shared" si="4"/>
        <v>131.78550000000001</v>
      </c>
      <c r="L8" s="3">
        <f t="shared" si="4"/>
        <v>1.6866724999999999E-2</v>
      </c>
      <c r="T8" s="6">
        <f>MIN(T3:T6)</f>
        <v>53.119700000000002</v>
      </c>
      <c r="U8" s="6">
        <f>MIN(U3:U6)</f>
        <v>567.85599999999999</v>
      </c>
      <c r="V8" s="6">
        <f>MIN(V3:V6)</f>
        <v>630.21799999999996</v>
      </c>
      <c r="W8" s="6">
        <f>MIN(W3:W6)</f>
        <v>166.92037000000002</v>
      </c>
      <c r="X8" s="6">
        <f>MIN(X3:X6)</f>
        <v>1448.4016000000001</v>
      </c>
    </row>
    <row r="10" spans="1:35">
      <c r="T10" t="s">
        <v>27</v>
      </c>
      <c r="U10" t="s">
        <v>26</v>
      </c>
      <c r="V10" t="s">
        <v>25</v>
      </c>
      <c r="W10" t="s">
        <v>24</v>
      </c>
      <c r="X10" t="s">
        <v>23</v>
      </c>
    </row>
    <row r="11" spans="1:35">
      <c r="N11" s="5"/>
      <c r="O11" s="5"/>
      <c r="P11" s="5"/>
      <c r="Q11" s="5"/>
      <c r="R11" s="5" t="s">
        <v>28</v>
      </c>
      <c r="S11" s="5" t="s">
        <v>5</v>
      </c>
      <c r="T11" s="5">
        <f t="shared" ref="T11:X15" si="5">T3-T$8</f>
        <v>17.163900000000005</v>
      </c>
      <c r="U11" s="5">
        <f t="shared" si="5"/>
        <v>138.25700000000006</v>
      </c>
      <c r="V11" s="5">
        <f t="shared" si="5"/>
        <v>0</v>
      </c>
      <c r="W11" s="5">
        <f t="shared" si="5"/>
        <v>0</v>
      </c>
      <c r="X11" s="5">
        <f t="shared" si="5"/>
        <v>125.13336999999979</v>
      </c>
    </row>
    <row r="12" spans="1:35">
      <c r="N12" s="5"/>
      <c r="O12" s="5"/>
      <c r="P12" s="5"/>
      <c r="Q12" s="5"/>
      <c r="R12">
        <v>18.100000000000001</v>
      </c>
      <c r="S12" s="5" t="s">
        <v>29</v>
      </c>
      <c r="T12" s="5">
        <f t="shared" si="5"/>
        <v>6.4688999999999979</v>
      </c>
      <c r="U12" s="5">
        <f t="shared" si="5"/>
        <v>14.326000000000022</v>
      </c>
      <c r="V12" s="5">
        <f t="shared" si="5"/>
        <v>16.25100000000009</v>
      </c>
      <c r="W12" s="5">
        <f t="shared" si="5"/>
        <v>0.16313999999999851</v>
      </c>
      <c r="X12" s="5">
        <f t="shared" si="5"/>
        <v>25.021509999999807</v>
      </c>
    </row>
    <row r="13" spans="1:35">
      <c r="C13" t="s">
        <v>5</v>
      </c>
      <c r="D13" t="s">
        <v>6</v>
      </c>
      <c r="E13" t="s">
        <v>9</v>
      </c>
      <c r="F13" t="s">
        <v>10</v>
      </c>
      <c r="G13" t="s">
        <v>7</v>
      </c>
      <c r="H13" t="s">
        <v>8</v>
      </c>
      <c r="N13" s="5"/>
      <c r="O13" s="5"/>
      <c r="P13" s="5"/>
      <c r="Q13" s="5"/>
      <c r="R13">
        <v>18.2</v>
      </c>
      <c r="S13" s="5" t="s">
        <v>30</v>
      </c>
      <c r="T13" s="5">
        <f t="shared" si="5"/>
        <v>0</v>
      </c>
      <c r="U13" s="5">
        <f t="shared" si="5"/>
        <v>2.6620000000000346</v>
      </c>
      <c r="V13" s="5">
        <f t="shared" si="5"/>
        <v>11.402000000000044</v>
      </c>
      <c r="W13" s="5">
        <f t="shared" si="5"/>
        <v>9.2809899999999743</v>
      </c>
      <c r="X13" s="5">
        <f t="shared" si="5"/>
        <v>11.25745999999981</v>
      </c>
    </row>
    <row r="14" spans="1:35">
      <c r="B14" t="s">
        <v>0</v>
      </c>
      <c r="C14">
        <v>0.1421972</v>
      </c>
      <c r="D14">
        <v>0.14506430000000001</v>
      </c>
      <c r="E14">
        <v>0.1462291</v>
      </c>
      <c r="F14">
        <v>0.15636</v>
      </c>
      <c r="G14">
        <v>0.1473119</v>
      </c>
      <c r="H14">
        <f t="shared" ref="H14:H24" si="6">AVERAGE(C14:F14)</f>
        <v>0.14746265</v>
      </c>
      <c r="N14" s="5"/>
      <c r="O14" s="5"/>
      <c r="P14" s="5"/>
      <c r="Q14" s="5"/>
      <c r="R14">
        <v>18.3</v>
      </c>
      <c r="S14" s="5" t="s">
        <v>31</v>
      </c>
      <c r="T14" s="5">
        <f t="shared" si="5"/>
        <v>1.2060999999999993</v>
      </c>
      <c r="U14" s="5">
        <f t="shared" si="5"/>
        <v>0</v>
      </c>
      <c r="V14" s="5">
        <f t="shared" si="5"/>
        <v>0.66000000000008185</v>
      </c>
      <c r="W14" s="5">
        <f t="shared" si="5"/>
        <v>10.121430000000004</v>
      </c>
      <c r="X14" s="5">
        <f t="shared" si="5"/>
        <v>0</v>
      </c>
    </row>
    <row r="15" spans="1:35">
      <c r="B15" t="s">
        <v>1</v>
      </c>
      <c r="C15">
        <v>0.1396279</v>
      </c>
      <c r="D15">
        <v>0.14276159999999999</v>
      </c>
      <c r="E15">
        <v>0.14392869999999999</v>
      </c>
      <c r="F15">
        <v>0.15421199999999999</v>
      </c>
      <c r="G15">
        <v>0.1447388</v>
      </c>
      <c r="H15">
        <f t="shared" si="6"/>
        <v>0.14513255</v>
      </c>
      <c r="R15">
        <v>18.399999999999999</v>
      </c>
      <c r="S15" s="5" t="s">
        <v>32</v>
      </c>
      <c r="T15" s="5">
        <f t="shared" si="5"/>
        <v>6.2097249999999988</v>
      </c>
      <c r="U15" s="5">
        <f t="shared" si="5"/>
        <v>38.811249999999973</v>
      </c>
      <c r="V15" s="5">
        <f t="shared" si="5"/>
        <v>7.0782500000000255</v>
      </c>
      <c r="W15" s="5">
        <f t="shared" si="5"/>
        <v>4.8913899999999728</v>
      </c>
      <c r="X15" s="5">
        <f t="shared" si="5"/>
        <v>40.353084999999965</v>
      </c>
    </row>
    <row r="16" spans="1:35">
      <c r="B16">
        <v>2019</v>
      </c>
      <c r="C16" s="2">
        <v>818.97900000000004</v>
      </c>
      <c r="D16" s="2">
        <v>799.05610000000001</v>
      </c>
      <c r="E16" s="2">
        <v>670.23339999999996</v>
      </c>
      <c r="F16" s="2">
        <v>663.9325</v>
      </c>
      <c r="G16" s="2">
        <v>738.44569999999999</v>
      </c>
      <c r="H16" s="2">
        <f t="shared" si="6"/>
        <v>738.05025000000001</v>
      </c>
    </row>
    <row r="17" spans="2:23">
      <c r="B17">
        <v>2020</v>
      </c>
      <c r="C17" s="2">
        <v>978.9511</v>
      </c>
      <c r="D17" s="2">
        <v>973.26199999999994</v>
      </c>
      <c r="E17" s="2">
        <v>815.3229</v>
      </c>
      <c r="F17" s="2">
        <v>815.60770000000002</v>
      </c>
      <c r="G17" s="2">
        <v>896.44069999999999</v>
      </c>
      <c r="H17" s="2">
        <f t="shared" si="6"/>
        <v>895.78592500000002</v>
      </c>
    </row>
    <row r="18" spans="2:23">
      <c r="B18">
        <v>2019</v>
      </c>
      <c r="C18" s="2">
        <v>818.41980000000001</v>
      </c>
      <c r="D18" s="2">
        <v>798.46540000000005</v>
      </c>
      <c r="E18" s="2">
        <v>669.31359999999995</v>
      </c>
      <c r="F18" s="2">
        <v>663.05280000000005</v>
      </c>
      <c r="G18" s="2">
        <v>734.27210000000002</v>
      </c>
      <c r="H18" s="2">
        <f t="shared" si="6"/>
        <v>737.31290000000001</v>
      </c>
    </row>
    <row r="19" spans="2:23">
      <c r="B19">
        <v>2020</v>
      </c>
      <c r="C19" s="2">
        <v>976.65440000000001</v>
      </c>
      <c r="D19" s="2">
        <v>971.19960000000003</v>
      </c>
      <c r="E19" s="2">
        <v>812.90970000000004</v>
      </c>
      <c r="F19" s="2">
        <v>813.36860000000001</v>
      </c>
      <c r="G19" s="2">
        <v>890.55730000000005</v>
      </c>
      <c r="H19" s="2">
        <f t="shared" si="6"/>
        <v>893.53307500000005</v>
      </c>
    </row>
    <row r="20" spans="2:23">
      <c r="B20">
        <v>2019</v>
      </c>
      <c r="C20" s="2">
        <v>114.27427</v>
      </c>
      <c r="D20" s="2">
        <v>113.99017000000001</v>
      </c>
      <c r="E20" s="2">
        <v>96.333430000000007</v>
      </c>
      <c r="F20" s="2">
        <v>102.25069000000001</v>
      </c>
      <c r="G20" s="2">
        <v>106.27764000000001</v>
      </c>
      <c r="H20" s="2">
        <f t="shared" si="6"/>
        <v>106.71214000000001</v>
      </c>
    </row>
    <row r="21" spans="2:23">
      <c r="B21">
        <v>2020</v>
      </c>
      <c r="C21" s="2">
        <v>136.3682</v>
      </c>
      <c r="D21" s="2">
        <v>138.65</v>
      </c>
      <c r="E21" s="2">
        <v>117.001</v>
      </c>
      <c r="F21" s="2">
        <v>125.4312</v>
      </c>
      <c r="G21" s="2">
        <v>128.8982</v>
      </c>
      <c r="H21" s="2">
        <f t="shared" si="6"/>
        <v>129.36259999999999</v>
      </c>
    </row>
    <row r="22" spans="2:23">
      <c r="B22">
        <v>2019</v>
      </c>
      <c r="C22" s="2">
        <v>116.45650999999999</v>
      </c>
      <c r="D22" s="2">
        <v>115.91454</v>
      </c>
      <c r="E22" s="2">
        <v>98.00761</v>
      </c>
      <c r="F22" s="2">
        <v>103.8125</v>
      </c>
      <c r="G22" s="2">
        <v>108.78180999999999</v>
      </c>
      <c r="H22" s="2">
        <f t="shared" si="6"/>
        <v>108.54778999999999</v>
      </c>
    </row>
    <row r="23" spans="2:23">
      <c r="B23">
        <v>2020</v>
      </c>
      <c r="C23" s="2">
        <v>139.20410000000001</v>
      </c>
      <c r="D23" s="2">
        <v>141.18559999999999</v>
      </c>
      <c r="E23" s="2">
        <v>119.2239</v>
      </c>
      <c r="F23" s="2">
        <v>127.5284</v>
      </c>
      <c r="G23" s="2">
        <v>132.0564</v>
      </c>
      <c r="H23" s="2">
        <f t="shared" si="6"/>
        <v>131.78550000000001</v>
      </c>
    </row>
    <row r="24" spans="2:23">
      <c r="B24" t="s">
        <v>4</v>
      </c>
      <c r="C24" s="3">
        <v>1.8738680000000001E-2</v>
      </c>
      <c r="D24" s="3">
        <v>1.6601620000000001E-2</v>
      </c>
      <c r="E24" s="3">
        <v>1.7082110000000001E-2</v>
      </c>
      <c r="F24" s="3">
        <v>1.5044490000000001E-2</v>
      </c>
      <c r="G24" s="3">
        <v>2.302013E-2</v>
      </c>
      <c r="H24" s="3">
        <f t="shared" si="6"/>
        <v>1.6866724999999999E-2</v>
      </c>
    </row>
    <row r="28" spans="2:23">
      <c r="B28" t="s">
        <v>33</v>
      </c>
      <c r="C28" t="s">
        <v>34</v>
      </c>
      <c r="D28" t="s">
        <v>35</v>
      </c>
      <c r="E28" t="s">
        <v>36</v>
      </c>
      <c r="F28" t="s">
        <v>37</v>
      </c>
      <c r="G28" t="s">
        <v>38</v>
      </c>
      <c r="H28" t="s">
        <v>39</v>
      </c>
      <c r="I28" t="s">
        <v>40</v>
      </c>
      <c r="J28" t="s">
        <v>41</v>
      </c>
      <c r="K28" t="s">
        <v>42</v>
      </c>
      <c r="N28" t="s">
        <v>33</v>
      </c>
      <c r="O28" t="s">
        <v>34</v>
      </c>
      <c r="P28" t="s">
        <v>35</v>
      </c>
      <c r="Q28" t="s">
        <v>36</v>
      </c>
      <c r="R28" t="s">
        <v>37</v>
      </c>
      <c r="S28" t="s">
        <v>38</v>
      </c>
      <c r="T28" t="s">
        <v>39</v>
      </c>
      <c r="U28" t="s">
        <v>40</v>
      </c>
      <c r="V28" t="s">
        <v>41</v>
      </c>
      <c r="W28" t="s">
        <v>42</v>
      </c>
    </row>
    <row r="29" spans="2:23">
      <c r="B29">
        <v>2019</v>
      </c>
      <c r="C29">
        <v>0.143536</v>
      </c>
      <c r="D29">
        <v>0.14729300000000001</v>
      </c>
      <c r="E29" s="7">
        <v>828.04600000000005</v>
      </c>
      <c r="F29">
        <v>118.854</v>
      </c>
      <c r="G29">
        <v>118.854</v>
      </c>
      <c r="H29">
        <v>121.965</v>
      </c>
      <c r="I29">
        <v>186.03299999999999</v>
      </c>
      <c r="J29">
        <v>417.80099999999999</v>
      </c>
      <c r="K29">
        <v>1</v>
      </c>
      <c r="N29">
        <v>2019</v>
      </c>
      <c r="O29">
        <v>0.143536</v>
      </c>
      <c r="P29">
        <v>0.14729300000000001</v>
      </c>
      <c r="Q29" s="8">
        <v>828.04600000000005</v>
      </c>
      <c r="R29">
        <v>47.5</v>
      </c>
      <c r="S29">
        <v>118.854</v>
      </c>
      <c r="T29">
        <v>121.965</v>
      </c>
      <c r="U29">
        <v>186.03299999999999</v>
      </c>
      <c r="V29">
        <v>421.06299999999999</v>
      </c>
      <c r="W29">
        <v>1</v>
      </c>
    </row>
    <row r="30" spans="2:23">
      <c r="B30">
        <v>2020</v>
      </c>
      <c r="C30">
        <v>0.143536</v>
      </c>
      <c r="D30">
        <v>0.14729300000000001</v>
      </c>
      <c r="E30" s="7">
        <v>1001.36</v>
      </c>
      <c r="F30">
        <v>143.73099999999999</v>
      </c>
      <c r="G30">
        <v>143.73099999999999</v>
      </c>
      <c r="H30">
        <v>147.49299999999999</v>
      </c>
      <c r="I30">
        <v>186.03299999999999</v>
      </c>
      <c r="J30">
        <v>338.30700000000002</v>
      </c>
      <c r="K30">
        <v>1</v>
      </c>
      <c r="N30">
        <v>2020</v>
      </c>
      <c r="O30">
        <v>0.143536</v>
      </c>
      <c r="P30">
        <v>0.14729300000000001</v>
      </c>
      <c r="Q30" s="8">
        <v>1067.8900000000001</v>
      </c>
      <c r="R30">
        <v>47.5</v>
      </c>
      <c r="S30">
        <v>153.28</v>
      </c>
      <c r="T30">
        <v>157.292</v>
      </c>
      <c r="U30">
        <v>186.03299999999999</v>
      </c>
      <c r="V30">
        <v>380.60500000000002</v>
      </c>
      <c r="W30">
        <v>1</v>
      </c>
    </row>
    <row r="31" spans="2:23">
      <c r="B31">
        <v>2021</v>
      </c>
      <c r="C31">
        <v>0.143536</v>
      </c>
      <c r="D31">
        <v>0.14729300000000001</v>
      </c>
      <c r="E31" s="7">
        <v>1461.43</v>
      </c>
      <c r="F31">
        <v>209.768</v>
      </c>
      <c r="G31">
        <v>209.768</v>
      </c>
      <c r="H31">
        <v>215.25800000000001</v>
      </c>
      <c r="I31">
        <v>186.03299999999999</v>
      </c>
      <c r="J31">
        <v>271.47199999999998</v>
      </c>
      <c r="K31">
        <v>1</v>
      </c>
      <c r="N31">
        <v>2021</v>
      </c>
      <c r="O31">
        <v>0.143536</v>
      </c>
      <c r="P31">
        <v>0.14729300000000001</v>
      </c>
      <c r="Q31" s="8">
        <v>1607.51</v>
      </c>
      <c r="R31">
        <v>47.5</v>
      </c>
      <c r="S31">
        <v>230.73599999999999</v>
      </c>
      <c r="T31">
        <v>236.77500000000001</v>
      </c>
      <c r="U31">
        <v>186.03299999999999</v>
      </c>
      <c r="V31">
        <v>356.036</v>
      </c>
      <c r="W31">
        <v>1</v>
      </c>
    </row>
    <row r="32" spans="2:23">
      <c r="B32">
        <v>2022</v>
      </c>
      <c r="C32">
        <v>0.143536</v>
      </c>
      <c r="D32">
        <v>0.14729300000000001</v>
      </c>
      <c r="E32" s="7">
        <v>1285</v>
      </c>
      <c r="F32">
        <v>184.13200000000001</v>
      </c>
      <c r="G32">
        <v>184.44300000000001</v>
      </c>
      <c r="H32">
        <v>189.27099999999999</v>
      </c>
      <c r="I32">
        <v>186.03299999999999</v>
      </c>
      <c r="J32">
        <v>231.613</v>
      </c>
      <c r="K32">
        <v>1</v>
      </c>
      <c r="N32">
        <v>2022</v>
      </c>
      <c r="O32">
        <v>0.143536</v>
      </c>
      <c r="P32">
        <v>0.14729300000000001</v>
      </c>
      <c r="Q32" s="8">
        <v>1555.42</v>
      </c>
      <c r="R32">
        <v>47.5</v>
      </c>
      <c r="S32">
        <v>223.25899999999999</v>
      </c>
      <c r="T32">
        <v>229.102</v>
      </c>
      <c r="U32">
        <v>186.03299999999999</v>
      </c>
      <c r="V32">
        <v>365.392</v>
      </c>
      <c r="W32">
        <v>1</v>
      </c>
    </row>
    <row r="33" spans="2:53">
      <c r="B33">
        <v>2023</v>
      </c>
      <c r="C33">
        <v>0.143536</v>
      </c>
      <c r="D33">
        <v>0.14729300000000001</v>
      </c>
      <c r="E33" s="7">
        <v>1203.27</v>
      </c>
      <c r="F33">
        <v>171.077</v>
      </c>
      <c r="G33">
        <v>172.71299999999999</v>
      </c>
      <c r="H33">
        <v>177.233</v>
      </c>
      <c r="I33">
        <v>186.03299999999999</v>
      </c>
      <c r="J33">
        <v>282.74599999999998</v>
      </c>
      <c r="K33">
        <v>1</v>
      </c>
      <c r="N33">
        <v>2023</v>
      </c>
      <c r="O33">
        <v>0.143536</v>
      </c>
      <c r="P33">
        <v>0.14729300000000001</v>
      </c>
      <c r="Q33" s="8">
        <v>1584.5</v>
      </c>
      <c r="R33">
        <v>47.5</v>
      </c>
      <c r="S33">
        <v>227.43199999999999</v>
      </c>
      <c r="T33">
        <v>233.38499999999999</v>
      </c>
      <c r="U33">
        <v>186.03299999999999</v>
      </c>
      <c r="V33">
        <v>450.46300000000002</v>
      </c>
      <c r="W33">
        <v>1</v>
      </c>
    </row>
    <row r="34" spans="2:53">
      <c r="B34">
        <v>2024</v>
      </c>
      <c r="C34">
        <v>0.143536</v>
      </c>
      <c r="D34">
        <v>0.14729300000000001</v>
      </c>
      <c r="E34" s="7">
        <v>1230.99</v>
      </c>
      <c r="F34">
        <v>172.00299999999999</v>
      </c>
      <c r="G34">
        <v>176.691</v>
      </c>
      <c r="H34">
        <v>181.316</v>
      </c>
      <c r="I34">
        <v>186.03299999999999</v>
      </c>
      <c r="J34">
        <v>371.334</v>
      </c>
      <c r="K34">
        <v>1</v>
      </c>
      <c r="N34">
        <v>2024</v>
      </c>
      <c r="O34">
        <v>0.143536</v>
      </c>
      <c r="P34">
        <v>0.14729300000000001</v>
      </c>
      <c r="Q34" s="8">
        <v>1709.47</v>
      </c>
      <c r="R34">
        <v>47.5</v>
      </c>
      <c r="S34">
        <v>245.37</v>
      </c>
      <c r="T34">
        <v>251.792</v>
      </c>
      <c r="U34">
        <v>186.03299999999999</v>
      </c>
      <c r="V34">
        <v>576.71699999999998</v>
      </c>
      <c r="W34">
        <v>1</v>
      </c>
    </row>
    <row r="35" spans="2:53">
      <c r="B35">
        <v>2025</v>
      </c>
      <c r="C35">
        <v>0.143536</v>
      </c>
      <c r="D35">
        <v>0.14729300000000001</v>
      </c>
      <c r="E35" s="7">
        <v>1184.5</v>
      </c>
      <c r="F35">
        <v>161.18199999999999</v>
      </c>
      <c r="G35">
        <v>170.01900000000001</v>
      </c>
      <c r="H35">
        <v>174.46899999999999</v>
      </c>
      <c r="I35">
        <v>186.03299999999999</v>
      </c>
      <c r="J35">
        <v>373.66899999999998</v>
      </c>
      <c r="K35">
        <v>1</v>
      </c>
      <c r="N35">
        <v>2025</v>
      </c>
      <c r="O35">
        <v>0.143536</v>
      </c>
      <c r="P35">
        <v>0.14729300000000001</v>
      </c>
      <c r="Q35" s="8">
        <v>1722.91</v>
      </c>
      <c r="R35">
        <v>47.5</v>
      </c>
      <c r="S35">
        <v>247.29900000000001</v>
      </c>
      <c r="T35">
        <v>253.77199999999999</v>
      </c>
      <c r="U35">
        <v>186.03299999999999</v>
      </c>
      <c r="V35">
        <v>620.40499999999997</v>
      </c>
      <c r="W35">
        <v>1</v>
      </c>
    </row>
    <row r="36" spans="2:53">
      <c r="B36">
        <v>2026</v>
      </c>
      <c r="C36">
        <v>0.143536</v>
      </c>
      <c r="D36">
        <v>0.14729300000000001</v>
      </c>
      <c r="E36" s="7">
        <v>1227.3599999999999</v>
      </c>
      <c r="F36">
        <v>161.922</v>
      </c>
      <c r="G36">
        <v>176.17</v>
      </c>
      <c r="H36">
        <v>180.78100000000001</v>
      </c>
      <c r="I36">
        <v>186.03299999999999</v>
      </c>
      <c r="J36">
        <v>364.13499999999999</v>
      </c>
      <c r="K36">
        <v>1</v>
      </c>
      <c r="N36">
        <v>2026</v>
      </c>
      <c r="O36">
        <v>0.143536</v>
      </c>
      <c r="P36">
        <v>0.14729300000000001</v>
      </c>
      <c r="Q36" s="8">
        <v>1796.03</v>
      </c>
      <c r="R36">
        <v>47.5</v>
      </c>
      <c r="S36">
        <v>257.79500000000002</v>
      </c>
      <c r="T36">
        <v>264.54199999999997</v>
      </c>
      <c r="U36">
        <v>186.03299999999999</v>
      </c>
      <c r="V36">
        <v>649.83100000000002</v>
      </c>
      <c r="W36">
        <v>1</v>
      </c>
    </row>
    <row r="37" spans="2:53">
      <c r="B37">
        <v>2027</v>
      </c>
      <c r="C37">
        <v>0.143536</v>
      </c>
      <c r="D37">
        <v>0.14729300000000001</v>
      </c>
      <c r="E37" s="7">
        <v>1323.86</v>
      </c>
      <c r="F37">
        <v>168.59700000000001</v>
      </c>
      <c r="G37">
        <v>190.02199999999999</v>
      </c>
      <c r="H37">
        <v>194.995</v>
      </c>
      <c r="I37">
        <v>186.03299999999999</v>
      </c>
      <c r="J37">
        <v>364.00799999999998</v>
      </c>
      <c r="K37">
        <v>1</v>
      </c>
      <c r="N37">
        <v>2027</v>
      </c>
      <c r="O37">
        <v>0.143536</v>
      </c>
      <c r="P37">
        <v>0.14729300000000001</v>
      </c>
      <c r="Q37" s="8">
        <v>1920.66</v>
      </c>
      <c r="R37">
        <v>47.5</v>
      </c>
      <c r="S37">
        <v>275.68299999999999</v>
      </c>
      <c r="T37">
        <v>282.89800000000002</v>
      </c>
      <c r="U37">
        <v>186.03299999999999</v>
      </c>
      <c r="V37">
        <v>675.87300000000005</v>
      </c>
      <c r="W37">
        <v>1</v>
      </c>
    </row>
    <row r="38" spans="2:53">
      <c r="B38">
        <v>2028</v>
      </c>
      <c r="C38">
        <v>0.143536</v>
      </c>
      <c r="D38">
        <v>0.14729300000000001</v>
      </c>
      <c r="E38" s="7">
        <v>1406.28</v>
      </c>
      <c r="F38">
        <v>172.32</v>
      </c>
      <c r="G38">
        <v>201.851</v>
      </c>
      <c r="H38">
        <v>207.13399999999999</v>
      </c>
      <c r="I38">
        <v>186.03299999999999</v>
      </c>
      <c r="J38">
        <v>375.09199999999998</v>
      </c>
      <c r="K38">
        <v>1</v>
      </c>
      <c r="N38">
        <v>2028</v>
      </c>
      <c r="O38">
        <v>0.143536</v>
      </c>
      <c r="P38">
        <v>0.14729300000000001</v>
      </c>
      <c r="Q38" s="8">
        <v>2009.43</v>
      </c>
      <c r="R38">
        <v>47.5</v>
      </c>
      <c r="S38">
        <v>288.42500000000001</v>
      </c>
      <c r="T38">
        <v>295.97399999999999</v>
      </c>
      <c r="U38">
        <v>186.03299999999999</v>
      </c>
      <c r="V38">
        <v>703.49900000000002</v>
      </c>
      <c r="W38">
        <v>1</v>
      </c>
    </row>
    <row r="41" spans="2:53">
      <c r="AU41">
        <f>AVERAGE(AP42:AT42)</f>
        <v>47.511600000000001</v>
      </c>
    </row>
    <row r="42" spans="2:53">
      <c r="D42">
        <v>12.013999999999999</v>
      </c>
      <c r="E42">
        <v>9.9640000000000004</v>
      </c>
      <c r="F42">
        <v>5.319</v>
      </c>
      <c r="G42">
        <v>7.0380000000000003</v>
      </c>
      <c r="H42">
        <v>5.8739999999999997</v>
      </c>
      <c r="I42">
        <v>8.798</v>
      </c>
      <c r="J42">
        <v>9.0210000000000008</v>
      </c>
      <c r="K42">
        <v>11.843</v>
      </c>
      <c r="L42">
        <v>13.619</v>
      </c>
      <c r="M42">
        <v>37.679000000000002</v>
      </c>
      <c r="N42">
        <v>18.75</v>
      </c>
      <c r="O42">
        <v>19.611000000000001</v>
      </c>
      <c r="P42">
        <v>40.822000000000003</v>
      </c>
      <c r="Q42">
        <v>86.366</v>
      </c>
      <c r="R42">
        <v>68.912000000000006</v>
      </c>
      <c r="S42">
        <v>35.253</v>
      </c>
      <c r="T42">
        <v>60.587000000000003</v>
      </c>
      <c r="U42">
        <v>56.997999999999998</v>
      </c>
      <c r="V42">
        <v>63.953000000000003</v>
      </c>
      <c r="W42">
        <v>59.606000000000002</v>
      </c>
      <c r="X42">
        <v>58.87</v>
      </c>
      <c r="Y42">
        <v>46.927999999999997</v>
      </c>
      <c r="Z42">
        <v>67.563999999999993</v>
      </c>
      <c r="AA42">
        <v>33.642000000000003</v>
      </c>
      <c r="AB42">
        <v>40.51</v>
      </c>
      <c r="AC42">
        <v>49.264000000000003</v>
      </c>
      <c r="AD42">
        <v>29.254999999999999</v>
      </c>
      <c r="AE42">
        <v>41.331000000000003</v>
      </c>
      <c r="AF42">
        <v>35.395000000000003</v>
      </c>
      <c r="AG42">
        <v>47.637</v>
      </c>
      <c r="AH42">
        <v>35.545999999999999</v>
      </c>
      <c r="AI42">
        <v>36.411000000000001</v>
      </c>
      <c r="AJ42">
        <v>36.768000000000001</v>
      </c>
      <c r="AK42">
        <v>51.274999999999999</v>
      </c>
      <c r="AL42">
        <v>48.649000000000001</v>
      </c>
      <c r="AM42">
        <v>53.220999999999997</v>
      </c>
      <c r="AN42">
        <v>60.401000000000003</v>
      </c>
      <c r="AO42">
        <v>76.099000000000004</v>
      </c>
      <c r="AP42">
        <v>59.773000000000003</v>
      </c>
      <c r="AQ42">
        <v>51.945999999999998</v>
      </c>
      <c r="AR42">
        <v>45.466000000000001</v>
      </c>
      <c r="AS42">
        <v>45.100999999999999</v>
      </c>
      <c r="AT42">
        <v>35.271999999999998</v>
      </c>
      <c r="AU42">
        <v>26</v>
      </c>
      <c r="AV42" t="s">
        <v>43</v>
      </c>
      <c r="AW42" t="s">
        <v>44</v>
      </c>
      <c r="AX42" t="s">
        <v>45</v>
      </c>
      <c r="AY42" t="s">
        <v>46</v>
      </c>
      <c r="AZ42" t="s">
        <v>47</v>
      </c>
      <c r="BA42" t="s">
        <v>48</v>
      </c>
    </row>
    <row r="46" spans="2:53">
      <c r="D46" t="str">
        <f t="shared" ref="D46:I46" si="7">C28</f>
        <v>HM_Fmsyr</v>
      </c>
      <c r="E46" t="str">
        <f t="shared" si="7"/>
        <v>AM_Fmsyr</v>
      </c>
      <c r="F46" t="str">
        <f t="shared" ref="F46:F56" si="8">B28</f>
        <v>Year</v>
      </c>
      <c r="G46" t="str">
        <f t="shared" si="7"/>
        <v>Catch_Assump</v>
      </c>
      <c r="H46" t="str">
        <f t="shared" si="7"/>
        <v>ABC_HM</v>
      </c>
      <c r="I46" t="str">
        <f t="shared" si="7"/>
        <v>OFL_AM</v>
      </c>
      <c r="J46" t="str">
        <f t="shared" ref="J46:J56" si="9">J28</f>
        <v>SSB</v>
      </c>
    </row>
    <row r="47" spans="2:53">
      <c r="D47">
        <f t="shared" ref="D47:I47" si="10">C29</f>
        <v>0.143536</v>
      </c>
      <c r="E47">
        <f t="shared" si="10"/>
        <v>0.14729300000000001</v>
      </c>
      <c r="F47">
        <f t="shared" si="8"/>
        <v>2019</v>
      </c>
      <c r="G47" s="2">
        <f t="shared" si="10"/>
        <v>118.854</v>
      </c>
      <c r="H47" s="2">
        <f t="shared" si="10"/>
        <v>118.854</v>
      </c>
      <c r="I47" s="2">
        <f t="shared" si="10"/>
        <v>121.965</v>
      </c>
      <c r="J47" s="2">
        <f t="shared" si="9"/>
        <v>417.80099999999999</v>
      </c>
    </row>
    <row r="48" spans="2:53">
      <c r="D48">
        <f t="shared" ref="D48:I48" si="11">C30</f>
        <v>0.143536</v>
      </c>
      <c r="E48">
        <f t="shared" si="11"/>
        <v>0.14729300000000001</v>
      </c>
      <c r="F48">
        <f t="shared" si="8"/>
        <v>2020</v>
      </c>
      <c r="G48" s="2">
        <f t="shared" si="11"/>
        <v>143.73099999999999</v>
      </c>
      <c r="H48" s="2">
        <f t="shared" si="11"/>
        <v>143.73099999999999</v>
      </c>
      <c r="I48" s="2">
        <f t="shared" si="11"/>
        <v>147.49299999999999</v>
      </c>
      <c r="J48" s="2">
        <f t="shared" si="9"/>
        <v>338.30700000000002</v>
      </c>
    </row>
    <row r="49" spans="4:10">
      <c r="D49">
        <f t="shared" ref="D49:I49" si="12">C31</f>
        <v>0.143536</v>
      </c>
      <c r="E49">
        <f t="shared" si="12"/>
        <v>0.14729300000000001</v>
      </c>
      <c r="F49">
        <f t="shared" si="8"/>
        <v>2021</v>
      </c>
      <c r="G49" s="2">
        <f t="shared" si="12"/>
        <v>209.768</v>
      </c>
      <c r="H49" s="2">
        <f t="shared" si="12"/>
        <v>209.768</v>
      </c>
      <c r="I49" s="2">
        <f t="shared" si="12"/>
        <v>215.25800000000001</v>
      </c>
      <c r="J49" s="2">
        <f t="shared" si="9"/>
        <v>271.47199999999998</v>
      </c>
    </row>
    <row r="50" spans="4:10">
      <c r="D50">
        <f t="shared" ref="D50:I50" si="13">C32</f>
        <v>0.143536</v>
      </c>
      <c r="E50">
        <f t="shared" si="13"/>
        <v>0.14729300000000001</v>
      </c>
      <c r="F50">
        <f t="shared" si="8"/>
        <v>2022</v>
      </c>
      <c r="G50" s="2">
        <f t="shared" si="13"/>
        <v>184.13200000000001</v>
      </c>
      <c r="H50" s="2">
        <f t="shared" si="13"/>
        <v>184.44300000000001</v>
      </c>
      <c r="I50" s="2">
        <f t="shared" si="13"/>
        <v>189.27099999999999</v>
      </c>
      <c r="J50" s="2">
        <f t="shared" si="9"/>
        <v>231.613</v>
      </c>
    </row>
    <row r="51" spans="4:10">
      <c r="D51">
        <f t="shared" ref="D51:I51" si="14">C33</f>
        <v>0.143536</v>
      </c>
      <c r="E51">
        <f t="shared" si="14"/>
        <v>0.14729300000000001</v>
      </c>
      <c r="F51">
        <f t="shared" si="8"/>
        <v>2023</v>
      </c>
      <c r="G51" s="2">
        <f t="shared" si="14"/>
        <v>171.077</v>
      </c>
      <c r="H51" s="2">
        <f t="shared" si="14"/>
        <v>172.71299999999999</v>
      </c>
      <c r="I51" s="2">
        <f t="shared" si="14"/>
        <v>177.233</v>
      </c>
      <c r="J51" s="2">
        <f t="shared" si="9"/>
        <v>282.74599999999998</v>
      </c>
    </row>
    <row r="52" spans="4:10">
      <c r="D52">
        <f t="shared" ref="D52:I52" si="15">C34</f>
        <v>0.143536</v>
      </c>
      <c r="E52">
        <f t="shared" si="15"/>
        <v>0.14729300000000001</v>
      </c>
      <c r="F52">
        <f t="shared" si="8"/>
        <v>2024</v>
      </c>
      <c r="G52" s="2">
        <f t="shared" si="15"/>
        <v>172.00299999999999</v>
      </c>
      <c r="H52" s="2">
        <f t="shared" si="15"/>
        <v>176.691</v>
      </c>
      <c r="I52" s="2">
        <f t="shared" si="15"/>
        <v>181.316</v>
      </c>
      <c r="J52" s="2">
        <f t="shared" si="9"/>
        <v>371.334</v>
      </c>
    </row>
    <row r="53" spans="4:10">
      <c r="D53">
        <f t="shared" ref="D53:I53" si="16">C35</f>
        <v>0.143536</v>
      </c>
      <c r="E53">
        <f t="shared" si="16"/>
        <v>0.14729300000000001</v>
      </c>
      <c r="F53">
        <f t="shared" si="8"/>
        <v>2025</v>
      </c>
      <c r="G53" s="2">
        <f t="shared" si="16"/>
        <v>161.18199999999999</v>
      </c>
      <c r="H53" s="2">
        <f t="shared" si="16"/>
        <v>170.01900000000001</v>
      </c>
      <c r="I53" s="2">
        <f t="shared" si="16"/>
        <v>174.46899999999999</v>
      </c>
      <c r="J53" s="2">
        <f t="shared" si="9"/>
        <v>373.66899999999998</v>
      </c>
    </row>
    <row r="54" spans="4:10">
      <c r="D54">
        <f t="shared" ref="D54:I54" si="17">C36</f>
        <v>0.143536</v>
      </c>
      <c r="E54">
        <f t="shared" si="17"/>
        <v>0.14729300000000001</v>
      </c>
      <c r="F54">
        <f t="shared" si="8"/>
        <v>2026</v>
      </c>
      <c r="G54" s="2">
        <f t="shared" si="17"/>
        <v>161.922</v>
      </c>
      <c r="H54" s="2">
        <f t="shared" si="17"/>
        <v>176.17</v>
      </c>
      <c r="I54" s="2">
        <f t="shared" si="17"/>
        <v>180.78100000000001</v>
      </c>
      <c r="J54" s="2">
        <f t="shared" si="9"/>
        <v>364.13499999999999</v>
      </c>
    </row>
    <row r="55" spans="4:10">
      <c r="D55">
        <f t="shared" ref="D55:I55" si="18">C37</f>
        <v>0.143536</v>
      </c>
      <c r="E55">
        <f t="shared" si="18"/>
        <v>0.14729300000000001</v>
      </c>
      <c r="F55">
        <f t="shared" si="8"/>
        <v>2027</v>
      </c>
      <c r="G55" s="2">
        <f t="shared" si="18"/>
        <v>168.59700000000001</v>
      </c>
      <c r="H55" s="2">
        <f t="shared" si="18"/>
        <v>190.02199999999999</v>
      </c>
      <c r="I55" s="2">
        <f t="shared" si="18"/>
        <v>194.995</v>
      </c>
      <c r="J55" s="2">
        <f t="shared" si="9"/>
        <v>364.00799999999998</v>
      </c>
    </row>
    <row r="56" spans="4:10">
      <c r="D56">
        <f t="shared" ref="D56:I56" si="19">C38</f>
        <v>0.143536</v>
      </c>
      <c r="E56">
        <f t="shared" si="19"/>
        <v>0.14729300000000001</v>
      </c>
      <c r="F56">
        <f t="shared" si="8"/>
        <v>2028</v>
      </c>
      <c r="G56" s="2">
        <f t="shared" si="19"/>
        <v>172.32</v>
      </c>
      <c r="H56" s="2">
        <f t="shared" si="19"/>
        <v>201.851</v>
      </c>
      <c r="I56" s="2">
        <f t="shared" si="19"/>
        <v>207.13399999999999</v>
      </c>
      <c r="J56" s="2">
        <f t="shared" si="9"/>
        <v>375.09199999999998</v>
      </c>
    </row>
    <row r="57" spans="4:10">
      <c r="G57" s="2" t="str">
        <f t="shared" ref="G57:G67" si="20">R28</f>
        <v>Catch_Assump</v>
      </c>
      <c r="H57" s="2" t="str">
        <f t="shared" ref="H57:H67" si="21">S28</f>
        <v>ABC_HM</v>
      </c>
      <c r="I57" s="2" t="str">
        <f t="shared" ref="I57:I67" si="22">T28</f>
        <v>OFL_AM</v>
      </c>
      <c r="J57" s="2" t="str">
        <f t="shared" ref="J57:J67" si="23">V28</f>
        <v>SSB</v>
      </c>
    </row>
    <row r="58" spans="4:10">
      <c r="F58">
        <v>2019</v>
      </c>
      <c r="G58" s="2">
        <f t="shared" si="20"/>
        <v>47.5</v>
      </c>
      <c r="H58" s="2">
        <f t="shared" si="21"/>
        <v>118.854</v>
      </c>
      <c r="I58" s="2">
        <f t="shared" si="22"/>
        <v>121.965</v>
      </c>
      <c r="J58" s="2">
        <f t="shared" si="23"/>
        <v>421.06299999999999</v>
      </c>
    </row>
    <row r="59" spans="4:10">
      <c r="F59">
        <v>2020</v>
      </c>
      <c r="G59" s="2">
        <f t="shared" si="20"/>
        <v>47.5</v>
      </c>
      <c r="H59" s="2">
        <f t="shared" si="21"/>
        <v>153.28</v>
      </c>
      <c r="I59" s="2">
        <f t="shared" si="22"/>
        <v>157.292</v>
      </c>
      <c r="J59" s="2">
        <f t="shared" si="23"/>
        <v>380.60500000000002</v>
      </c>
    </row>
    <row r="60" spans="4:10">
      <c r="F60">
        <v>2021</v>
      </c>
      <c r="G60" s="2">
        <f t="shared" si="20"/>
        <v>47.5</v>
      </c>
      <c r="H60" s="2">
        <f t="shared" si="21"/>
        <v>230.73599999999999</v>
      </c>
      <c r="I60" s="2">
        <f t="shared" si="22"/>
        <v>236.77500000000001</v>
      </c>
      <c r="J60" s="2">
        <f t="shared" si="23"/>
        <v>356.036</v>
      </c>
    </row>
    <row r="61" spans="4:10">
      <c r="F61">
        <v>2022</v>
      </c>
      <c r="G61" s="2">
        <f t="shared" si="20"/>
        <v>47.5</v>
      </c>
      <c r="H61" s="2">
        <f t="shared" si="21"/>
        <v>223.25899999999999</v>
      </c>
      <c r="I61" s="2">
        <f t="shared" si="22"/>
        <v>229.102</v>
      </c>
      <c r="J61" s="2">
        <f t="shared" si="23"/>
        <v>365.392</v>
      </c>
    </row>
    <row r="62" spans="4:10">
      <c r="F62">
        <v>2023</v>
      </c>
      <c r="G62" s="2">
        <f t="shared" si="20"/>
        <v>47.5</v>
      </c>
      <c r="H62" s="2">
        <f t="shared" si="21"/>
        <v>227.43199999999999</v>
      </c>
      <c r="I62" s="2">
        <f t="shared" si="22"/>
        <v>233.38499999999999</v>
      </c>
      <c r="J62" s="2">
        <f t="shared" si="23"/>
        <v>450.46300000000002</v>
      </c>
    </row>
    <row r="63" spans="4:10">
      <c r="F63">
        <v>2024</v>
      </c>
      <c r="G63" s="2">
        <f t="shared" si="20"/>
        <v>47.5</v>
      </c>
      <c r="H63" s="2">
        <f t="shared" si="21"/>
        <v>245.37</v>
      </c>
      <c r="I63" s="2">
        <f t="shared" si="22"/>
        <v>251.792</v>
      </c>
      <c r="J63" s="2">
        <f t="shared" si="23"/>
        <v>576.71699999999998</v>
      </c>
    </row>
    <row r="64" spans="4:10">
      <c r="F64">
        <v>2025</v>
      </c>
      <c r="G64" s="2">
        <f t="shared" si="20"/>
        <v>47.5</v>
      </c>
      <c r="H64" s="2">
        <f t="shared" si="21"/>
        <v>247.29900000000001</v>
      </c>
      <c r="I64" s="2">
        <f t="shared" si="22"/>
        <v>253.77199999999999</v>
      </c>
      <c r="J64" s="2">
        <f t="shared" si="23"/>
        <v>620.40499999999997</v>
      </c>
    </row>
    <row r="65" spans="6:10">
      <c r="F65">
        <v>2026</v>
      </c>
      <c r="G65" s="2">
        <f t="shared" si="20"/>
        <v>47.5</v>
      </c>
      <c r="H65" s="2">
        <f t="shared" si="21"/>
        <v>257.79500000000002</v>
      </c>
      <c r="I65" s="2">
        <f t="shared" si="22"/>
        <v>264.54199999999997</v>
      </c>
      <c r="J65" s="2">
        <f t="shared" si="23"/>
        <v>649.83100000000002</v>
      </c>
    </row>
    <row r="66" spans="6:10">
      <c r="F66">
        <v>2027</v>
      </c>
      <c r="G66" s="2">
        <f t="shared" si="20"/>
        <v>47.5</v>
      </c>
      <c r="H66" s="2">
        <f t="shared" si="21"/>
        <v>275.68299999999999</v>
      </c>
      <c r="I66" s="2">
        <f t="shared" si="22"/>
        <v>282.89800000000002</v>
      </c>
      <c r="J66" s="2">
        <f t="shared" si="23"/>
        <v>675.87300000000005</v>
      </c>
    </row>
    <row r="67" spans="6:10">
      <c r="F67">
        <v>2028</v>
      </c>
      <c r="G67" s="2">
        <f t="shared" si="20"/>
        <v>47.5</v>
      </c>
      <c r="H67" s="2">
        <f t="shared" si="21"/>
        <v>288.42500000000001</v>
      </c>
      <c r="I67" s="2">
        <f t="shared" si="22"/>
        <v>295.97399999999999</v>
      </c>
      <c r="J67" s="2">
        <f t="shared" si="23"/>
        <v>703.49900000000002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2018-10-18T15:53:02Z</dcterms:created>
  <dcterms:modified xsi:type="dcterms:W3CDTF">2018-10-23T20:24:40Z</dcterms:modified>
</cp:coreProperties>
</file>