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activeTab="2"/>
  </bookViews>
  <sheets>
    <sheet name="harvest_rec" sheetId="3" r:id="rId1"/>
    <sheet name="Fig1" sheetId="5" r:id="rId2"/>
    <sheet name="apportionment" sheetId="4" r:id="rId3"/>
    <sheet name="8.1_catch" sheetId="1" r:id="rId4"/>
    <sheet name="8.2_survey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3" l="1"/>
  <c r="F50" i="5" l="1"/>
  <c r="E50" i="5"/>
  <c r="E51" i="5"/>
  <c r="F51" i="5"/>
  <c r="F11" i="5"/>
  <c r="F15" i="5"/>
  <c r="F19" i="5"/>
  <c r="F49" i="5"/>
  <c r="E47" i="5"/>
  <c r="E48" i="5"/>
  <c r="E49" i="5"/>
  <c r="E46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7" i="5"/>
  <c r="D8" i="5"/>
  <c r="F8" i="5" s="1"/>
  <c r="D9" i="5"/>
  <c r="F9" i="5" s="1"/>
  <c r="D10" i="5"/>
  <c r="F10" i="5" s="1"/>
  <c r="D11" i="5"/>
  <c r="D12" i="5"/>
  <c r="F12" i="5" s="1"/>
  <c r="D13" i="5"/>
  <c r="F13" i="5" s="1"/>
  <c r="D14" i="5"/>
  <c r="F14" i="5" s="1"/>
  <c r="D15" i="5"/>
  <c r="D16" i="5"/>
  <c r="F16" i="5" s="1"/>
  <c r="D17" i="5"/>
  <c r="F17" i="5" s="1"/>
  <c r="D18" i="5"/>
  <c r="F18" i="5" s="1"/>
  <c r="D19" i="5"/>
  <c r="D7" i="5"/>
  <c r="F7" i="5" s="1"/>
  <c r="G10" i="4" l="1"/>
  <c r="G9" i="4"/>
  <c r="C9" i="4" s="1"/>
  <c r="C13" i="4" s="1"/>
  <c r="G8" i="4"/>
  <c r="C23" i="4"/>
  <c r="B23" i="4" s="1"/>
  <c r="D23" i="4"/>
  <c r="E23" i="4"/>
  <c r="H23" i="4" s="1"/>
  <c r="F10" i="4" l="1"/>
  <c r="F14" i="4" s="1"/>
  <c r="E10" i="4"/>
  <c r="E14" i="4" s="1"/>
  <c r="D10" i="4"/>
  <c r="C10" i="4"/>
  <c r="F9" i="4"/>
  <c r="F13" i="4" s="1"/>
  <c r="E9" i="4"/>
  <c r="E13" i="4" s="1"/>
  <c r="D9" i="4"/>
  <c r="G23" i="4"/>
  <c r="G13" i="4" l="1"/>
  <c r="D13" i="4"/>
  <c r="C14" i="4"/>
  <c r="G14" i="4" s="1"/>
  <c r="B24" i="4"/>
  <c r="I23" i="4"/>
  <c r="J19" i="3"/>
  <c r="J18" i="3"/>
  <c r="J17" i="3"/>
  <c r="J16" i="3"/>
  <c r="J15" i="3"/>
  <c r="J14" i="3"/>
  <c r="J13" i="3"/>
  <c r="J12" i="3"/>
  <c r="J11" i="3"/>
  <c r="J10" i="3"/>
  <c r="J9" i="3"/>
  <c r="I13" i="3"/>
  <c r="I12" i="3"/>
  <c r="I11" i="3"/>
  <c r="I10" i="3"/>
  <c r="I9" i="3"/>
  <c r="I19" i="3" l="1"/>
  <c r="I18" i="3"/>
  <c r="I17" i="3"/>
  <c r="I16" i="3"/>
  <c r="I15" i="3"/>
  <c r="I14" i="3"/>
  <c r="AL20" i="2" l="1"/>
  <c r="AK20" i="2"/>
  <c r="AJ20" i="2"/>
  <c r="AI20" i="2"/>
  <c r="AH20" i="2"/>
  <c r="AG20" i="2"/>
  <c r="AF20" i="2"/>
  <c r="AL19" i="2"/>
  <c r="AK19" i="2"/>
  <c r="AJ19" i="2"/>
  <c r="AI19" i="2"/>
  <c r="AH19" i="2"/>
  <c r="AG19" i="2"/>
  <c r="AF19" i="2"/>
  <c r="AL18" i="2"/>
  <c r="AK18" i="2"/>
  <c r="AJ18" i="2"/>
  <c r="AI18" i="2"/>
  <c r="AH18" i="2"/>
  <c r="AG18" i="2"/>
  <c r="AF18" i="2"/>
  <c r="AL17" i="2"/>
  <c r="AK17" i="2"/>
  <c r="AJ17" i="2"/>
  <c r="AI17" i="2"/>
  <c r="AH17" i="2"/>
  <c r="AG17" i="2"/>
  <c r="AF17" i="2"/>
  <c r="AL16" i="2"/>
  <c r="AK16" i="2"/>
  <c r="AJ16" i="2"/>
  <c r="AI16" i="2"/>
  <c r="AH16" i="2"/>
  <c r="AG16" i="2"/>
  <c r="AF16" i="2"/>
  <c r="AL15" i="2"/>
  <c r="AK15" i="2"/>
  <c r="AJ15" i="2"/>
  <c r="AI15" i="2"/>
  <c r="AH15" i="2"/>
  <c r="AG15" i="2"/>
  <c r="AF15" i="2"/>
  <c r="AL14" i="2"/>
  <c r="AK14" i="2"/>
  <c r="AJ14" i="2"/>
  <c r="AI14" i="2"/>
  <c r="AH14" i="2"/>
  <c r="AG14" i="2"/>
  <c r="AF14" i="2"/>
  <c r="AL13" i="2"/>
  <c r="AK13" i="2"/>
  <c r="AJ13" i="2"/>
  <c r="AI13" i="2"/>
  <c r="AH13" i="2"/>
  <c r="AG13" i="2"/>
  <c r="AF13" i="2"/>
  <c r="AL12" i="2"/>
  <c r="AK12" i="2"/>
  <c r="AJ12" i="2"/>
  <c r="AI12" i="2"/>
  <c r="AH12" i="2"/>
  <c r="AG12" i="2"/>
  <c r="AF12" i="2"/>
  <c r="AL11" i="2"/>
  <c r="AK11" i="2"/>
  <c r="AJ11" i="2"/>
  <c r="AI11" i="2"/>
  <c r="AH11" i="2"/>
  <c r="AG11" i="2"/>
  <c r="AF11" i="2"/>
  <c r="AL10" i="2"/>
  <c r="AK10" i="2"/>
  <c r="AJ10" i="2"/>
  <c r="AI10" i="2"/>
  <c r="AH10" i="2"/>
  <c r="AG10" i="2"/>
  <c r="AF10" i="2"/>
  <c r="AL9" i="2"/>
  <c r="AK9" i="2"/>
  <c r="AJ9" i="2"/>
  <c r="AI9" i="2"/>
  <c r="AH9" i="2"/>
  <c r="AG9" i="2"/>
  <c r="AF9" i="2"/>
  <c r="AL8" i="2"/>
  <c r="AK8" i="2"/>
  <c r="AJ8" i="2"/>
  <c r="AI8" i="2"/>
  <c r="AH8" i="2"/>
  <c r="AG8" i="2"/>
  <c r="AF8" i="2"/>
  <c r="AL7" i="2"/>
  <c r="AK7" i="2"/>
  <c r="AJ7" i="2"/>
  <c r="AI7" i="2"/>
  <c r="AH7" i="2"/>
  <c r="AG7" i="2"/>
  <c r="AF7" i="2"/>
  <c r="AL6" i="2"/>
  <c r="AK6" i="2"/>
  <c r="AJ6" i="2"/>
  <c r="AI6" i="2"/>
  <c r="AH6" i="2"/>
  <c r="AG6" i="2"/>
  <c r="AF6" i="2"/>
  <c r="AL5" i="2"/>
  <c r="AK5" i="2"/>
  <c r="AJ5" i="2"/>
  <c r="AI5" i="2"/>
  <c r="AH5" i="2"/>
  <c r="AG5" i="2"/>
  <c r="AF5" i="2"/>
  <c r="U20" i="2"/>
  <c r="T20" i="2"/>
  <c r="S20" i="2"/>
  <c r="R20" i="2"/>
  <c r="Q20" i="2"/>
  <c r="P20" i="2"/>
  <c r="O20" i="2"/>
  <c r="N20" i="2"/>
  <c r="U19" i="2"/>
  <c r="T19" i="2"/>
  <c r="S19" i="2"/>
  <c r="R19" i="2"/>
  <c r="Q19" i="2"/>
  <c r="P19" i="2"/>
  <c r="O19" i="2"/>
  <c r="N19" i="2"/>
  <c r="U18" i="2"/>
  <c r="T18" i="2"/>
  <c r="S18" i="2"/>
  <c r="R18" i="2"/>
  <c r="Q18" i="2"/>
  <c r="P18" i="2"/>
  <c r="O18" i="2"/>
  <c r="N18" i="2"/>
  <c r="U17" i="2"/>
  <c r="T17" i="2"/>
  <c r="S17" i="2"/>
  <c r="R17" i="2"/>
  <c r="Q17" i="2"/>
  <c r="P17" i="2"/>
  <c r="O17" i="2"/>
  <c r="N17" i="2"/>
  <c r="U16" i="2"/>
  <c r="T16" i="2"/>
  <c r="S16" i="2"/>
  <c r="R16" i="2"/>
  <c r="Q16" i="2"/>
  <c r="P16" i="2"/>
  <c r="O16" i="2"/>
  <c r="N16" i="2"/>
  <c r="U15" i="2"/>
  <c r="T15" i="2"/>
  <c r="S15" i="2"/>
  <c r="R15" i="2"/>
  <c r="Q15" i="2"/>
  <c r="P15" i="2"/>
  <c r="O15" i="2"/>
  <c r="N15" i="2"/>
  <c r="U14" i="2"/>
  <c r="T14" i="2"/>
  <c r="S14" i="2"/>
  <c r="R14" i="2"/>
  <c r="Q14" i="2"/>
  <c r="P14" i="2"/>
  <c r="O14" i="2"/>
  <c r="N14" i="2"/>
  <c r="U13" i="2"/>
  <c r="T13" i="2"/>
  <c r="S13" i="2"/>
  <c r="R13" i="2"/>
  <c r="Q13" i="2"/>
  <c r="P13" i="2"/>
  <c r="O13" i="2"/>
  <c r="N13" i="2"/>
  <c r="U12" i="2"/>
  <c r="T12" i="2"/>
  <c r="S12" i="2"/>
  <c r="R12" i="2"/>
  <c r="Q12" i="2"/>
  <c r="P12" i="2"/>
  <c r="O12" i="2"/>
  <c r="N12" i="2"/>
  <c r="S11" i="2"/>
  <c r="R11" i="2"/>
  <c r="Q11" i="2"/>
  <c r="P11" i="2"/>
  <c r="O11" i="2"/>
  <c r="N11" i="2"/>
  <c r="U10" i="2"/>
  <c r="T10" i="2"/>
  <c r="S10" i="2"/>
  <c r="R10" i="2"/>
  <c r="Q10" i="2"/>
  <c r="P10" i="2"/>
  <c r="O10" i="2"/>
  <c r="N10" i="2"/>
  <c r="U9" i="2"/>
  <c r="T9" i="2"/>
  <c r="S9" i="2"/>
  <c r="R9" i="2"/>
  <c r="Q9" i="2"/>
  <c r="P9" i="2"/>
  <c r="O9" i="2"/>
  <c r="N9" i="2"/>
  <c r="U8" i="2"/>
  <c r="T8" i="2"/>
  <c r="S8" i="2"/>
  <c r="R8" i="2"/>
  <c r="Q8" i="2"/>
  <c r="P8" i="2"/>
  <c r="O8" i="2"/>
  <c r="N8" i="2"/>
  <c r="U7" i="2"/>
  <c r="T7" i="2"/>
  <c r="S7" i="2"/>
  <c r="R7" i="2"/>
  <c r="Q7" i="2"/>
  <c r="P7" i="2"/>
  <c r="O7" i="2"/>
  <c r="N7" i="2"/>
  <c r="U6" i="2"/>
  <c r="T6" i="2"/>
  <c r="S6" i="2"/>
  <c r="R6" i="2"/>
  <c r="Q6" i="2"/>
  <c r="P6" i="2"/>
  <c r="O6" i="2"/>
  <c r="N6" i="2"/>
  <c r="O5" i="2"/>
  <c r="P5" i="2"/>
  <c r="Q5" i="2"/>
  <c r="R5" i="2"/>
  <c r="S5" i="2"/>
  <c r="T5" i="2"/>
  <c r="U5" i="2"/>
  <c r="N5" i="2"/>
  <c r="L21" i="1"/>
  <c r="D22" i="5" s="1"/>
  <c r="F22" i="5" s="1"/>
  <c r="L22" i="1"/>
  <c r="D23" i="5" s="1"/>
  <c r="F23" i="5" s="1"/>
  <c r="L25" i="1"/>
  <c r="D26" i="5" s="1"/>
  <c r="F26" i="5" s="1"/>
  <c r="L26" i="1"/>
  <c r="D27" i="5" s="1"/>
  <c r="F27" i="5" s="1"/>
  <c r="O48" i="1"/>
  <c r="N48" i="1"/>
  <c r="M48" i="1"/>
  <c r="L48" i="1"/>
  <c r="O47" i="1"/>
  <c r="N47" i="1"/>
  <c r="M47" i="1"/>
  <c r="L47" i="1"/>
  <c r="D48" i="5" s="1"/>
  <c r="F48" i="5" s="1"/>
  <c r="O46" i="1"/>
  <c r="N46" i="1"/>
  <c r="M46" i="1"/>
  <c r="L46" i="1"/>
  <c r="D47" i="5" s="1"/>
  <c r="F47" i="5" s="1"/>
  <c r="O45" i="1"/>
  <c r="N45" i="1"/>
  <c r="M45" i="1"/>
  <c r="L45" i="1"/>
  <c r="D46" i="5" s="1"/>
  <c r="F46" i="5" s="1"/>
  <c r="O44" i="1"/>
  <c r="N44" i="1"/>
  <c r="M44" i="1"/>
  <c r="L44" i="1"/>
  <c r="D45" i="5" s="1"/>
  <c r="F45" i="5" s="1"/>
  <c r="O43" i="1"/>
  <c r="N43" i="1"/>
  <c r="M43" i="1"/>
  <c r="L43" i="1"/>
  <c r="D44" i="5" s="1"/>
  <c r="F44" i="5" s="1"/>
  <c r="O42" i="1"/>
  <c r="N42" i="1"/>
  <c r="M42" i="1"/>
  <c r="L42" i="1"/>
  <c r="D43" i="5" s="1"/>
  <c r="F43" i="5" s="1"/>
  <c r="O41" i="1"/>
  <c r="N41" i="1"/>
  <c r="M41" i="1"/>
  <c r="L41" i="1"/>
  <c r="D42" i="5" s="1"/>
  <c r="F42" i="5" s="1"/>
  <c r="O40" i="1"/>
  <c r="N40" i="1"/>
  <c r="M40" i="1"/>
  <c r="L40" i="1"/>
  <c r="D41" i="5" s="1"/>
  <c r="F41" i="5" s="1"/>
  <c r="O39" i="1"/>
  <c r="N39" i="1"/>
  <c r="M39" i="1"/>
  <c r="L39" i="1"/>
  <c r="D40" i="5" s="1"/>
  <c r="F40" i="5" s="1"/>
  <c r="O38" i="1"/>
  <c r="N38" i="1"/>
  <c r="M38" i="1"/>
  <c r="L38" i="1"/>
  <c r="D39" i="5" s="1"/>
  <c r="F39" i="5" s="1"/>
  <c r="O37" i="1"/>
  <c r="N37" i="1"/>
  <c r="M37" i="1"/>
  <c r="L37" i="1"/>
  <c r="D38" i="5" s="1"/>
  <c r="F38" i="5" s="1"/>
  <c r="L36" i="1"/>
  <c r="D37" i="5" s="1"/>
  <c r="F37" i="5" s="1"/>
  <c r="O35" i="1"/>
  <c r="N35" i="1"/>
  <c r="M35" i="1"/>
  <c r="L35" i="1"/>
  <c r="D36" i="5" s="1"/>
  <c r="F36" i="5" s="1"/>
  <c r="O34" i="1"/>
  <c r="N34" i="1"/>
  <c r="M34" i="1"/>
  <c r="L34" i="1"/>
  <c r="D35" i="5" s="1"/>
  <c r="F35" i="5" s="1"/>
  <c r="O33" i="1"/>
  <c r="N33" i="1"/>
  <c r="M33" i="1"/>
  <c r="L33" i="1"/>
  <c r="D34" i="5" s="1"/>
  <c r="F34" i="5" s="1"/>
  <c r="L32" i="1"/>
  <c r="D33" i="5" s="1"/>
  <c r="F33" i="5" s="1"/>
  <c r="O31" i="1"/>
  <c r="N31" i="1"/>
  <c r="M31" i="1"/>
  <c r="L31" i="1"/>
  <c r="D32" i="5" s="1"/>
  <c r="F32" i="5" s="1"/>
  <c r="L30" i="1"/>
  <c r="D31" i="5" s="1"/>
  <c r="F31" i="5" s="1"/>
  <c r="L29" i="1"/>
  <c r="D30" i="5" s="1"/>
  <c r="F30" i="5" s="1"/>
  <c r="L28" i="1"/>
  <c r="D29" i="5" s="1"/>
  <c r="F29" i="5" s="1"/>
  <c r="O27" i="1"/>
  <c r="N27" i="1"/>
  <c r="M27" i="1"/>
  <c r="L27" i="1"/>
  <c r="D28" i="5" s="1"/>
  <c r="F28" i="5" s="1"/>
  <c r="O24" i="1"/>
  <c r="N24" i="1"/>
  <c r="M24" i="1"/>
  <c r="L24" i="1"/>
  <c r="D25" i="5" s="1"/>
  <c r="F25" i="5" s="1"/>
  <c r="O23" i="1"/>
  <c r="N23" i="1"/>
  <c r="M23" i="1"/>
  <c r="L23" i="1"/>
  <c r="D24" i="5" s="1"/>
  <c r="F24" i="5" s="1"/>
  <c r="O20" i="1"/>
  <c r="N20" i="1"/>
  <c r="M20" i="1"/>
  <c r="L20" i="1"/>
  <c r="D21" i="5" s="1"/>
  <c r="F21" i="5" s="1"/>
  <c r="O19" i="1"/>
  <c r="N19" i="1"/>
  <c r="M19" i="1"/>
  <c r="L19" i="1"/>
  <c r="D20" i="5" s="1"/>
  <c r="F20" i="5" s="1"/>
  <c r="L51" i="1" l="1"/>
</calcChain>
</file>

<file path=xl/sharedStrings.xml><?xml version="1.0" encoding="utf-8"?>
<sst xmlns="http://schemas.openxmlformats.org/spreadsheetml/2006/main" count="147" uniqueCount="102">
  <si>
    <t>Year</t>
  </si>
  <si>
    <t>Total Catch</t>
  </si>
  <si>
    <t>Western Gulf</t>
  </si>
  <si>
    <t>Central Gulf</t>
  </si>
  <si>
    <t>Eastern Gulf</t>
  </si>
  <si>
    <t>year</t>
  </si>
  <si>
    <t>From AKFIN website</t>
  </si>
  <si>
    <t>confidential?</t>
  </si>
  <si>
    <t>paste report/catch.csv here</t>
  </si>
  <si>
    <t>Paste report/index_area.csv here</t>
  </si>
  <si>
    <t>Bio_western</t>
  </si>
  <si>
    <t>CV_western</t>
  </si>
  <si>
    <t>Bio_central</t>
  </si>
  <si>
    <t>CV_central</t>
  </si>
  <si>
    <t>Bio_eastern</t>
  </si>
  <si>
    <t>CV_eastern</t>
  </si>
  <si>
    <t>Total</t>
  </si>
  <si>
    <t>Western</t>
  </si>
  <si>
    <t>Central</t>
  </si>
  <si>
    <t>Eastern</t>
  </si>
  <si>
    <t>Bio</t>
  </si>
  <si>
    <t>CV</t>
  </si>
  <si>
    <t>2019 assessment table as check</t>
  </si>
  <si>
    <t>Bio_total</t>
  </si>
  <si>
    <t>CV_total</t>
  </si>
  <si>
    <t>--</t>
  </si>
  <si>
    <t>manually fix the 0 cases</t>
  </si>
  <si>
    <t>Avg 2015-2019 catch for proj=</t>
  </si>
  <si>
    <t>metric</t>
  </si>
  <si>
    <t>Fabc</t>
  </si>
  <si>
    <t>Fofl</t>
  </si>
  <si>
    <t>SSBFabc</t>
  </si>
  <si>
    <t>SSBFofl</t>
  </si>
  <si>
    <t>SSBMean</t>
  </si>
  <si>
    <t>no</t>
  </si>
  <si>
    <t>n/a</t>
  </si>
  <si>
    <t>Approaching overfished</t>
  </si>
  <si>
    <t>Overfished</t>
  </si>
  <si>
    <t>Overfishing</t>
  </si>
  <si>
    <r>
      <t xml:space="preserve">As determined </t>
    </r>
    <r>
      <rPr>
        <i/>
        <sz val="11"/>
        <color rgb="FF000000"/>
        <rFont val="Times New Roman"/>
        <family val="1"/>
      </rPr>
      <t>this</t>
    </r>
    <r>
      <rPr>
        <sz val="11"/>
        <color rgb="FF000000"/>
        <rFont val="Times New Roman"/>
        <family val="1"/>
      </rPr>
      <t xml:space="preserve"> year for:</t>
    </r>
  </si>
  <si>
    <r>
      <t xml:space="preserve">As determined </t>
    </r>
    <r>
      <rPr>
        <i/>
        <sz val="11"/>
        <color rgb="FF000000"/>
        <rFont val="Times New Roman"/>
        <family val="1"/>
      </rPr>
      <t xml:space="preserve">last </t>
    </r>
    <r>
      <rPr>
        <sz val="11"/>
        <color rgb="FF000000"/>
        <rFont val="Times New Roman"/>
        <family val="1"/>
      </rPr>
      <t>year for:</t>
    </r>
  </si>
  <si>
    <t>Status</t>
  </si>
  <si>
    <t>ABC (t)</t>
  </si>
  <si>
    <t>maxABC (t)</t>
  </si>
  <si>
    <t>OFL (t)</t>
  </si>
  <si>
    <r>
      <t>F</t>
    </r>
    <r>
      <rPr>
        <i/>
        <vertAlign val="subscript"/>
        <sz val="11"/>
        <color rgb="FF000000"/>
        <rFont val="Times New Roman"/>
        <family val="1"/>
      </rPr>
      <t>ABC</t>
    </r>
  </si>
  <si>
    <r>
      <t>maxF</t>
    </r>
    <r>
      <rPr>
        <i/>
        <vertAlign val="subscript"/>
        <sz val="11"/>
        <color rgb="FF000000"/>
        <rFont val="Times New Roman"/>
        <family val="1"/>
      </rPr>
      <t>ABC</t>
    </r>
  </si>
  <si>
    <r>
      <t>F</t>
    </r>
    <r>
      <rPr>
        <i/>
        <vertAlign val="subscript"/>
        <sz val="11"/>
        <color rgb="FF000000"/>
        <rFont val="Times New Roman"/>
        <family val="1"/>
      </rPr>
      <t>OFL</t>
    </r>
  </si>
  <si>
    <r>
      <t xml:space="preserve">     B</t>
    </r>
    <r>
      <rPr>
        <i/>
        <vertAlign val="subscript"/>
        <sz val="11"/>
        <color rgb="FF000000"/>
        <rFont val="Times New Roman"/>
        <family val="1"/>
      </rPr>
      <t>35%</t>
    </r>
  </si>
  <si>
    <r>
      <t xml:space="preserve">     B</t>
    </r>
    <r>
      <rPr>
        <i/>
        <vertAlign val="subscript"/>
        <sz val="11"/>
        <color rgb="FF000000"/>
        <rFont val="Times New Roman"/>
        <family val="1"/>
      </rPr>
      <t>40%</t>
    </r>
  </si>
  <si>
    <r>
      <t xml:space="preserve">     B</t>
    </r>
    <r>
      <rPr>
        <i/>
        <vertAlign val="subscript"/>
        <sz val="11"/>
        <color rgb="FF000000"/>
        <rFont val="Times New Roman"/>
        <family val="1"/>
      </rPr>
      <t>100%</t>
    </r>
  </si>
  <si>
    <t>Projected Female spawning biomass (t)</t>
  </si>
  <si>
    <t>Projected total (3+) biomass (t)</t>
  </si>
  <si>
    <t>3a</t>
  </si>
  <si>
    <t>Tier</t>
  </si>
  <si>
    <r>
      <t>M</t>
    </r>
    <r>
      <rPr>
        <sz val="11"/>
        <color rgb="FF000000"/>
        <rFont val="Times New Roman"/>
        <family val="1"/>
      </rPr>
      <t xml:space="preserve"> (natural mortality rate)</t>
    </r>
  </si>
  <si>
    <t>2021*</t>
  </si>
  <si>
    <r>
      <t>recommended this</t>
    </r>
    <r>
      <rPr>
        <sz val="11"/>
        <color rgb="FF000000"/>
        <rFont val="Times New Roman"/>
        <family val="1"/>
      </rPr>
      <t xml:space="preserve"> year for:</t>
    </r>
  </si>
  <si>
    <r>
      <t>specified last</t>
    </r>
    <r>
      <rPr>
        <sz val="11"/>
        <color rgb="FF000000"/>
        <rFont val="Times New Roman"/>
        <family val="1"/>
      </rPr>
      <t xml:space="preserve"> year for:</t>
    </r>
  </si>
  <si>
    <t>As estimated or</t>
  </si>
  <si>
    <t>Quantity</t>
  </si>
  <si>
    <t>SSBF100</t>
  </si>
  <si>
    <t>2022*</t>
  </si>
  <si>
    <t>paste report/rec_table.csv here</t>
  </si>
  <si>
    <t>Catch</t>
  </si>
  <si>
    <t>ABC</t>
  </si>
  <si>
    <t>OFL</t>
  </si>
  <si>
    <t>SSB</t>
  </si>
  <si>
    <t>TotBiom</t>
  </si>
  <si>
    <t>West Yakutat</t>
  </si>
  <si>
    <t>Southeast</t>
  </si>
  <si>
    <t xml:space="preserve">Area Apportionment </t>
  </si>
  <si>
    <t>2021 ABC (t)</t>
  </si>
  <si>
    <t xml:space="preserve">western </t>
  </si>
  <si>
    <t>central</t>
  </si>
  <si>
    <t>eastern</t>
  </si>
  <si>
    <t>west yak</t>
  </si>
  <si>
    <t>southeast</t>
  </si>
  <si>
    <t>2022 ABC (t)</t>
  </si>
  <si>
    <t>This uses formulas to get the ABC so be careful</t>
  </si>
  <si>
    <t>formulas pointing to catch table</t>
  </si>
  <si>
    <t>catch</t>
  </si>
  <si>
    <t>biomass</t>
  </si>
  <si>
    <t>Total_BiomassFLATHEAD</t>
  </si>
  <si>
    <t>Copied from percentiles.out from projection model</t>
  </si>
  <si>
    <t>B100</t>
  </si>
  <si>
    <t>Babc</t>
  </si>
  <si>
    <t>Bofl</t>
  </si>
  <si>
    <t>LowCI_Biom</t>
  </si>
  <si>
    <t>Median_Biom</t>
  </si>
  <si>
    <t>Mean_Biom</t>
  </si>
  <si>
    <t>UpperCI_Biom</t>
  </si>
  <si>
    <t>Stdev_Biom</t>
  </si>
  <si>
    <t>catch/biomass</t>
  </si>
  <si>
    <t xml:space="preserve">This is a hodgepodge of data so easier to do here in Excel. </t>
  </si>
  <si>
    <t>Cells that are formulas are colored in</t>
  </si>
  <si>
    <t>up to here is biomass values from assessment</t>
  </si>
  <si>
    <t>below here is from proj above</t>
  </si>
  <si>
    <t>Change in ABC</t>
  </si>
  <si>
    <t>Note: 2022 had a rounding "Gremlin" so had to manually add one to the central ABC in the SAFE</t>
  </si>
  <si>
    <t>Rounding check</t>
  </si>
  <si>
    <t>This is copied from the 2019 assessment and unchaged except for updating the ABCs and adding rounding check b/c there is no new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</si>
</sst>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color theme="1"/>
      <name val="Calibri"/>
    </font>
    <font>
      <i/>
      <sz val="11"/>
      <color rgb="FF000000"/>
      <name val="Times New Roman"/>
      <family val="1"/>
    </font>
    <font>
      <i/>
      <vertAlign val="subscript"/>
      <sz val="11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F1E87D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3" fontId="0" fillId="0" borderId="0" xfId="0" applyNumberFormat="1"/>
    <xf numFmtId="3" fontId="3" fillId="2" borderId="0" xfId="0" applyNumberFormat="1" applyFont="1" applyFill="1" applyAlignment="1">
      <alignment horizontal="right" vertical="center"/>
    </xf>
    <xf numFmtId="3" fontId="3" fillId="2" borderId="0" xfId="0" applyNumberFormat="1" applyFont="1" applyFill="1" applyAlignment="1">
      <alignment vertical="center"/>
    </xf>
    <xf numFmtId="3" fontId="3" fillId="2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horizontal="right" vertical="top" wrapText="1"/>
    </xf>
    <xf numFmtId="1" fontId="4" fillId="4" borderId="3" xfId="0" applyNumberFormat="1" applyFont="1" applyFill="1" applyBorder="1" applyAlignment="1">
      <alignment horizontal="right" vertical="top"/>
    </xf>
    <xf numFmtId="1" fontId="4" fillId="5" borderId="3" xfId="0" applyNumberFormat="1" applyFont="1" applyFill="1" applyBorder="1" applyAlignment="1">
      <alignment horizontal="right" vertical="top" wrapText="1"/>
    </xf>
    <xf numFmtId="0" fontId="0" fillId="4" borderId="3" xfId="0" applyFill="1" applyBorder="1" applyAlignment="1">
      <alignment horizontal="right" vertical="top"/>
    </xf>
    <xf numFmtId="2" fontId="3" fillId="2" borderId="0" xfId="0" applyNumberFormat="1" applyFont="1" applyFill="1" applyAlignment="1">
      <alignment vertical="center"/>
    </xf>
    <xf numFmtId="2" fontId="3" fillId="2" borderId="2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3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horizontal="right" vertical="center"/>
    </xf>
    <xf numFmtId="3" fontId="3" fillId="0" borderId="0" xfId="1" applyNumberFormat="1" applyFont="1" applyFill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vertical="center"/>
    </xf>
    <xf numFmtId="3" fontId="3" fillId="0" borderId="2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2" fontId="3" fillId="2" borderId="0" xfId="0" quotePrefix="1" applyNumberFormat="1" applyFont="1" applyFill="1" applyAlignment="1">
      <alignment horizontal="right" vertical="center"/>
    </xf>
    <xf numFmtId="164" fontId="0" fillId="0" borderId="0" xfId="0" applyNumberFormat="1"/>
    <xf numFmtId="0" fontId="0" fillId="0" borderId="0" xfId="0" applyAlignment="1">
      <alignment horizontal="right"/>
    </xf>
    <xf numFmtId="0" fontId="3" fillId="2" borderId="4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6" borderId="4" xfId="0" applyFont="1" applyFill="1" applyBorder="1" applyAlignment="1">
      <alignment horizontal="right" vertical="center" wrapText="1"/>
    </xf>
    <xf numFmtId="0" fontId="3" fillId="6" borderId="2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6" borderId="6" xfId="0" applyFont="1" applyFill="1" applyBorder="1" applyAlignment="1">
      <alignment horizontal="right" vertical="center" wrapText="1"/>
    </xf>
    <xf numFmtId="0" fontId="3" fillId="6" borderId="0" xfId="0" applyFont="1" applyFill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4" xfId="0" applyNumberFormat="1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3" fontId="3" fillId="7" borderId="4" xfId="0" applyNumberFormat="1" applyFont="1" applyFill="1" applyBorder="1" applyAlignment="1">
      <alignment horizontal="right" vertical="center" wrapText="1"/>
    </xf>
    <xf numFmtId="3" fontId="3" fillId="7" borderId="13" xfId="0" applyNumberFormat="1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/>
    </xf>
    <xf numFmtId="3" fontId="3" fillId="7" borderId="6" xfId="0" applyNumberFormat="1" applyFont="1" applyFill="1" applyBorder="1" applyAlignment="1">
      <alignment horizontal="right" vertical="center" wrapText="1"/>
    </xf>
    <xf numFmtId="3" fontId="3" fillId="7" borderId="14" xfId="0" applyNumberFormat="1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horizontal="right" vertical="center" wrapText="1"/>
    </xf>
    <xf numFmtId="0" fontId="3" fillId="7" borderId="14" xfId="0" applyFont="1" applyFill="1" applyBorder="1" applyAlignment="1">
      <alignment horizontal="right" vertical="center" wrapText="1"/>
    </xf>
    <xf numFmtId="2" fontId="3" fillId="2" borderId="0" xfId="0" applyNumberFormat="1" applyFont="1" applyFill="1" applyAlignment="1">
      <alignment horizontal="right" vertical="center"/>
    </xf>
    <xf numFmtId="2" fontId="3" fillId="2" borderId="6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0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65" fontId="0" fillId="0" borderId="0" xfId="0" applyNumberFormat="1"/>
    <xf numFmtId="11" fontId="0" fillId="0" borderId="0" xfId="0" applyNumberFormat="1"/>
    <xf numFmtId="0" fontId="0" fillId="8" borderId="0" xfId="0" applyFill="1"/>
    <xf numFmtId="0" fontId="3" fillId="8" borderId="0" xfId="0" applyFont="1" applyFill="1" applyAlignment="1">
      <alignment horizontal="right" vertical="center"/>
    </xf>
    <xf numFmtId="10" fontId="0" fillId="0" borderId="0" xfId="0" applyNumberFormat="1"/>
    <xf numFmtId="0" fontId="3" fillId="2" borderId="14" xfId="0" applyFont="1" applyFill="1" applyBorder="1" applyAlignment="1">
      <alignment horizontal="right" vertical="center" wrapText="1"/>
    </xf>
    <xf numFmtId="0" fontId="3" fillId="2" borderId="16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right" vertical="center" wrapText="1"/>
    </xf>
    <xf numFmtId="0" fontId="3" fillId="7" borderId="16" xfId="0" applyFont="1" applyFill="1" applyBorder="1" applyAlignment="1">
      <alignment horizontal="right" vertical="center" wrapText="1"/>
    </xf>
    <xf numFmtId="0" fontId="3" fillId="7" borderId="6" xfId="0" applyFont="1" applyFill="1" applyBorder="1" applyAlignment="1">
      <alignment horizontal="right" vertical="center" wrapText="1"/>
    </xf>
    <xf numFmtId="0" fontId="3" fillId="7" borderId="15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3" fontId="0" fillId="9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'Fig1'!$F$6</c:f>
              <c:strCache>
                <c:ptCount val="1"/>
                <c:pt idx="0">
                  <c:v>catch/biomass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'Fig1'!$C$7:$C$51</c:f>
              <c:numCache>
                <c:formatCode>General</c:formatCode>
                <c:ptCount val="45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</c:numCache>
            </c:numRef>
          </c:xVal>
          <c:yVal>
            <c:numRef>
              <c:f>'Fig1'!$F$7:$F$51</c:f>
              <c:numCache>
                <c:formatCode>General</c:formatCode>
                <c:ptCount val="45"/>
                <c:pt idx="0">
                  <c:v>3.1987318302124468E-3</c:v>
                </c:pt>
                <c:pt idx="1">
                  <c:v>1.1814237229883576E-3</c:v>
                </c:pt>
                <c:pt idx="2">
                  <c:v>1.3803322676029075E-2</c:v>
                </c:pt>
                <c:pt idx="3">
                  <c:v>6.6155149281876581E-3</c:v>
                </c:pt>
                <c:pt idx="4">
                  <c:v>7.8179023105101643E-3</c:v>
                </c:pt>
                <c:pt idx="5">
                  <c:v>5.7832564017435443E-3</c:v>
                </c:pt>
                <c:pt idx="6">
                  <c:v>2.7925572499669371E-3</c:v>
                </c:pt>
                <c:pt idx="7">
                  <c:v>1.5631945835307681E-3</c:v>
                </c:pt>
                <c:pt idx="8">
                  <c:v>6.9604579697243754E-4</c:v>
                </c:pt>
                <c:pt idx="9">
                  <c:v>6.9776898763423967E-4</c:v>
                </c:pt>
                <c:pt idx="10">
                  <c:v>2.3691500218690773E-3</c:v>
                </c:pt>
                <c:pt idx="11">
                  <c:v>3.3881546123352415E-3</c:v>
                </c:pt>
                <c:pt idx="12">
                  <c:v>6.5680476058626747E-3</c:v>
                </c:pt>
                <c:pt idx="13">
                  <c:v>5.6582462625116648E-3</c:v>
                </c:pt>
                <c:pt idx="14">
                  <c:v>1.0571669977849332E-2</c:v>
                </c:pt>
                <c:pt idx="15">
                  <c:v>1.2993516264558493E-2</c:v>
                </c:pt>
                <c:pt idx="16">
                  <c:v>1.173318400237938E-2</c:v>
                </c:pt>
                <c:pt idx="17">
                  <c:v>1.0088153224649584E-2</c:v>
                </c:pt>
                <c:pt idx="18">
                  <c:v>1.4162769804888162E-2</c:v>
                </c:pt>
                <c:pt idx="19">
                  <c:v>1.1241825851492991E-2</c:v>
                </c:pt>
                <c:pt idx="20">
                  <c:v>7.9915058628012188E-3</c:v>
                </c:pt>
                <c:pt idx="21">
                  <c:v>4.1814191251508641E-3</c:v>
                </c:pt>
                <c:pt idx="22">
                  <c:v>7.2109816491108735E-3</c:v>
                </c:pt>
                <c:pt idx="23">
                  <c:v>8.9230237855195856E-3</c:v>
                </c:pt>
                <c:pt idx="24">
                  <c:v>9.89796436133163E-3</c:v>
                </c:pt>
                <c:pt idx="25">
                  <c:v>1.1259289948955066E-2</c:v>
                </c:pt>
                <c:pt idx="26">
                  <c:v>1.0902866365103538E-2</c:v>
                </c:pt>
                <c:pt idx="27">
                  <c:v>1.1544996426341931E-2</c:v>
                </c:pt>
                <c:pt idx="28">
                  <c:v>1.4047746567656618E-2</c:v>
                </c:pt>
                <c:pt idx="29">
                  <c:v>1.3881776567337634E-2</c:v>
                </c:pt>
                <c:pt idx="30">
                  <c:v>1.5073287117020578E-2</c:v>
                </c:pt>
                <c:pt idx="31">
                  <c:v>1.5914907482632627E-2</c:v>
                </c:pt>
                <c:pt idx="32">
                  <c:v>1.6748574431704223E-2</c:v>
                </c:pt>
                <c:pt idx="33">
                  <c:v>1.1911029948793471E-2</c:v>
                </c:pt>
                <c:pt idx="34">
                  <c:v>9.4496988080834919E-3</c:v>
                </c:pt>
                <c:pt idx="35">
                  <c:v>1.2054234439525309E-2</c:v>
                </c:pt>
                <c:pt idx="36">
                  <c:v>1.0608432445390725E-2</c:v>
                </c:pt>
                <c:pt idx="37">
                  <c:v>8.0116623370925198E-3</c:v>
                </c:pt>
                <c:pt idx="38">
                  <c:v>9.3665496557221381E-3</c:v>
                </c:pt>
                <c:pt idx="39">
                  <c:v>7.3859949782814644E-3</c:v>
                </c:pt>
                <c:pt idx="40">
                  <c:v>7.820058619664878E-3</c:v>
                </c:pt>
                <c:pt idx="41">
                  <c:v>9.4223000013296688E-3</c:v>
                </c:pt>
                <c:pt idx="42">
                  <c:v>6.959398197993993E-3</c:v>
                </c:pt>
                <c:pt idx="43">
                  <c:v>8.0753078510926047E-3</c:v>
                </c:pt>
                <c:pt idx="44">
                  <c:v>8.149616763283983E-3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E-482C-9606-578DF590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284704"/>
        <c:axId val="1234285120"/>
      </c:scatterChart>
      <c:valAx>
        <c:axId val="1234284704"/>
        <c:scaling>
          <c:orientation val="minMax"/>
          <c:max val="2024"/>
          <c:min val="197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85120"/>
        <c:crosses val="autoZero"/>
        <c:crossBetween val="midCat"/>
        <c:majorUnit val="5"/>
      </c:valAx>
      <c:valAx>
        <c:axId val="12342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CAtch/Biomass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24</xdr:row>
      <xdr:rowOff>114300</xdr:rowOff>
    </xdr:from>
    <xdr:to>
      <xdr:col>15</xdr:col>
      <xdr:colOff>238125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opLeftCell="D7" workbookViewId="0">
      <selection activeCell="L11" sqref="L11"/>
    </sheetView>
  </sheetViews>
  <sheetFormatPr defaultRowHeight="14.5" x14ac:dyDescent="0.35"/>
  <cols>
    <col min="2" max="2" width="10.1796875" customWidth="1"/>
    <col min="3" max="4" width="8.81640625" bestFit="1" customWidth="1"/>
    <col min="6" max="6" width="33.81640625" customWidth="1"/>
    <col min="7" max="7" width="7.26953125" bestFit="1" customWidth="1"/>
    <col min="8" max="8" width="17.81640625" customWidth="1"/>
    <col min="9" max="9" width="7.26953125" bestFit="1" customWidth="1"/>
    <col min="10" max="10" width="19.1796875" customWidth="1"/>
    <col min="12" max="12" width="34.1796875" customWidth="1"/>
  </cols>
  <sheetData>
    <row r="2" spans="2:10" ht="15" thickBot="1" x14ac:dyDescent="0.4">
      <c r="B2" t="s">
        <v>63</v>
      </c>
    </row>
    <row r="3" spans="2:10" ht="14.5" customHeight="1" x14ac:dyDescent="0.35">
      <c r="B3" t="s">
        <v>28</v>
      </c>
      <c r="C3">
        <v>2021</v>
      </c>
      <c r="D3">
        <v>2022</v>
      </c>
      <c r="F3" s="68" t="s">
        <v>60</v>
      </c>
      <c r="G3" s="74" t="s">
        <v>59</v>
      </c>
      <c r="H3" s="75"/>
      <c r="I3" s="72" t="s">
        <v>59</v>
      </c>
      <c r="J3" s="71"/>
    </row>
    <row r="4" spans="2:10" ht="14.5" customHeight="1" x14ac:dyDescent="0.35">
      <c r="B4" t="s">
        <v>29</v>
      </c>
      <c r="C4">
        <v>0.28407399999999999</v>
      </c>
      <c r="D4">
        <v>0.28407399999999999</v>
      </c>
      <c r="F4" s="73"/>
      <c r="G4" s="76" t="s">
        <v>58</v>
      </c>
      <c r="H4" s="77"/>
      <c r="I4" s="78" t="s">
        <v>57</v>
      </c>
      <c r="J4" s="79"/>
    </row>
    <row r="5" spans="2:10" x14ac:dyDescent="0.35">
      <c r="B5" t="s">
        <v>30</v>
      </c>
      <c r="C5">
        <v>0.35573300000000002</v>
      </c>
      <c r="D5">
        <v>0.35573300000000002</v>
      </c>
      <c r="F5" s="73"/>
      <c r="G5" s="80">
        <v>2020</v>
      </c>
      <c r="H5" s="82">
        <v>2021</v>
      </c>
      <c r="I5" s="64" t="s">
        <v>56</v>
      </c>
      <c r="J5" s="66" t="s">
        <v>62</v>
      </c>
    </row>
    <row r="6" spans="2:10" ht="15" thickBot="1" x14ac:dyDescent="0.4">
      <c r="B6" t="s">
        <v>61</v>
      </c>
      <c r="C6">
        <v>91.551100000000005</v>
      </c>
      <c r="D6">
        <v>91.551100000000005</v>
      </c>
      <c r="F6" s="69"/>
      <c r="G6" s="81"/>
      <c r="H6" s="83"/>
      <c r="I6" s="65"/>
      <c r="J6" s="67"/>
    </row>
    <row r="7" spans="2:10" x14ac:dyDescent="0.35">
      <c r="B7" t="s">
        <v>31</v>
      </c>
      <c r="C7">
        <v>36.620399999999997</v>
      </c>
      <c r="D7">
        <v>36.620399999999997</v>
      </c>
      <c r="F7" s="49" t="s">
        <v>55</v>
      </c>
      <c r="G7" s="51">
        <v>0.2</v>
      </c>
      <c r="H7" s="50">
        <v>0.2</v>
      </c>
      <c r="I7" s="35">
        <v>0.2</v>
      </c>
      <c r="J7" s="34">
        <v>0.2</v>
      </c>
    </row>
    <row r="8" spans="2:10" x14ac:dyDescent="0.35">
      <c r="B8" t="s">
        <v>32</v>
      </c>
      <c r="C8">
        <v>32.042900000000003</v>
      </c>
      <c r="D8">
        <v>32.042900000000003</v>
      </c>
      <c r="F8" s="47" t="s">
        <v>54</v>
      </c>
      <c r="G8" s="51" t="s">
        <v>53</v>
      </c>
      <c r="H8" s="50" t="s">
        <v>53</v>
      </c>
      <c r="I8" s="2" t="s">
        <v>53</v>
      </c>
      <c r="J8" s="48" t="s">
        <v>53</v>
      </c>
    </row>
    <row r="9" spans="2:10" x14ac:dyDescent="0.35">
      <c r="B9" t="s">
        <v>33</v>
      </c>
      <c r="C9">
        <v>95.338399999999993</v>
      </c>
      <c r="D9">
        <v>96.833100000000002</v>
      </c>
      <c r="F9" s="47" t="s">
        <v>52</v>
      </c>
      <c r="G9" s="46">
        <v>282371</v>
      </c>
      <c r="H9" s="45">
        <v>280730</v>
      </c>
      <c r="I9" s="5">
        <f>C14*1000</f>
        <v>280980</v>
      </c>
      <c r="J9" s="44">
        <f>D14*1000</f>
        <v>278418</v>
      </c>
    </row>
    <row r="10" spans="2:10" x14ac:dyDescent="0.35">
      <c r="B10" t="s">
        <v>64</v>
      </c>
      <c r="C10">
        <v>2.2690000000000001</v>
      </c>
      <c r="D10">
        <v>2.2690000000000001</v>
      </c>
      <c r="F10" s="47" t="s">
        <v>51</v>
      </c>
      <c r="G10" s="46">
        <v>92467</v>
      </c>
      <c r="H10" s="45">
        <v>95216</v>
      </c>
      <c r="I10" s="5">
        <f>C13*1000</f>
        <v>95338.4</v>
      </c>
      <c r="J10" s="44">
        <f>D13*1000</f>
        <v>96833.1</v>
      </c>
    </row>
    <row r="11" spans="2:10" ht="17" x14ac:dyDescent="0.35">
      <c r="B11" t="s">
        <v>65</v>
      </c>
      <c r="C11">
        <v>39.376899999999999</v>
      </c>
      <c r="D11">
        <v>39.850900000000003</v>
      </c>
      <c r="F11" s="49" t="s">
        <v>50</v>
      </c>
      <c r="G11" s="46">
        <v>91551</v>
      </c>
      <c r="H11" s="45">
        <v>91551</v>
      </c>
      <c r="I11" s="5">
        <f t="shared" ref="I11:J13" si="0">C6*1000</f>
        <v>91551.1</v>
      </c>
      <c r="J11" s="44">
        <f t="shared" si="0"/>
        <v>91551.1</v>
      </c>
    </row>
    <row r="12" spans="2:10" ht="17" x14ac:dyDescent="0.35">
      <c r="B12" t="s">
        <v>66</v>
      </c>
      <c r="C12">
        <v>47.9816</v>
      </c>
      <c r="D12">
        <v>48.534199999999998</v>
      </c>
      <c r="F12" s="49" t="s">
        <v>49</v>
      </c>
      <c r="G12" s="46">
        <v>36620</v>
      </c>
      <c r="H12" s="45">
        <v>36620</v>
      </c>
      <c r="I12" s="5">
        <f t="shared" si="0"/>
        <v>36620.399999999994</v>
      </c>
      <c r="J12" s="44">
        <f t="shared" si="0"/>
        <v>36620.399999999994</v>
      </c>
    </row>
    <row r="13" spans="2:10" ht="17" x14ac:dyDescent="0.35">
      <c r="B13" t="s">
        <v>67</v>
      </c>
      <c r="C13">
        <v>95.338399999999993</v>
      </c>
      <c r="D13">
        <v>96.833100000000002</v>
      </c>
      <c r="F13" s="49" t="s">
        <v>48</v>
      </c>
      <c r="G13" s="46">
        <v>32043</v>
      </c>
      <c r="H13" s="45">
        <v>32043</v>
      </c>
      <c r="I13" s="5">
        <f t="shared" si="0"/>
        <v>32042.9</v>
      </c>
      <c r="J13" s="44">
        <f t="shared" si="0"/>
        <v>32042.9</v>
      </c>
    </row>
    <row r="14" spans="2:10" ht="17" x14ac:dyDescent="0.35">
      <c r="B14" t="s">
        <v>68</v>
      </c>
      <c r="C14">
        <v>280.98</v>
      </c>
      <c r="D14">
        <v>278.41800000000001</v>
      </c>
      <c r="F14" s="49" t="s">
        <v>47</v>
      </c>
      <c r="G14" s="51">
        <v>0.36</v>
      </c>
      <c r="H14" s="50">
        <v>0.36</v>
      </c>
      <c r="I14" s="52">
        <f>C5</f>
        <v>0.35573300000000002</v>
      </c>
      <c r="J14" s="53">
        <f>D5</f>
        <v>0.35573300000000002</v>
      </c>
    </row>
    <row r="15" spans="2:10" ht="17" x14ac:dyDescent="0.35">
      <c r="F15" s="49" t="s">
        <v>46</v>
      </c>
      <c r="G15" s="51">
        <v>0.28000000000000003</v>
      </c>
      <c r="H15" s="50">
        <v>0.28000000000000003</v>
      </c>
      <c r="I15" s="52">
        <f>C4</f>
        <v>0.28407399999999999</v>
      </c>
      <c r="J15" s="53">
        <f>D4</f>
        <v>0.28407399999999999</v>
      </c>
    </row>
    <row r="16" spans="2:10" ht="17" x14ac:dyDescent="0.35">
      <c r="F16" s="49" t="s">
        <v>45</v>
      </c>
      <c r="G16" s="51">
        <v>0.28000000000000003</v>
      </c>
      <c r="H16" s="50">
        <v>0.28000000000000003</v>
      </c>
      <c r="I16" s="52">
        <f>C4</f>
        <v>0.28407399999999999</v>
      </c>
      <c r="J16" s="53">
        <f>D4</f>
        <v>0.28407399999999999</v>
      </c>
    </row>
    <row r="17" spans="6:12" x14ac:dyDescent="0.35">
      <c r="F17" s="47" t="s">
        <v>44</v>
      </c>
      <c r="G17" s="46">
        <v>46572</v>
      </c>
      <c r="H17" s="45">
        <v>47919</v>
      </c>
      <c r="I17" s="5">
        <f>C12*1000</f>
        <v>47981.599999999999</v>
      </c>
      <c r="J17" s="44">
        <f>D12*1000</f>
        <v>48534.2</v>
      </c>
    </row>
    <row r="18" spans="6:12" x14ac:dyDescent="0.35">
      <c r="F18" s="47" t="s">
        <v>43</v>
      </c>
      <c r="G18" s="46">
        <v>38196</v>
      </c>
      <c r="H18" s="45">
        <v>39326</v>
      </c>
      <c r="I18" s="5">
        <f>C11*1000</f>
        <v>39376.9</v>
      </c>
      <c r="J18" s="44">
        <f>D11*1000</f>
        <v>39850.9</v>
      </c>
      <c r="L18" t="s">
        <v>98</v>
      </c>
    </row>
    <row r="19" spans="6:12" ht="15" thickBot="1" x14ac:dyDescent="0.4">
      <c r="F19" s="43" t="s">
        <v>42</v>
      </c>
      <c r="G19" s="42">
        <v>38196</v>
      </c>
      <c r="H19" s="41">
        <v>39326</v>
      </c>
      <c r="I19" s="40">
        <f>C11*1000</f>
        <v>39376.9</v>
      </c>
      <c r="J19" s="39">
        <f>D11*1000</f>
        <v>39850.9</v>
      </c>
      <c r="L19" s="63">
        <f>(G19-I19)/G19</f>
        <v>-3.0916849931930081E-2</v>
      </c>
    </row>
    <row r="20" spans="6:12" ht="14.5" customHeight="1" x14ac:dyDescent="0.35">
      <c r="F20" s="68" t="s">
        <v>41</v>
      </c>
      <c r="G20" s="70" t="s">
        <v>40</v>
      </c>
      <c r="H20" s="71"/>
      <c r="I20" s="72" t="s">
        <v>39</v>
      </c>
      <c r="J20" s="71"/>
    </row>
    <row r="21" spans="6:12" ht="15" thickBot="1" x14ac:dyDescent="0.4">
      <c r="F21" s="69"/>
      <c r="G21" s="30">
        <v>2017</v>
      </c>
      <c r="H21" s="29">
        <v>2018</v>
      </c>
      <c r="I21" s="30">
        <v>2018</v>
      </c>
      <c r="J21" s="29">
        <v>2019</v>
      </c>
    </row>
    <row r="22" spans="6:12" x14ac:dyDescent="0.35">
      <c r="F22" s="38" t="s">
        <v>38</v>
      </c>
      <c r="G22" s="37" t="s">
        <v>34</v>
      </c>
      <c r="H22" s="36" t="s">
        <v>35</v>
      </c>
      <c r="I22" s="35" t="s">
        <v>34</v>
      </c>
      <c r="J22" s="34" t="s">
        <v>35</v>
      </c>
    </row>
    <row r="23" spans="6:12" x14ac:dyDescent="0.35">
      <c r="F23" s="38" t="s">
        <v>37</v>
      </c>
      <c r="G23" s="37" t="s">
        <v>35</v>
      </c>
      <c r="H23" s="36" t="s">
        <v>34</v>
      </c>
      <c r="I23" s="35" t="s">
        <v>35</v>
      </c>
      <c r="J23" s="34" t="s">
        <v>34</v>
      </c>
    </row>
    <row r="24" spans="6:12" ht="15" thickBot="1" x14ac:dyDescent="0.4">
      <c r="F24" s="33" t="s">
        <v>36</v>
      </c>
      <c r="G24" s="32" t="s">
        <v>35</v>
      </c>
      <c r="H24" s="31" t="s">
        <v>34</v>
      </c>
      <c r="I24" s="30" t="s">
        <v>35</v>
      </c>
      <c r="J24" s="29" t="s">
        <v>34</v>
      </c>
    </row>
  </sheetData>
  <mergeCells count="12">
    <mergeCell ref="I5:I6"/>
    <mergeCell ref="J5:J6"/>
    <mergeCell ref="F20:F21"/>
    <mergeCell ref="G20:H20"/>
    <mergeCell ref="I20:J20"/>
    <mergeCell ref="F3:F6"/>
    <mergeCell ref="G3:H3"/>
    <mergeCell ref="I3:J3"/>
    <mergeCell ref="G4:H4"/>
    <mergeCell ref="I4:J4"/>
    <mergeCell ref="G5:G6"/>
    <mergeCell ref="H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51"/>
  <sheetViews>
    <sheetView workbookViewId="0">
      <selection activeCell="S6" sqref="S6"/>
    </sheetView>
  </sheetViews>
  <sheetFormatPr defaultRowHeight="14.5" x14ac:dyDescent="0.35"/>
  <cols>
    <col min="9" max="9" width="7.1796875" customWidth="1"/>
    <col min="10" max="12" width="8" bestFit="1" customWidth="1"/>
    <col min="13" max="13" width="11.81640625" bestFit="1" customWidth="1"/>
    <col min="14" max="14" width="13.453125" bestFit="1" customWidth="1"/>
    <col min="15" max="15" width="11.54296875" bestFit="1" customWidth="1"/>
    <col min="16" max="16" width="13.81640625" bestFit="1" customWidth="1"/>
    <col min="17" max="17" width="11.54296875" bestFit="1" customWidth="1"/>
  </cols>
  <sheetData>
    <row r="2" spans="3:17" x14ac:dyDescent="0.35">
      <c r="D2" t="s">
        <v>94</v>
      </c>
    </row>
    <row r="3" spans="3:17" x14ac:dyDescent="0.35">
      <c r="D3" t="s">
        <v>95</v>
      </c>
    </row>
    <row r="5" spans="3:17" x14ac:dyDescent="0.35">
      <c r="C5" t="s">
        <v>80</v>
      </c>
      <c r="I5" t="s">
        <v>84</v>
      </c>
    </row>
    <row r="6" spans="3:17" x14ac:dyDescent="0.35">
      <c r="C6" t="s">
        <v>5</v>
      </c>
      <c r="D6" t="s">
        <v>81</v>
      </c>
      <c r="E6" t="s">
        <v>82</v>
      </c>
      <c r="F6" t="s">
        <v>93</v>
      </c>
    </row>
    <row r="7" spans="3:17" x14ac:dyDescent="0.35">
      <c r="C7" s="62">
        <f>'8.1_catch'!K6</f>
        <v>1978</v>
      </c>
      <c r="D7" s="62">
        <f>'8.1_catch'!L6</f>
        <v>452</v>
      </c>
      <c r="E7">
        <v>141306</v>
      </c>
      <c r="F7" s="61">
        <f>D7/E7</f>
        <v>3.1987318302124468E-3</v>
      </c>
      <c r="I7" t="s">
        <v>83</v>
      </c>
    </row>
    <row r="8" spans="3:17" x14ac:dyDescent="0.35">
      <c r="C8" s="62">
        <f>'8.1_catch'!K7</f>
        <v>1979</v>
      </c>
      <c r="D8" s="62">
        <f>'8.1_catch'!L7</f>
        <v>165</v>
      </c>
      <c r="E8">
        <v>139662</v>
      </c>
      <c r="F8" s="61">
        <f t="shared" ref="F8:F49" si="0">D8/E8</f>
        <v>1.1814237229883576E-3</v>
      </c>
      <c r="I8" t="s">
        <v>0</v>
      </c>
      <c r="J8" t="s">
        <v>85</v>
      </c>
      <c r="K8" t="s">
        <v>86</v>
      </c>
      <c r="L8" t="s">
        <v>87</v>
      </c>
      <c r="M8" t="s">
        <v>88</v>
      </c>
      <c r="N8" t="s">
        <v>89</v>
      </c>
      <c r="O8" t="s">
        <v>90</v>
      </c>
      <c r="P8" t="s">
        <v>91</v>
      </c>
      <c r="Q8" t="s">
        <v>92</v>
      </c>
    </row>
    <row r="9" spans="3:17" x14ac:dyDescent="0.35">
      <c r="C9" s="62">
        <f>'8.1_catch'!K8</f>
        <v>1980</v>
      </c>
      <c r="D9" s="62">
        <f>'8.1_catch'!L8</f>
        <v>2068</v>
      </c>
      <c r="E9">
        <v>149819</v>
      </c>
      <c r="F9" s="61">
        <f t="shared" si="0"/>
        <v>1.3803322676029075E-2</v>
      </c>
      <c r="I9">
        <v>2017</v>
      </c>
      <c r="J9">
        <v>524.23400000000004</v>
      </c>
      <c r="K9">
        <v>165.24299999999999</v>
      </c>
      <c r="L9">
        <v>156.07300000000001</v>
      </c>
      <c r="M9">
        <v>277.62</v>
      </c>
      <c r="N9">
        <v>277.62</v>
      </c>
      <c r="O9">
        <v>277.62</v>
      </c>
      <c r="P9">
        <v>277.62</v>
      </c>
      <c r="Q9" s="60">
        <v>7.38964E-13</v>
      </c>
    </row>
    <row r="10" spans="3:17" x14ac:dyDescent="0.35">
      <c r="C10" s="62">
        <f>'8.1_catch'!K9</f>
        <v>1981</v>
      </c>
      <c r="D10" s="62">
        <f>'8.1_catch'!L9</f>
        <v>1070</v>
      </c>
      <c r="E10">
        <v>161741</v>
      </c>
      <c r="F10" s="61">
        <f t="shared" si="0"/>
        <v>6.6155149281876581E-3</v>
      </c>
      <c r="I10">
        <v>2018</v>
      </c>
      <c r="J10">
        <v>524.23400000000004</v>
      </c>
      <c r="K10">
        <v>165.24299999999999</v>
      </c>
      <c r="L10">
        <v>156.07300000000001</v>
      </c>
      <c r="M10">
        <v>278.87099999999998</v>
      </c>
      <c r="N10">
        <v>281.37700000000001</v>
      </c>
      <c r="O10">
        <v>281.62900000000002</v>
      </c>
      <c r="P10">
        <v>285.14499999999998</v>
      </c>
      <c r="Q10">
        <v>1.97204</v>
      </c>
    </row>
    <row r="11" spans="3:17" x14ac:dyDescent="0.35">
      <c r="C11" s="62">
        <f>'8.1_catch'!K10</f>
        <v>1982</v>
      </c>
      <c r="D11" s="62">
        <f>'8.1_catch'!L10</f>
        <v>1368</v>
      </c>
      <c r="E11">
        <v>174983</v>
      </c>
      <c r="F11" s="61">
        <f t="shared" si="0"/>
        <v>7.8179023105101643E-3</v>
      </c>
      <c r="I11">
        <v>2019</v>
      </c>
      <c r="J11">
        <v>524.23400000000004</v>
      </c>
      <c r="K11">
        <v>165.24299999999999</v>
      </c>
      <c r="L11">
        <v>156.07300000000001</v>
      </c>
      <c r="M11">
        <v>277.33699999999999</v>
      </c>
      <c r="N11">
        <v>282.82799999999997</v>
      </c>
      <c r="O11">
        <v>283.15300000000002</v>
      </c>
      <c r="P11">
        <v>290.279</v>
      </c>
      <c r="Q11">
        <v>4.0643000000000002</v>
      </c>
    </row>
    <row r="12" spans="3:17" x14ac:dyDescent="0.35">
      <c r="C12" s="62">
        <f>'8.1_catch'!K11</f>
        <v>1983</v>
      </c>
      <c r="D12" s="62">
        <f>'8.1_catch'!L11</f>
        <v>1080</v>
      </c>
      <c r="E12">
        <v>186746</v>
      </c>
      <c r="F12" s="61">
        <f t="shared" si="0"/>
        <v>5.7832564017435443E-3</v>
      </c>
      <c r="I12">
        <v>2020</v>
      </c>
      <c r="J12">
        <v>524.23400000000004</v>
      </c>
      <c r="K12">
        <v>165.24299999999999</v>
      </c>
      <c r="L12">
        <v>156.07300000000001</v>
      </c>
      <c r="M12">
        <v>273.149</v>
      </c>
      <c r="N12">
        <v>281.92200000000003</v>
      </c>
      <c r="O12">
        <v>282.35199999999998</v>
      </c>
      <c r="P12">
        <v>292.791</v>
      </c>
      <c r="Q12">
        <v>6.2876200000000004</v>
      </c>
    </row>
    <row r="13" spans="3:17" x14ac:dyDescent="0.35">
      <c r="C13" s="62">
        <f>'8.1_catch'!K12</f>
        <v>1984</v>
      </c>
      <c r="D13" s="62">
        <f>'8.1_catch'!L12</f>
        <v>549</v>
      </c>
      <c r="E13">
        <v>196594</v>
      </c>
      <c r="F13" s="61">
        <f t="shared" si="0"/>
        <v>2.7925572499669371E-3</v>
      </c>
      <c r="I13">
        <v>2021</v>
      </c>
      <c r="J13">
        <v>524.23400000000004</v>
      </c>
      <c r="K13">
        <v>165.24299999999999</v>
      </c>
      <c r="L13">
        <v>156.07300000000001</v>
      </c>
      <c r="M13">
        <v>268.66500000000002</v>
      </c>
      <c r="N13">
        <v>280.45999999999998</v>
      </c>
      <c r="O13">
        <v>280.98</v>
      </c>
      <c r="P13">
        <v>294.53300000000002</v>
      </c>
      <c r="Q13">
        <v>8.3342299999999998</v>
      </c>
    </row>
    <row r="14" spans="3:17" x14ac:dyDescent="0.35">
      <c r="C14" s="62">
        <f>'8.1_catch'!K13</f>
        <v>1985</v>
      </c>
      <c r="D14" s="62">
        <f>'8.1_catch'!L13</f>
        <v>320</v>
      </c>
      <c r="E14">
        <v>204709</v>
      </c>
      <c r="F14" s="61">
        <f t="shared" si="0"/>
        <v>1.5631945835307681E-3</v>
      </c>
      <c r="I14">
        <v>2022</v>
      </c>
      <c r="J14">
        <v>524.23400000000004</v>
      </c>
      <c r="K14">
        <v>165.24299999999999</v>
      </c>
      <c r="L14">
        <v>156.07300000000001</v>
      </c>
      <c r="M14">
        <v>262.928</v>
      </c>
      <c r="N14">
        <v>277.89800000000002</v>
      </c>
      <c r="O14">
        <v>278.41800000000001</v>
      </c>
      <c r="P14">
        <v>294.88</v>
      </c>
      <c r="Q14">
        <v>10.092700000000001</v>
      </c>
    </row>
    <row r="15" spans="3:17" x14ac:dyDescent="0.35">
      <c r="C15" s="62">
        <f>'8.1_catch'!K14</f>
        <v>1986</v>
      </c>
      <c r="D15" s="62">
        <f>'8.1_catch'!L14</f>
        <v>147</v>
      </c>
      <c r="E15">
        <v>211193</v>
      </c>
      <c r="F15" s="61">
        <f t="shared" si="0"/>
        <v>6.9604579697243754E-4</v>
      </c>
      <c r="I15">
        <v>2023</v>
      </c>
      <c r="J15">
        <v>524.23400000000004</v>
      </c>
      <c r="K15">
        <v>165.24299999999999</v>
      </c>
      <c r="L15">
        <v>156.07300000000001</v>
      </c>
      <c r="M15">
        <v>257.56900000000002</v>
      </c>
      <c r="N15">
        <v>275.01600000000002</v>
      </c>
      <c r="O15">
        <v>275.42700000000002</v>
      </c>
      <c r="P15">
        <v>294.84899999999999</v>
      </c>
      <c r="Q15">
        <v>11.5052</v>
      </c>
    </row>
    <row r="16" spans="3:17" x14ac:dyDescent="0.35">
      <c r="C16" s="62">
        <f>'8.1_catch'!K15</f>
        <v>1987</v>
      </c>
      <c r="D16" s="62">
        <f>'8.1_catch'!L15</f>
        <v>151</v>
      </c>
      <c r="E16">
        <v>216404</v>
      </c>
      <c r="F16" s="61">
        <f t="shared" si="0"/>
        <v>6.9776898763423967E-4</v>
      </c>
      <c r="I16">
        <v>2024</v>
      </c>
      <c r="J16">
        <v>524.23400000000004</v>
      </c>
      <c r="K16">
        <v>165.24299999999999</v>
      </c>
      <c r="L16">
        <v>156.07300000000001</v>
      </c>
      <c r="M16">
        <v>218.68799999999999</v>
      </c>
      <c r="N16">
        <v>236.25</v>
      </c>
      <c r="O16">
        <v>236.97</v>
      </c>
      <c r="P16">
        <v>257.517</v>
      </c>
      <c r="Q16">
        <v>12.102499999999999</v>
      </c>
    </row>
    <row r="17" spans="3:17" x14ac:dyDescent="0.35">
      <c r="C17" s="62">
        <f>'8.1_catch'!K16</f>
        <v>1988</v>
      </c>
      <c r="D17" s="62">
        <f>'8.1_catch'!L16</f>
        <v>520</v>
      </c>
      <c r="E17">
        <v>219488</v>
      </c>
      <c r="F17" s="61">
        <f t="shared" si="0"/>
        <v>2.3691500218690773E-3</v>
      </c>
      <c r="I17">
        <v>2025</v>
      </c>
      <c r="J17">
        <v>524.23400000000004</v>
      </c>
      <c r="K17">
        <v>165.24299999999999</v>
      </c>
      <c r="L17">
        <v>156.07300000000001</v>
      </c>
      <c r="M17">
        <v>192.184</v>
      </c>
      <c r="N17">
        <v>209.76400000000001</v>
      </c>
      <c r="O17">
        <v>210.614</v>
      </c>
      <c r="P17">
        <v>231.434</v>
      </c>
      <c r="Q17">
        <v>12.2532</v>
      </c>
    </row>
    <row r="18" spans="3:17" x14ac:dyDescent="0.35">
      <c r="C18" s="62">
        <f>'8.1_catch'!K17</f>
        <v>1989</v>
      </c>
      <c r="D18" s="62">
        <f>'8.1_catch'!L17</f>
        <v>747</v>
      </c>
      <c r="E18">
        <v>220474</v>
      </c>
      <c r="F18" s="61">
        <f t="shared" si="0"/>
        <v>3.3881546123352415E-3</v>
      </c>
      <c r="I18">
        <v>2026</v>
      </c>
      <c r="J18">
        <v>524.23400000000004</v>
      </c>
      <c r="K18">
        <v>165.24299999999999</v>
      </c>
      <c r="L18">
        <v>156.07300000000001</v>
      </c>
      <c r="M18">
        <v>173.86500000000001</v>
      </c>
      <c r="N18">
        <v>192.47399999999999</v>
      </c>
      <c r="O18">
        <v>193</v>
      </c>
      <c r="P18">
        <v>213.756</v>
      </c>
      <c r="Q18">
        <v>12.2729</v>
      </c>
    </row>
    <row r="19" spans="3:17" x14ac:dyDescent="0.35">
      <c r="C19" s="62">
        <f>'8.1_catch'!K18</f>
        <v>1990</v>
      </c>
      <c r="D19" s="62">
        <f>'8.1_catch'!L18</f>
        <v>1447</v>
      </c>
      <c r="E19">
        <v>220309</v>
      </c>
      <c r="F19" s="61">
        <f t="shared" si="0"/>
        <v>6.5680476058626747E-3</v>
      </c>
      <c r="I19">
        <v>2027</v>
      </c>
      <c r="J19">
        <v>524.23400000000004</v>
      </c>
      <c r="K19">
        <v>165.24299999999999</v>
      </c>
      <c r="L19">
        <v>156.07300000000001</v>
      </c>
      <c r="M19">
        <v>162.87799999999999</v>
      </c>
      <c r="N19">
        <v>180.399</v>
      </c>
      <c r="O19">
        <v>181.43299999999999</v>
      </c>
      <c r="P19">
        <v>202.61600000000001</v>
      </c>
      <c r="Q19">
        <v>12.3246</v>
      </c>
    </row>
    <row r="20" spans="3:17" x14ac:dyDescent="0.35">
      <c r="C20" s="62">
        <f>'8.1_catch'!K19</f>
        <v>1991</v>
      </c>
      <c r="D20" s="62">
        <f>'8.1_catch'!L19</f>
        <v>1236.8699999999999</v>
      </c>
      <c r="E20">
        <v>218596</v>
      </c>
      <c r="F20" s="61">
        <f t="shared" si="0"/>
        <v>5.6582462625116648E-3</v>
      </c>
      <c r="I20">
        <v>2028</v>
      </c>
      <c r="J20">
        <v>524.23400000000004</v>
      </c>
      <c r="K20">
        <v>165.24299999999999</v>
      </c>
      <c r="L20">
        <v>156.07300000000001</v>
      </c>
      <c r="M20">
        <v>155.95599999999999</v>
      </c>
      <c r="N20">
        <v>173.05199999999999</v>
      </c>
      <c r="O20">
        <v>173.99100000000001</v>
      </c>
      <c r="P20">
        <v>195.53899999999999</v>
      </c>
      <c r="Q20">
        <v>12.276199999999999</v>
      </c>
    </row>
    <row r="21" spans="3:17" x14ac:dyDescent="0.35">
      <c r="C21" s="62">
        <f>'8.1_catch'!K20</f>
        <v>1992</v>
      </c>
      <c r="D21" s="62">
        <f>'8.1_catch'!L20</f>
        <v>2314.7200000000003</v>
      </c>
      <c r="E21">
        <v>218955</v>
      </c>
      <c r="F21" s="61">
        <f t="shared" si="0"/>
        <v>1.0571669977849332E-2</v>
      </c>
      <c r="I21">
        <v>2029</v>
      </c>
      <c r="J21">
        <v>524.23400000000004</v>
      </c>
      <c r="K21">
        <v>165.24299999999999</v>
      </c>
      <c r="L21">
        <v>156.07300000000001</v>
      </c>
      <c r="M21">
        <v>150.18799999999999</v>
      </c>
      <c r="N21">
        <v>168.13900000000001</v>
      </c>
      <c r="O21">
        <v>169.02600000000001</v>
      </c>
      <c r="P21">
        <v>189.70400000000001</v>
      </c>
      <c r="Q21">
        <v>12.193300000000001</v>
      </c>
    </row>
    <row r="22" spans="3:17" x14ac:dyDescent="0.35">
      <c r="C22" s="62">
        <f>'8.1_catch'!K21</f>
        <v>1993</v>
      </c>
      <c r="D22" s="62">
        <f>'8.1_catch'!L21</f>
        <v>2823.66</v>
      </c>
      <c r="E22">
        <v>217313</v>
      </c>
      <c r="F22" s="61">
        <f t="shared" si="0"/>
        <v>1.2993516264558493E-2</v>
      </c>
      <c r="I22">
        <v>2030</v>
      </c>
      <c r="J22">
        <v>524.23400000000004</v>
      </c>
      <c r="K22">
        <v>165.24299999999999</v>
      </c>
      <c r="L22">
        <v>156.07300000000001</v>
      </c>
      <c r="M22">
        <v>147.32300000000001</v>
      </c>
      <c r="N22">
        <v>165.154</v>
      </c>
      <c r="O22">
        <v>165.84899999999999</v>
      </c>
      <c r="P22">
        <v>185.59399999999999</v>
      </c>
      <c r="Q22">
        <v>12.0899</v>
      </c>
    </row>
    <row r="23" spans="3:17" x14ac:dyDescent="0.35">
      <c r="C23" s="62">
        <f>'8.1_catch'!K22</f>
        <v>1994</v>
      </c>
      <c r="D23" s="62">
        <f>'8.1_catch'!L22</f>
        <v>2524.77</v>
      </c>
      <c r="E23">
        <v>215182</v>
      </c>
      <c r="F23" s="61">
        <f t="shared" si="0"/>
        <v>1.173318400237938E-2</v>
      </c>
    </row>
    <row r="24" spans="3:17" x14ac:dyDescent="0.35">
      <c r="C24" s="62">
        <f>'8.1_catch'!K23</f>
        <v>1995</v>
      </c>
      <c r="D24" s="62">
        <f>'8.1_catch'!L23</f>
        <v>2180.06</v>
      </c>
      <c r="E24">
        <v>216101</v>
      </c>
      <c r="F24" s="61">
        <f t="shared" si="0"/>
        <v>1.0088153224649584E-2</v>
      </c>
    </row>
    <row r="25" spans="3:17" x14ac:dyDescent="0.35">
      <c r="C25" s="62">
        <f>'8.1_catch'!K24</f>
        <v>1996</v>
      </c>
      <c r="D25" s="62">
        <f>'8.1_catch'!L24</f>
        <v>3074.1</v>
      </c>
      <c r="E25">
        <v>217055</v>
      </c>
      <c r="F25" s="61">
        <f t="shared" si="0"/>
        <v>1.4162769804888162E-2</v>
      </c>
    </row>
    <row r="26" spans="3:17" x14ac:dyDescent="0.35">
      <c r="C26" s="62">
        <f>'8.1_catch'!K25</f>
        <v>1997</v>
      </c>
      <c r="D26" s="62">
        <f>'8.1_catch'!L25</f>
        <v>2441.14</v>
      </c>
      <c r="E26">
        <v>217148</v>
      </c>
      <c r="F26" s="61">
        <f t="shared" si="0"/>
        <v>1.1241825851492991E-2</v>
      </c>
    </row>
    <row r="27" spans="3:17" x14ac:dyDescent="0.35">
      <c r="C27" s="62">
        <f>'8.1_catch'!K26</f>
        <v>1998</v>
      </c>
      <c r="D27" s="62">
        <f>'8.1_catch'!L26</f>
        <v>1731.12</v>
      </c>
      <c r="E27">
        <v>216620</v>
      </c>
      <c r="F27" s="61">
        <f t="shared" si="0"/>
        <v>7.9915058628012188E-3</v>
      </c>
    </row>
    <row r="28" spans="3:17" x14ac:dyDescent="0.35">
      <c r="C28" s="62">
        <f>'8.1_catch'!K27</f>
        <v>1999</v>
      </c>
      <c r="D28" s="62">
        <f>'8.1_catch'!L27</f>
        <v>897.32</v>
      </c>
      <c r="E28">
        <v>214597</v>
      </c>
      <c r="F28" s="61">
        <f t="shared" si="0"/>
        <v>4.1814191251508641E-3</v>
      </c>
    </row>
    <row r="29" spans="3:17" x14ac:dyDescent="0.35">
      <c r="C29" s="62">
        <f>'8.1_catch'!K28</f>
        <v>2000</v>
      </c>
      <c r="D29" s="62">
        <f>'8.1_catch'!L28</f>
        <v>1547.83</v>
      </c>
      <c r="E29">
        <v>214649</v>
      </c>
      <c r="F29" s="61">
        <f t="shared" si="0"/>
        <v>7.2109816491108735E-3</v>
      </c>
    </row>
    <row r="30" spans="3:17" x14ac:dyDescent="0.35">
      <c r="C30" s="62">
        <f>'8.1_catch'!K29</f>
        <v>2001</v>
      </c>
      <c r="D30" s="62">
        <f>'8.1_catch'!L29</f>
        <v>1911.74</v>
      </c>
      <c r="E30">
        <v>214248</v>
      </c>
      <c r="F30" s="61">
        <f t="shared" si="0"/>
        <v>8.9230237855195856E-3</v>
      </c>
    </row>
    <row r="31" spans="3:17" x14ac:dyDescent="0.35">
      <c r="C31" s="62">
        <f>'8.1_catch'!K30</f>
        <v>2002</v>
      </c>
      <c r="D31" s="62">
        <f>'8.1_catch'!L30</f>
        <v>2145.75</v>
      </c>
      <c r="E31">
        <v>216787</v>
      </c>
      <c r="F31" s="61">
        <f t="shared" si="0"/>
        <v>9.89796436133163E-3</v>
      </c>
    </row>
    <row r="32" spans="3:17" x14ac:dyDescent="0.35">
      <c r="C32" s="62">
        <f>'8.1_catch'!K31</f>
        <v>2003</v>
      </c>
      <c r="D32" s="62">
        <f>'8.1_catch'!L31</f>
        <v>2459.4229999999998</v>
      </c>
      <c r="E32">
        <v>218435</v>
      </c>
      <c r="F32" s="61">
        <f t="shared" si="0"/>
        <v>1.1259289948955066E-2</v>
      </c>
    </row>
    <row r="33" spans="3:7" x14ac:dyDescent="0.35">
      <c r="C33" s="62">
        <f>'8.1_catch'!K32</f>
        <v>2004</v>
      </c>
      <c r="D33" s="62">
        <f>'8.1_catch'!L32</f>
        <v>2398.2489999999998</v>
      </c>
      <c r="E33">
        <v>219965</v>
      </c>
      <c r="F33" s="61">
        <f t="shared" si="0"/>
        <v>1.0902866365103538E-2</v>
      </c>
    </row>
    <row r="34" spans="3:7" x14ac:dyDescent="0.35">
      <c r="C34" s="62">
        <f>'8.1_catch'!K33</f>
        <v>2005</v>
      </c>
      <c r="D34" s="62">
        <f>'8.1_catch'!L33</f>
        <v>2552.16</v>
      </c>
      <c r="E34">
        <v>221062</v>
      </c>
      <c r="F34" s="61">
        <f t="shared" si="0"/>
        <v>1.1544996426341931E-2</v>
      </c>
    </row>
    <row r="35" spans="3:7" x14ac:dyDescent="0.35">
      <c r="C35" s="62">
        <f>'8.1_catch'!K34</f>
        <v>2006</v>
      </c>
      <c r="D35" s="62">
        <f>'8.1_catch'!L34</f>
        <v>3142.2139999999999</v>
      </c>
      <c r="E35">
        <v>223681</v>
      </c>
      <c r="F35" s="61">
        <f t="shared" si="0"/>
        <v>1.4047746567656618E-2</v>
      </c>
    </row>
    <row r="36" spans="3:7" x14ac:dyDescent="0.35">
      <c r="C36" s="62">
        <f>'8.1_catch'!K35</f>
        <v>2007</v>
      </c>
      <c r="D36" s="62">
        <f>'8.1_catch'!L35</f>
        <v>3129.5910000000003</v>
      </c>
      <c r="E36">
        <v>225446</v>
      </c>
      <c r="F36" s="61">
        <f t="shared" si="0"/>
        <v>1.3881776567337634E-2</v>
      </c>
    </row>
    <row r="37" spans="3:7" x14ac:dyDescent="0.35">
      <c r="C37" s="62">
        <f>'8.1_catch'!K36</f>
        <v>2008</v>
      </c>
      <c r="D37" s="62">
        <f>'8.1_catch'!L36</f>
        <v>3446.2809999999999</v>
      </c>
      <c r="E37">
        <v>228635</v>
      </c>
      <c r="F37" s="61">
        <f t="shared" si="0"/>
        <v>1.5073287117020578E-2</v>
      </c>
    </row>
    <row r="38" spans="3:7" x14ac:dyDescent="0.35">
      <c r="C38" s="62">
        <f>'8.1_catch'!K37</f>
        <v>2009</v>
      </c>
      <c r="D38" s="62">
        <f>'8.1_catch'!L37</f>
        <v>3663.1819999999998</v>
      </c>
      <c r="E38">
        <v>230173</v>
      </c>
      <c r="F38" s="61">
        <f t="shared" si="0"/>
        <v>1.5914907482632627E-2</v>
      </c>
    </row>
    <row r="39" spans="3:7" x14ac:dyDescent="0.35">
      <c r="C39" s="62">
        <f>'8.1_catch'!K38</f>
        <v>2010</v>
      </c>
      <c r="D39" s="62">
        <f>'8.1_catch'!L38</f>
        <v>3865.2360073487002</v>
      </c>
      <c r="E39">
        <v>230780</v>
      </c>
      <c r="F39" s="61">
        <f t="shared" si="0"/>
        <v>1.6748574431704223E-2</v>
      </c>
    </row>
    <row r="40" spans="3:7" x14ac:dyDescent="0.35">
      <c r="C40" s="62">
        <f>'8.1_catch'!K39</f>
        <v>2011</v>
      </c>
      <c r="D40" s="62">
        <f>'8.1_catch'!L39</f>
        <v>2731.6279643364996</v>
      </c>
      <c r="E40">
        <v>229336</v>
      </c>
      <c r="F40" s="61">
        <f t="shared" si="0"/>
        <v>1.1911029948793471E-2</v>
      </c>
    </row>
    <row r="41" spans="3:7" x14ac:dyDescent="0.35">
      <c r="C41" s="62">
        <f>'8.1_catch'!K40</f>
        <v>2012</v>
      </c>
      <c r="D41" s="62">
        <f>'8.1_catch'!L40</f>
        <v>2167.2317234411003</v>
      </c>
      <c r="E41">
        <v>229344</v>
      </c>
      <c r="F41" s="61">
        <f t="shared" si="0"/>
        <v>9.4496988080834919E-3</v>
      </c>
    </row>
    <row r="42" spans="3:7" x14ac:dyDescent="0.35">
      <c r="C42" s="62">
        <f>'8.1_catch'!K41</f>
        <v>2013</v>
      </c>
      <c r="D42" s="62">
        <f>'8.1_catch'!L41</f>
        <v>2818.7019101664005</v>
      </c>
      <c r="E42">
        <v>233835</v>
      </c>
      <c r="F42" s="61">
        <f t="shared" si="0"/>
        <v>1.2054234439525309E-2</v>
      </c>
    </row>
    <row r="43" spans="3:7" x14ac:dyDescent="0.35">
      <c r="C43" s="62">
        <f>'8.1_catch'!K42</f>
        <v>2014</v>
      </c>
      <c r="D43" s="62">
        <f>'8.1_catch'!L42</f>
        <v>2556.7807373934002</v>
      </c>
      <c r="E43">
        <v>241014</v>
      </c>
      <c r="F43" s="61">
        <f t="shared" si="0"/>
        <v>1.0608432445390725E-2</v>
      </c>
    </row>
    <row r="44" spans="3:7" x14ac:dyDescent="0.35">
      <c r="C44" s="62">
        <f>'8.1_catch'!K43</f>
        <v>2015</v>
      </c>
      <c r="D44" s="62">
        <f>'8.1_catch'!L43</f>
        <v>2001.2892168187</v>
      </c>
      <c r="E44">
        <v>249797</v>
      </c>
      <c r="F44" s="61">
        <f t="shared" si="0"/>
        <v>8.0116623370925198E-3</v>
      </c>
    </row>
    <row r="45" spans="3:7" x14ac:dyDescent="0.35">
      <c r="C45" s="62">
        <f>'8.1_catch'!K44</f>
        <v>2016</v>
      </c>
      <c r="D45" s="62">
        <f>'8.1_catch'!L44</f>
        <v>2421.5434490435</v>
      </c>
      <c r="E45">
        <v>258531</v>
      </c>
      <c r="F45" s="61">
        <f t="shared" si="0"/>
        <v>9.3665496557221381E-3</v>
      </c>
      <c r="G45" t="s">
        <v>96</v>
      </c>
    </row>
    <row r="46" spans="3:7" x14ac:dyDescent="0.35">
      <c r="C46" s="62">
        <f>'8.1_catch'!K45</f>
        <v>2017</v>
      </c>
      <c r="D46" s="62">
        <f>'8.1_catch'!L45</f>
        <v>2050.4999258705002</v>
      </c>
      <c r="E46" s="61">
        <f>O9*1000</f>
        <v>277620</v>
      </c>
      <c r="F46" s="61">
        <f t="shared" si="0"/>
        <v>7.3859949782814644E-3</v>
      </c>
      <c r="G46" t="s">
        <v>97</v>
      </c>
    </row>
    <row r="47" spans="3:7" x14ac:dyDescent="0.35">
      <c r="C47" s="62">
        <f>'8.1_catch'!K46</f>
        <v>2018</v>
      </c>
      <c r="D47" s="62">
        <f>'8.1_catch'!L46</f>
        <v>2202.3552889975999</v>
      </c>
      <c r="E47" s="61">
        <f t="shared" ref="E47:E49" si="1">O10*1000</f>
        <v>281629</v>
      </c>
      <c r="F47" s="61">
        <f t="shared" si="0"/>
        <v>7.820058619664878E-3</v>
      </c>
    </row>
    <row r="48" spans="3:7" x14ac:dyDescent="0.35">
      <c r="C48" s="62">
        <f>'8.1_catch'!K47</f>
        <v>2019</v>
      </c>
      <c r="D48" s="62">
        <f>'8.1_catch'!L47</f>
        <v>2667.9525122764999</v>
      </c>
      <c r="E48" s="61">
        <f t="shared" si="1"/>
        <v>283153</v>
      </c>
      <c r="F48" s="61">
        <f t="shared" si="0"/>
        <v>9.4223000013296688E-3</v>
      </c>
    </row>
    <row r="49" spans="3:6" x14ac:dyDescent="0.35">
      <c r="C49" s="62">
        <f>'8.1_catch'!K48</f>
        <v>2020</v>
      </c>
      <c r="D49" s="17">
        <v>1965</v>
      </c>
      <c r="E49" s="61">
        <f t="shared" si="1"/>
        <v>282352</v>
      </c>
      <c r="F49" s="61">
        <f t="shared" si="0"/>
        <v>6.959398197993993E-3</v>
      </c>
    </row>
    <row r="50" spans="3:6" x14ac:dyDescent="0.35">
      <c r="C50" s="17">
        <v>2021</v>
      </c>
      <c r="D50" s="17">
        <v>2269</v>
      </c>
      <c r="E50" s="61">
        <f t="shared" ref="E50:E51" si="2">O13*1000</f>
        <v>280980</v>
      </c>
      <c r="F50" s="61">
        <f t="shared" ref="F50:F51" si="3">D50/E50</f>
        <v>8.0753078510926047E-3</v>
      </c>
    </row>
    <row r="51" spans="3:6" x14ac:dyDescent="0.35">
      <c r="C51" s="17">
        <v>2022</v>
      </c>
      <c r="D51" s="17">
        <v>2269</v>
      </c>
      <c r="E51" s="61">
        <f t="shared" si="2"/>
        <v>278418</v>
      </c>
      <c r="F51" s="61">
        <f t="shared" si="3"/>
        <v>8.149616763283983E-3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tabSelected="1" workbookViewId="0">
      <selection activeCell="D10" sqref="D10"/>
    </sheetView>
  </sheetViews>
  <sheetFormatPr defaultRowHeight="14.5" x14ac:dyDescent="0.35"/>
  <cols>
    <col min="2" max="2" width="22.81640625" customWidth="1"/>
    <col min="3" max="3" width="10.54296875" bestFit="1" customWidth="1"/>
    <col min="4" max="4" width="11.54296875" bestFit="1" customWidth="1"/>
    <col min="5" max="5" width="14.453125" customWidth="1"/>
    <col min="6" max="6" width="12.1796875" customWidth="1"/>
  </cols>
  <sheetData>
    <row r="3" spans="2:7" x14ac:dyDescent="0.35">
      <c r="B3" t="s">
        <v>101</v>
      </c>
    </row>
    <row r="4" spans="2:7" x14ac:dyDescent="0.35">
      <c r="B4" t="s">
        <v>79</v>
      </c>
    </row>
    <row r="6" spans="2:7" ht="15" thickBot="1" x14ac:dyDescent="0.4"/>
    <row r="7" spans="2:7" ht="15" thickBot="1" x14ac:dyDescent="0.4">
      <c r="B7" s="54" t="s">
        <v>60</v>
      </c>
      <c r="C7" s="1" t="s">
        <v>17</v>
      </c>
      <c r="D7" s="1" t="s">
        <v>18</v>
      </c>
      <c r="E7" s="1" t="s">
        <v>69</v>
      </c>
      <c r="F7" s="1" t="s">
        <v>70</v>
      </c>
      <c r="G7" s="1" t="s">
        <v>16</v>
      </c>
    </row>
    <row r="8" spans="2:7" x14ac:dyDescent="0.35">
      <c r="B8" s="55" t="s">
        <v>71</v>
      </c>
      <c r="C8" s="56">
        <v>0.36084656606827398</v>
      </c>
      <c r="D8" s="56">
        <v>0.52888173931923377</v>
      </c>
      <c r="E8" s="56">
        <v>6.1637245877209423E-2</v>
      </c>
      <c r="F8" s="56">
        <v>4.8634448735282797E-2</v>
      </c>
      <c r="G8" s="56">
        <f>SUM(C8:F8)</f>
        <v>1</v>
      </c>
    </row>
    <row r="9" spans="2:7" x14ac:dyDescent="0.35">
      <c r="B9" s="3" t="s">
        <v>72</v>
      </c>
      <c r="C9" s="57">
        <f>C8*$G9</f>
        <v>14209.019147413817</v>
      </c>
      <c r="D9" s="57">
        <f>D8*$G9</f>
        <v>20825.723360999538</v>
      </c>
      <c r="E9" s="57">
        <f>E8*$G9</f>
        <v>2427.0836671822876</v>
      </c>
      <c r="F9" s="57">
        <f>F8*$G9</f>
        <v>1915.0738244043573</v>
      </c>
      <c r="G9" s="57">
        <f>harvest_rec!C11*1000</f>
        <v>39376.9</v>
      </c>
    </row>
    <row r="10" spans="2:7" ht="15" thickBot="1" x14ac:dyDescent="0.4">
      <c r="B10" s="8" t="s">
        <v>78</v>
      </c>
      <c r="C10" s="58">
        <f>C8*$G10</f>
        <v>14380.06041973018</v>
      </c>
      <c r="D10" s="58">
        <f t="shared" ref="D10:F10" si="0">D8*$G10</f>
        <v>21076.413305436854</v>
      </c>
      <c r="E10" s="58">
        <f t="shared" si="0"/>
        <v>2456.2997217280849</v>
      </c>
      <c r="F10" s="58">
        <f t="shared" si="0"/>
        <v>1938.1265531048812</v>
      </c>
      <c r="G10" s="58">
        <f>harvest_rec!D11*1000</f>
        <v>39850.9</v>
      </c>
    </row>
    <row r="12" spans="2:7" x14ac:dyDescent="0.35">
      <c r="B12" t="s">
        <v>99</v>
      </c>
    </row>
    <row r="13" spans="2:7" x14ac:dyDescent="0.35">
      <c r="B13" t="s">
        <v>100</v>
      </c>
      <c r="C13" s="4">
        <f>ROUND(C9,0)</f>
        <v>14209</v>
      </c>
      <c r="D13" s="4">
        <f t="shared" ref="D13:F13" si="1">ROUND(D9,0)</f>
        <v>20826</v>
      </c>
      <c r="E13" s="4">
        <f t="shared" si="1"/>
        <v>2427</v>
      </c>
      <c r="F13" s="4">
        <f t="shared" si="1"/>
        <v>1915</v>
      </c>
      <c r="G13" s="4">
        <f>SUM(C13:F13)-G9</f>
        <v>9.9999999998544808E-2</v>
      </c>
    </row>
    <row r="14" spans="2:7" x14ac:dyDescent="0.35">
      <c r="C14" s="4">
        <f>ROUND(C10,0)</f>
        <v>14380</v>
      </c>
      <c r="D14" s="85">
        <v>21077</v>
      </c>
      <c r="E14" s="4">
        <f>ROUND(E10,0)</f>
        <v>2456</v>
      </c>
      <c r="F14" s="4">
        <f>ROUND(F10,0)</f>
        <v>1938</v>
      </c>
      <c r="G14" s="4">
        <f>SUM(C14:F14)-G10</f>
        <v>9.9999999998544808E-2</v>
      </c>
    </row>
    <row r="15" spans="2:7" x14ac:dyDescent="0.35">
      <c r="G15" s="4"/>
    </row>
    <row r="16" spans="2:7" x14ac:dyDescent="0.35">
      <c r="G16" s="4"/>
    </row>
    <row r="17" spans="2:9" x14ac:dyDescent="0.35">
      <c r="G17" s="4"/>
    </row>
    <row r="21" spans="2:9" x14ac:dyDescent="0.35">
      <c r="C21" t="s">
        <v>73</v>
      </c>
      <c r="D21" t="s">
        <v>74</v>
      </c>
      <c r="E21" t="s">
        <v>75</v>
      </c>
      <c r="G21" t="s">
        <v>76</v>
      </c>
      <c r="H21" t="s">
        <v>77</v>
      </c>
    </row>
    <row r="22" spans="2:9" x14ac:dyDescent="0.35">
      <c r="C22" s="59">
        <v>73127</v>
      </c>
      <c r="D22" s="59">
        <v>107180</v>
      </c>
      <c r="E22" s="59">
        <v>22347</v>
      </c>
    </row>
    <row r="23" spans="2:9" x14ac:dyDescent="0.35">
      <c r="B23" s="59">
        <f>SUM(C23:E23)</f>
        <v>1</v>
      </c>
      <c r="C23" s="59">
        <f>C22/SUM($C22:$E22)</f>
        <v>0.36084656606827398</v>
      </c>
      <c r="D23" s="59">
        <f>D22/SUM($C22:$E22)</f>
        <v>0.52888173931923377</v>
      </c>
      <c r="E23" s="59">
        <f>E22/SUM($C22:$E22)</f>
        <v>0.11027169461249223</v>
      </c>
      <c r="G23">
        <f>0.558958*E23</f>
        <v>6.1637245877209423E-2</v>
      </c>
      <c r="H23">
        <f>0.441042*E23</f>
        <v>4.8634448735282797E-2</v>
      </c>
      <c r="I23" s="59">
        <f>SUM(G23:H23)</f>
        <v>0.11027169461249223</v>
      </c>
    </row>
    <row r="24" spans="2:9" x14ac:dyDescent="0.35">
      <c r="B24" s="59">
        <f>SUM(C23:D23)+SUM(G23:H23)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1"/>
  <sheetViews>
    <sheetView topLeftCell="A16" workbookViewId="0">
      <selection activeCell="K48" sqref="K48:O48"/>
    </sheetView>
  </sheetViews>
  <sheetFormatPr defaultRowHeight="14.5" x14ac:dyDescent="0.35"/>
  <cols>
    <col min="13" max="13" width="9.26953125" bestFit="1" customWidth="1"/>
    <col min="14" max="14" width="9.54296875" bestFit="1" customWidth="1"/>
    <col min="15" max="15" width="9.26953125" bestFit="1" customWidth="1"/>
  </cols>
  <sheetData>
    <row r="4" spans="3:15" ht="15" thickBot="1" x14ac:dyDescent="0.4"/>
    <row r="5" spans="3:15" ht="28.5" thickBot="1" x14ac:dyDescent="0.4">
      <c r="K5" s="15" t="s">
        <v>0</v>
      </c>
      <c r="L5" s="15" t="s">
        <v>1</v>
      </c>
      <c r="M5" s="15" t="s">
        <v>2</v>
      </c>
      <c r="N5" s="15" t="s">
        <v>3</v>
      </c>
      <c r="O5" s="15" t="s">
        <v>4</v>
      </c>
    </row>
    <row r="6" spans="3:15" x14ac:dyDescent="0.35">
      <c r="K6" s="16">
        <v>1978</v>
      </c>
      <c r="L6" s="17">
        <v>452</v>
      </c>
      <c r="M6" s="18"/>
      <c r="N6" s="18"/>
      <c r="O6" s="18"/>
    </row>
    <row r="7" spans="3:15" x14ac:dyDescent="0.35">
      <c r="K7" s="16">
        <v>1979</v>
      </c>
      <c r="L7" s="17">
        <v>165</v>
      </c>
      <c r="M7" s="18"/>
      <c r="N7" s="18"/>
      <c r="O7" s="18"/>
    </row>
    <row r="8" spans="3:15" x14ac:dyDescent="0.35">
      <c r="K8" s="16">
        <v>1980</v>
      </c>
      <c r="L8" s="19">
        <v>2068</v>
      </c>
      <c r="M8" s="18"/>
      <c r="N8" s="18"/>
      <c r="O8" s="18"/>
    </row>
    <row r="9" spans="3:15" x14ac:dyDescent="0.35">
      <c r="K9" s="16">
        <v>1981</v>
      </c>
      <c r="L9" s="19">
        <v>1070</v>
      </c>
      <c r="M9" s="18"/>
      <c r="N9" s="18"/>
      <c r="O9" s="18"/>
    </row>
    <row r="10" spans="3:15" x14ac:dyDescent="0.35">
      <c r="K10" s="16">
        <v>1982</v>
      </c>
      <c r="L10" s="19">
        <v>1368</v>
      </c>
      <c r="M10" s="18"/>
      <c r="N10" s="18"/>
      <c r="O10" s="18"/>
    </row>
    <row r="11" spans="3:15" x14ac:dyDescent="0.35">
      <c r="K11" s="16">
        <v>1983</v>
      </c>
      <c r="L11" s="19">
        <v>1080</v>
      </c>
      <c r="M11" s="18"/>
      <c r="N11" s="18"/>
      <c r="O11" s="18"/>
    </row>
    <row r="12" spans="3:15" x14ac:dyDescent="0.35">
      <c r="K12" s="16">
        <v>1984</v>
      </c>
      <c r="L12" s="17">
        <v>549</v>
      </c>
      <c r="M12" s="18"/>
      <c r="N12" s="18"/>
      <c r="O12" s="18"/>
    </row>
    <row r="13" spans="3:15" x14ac:dyDescent="0.35">
      <c r="K13" s="16">
        <v>1985</v>
      </c>
      <c r="L13" s="17">
        <v>320</v>
      </c>
      <c r="M13" s="18"/>
      <c r="N13" s="18"/>
      <c r="O13" s="18"/>
    </row>
    <row r="14" spans="3:15" x14ac:dyDescent="0.35">
      <c r="K14" s="16">
        <v>1986</v>
      </c>
      <c r="L14" s="17">
        <v>147</v>
      </c>
      <c r="M14" s="18"/>
      <c r="N14" s="18"/>
      <c r="O14" s="18"/>
    </row>
    <row r="15" spans="3:15" x14ac:dyDescent="0.35">
      <c r="K15" s="16">
        <v>1987</v>
      </c>
      <c r="L15" s="17">
        <v>151</v>
      </c>
      <c r="M15" s="18"/>
      <c r="N15" s="18"/>
      <c r="O15" s="18"/>
    </row>
    <row r="16" spans="3:15" x14ac:dyDescent="0.35">
      <c r="C16" t="s">
        <v>8</v>
      </c>
      <c r="K16" s="16">
        <v>1988</v>
      </c>
      <c r="L16" s="17">
        <v>520</v>
      </c>
      <c r="M16" s="18"/>
      <c r="N16" s="18"/>
      <c r="O16" s="18"/>
    </row>
    <row r="17" spans="3:15" x14ac:dyDescent="0.35">
      <c r="H17" t="s">
        <v>6</v>
      </c>
      <c r="K17" s="16">
        <v>1989</v>
      </c>
      <c r="L17" s="17">
        <v>747</v>
      </c>
      <c r="M17" s="18"/>
      <c r="N17" s="18"/>
      <c r="O17" s="18"/>
    </row>
    <row r="18" spans="3:15" x14ac:dyDescent="0.35">
      <c r="C18" t="s">
        <v>5</v>
      </c>
      <c r="D18" t="s">
        <v>3</v>
      </c>
      <c r="E18" t="s">
        <v>4</v>
      </c>
      <c r="F18" t="s">
        <v>2</v>
      </c>
      <c r="H18" t="s">
        <v>5</v>
      </c>
      <c r="I18" t="s">
        <v>7</v>
      </c>
      <c r="K18" s="16">
        <v>1990</v>
      </c>
      <c r="L18" s="19">
        <v>1447</v>
      </c>
      <c r="M18" s="18"/>
      <c r="N18" s="18"/>
      <c r="O18" s="18"/>
    </row>
    <row r="19" spans="3:15" x14ac:dyDescent="0.35">
      <c r="C19">
        <v>1991</v>
      </c>
      <c r="D19">
        <v>1035.55</v>
      </c>
      <c r="E19">
        <v>2.27</v>
      </c>
      <c r="F19">
        <v>199.05</v>
      </c>
      <c r="H19" s="9">
        <v>1991</v>
      </c>
      <c r="I19" s="10">
        <v>0</v>
      </c>
      <c r="K19" s="16">
        <v>1991</v>
      </c>
      <c r="L19" s="18">
        <f>SUM(D19:F19)</f>
        <v>1236.8699999999999</v>
      </c>
      <c r="M19" s="20">
        <f>F19</f>
        <v>199.05</v>
      </c>
      <c r="N19" s="20">
        <f>D19</f>
        <v>1035.55</v>
      </c>
      <c r="O19" s="20">
        <f>E19</f>
        <v>2.27</v>
      </c>
    </row>
    <row r="20" spans="3:15" x14ac:dyDescent="0.35">
      <c r="C20">
        <v>1992</v>
      </c>
      <c r="D20">
        <v>1947.4</v>
      </c>
      <c r="E20">
        <v>12.68</v>
      </c>
      <c r="F20">
        <v>354.64</v>
      </c>
      <c r="H20" s="9">
        <v>1992</v>
      </c>
      <c r="I20" s="10">
        <v>0</v>
      </c>
      <c r="K20" s="16">
        <v>1992</v>
      </c>
      <c r="L20" s="18">
        <f t="shared" ref="L20:L48" si="0">SUM(D20:F20)</f>
        <v>2314.7200000000003</v>
      </c>
      <c r="M20" s="20">
        <f t="shared" ref="M20:M48" si="1">F20</f>
        <v>354.64</v>
      </c>
      <c r="N20" s="20">
        <f t="shared" ref="N20:N48" si="2">D20</f>
        <v>1947.4</v>
      </c>
      <c r="O20" s="20">
        <f t="shared" ref="O20:O48" si="3">E20</f>
        <v>12.68</v>
      </c>
    </row>
    <row r="21" spans="3:15" x14ac:dyDescent="0.35">
      <c r="C21">
        <v>1993</v>
      </c>
      <c r="D21">
        <v>2242.09</v>
      </c>
      <c r="E21">
        <v>0.24</v>
      </c>
      <c r="F21">
        <v>581.33000000000004</v>
      </c>
      <c r="H21" s="9">
        <v>1993</v>
      </c>
      <c r="I21" s="11">
        <v>1</v>
      </c>
      <c r="K21" s="16">
        <v>1993</v>
      </c>
      <c r="L21" s="18">
        <f t="shared" si="0"/>
        <v>2823.66</v>
      </c>
      <c r="M21" s="20"/>
      <c r="N21" s="20"/>
      <c r="O21" s="20"/>
    </row>
    <row r="22" spans="3:15" x14ac:dyDescent="0.35">
      <c r="C22">
        <v>1994</v>
      </c>
      <c r="D22">
        <v>2012.76</v>
      </c>
      <c r="E22">
        <v>13.24</v>
      </c>
      <c r="F22">
        <v>498.77</v>
      </c>
      <c r="H22" s="9">
        <v>1994</v>
      </c>
      <c r="I22" s="11">
        <v>1</v>
      </c>
      <c r="K22" s="16">
        <v>1994</v>
      </c>
      <c r="L22" s="18">
        <f t="shared" si="0"/>
        <v>2524.77</v>
      </c>
      <c r="M22" s="20"/>
      <c r="N22" s="20"/>
      <c r="O22" s="20"/>
    </row>
    <row r="23" spans="3:15" x14ac:dyDescent="0.35">
      <c r="C23">
        <v>1995</v>
      </c>
      <c r="D23">
        <v>1562.73</v>
      </c>
      <c r="E23">
        <v>28.02</v>
      </c>
      <c r="F23">
        <v>589.30999999999995</v>
      </c>
      <c r="H23" s="9">
        <v>1995</v>
      </c>
      <c r="I23" s="10">
        <v>0</v>
      </c>
      <c r="K23" s="16">
        <v>1995</v>
      </c>
      <c r="L23" s="18">
        <f t="shared" si="0"/>
        <v>2180.06</v>
      </c>
      <c r="M23" s="20">
        <f t="shared" si="1"/>
        <v>589.30999999999995</v>
      </c>
      <c r="N23" s="20">
        <f t="shared" si="2"/>
        <v>1562.73</v>
      </c>
      <c r="O23" s="20">
        <f t="shared" si="3"/>
        <v>28.02</v>
      </c>
    </row>
    <row r="24" spans="3:15" x14ac:dyDescent="0.35">
      <c r="C24">
        <v>1996</v>
      </c>
      <c r="D24">
        <v>2165.69</v>
      </c>
      <c r="E24">
        <v>100.93</v>
      </c>
      <c r="F24">
        <v>807.48</v>
      </c>
      <c r="H24" s="9">
        <v>1996</v>
      </c>
      <c r="I24" s="10">
        <v>0</v>
      </c>
      <c r="K24" s="16">
        <v>1996</v>
      </c>
      <c r="L24" s="18">
        <f t="shared" si="0"/>
        <v>3074.1</v>
      </c>
      <c r="M24" s="20">
        <f t="shared" si="1"/>
        <v>807.48</v>
      </c>
      <c r="N24" s="20">
        <f t="shared" si="2"/>
        <v>2165.69</v>
      </c>
      <c r="O24" s="20">
        <f t="shared" si="3"/>
        <v>100.93</v>
      </c>
    </row>
    <row r="25" spans="3:15" x14ac:dyDescent="0.35">
      <c r="C25">
        <v>1997</v>
      </c>
      <c r="D25">
        <v>1933.59</v>
      </c>
      <c r="E25">
        <v>58.84</v>
      </c>
      <c r="F25">
        <v>448.71</v>
      </c>
      <c r="H25" s="9">
        <v>1997</v>
      </c>
      <c r="I25" s="11">
        <v>1</v>
      </c>
      <c r="K25" s="16">
        <v>1997</v>
      </c>
      <c r="L25" s="18">
        <f t="shared" si="0"/>
        <v>2441.14</v>
      </c>
      <c r="M25" s="20"/>
      <c r="N25" s="20"/>
      <c r="O25" s="20"/>
    </row>
    <row r="26" spans="3:15" x14ac:dyDescent="0.35">
      <c r="C26">
        <v>1998</v>
      </c>
      <c r="D26">
        <v>1168.1199999999999</v>
      </c>
      <c r="E26">
        <v>7.2</v>
      </c>
      <c r="F26">
        <v>555.79999999999995</v>
      </c>
      <c r="H26" s="9">
        <v>1998</v>
      </c>
      <c r="I26" s="11">
        <v>1</v>
      </c>
      <c r="K26" s="16">
        <v>1998</v>
      </c>
      <c r="L26" s="18">
        <f t="shared" si="0"/>
        <v>1731.12</v>
      </c>
      <c r="M26" s="20"/>
      <c r="N26" s="20"/>
      <c r="O26" s="20"/>
    </row>
    <row r="27" spans="3:15" x14ac:dyDescent="0.35">
      <c r="C27">
        <v>1999</v>
      </c>
      <c r="D27">
        <v>686.76</v>
      </c>
      <c r="E27">
        <v>24.6</v>
      </c>
      <c r="F27">
        <v>185.96</v>
      </c>
      <c r="H27" s="9">
        <v>1999</v>
      </c>
      <c r="I27" s="10">
        <v>0</v>
      </c>
      <c r="K27" s="16">
        <v>1999</v>
      </c>
      <c r="L27" s="18">
        <f t="shared" si="0"/>
        <v>897.32</v>
      </c>
      <c r="M27" s="20">
        <f t="shared" si="1"/>
        <v>185.96</v>
      </c>
      <c r="N27" s="20">
        <f t="shared" si="2"/>
        <v>686.76</v>
      </c>
      <c r="O27" s="20">
        <f t="shared" si="3"/>
        <v>24.6</v>
      </c>
    </row>
    <row r="28" spans="3:15" x14ac:dyDescent="0.35">
      <c r="C28">
        <v>2000</v>
      </c>
      <c r="D28">
        <v>1273.6500000000001</v>
      </c>
      <c r="E28">
        <v>15.34</v>
      </c>
      <c r="F28">
        <v>258.83999999999997</v>
      </c>
      <c r="H28" s="9">
        <v>2000</v>
      </c>
      <c r="I28" s="11">
        <v>1</v>
      </c>
      <c r="K28" s="16">
        <v>2000</v>
      </c>
      <c r="L28" s="18">
        <f t="shared" si="0"/>
        <v>1547.83</v>
      </c>
      <c r="M28" s="20"/>
      <c r="N28" s="20"/>
      <c r="O28" s="20"/>
    </row>
    <row r="29" spans="3:15" x14ac:dyDescent="0.35">
      <c r="C29">
        <v>2001</v>
      </c>
      <c r="D29">
        <v>1311.06</v>
      </c>
      <c r="E29">
        <v>0.48</v>
      </c>
      <c r="F29">
        <v>600.20000000000005</v>
      </c>
      <c r="H29" s="9">
        <v>2001</v>
      </c>
      <c r="I29" s="11">
        <v>1</v>
      </c>
      <c r="K29" s="16">
        <v>2001</v>
      </c>
      <c r="L29" s="18">
        <f t="shared" si="0"/>
        <v>1911.74</v>
      </c>
      <c r="M29" s="20"/>
      <c r="N29" s="20"/>
      <c r="O29" s="20"/>
    </row>
    <row r="30" spans="3:15" x14ac:dyDescent="0.35">
      <c r="C30">
        <v>2002</v>
      </c>
      <c r="D30">
        <v>1725.1</v>
      </c>
      <c r="E30">
        <v>0.17</v>
      </c>
      <c r="F30">
        <v>420.48</v>
      </c>
      <c r="H30" s="9">
        <v>2002</v>
      </c>
      <c r="I30" s="11">
        <v>1</v>
      </c>
      <c r="K30" s="16">
        <v>2002</v>
      </c>
      <c r="L30" s="18">
        <f t="shared" si="0"/>
        <v>2145.75</v>
      </c>
      <c r="M30" s="20"/>
      <c r="N30" s="20"/>
      <c r="O30" s="20"/>
    </row>
    <row r="31" spans="3:15" x14ac:dyDescent="0.35">
      <c r="C31">
        <v>2003</v>
      </c>
      <c r="D31">
        <v>1934.299</v>
      </c>
      <c r="E31">
        <v>5.5E-2</v>
      </c>
      <c r="F31">
        <v>525.06899999999996</v>
      </c>
      <c r="H31" s="9">
        <v>2003</v>
      </c>
      <c r="I31" s="10">
        <v>0</v>
      </c>
      <c r="K31" s="16">
        <v>2003</v>
      </c>
      <c r="L31" s="18">
        <f t="shared" si="0"/>
        <v>2459.4229999999998</v>
      </c>
      <c r="M31" s="20">
        <f t="shared" si="1"/>
        <v>525.06899999999996</v>
      </c>
      <c r="N31" s="20">
        <f t="shared" si="2"/>
        <v>1934.299</v>
      </c>
      <c r="O31" s="20">
        <f t="shared" si="3"/>
        <v>5.5E-2</v>
      </c>
    </row>
    <row r="32" spans="3:15" x14ac:dyDescent="0.35">
      <c r="C32">
        <v>2004</v>
      </c>
      <c r="D32">
        <v>1570.614</v>
      </c>
      <c r="E32">
        <v>0.01</v>
      </c>
      <c r="F32">
        <v>827.625</v>
      </c>
      <c r="H32" s="9">
        <v>2004</v>
      </c>
      <c r="I32" s="11">
        <v>1</v>
      </c>
      <c r="K32" s="16">
        <v>2004</v>
      </c>
      <c r="L32" s="18">
        <f t="shared" si="0"/>
        <v>2398.2489999999998</v>
      </c>
      <c r="M32" s="20"/>
      <c r="N32" s="20"/>
      <c r="O32" s="20"/>
    </row>
    <row r="33" spans="3:15" x14ac:dyDescent="0.35">
      <c r="C33">
        <v>2005</v>
      </c>
      <c r="D33">
        <v>1940.885</v>
      </c>
      <c r="E33">
        <v>0</v>
      </c>
      <c r="F33">
        <v>611.27499999999998</v>
      </c>
      <c r="H33" s="9">
        <v>2005</v>
      </c>
      <c r="I33" s="12"/>
      <c r="K33" s="16">
        <v>2005</v>
      </c>
      <c r="L33" s="18">
        <f t="shared" si="0"/>
        <v>2552.16</v>
      </c>
      <c r="M33" s="20">
        <f t="shared" si="1"/>
        <v>611.27499999999998</v>
      </c>
      <c r="N33" s="20">
        <f t="shared" si="2"/>
        <v>1940.885</v>
      </c>
      <c r="O33" s="20">
        <f t="shared" si="3"/>
        <v>0</v>
      </c>
    </row>
    <row r="34" spans="3:15" x14ac:dyDescent="0.35">
      <c r="C34">
        <v>2006</v>
      </c>
      <c r="D34">
        <v>2679.0329999999999</v>
      </c>
      <c r="E34">
        <v>0.88</v>
      </c>
      <c r="F34">
        <v>462.30099999999999</v>
      </c>
      <c r="H34" s="9">
        <v>2006</v>
      </c>
      <c r="I34" s="10">
        <v>0</v>
      </c>
      <c r="K34" s="16">
        <v>2006</v>
      </c>
      <c r="L34" s="18">
        <f t="shared" si="0"/>
        <v>3142.2139999999999</v>
      </c>
      <c r="M34" s="20">
        <f t="shared" si="1"/>
        <v>462.30099999999999</v>
      </c>
      <c r="N34" s="20">
        <f t="shared" si="2"/>
        <v>2679.0329999999999</v>
      </c>
      <c r="O34" s="20">
        <f t="shared" si="3"/>
        <v>0.88</v>
      </c>
    </row>
    <row r="35" spans="3:15" x14ac:dyDescent="0.35">
      <c r="C35">
        <v>2007</v>
      </c>
      <c r="D35">
        <v>2461.7930000000001</v>
      </c>
      <c r="E35">
        <v>2.23</v>
      </c>
      <c r="F35">
        <v>665.56799999999998</v>
      </c>
      <c r="H35" s="9">
        <v>2007</v>
      </c>
      <c r="I35" s="10">
        <v>0</v>
      </c>
      <c r="K35" s="16">
        <v>2007</v>
      </c>
      <c r="L35" s="18">
        <f t="shared" si="0"/>
        <v>3129.5910000000003</v>
      </c>
      <c r="M35" s="20">
        <f t="shared" si="1"/>
        <v>665.56799999999998</v>
      </c>
      <c r="N35" s="20">
        <f t="shared" si="2"/>
        <v>2461.7930000000001</v>
      </c>
      <c r="O35" s="20">
        <f t="shared" si="3"/>
        <v>2.23</v>
      </c>
    </row>
    <row r="36" spans="3:15" x14ac:dyDescent="0.35">
      <c r="C36">
        <v>2008</v>
      </c>
      <c r="D36">
        <v>3148.8429999999998</v>
      </c>
      <c r="E36">
        <v>7.0999999999999994E-2</v>
      </c>
      <c r="F36">
        <v>297.36700000000002</v>
      </c>
      <c r="H36" s="9">
        <v>2008</v>
      </c>
      <c r="I36" s="11">
        <v>1</v>
      </c>
      <c r="K36" s="16">
        <v>2008</v>
      </c>
      <c r="L36" s="18">
        <f t="shared" si="0"/>
        <v>3446.2809999999999</v>
      </c>
      <c r="M36" s="20"/>
      <c r="N36" s="20"/>
      <c r="O36" s="20"/>
    </row>
    <row r="37" spans="3:15" x14ac:dyDescent="0.35">
      <c r="C37">
        <v>2009</v>
      </c>
      <c r="D37">
        <v>3358.9549999999999</v>
      </c>
      <c r="E37">
        <v>1.0189999999999999</v>
      </c>
      <c r="F37">
        <v>303.20800000000003</v>
      </c>
      <c r="H37" s="9">
        <v>2009</v>
      </c>
      <c r="I37" s="10">
        <v>0</v>
      </c>
      <c r="K37" s="16">
        <v>2009</v>
      </c>
      <c r="L37" s="18">
        <f t="shared" si="0"/>
        <v>3663.1819999999998</v>
      </c>
      <c r="M37" s="20">
        <f t="shared" si="1"/>
        <v>303.20800000000003</v>
      </c>
      <c r="N37" s="20">
        <f t="shared" si="2"/>
        <v>3358.9549999999999</v>
      </c>
      <c r="O37" s="20">
        <f t="shared" si="3"/>
        <v>1.0189999999999999</v>
      </c>
    </row>
    <row r="38" spans="3:15" x14ac:dyDescent="0.35">
      <c r="C38">
        <v>2010</v>
      </c>
      <c r="D38">
        <v>3402.8843366738001</v>
      </c>
      <c r="E38">
        <v>0.49522107659999998</v>
      </c>
      <c r="F38">
        <v>461.8564495983</v>
      </c>
      <c r="H38" s="9">
        <v>2010</v>
      </c>
      <c r="I38" s="10">
        <v>0</v>
      </c>
      <c r="K38" s="16">
        <v>2010</v>
      </c>
      <c r="L38" s="18">
        <f t="shared" si="0"/>
        <v>3865.2360073487002</v>
      </c>
      <c r="M38" s="20">
        <f t="shared" si="1"/>
        <v>461.8564495983</v>
      </c>
      <c r="N38" s="20">
        <f t="shared" si="2"/>
        <v>3402.8843366738001</v>
      </c>
      <c r="O38" s="20">
        <f t="shared" si="3"/>
        <v>0.49522107659999998</v>
      </c>
    </row>
    <row r="39" spans="3:15" x14ac:dyDescent="0.35">
      <c r="C39">
        <v>2011</v>
      </c>
      <c r="D39">
        <v>2338.3225548128999</v>
      </c>
      <c r="E39">
        <v>0.33668918640000001</v>
      </c>
      <c r="F39">
        <v>392.96872033720001</v>
      </c>
      <c r="H39" s="9">
        <v>2011</v>
      </c>
      <c r="I39" s="10">
        <v>0</v>
      </c>
      <c r="K39" s="16">
        <v>2011</v>
      </c>
      <c r="L39" s="18">
        <f t="shared" si="0"/>
        <v>2731.6279643364996</v>
      </c>
      <c r="M39" s="20">
        <f t="shared" si="1"/>
        <v>392.96872033720001</v>
      </c>
      <c r="N39" s="20">
        <f t="shared" si="2"/>
        <v>2338.3225548128999</v>
      </c>
      <c r="O39" s="20">
        <f t="shared" si="3"/>
        <v>0.33668918640000001</v>
      </c>
    </row>
    <row r="40" spans="3:15" x14ac:dyDescent="0.35">
      <c r="C40">
        <v>2012</v>
      </c>
      <c r="D40">
        <v>1890.3472332291999</v>
      </c>
      <c r="E40">
        <v>0.19594482120000001</v>
      </c>
      <c r="F40">
        <v>276.68854539070003</v>
      </c>
      <c r="H40" s="9">
        <v>2012</v>
      </c>
      <c r="I40" s="10">
        <v>0</v>
      </c>
      <c r="K40" s="16">
        <v>2012</v>
      </c>
      <c r="L40" s="18">
        <f t="shared" si="0"/>
        <v>2167.2317234411003</v>
      </c>
      <c r="M40" s="20">
        <f t="shared" si="1"/>
        <v>276.68854539070003</v>
      </c>
      <c r="N40" s="20">
        <f t="shared" si="2"/>
        <v>1890.3472332291999</v>
      </c>
      <c r="O40" s="20">
        <f t="shared" si="3"/>
        <v>0.19594482120000001</v>
      </c>
    </row>
    <row r="41" spans="3:15" x14ac:dyDescent="0.35">
      <c r="C41">
        <v>2013</v>
      </c>
      <c r="D41">
        <v>2230.3605598170002</v>
      </c>
      <c r="E41">
        <v>0.18685798910000001</v>
      </c>
      <c r="F41">
        <v>588.15449236029997</v>
      </c>
      <c r="H41" s="9">
        <v>2013</v>
      </c>
      <c r="I41" s="10">
        <v>0</v>
      </c>
      <c r="K41" s="16">
        <v>2013</v>
      </c>
      <c r="L41" s="18">
        <f t="shared" si="0"/>
        <v>2818.7019101664005</v>
      </c>
      <c r="M41" s="20">
        <f t="shared" si="1"/>
        <v>588.15449236029997</v>
      </c>
      <c r="N41" s="20">
        <f t="shared" si="2"/>
        <v>2230.3605598170002</v>
      </c>
      <c r="O41" s="20">
        <f t="shared" si="3"/>
        <v>0.18685798910000001</v>
      </c>
    </row>
    <row r="42" spans="3:15" x14ac:dyDescent="0.35">
      <c r="C42">
        <v>2014</v>
      </c>
      <c r="D42">
        <v>2336.9250218489001</v>
      </c>
      <c r="E42">
        <v>0.90342708679999995</v>
      </c>
      <c r="F42">
        <v>218.95228845770001</v>
      </c>
      <c r="H42" s="9">
        <v>2014</v>
      </c>
      <c r="I42" s="10">
        <v>0</v>
      </c>
      <c r="K42" s="16">
        <v>2014</v>
      </c>
      <c r="L42" s="18">
        <f t="shared" si="0"/>
        <v>2556.7807373934002</v>
      </c>
      <c r="M42" s="20">
        <f t="shared" si="1"/>
        <v>218.95228845770001</v>
      </c>
      <c r="N42" s="20">
        <f t="shared" si="2"/>
        <v>2336.9250218489001</v>
      </c>
      <c r="O42" s="20">
        <f t="shared" si="3"/>
        <v>0.90342708679999995</v>
      </c>
    </row>
    <row r="43" spans="3:15" x14ac:dyDescent="0.35">
      <c r="C43">
        <v>2015</v>
      </c>
      <c r="D43">
        <v>1801.9487734503</v>
      </c>
      <c r="E43">
        <v>0.60937944160000002</v>
      </c>
      <c r="F43">
        <v>198.7310639268</v>
      </c>
      <c r="H43" s="9">
        <v>2015</v>
      </c>
      <c r="I43" s="10">
        <v>0</v>
      </c>
      <c r="K43" s="16">
        <v>2015</v>
      </c>
      <c r="L43" s="18">
        <f t="shared" si="0"/>
        <v>2001.2892168187</v>
      </c>
      <c r="M43" s="20">
        <f t="shared" si="1"/>
        <v>198.7310639268</v>
      </c>
      <c r="N43" s="20">
        <f t="shared" si="2"/>
        <v>1801.9487734503</v>
      </c>
      <c r="O43" s="20">
        <f t="shared" si="3"/>
        <v>0.60937944160000002</v>
      </c>
    </row>
    <row r="44" spans="3:15" x14ac:dyDescent="0.35">
      <c r="C44">
        <v>2016</v>
      </c>
      <c r="D44">
        <v>2190.9885553751001</v>
      </c>
      <c r="E44">
        <v>2.1454386901000002</v>
      </c>
      <c r="F44">
        <v>228.4094549783</v>
      </c>
      <c r="H44" s="9">
        <v>2016</v>
      </c>
      <c r="I44" s="10">
        <v>0</v>
      </c>
      <c r="K44" s="16">
        <v>2016</v>
      </c>
      <c r="L44" s="18">
        <f t="shared" si="0"/>
        <v>2421.5434490435</v>
      </c>
      <c r="M44" s="20">
        <f t="shared" si="1"/>
        <v>228.4094549783</v>
      </c>
      <c r="N44" s="20">
        <f t="shared" si="2"/>
        <v>2190.9885553751001</v>
      </c>
      <c r="O44" s="20">
        <f t="shared" si="3"/>
        <v>2.1454386901000002</v>
      </c>
    </row>
    <row r="45" spans="3:15" x14ac:dyDescent="0.35">
      <c r="C45">
        <v>2017</v>
      </c>
      <c r="D45">
        <v>1977.6880989640999</v>
      </c>
      <c r="E45">
        <v>0.14409125540000001</v>
      </c>
      <c r="F45">
        <v>72.667735651000001</v>
      </c>
      <c r="H45" s="9">
        <v>2017</v>
      </c>
      <c r="I45" s="10">
        <v>0</v>
      </c>
      <c r="K45" s="16">
        <v>2017</v>
      </c>
      <c r="L45" s="18">
        <f t="shared" si="0"/>
        <v>2050.4999258705002</v>
      </c>
      <c r="M45" s="20">
        <f t="shared" si="1"/>
        <v>72.667735651000001</v>
      </c>
      <c r="N45" s="20">
        <f t="shared" si="2"/>
        <v>1977.6880989640999</v>
      </c>
      <c r="O45" s="20">
        <f t="shared" si="3"/>
        <v>0.14409125540000001</v>
      </c>
    </row>
    <row r="46" spans="3:15" x14ac:dyDescent="0.35">
      <c r="C46">
        <v>2018</v>
      </c>
      <c r="D46">
        <v>2051.4892636252998</v>
      </c>
      <c r="E46">
        <v>0.3732357912</v>
      </c>
      <c r="F46">
        <v>150.4927895811</v>
      </c>
      <c r="H46" s="9">
        <v>2018</v>
      </c>
      <c r="I46" s="10">
        <v>0</v>
      </c>
      <c r="K46" s="16">
        <v>2018</v>
      </c>
      <c r="L46" s="18">
        <f t="shared" si="0"/>
        <v>2202.3552889975999</v>
      </c>
      <c r="M46" s="20">
        <f t="shared" si="1"/>
        <v>150.4927895811</v>
      </c>
      <c r="N46" s="20">
        <f t="shared" si="2"/>
        <v>2051.4892636252998</v>
      </c>
      <c r="O46" s="20">
        <f t="shared" si="3"/>
        <v>0.3732357912</v>
      </c>
    </row>
    <row r="47" spans="3:15" x14ac:dyDescent="0.35">
      <c r="C47">
        <v>2019</v>
      </c>
      <c r="D47">
        <v>2457.2016513173999</v>
      </c>
      <c r="E47">
        <v>0.45725522530000001</v>
      </c>
      <c r="F47">
        <v>210.29360573380001</v>
      </c>
      <c r="H47" s="9">
        <v>2019</v>
      </c>
      <c r="I47" s="10">
        <v>0</v>
      </c>
      <c r="K47" s="16">
        <v>2019</v>
      </c>
      <c r="L47" s="18">
        <f t="shared" si="0"/>
        <v>2667.9525122764999</v>
      </c>
      <c r="M47" s="20">
        <f t="shared" si="1"/>
        <v>210.29360573380001</v>
      </c>
      <c r="N47" s="20">
        <f t="shared" si="2"/>
        <v>2457.2016513173999</v>
      </c>
      <c r="O47" s="20">
        <f t="shared" si="3"/>
        <v>0.45725522530000001</v>
      </c>
    </row>
    <row r="48" spans="3:15" ht="15" thickBot="1" x14ac:dyDescent="0.4">
      <c r="C48">
        <v>2020</v>
      </c>
      <c r="D48">
        <v>1804.7028080784</v>
      </c>
      <c r="E48">
        <v>0.12908025879999999</v>
      </c>
      <c r="F48">
        <v>98.924376520199999</v>
      </c>
      <c r="H48" s="9">
        <v>2020</v>
      </c>
      <c r="I48" s="10">
        <v>0</v>
      </c>
      <c r="K48" s="21">
        <v>2020</v>
      </c>
      <c r="L48" s="22">
        <f t="shared" si="0"/>
        <v>1903.7562648574001</v>
      </c>
      <c r="M48" s="23">
        <f t="shared" si="1"/>
        <v>98.924376520199999</v>
      </c>
      <c r="N48" s="23">
        <f t="shared" si="2"/>
        <v>1804.7028080784</v>
      </c>
      <c r="O48" s="23">
        <f t="shared" si="3"/>
        <v>0.12908025879999999</v>
      </c>
    </row>
    <row r="51" spans="11:12" x14ac:dyDescent="0.35">
      <c r="K51" s="28" t="s">
        <v>27</v>
      </c>
      <c r="L51" s="4">
        <f>AVERAGE(L43:L47)</f>
        <v>2268.7280786013603</v>
      </c>
    </row>
  </sheetData>
  <pageMargins left="0.7" right="0.7" top="0.75" bottom="0.75" header="0.3" footer="0.3"/>
  <pageSetup orientation="portrait" r:id="rId1"/>
  <ignoredErrors>
    <ignoredError sqref="L21 L1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20"/>
  <sheetViews>
    <sheetView topLeftCell="A4" workbookViewId="0">
      <selection activeCell="P22" sqref="P22"/>
    </sheetView>
  </sheetViews>
  <sheetFormatPr defaultRowHeight="14.5" x14ac:dyDescent="0.35"/>
  <sheetData>
    <row r="1" spans="3:38" x14ac:dyDescent="0.35">
      <c r="N1" t="s">
        <v>26</v>
      </c>
      <c r="W1" t="s">
        <v>22</v>
      </c>
    </row>
    <row r="2" spans="3:38" ht="15" thickBot="1" x14ac:dyDescent="0.4"/>
    <row r="3" spans="3:38" ht="15" thickBot="1" x14ac:dyDescent="0.4">
      <c r="C3" t="s">
        <v>9</v>
      </c>
      <c r="M3" s="24"/>
      <c r="N3" s="84" t="s">
        <v>16</v>
      </c>
      <c r="O3" s="84"/>
      <c r="P3" s="84" t="s">
        <v>17</v>
      </c>
      <c r="Q3" s="84"/>
      <c r="R3" s="84" t="s">
        <v>18</v>
      </c>
      <c r="S3" s="84"/>
      <c r="T3" s="84" t="s">
        <v>19</v>
      </c>
      <c r="U3" s="84"/>
      <c r="W3" s="24"/>
      <c r="X3" s="84" t="s">
        <v>16</v>
      </c>
      <c r="Y3" s="84"/>
      <c r="Z3" s="84" t="s">
        <v>17</v>
      </c>
      <c r="AA3" s="84"/>
      <c r="AB3" s="84" t="s">
        <v>18</v>
      </c>
      <c r="AC3" s="84"/>
      <c r="AD3" s="84" t="s">
        <v>19</v>
      </c>
      <c r="AE3" s="84"/>
    </row>
    <row r="4" spans="3:38" ht="15" thickBot="1" x14ac:dyDescent="0.4">
      <c r="C4" t="s">
        <v>5</v>
      </c>
      <c r="D4" t="s">
        <v>23</v>
      </c>
      <c r="E4" t="s">
        <v>24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M4" s="25" t="s">
        <v>0</v>
      </c>
      <c r="N4" s="25" t="s">
        <v>20</v>
      </c>
      <c r="O4" s="25" t="s">
        <v>21</v>
      </c>
      <c r="P4" s="25" t="s">
        <v>20</v>
      </c>
      <c r="Q4" s="25" t="s">
        <v>21</v>
      </c>
      <c r="R4" s="25" t="s">
        <v>20</v>
      </c>
      <c r="S4" s="25" t="s">
        <v>21</v>
      </c>
      <c r="T4" s="25" t="s">
        <v>20</v>
      </c>
      <c r="U4" s="25" t="s">
        <v>21</v>
      </c>
      <c r="W4" s="25" t="s">
        <v>0</v>
      </c>
      <c r="X4" s="25" t="s">
        <v>20</v>
      </c>
      <c r="Y4" s="25" t="s">
        <v>21</v>
      </c>
      <c r="Z4" s="25" t="s">
        <v>20</v>
      </c>
      <c r="AA4" s="25" t="s">
        <v>21</v>
      </c>
      <c r="AB4" s="25" t="s">
        <v>20</v>
      </c>
      <c r="AC4" s="25" t="s">
        <v>21</v>
      </c>
      <c r="AD4" s="25" t="s">
        <v>20</v>
      </c>
      <c r="AE4" s="25" t="s">
        <v>21</v>
      </c>
    </row>
    <row r="5" spans="3:38" x14ac:dyDescent="0.35">
      <c r="C5">
        <v>1984</v>
      </c>
      <c r="D5">
        <v>249340.7</v>
      </c>
      <c r="E5">
        <v>0.12173923330138101</v>
      </c>
      <c r="F5">
        <v>45099.6</v>
      </c>
      <c r="G5">
        <v>0.41066568040055601</v>
      </c>
      <c r="H5">
        <v>158538.5</v>
      </c>
      <c r="I5">
        <v>0.14231602122333201</v>
      </c>
      <c r="J5">
        <v>45702.6</v>
      </c>
      <c r="K5">
        <v>0.18215743641898899</v>
      </c>
      <c r="M5" s="3">
        <v>1984</v>
      </c>
      <c r="N5" s="6">
        <f>D5</f>
        <v>249340.7</v>
      </c>
      <c r="O5" s="13">
        <f t="shared" ref="O5:U5" si="0">E5</f>
        <v>0.12173923330138101</v>
      </c>
      <c r="P5" s="6">
        <f t="shared" si="0"/>
        <v>45099.6</v>
      </c>
      <c r="Q5" s="13">
        <f t="shared" si="0"/>
        <v>0.41066568040055601</v>
      </c>
      <c r="R5" s="6">
        <f t="shared" si="0"/>
        <v>158538.5</v>
      </c>
      <c r="S5" s="13">
        <f t="shared" si="0"/>
        <v>0.14231602122333201</v>
      </c>
      <c r="T5" s="6">
        <f t="shared" si="0"/>
        <v>45702.6</v>
      </c>
      <c r="U5" s="13">
        <f t="shared" si="0"/>
        <v>0.18215743641898899</v>
      </c>
      <c r="W5" s="3">
        <v>1984</v>
      </c>
      <c r="X5" s="6">
        <v>249341</v>
      </c>
      <c r="Y5" s="3">
        <v>0.12</v>
      </c>
      <c r="Z5" s="6">
        <v>45100</v>
      </c>
      <c r="AA5" s="3">
        <v>0.41</v>
      </c>
      <c r="AB5" s="6">
        <v>158539</v>
      </c>
      <c r="AC5" s="3">
        <v>0.14000000000000001</v>
      </c>
      <c r="AD5" s="6">
        <v>45703</v>
      </c>
      <c r="AE5" s="3">
        <v>0.18</v>
      </c>
      <c r="AF5" s="27">
        <f>W5-M5</f>
        <v>0</v>
      </c>
      <c r="AG5" s="27">
        <f t="shared" ref="AG5:AL5" si="1">X5-N5</f>
        <v>0.29999999998835847</v>
      </c>
      <c r="AH5" s="27">
        <f t="shared" si="1"/>
        <v>-1.7392333013810102E-3</v>
      </c>
      <c r="AI5" s="27">
        <f t="shared" si="1"/>
        <v>0.40000000000145519</v>
      </c>
      <c r="AJ5" s="27">
        <f t="shared" si="1"/>
        <v>-6.6568040055603461E-4</v>
      </c>
      <c r="AK5" s="27">
        <f t="shared" si="1"/>
        <v>0.5</v>
      </c>
      <c r="AL5" s="27">
        <f t="shared" si="1"/>
        <v>-2.3160212233319932E-3</v>
      </c>
    </row>
    <row r="6" spans="3:38" x14ac:dyDescent="0.35">
      <c r="C6">
        <v>1987</v>
      </c>
      <c r="D6">
        <v>177545.60000000001</v>
      </c>
      <c r="E6">
        <v>0.10676658973412199</v>
      </c>
      <c r="F6">
        <v>33603.1</v>
      </c>
      <c r="G6">
        <v>0.186620252855454</v>
      </c>
      <c r="H6">
        <v>113483.4</v>
      </c>
      <c r="I6">
        <v>0.13117161369878799</v>
      </c>
      <c r="J6">
        <v>30459.1</v>
      </c>
      <c r="K6">
        <v>0.325696622896538</v>
      </c>
      <c r="M6" s="3">
        <v>1987</v>
      </c>
      <c r="N6" s="6">
        <f t="shared" ref="N6:N20" si="2">D6</f>
        <v>177545.60000000001</v>
      </c>
      <c r="O6" s="13">
        <f t="shared" ref="O6:O20" si="3">E6</f>
        <v>0.10676658973412199</v>
      </c>
      <c r="P6" s="6">
        <f t="shared" ref="P6:P20" si="4">F6</f>
        <v>33603.1</v>
      </c>
      <c r="Q6" s="13">
        <f t="shared" ref="Q6:Q20" si="5">G6</f>
        <v>0.186620252855454</v>
      </c>
      <c r="R6" s="6">
        <f t="shared" ref="R6:R20" si="6">H6</f>
        <v>113483.4</v>
      </c>
      <c r="S6" s="13">
        <f t="shared" ref="S6:S20" si="7">I6</f>
        <v>0.13117161369878799</v>
      </c>
      <c r="T6" s="6">
        <f t="shared" ref="T6:T20" si="8">J6</f>
        <v>30459.1</v>
      </c>
      <c r="U6" s="13">
        <f t="shared" ref="U6:U20" si="9">K6</f>
        <v>0.325696622896538</v>
      </c>
      <c r="W6" s="3">
        <v>1987</v>
      </c>
      <c r="X6" s="6">
        <v>177546</v>
      </c>
      <c r="Y6" s="3">
        <v>0.11</v>
      </c>
      <c r="Z6" s="6">
        <v>33603</v>
      </c>
      <c r="AA6" s="3">
        <v>0.19</v>
      </c>
      <c r="AB6" s="6">
        <v>113483</v>
      </c>
      <c r="AC6" s="3">
        <v>0.13</v>
      </c>
      <c r="AD6" s="6">
        <v>30459</v>
      </c>
      <c r="AE6" s="3">
        <v>0.33</v>
      </c>
      <c r="AF6" s="27">
        <f t="shared" ref="AF6:AF20" si="10">W6-M6</f>
        <v>0</v>
      </c>
      <c r="AG6" s="27">
        <f t="shared" ref="AG6:AG20" si="11">X6-N6</f>
        <v>0.39999999999417923</v>
      </c>
      <c r="AH6" s="27">
        <f t="shared" ref="AH6:AH20" si="12">Y6-O6</f>
        <v>3.2334102658780062E-3</v>
      </c>
      <c r="AI6" s="27">
        <f t="shared" ref="AI6:AI20" si="13">Z6-P6</f>
        <v>-9.9999999998544808E-2</v>
      </c>
      <c r="AJ6" s="27">
        <f t="shared" ref="AJ6:AJ20" si="14">AA6-Q6</f>
        <v>3.3797471445460026E-3</v>
      </c>
      <c r="AK6" s="27">
        <f t="shared" ref="AK6:AK20" si="15">AB6-R6</f>
        <v>-0.39999999999417923</v>
      </c>
      <c r="AL6" s="27">
        <f t="shared" ref="AL6:AL20" si="16">AC6-S6</f>
        <v>-1.1716136987879877E-3</v>
      </c>
    </row>
    <row r="7" spans="3:38" x14ac:dyDescent="0.35">
      <c r="C7">
        <v>1990</v>
      </c>
      <c r="D7">
        <v>243055.3</v>
      </c>
      <c r="E7">
        <v>0.11881024559402199</v>
      </c>
      <c r="F7">
        <v>58740.1</v>
      </c>
      <c r="G7">
        <v>0.192116265030148</v>
      </c>
      <c r="H7">
        <v>161256.5</v>
      </c>
      <c r="I7">
        <v>0.15883000598487701</v>
      </c>
      <c r="J7">
        <v>23058.7</v>
      </c>
      <c r="K7">
        <v>0.308381408296862</v>
      </c>
      <c r="M7" s="3">
        <v>1990</v>
      </c>
      <c r="N7" s="6">
        <f t="shared" si="2"/>
        <v>243055.3</v>
      </c>
      <c r="O7" s="13">
        <f t="shared" si="3"/>
        <v>0.11881024559402199</v>
      </c>
      <c r="P7" s="6">
        <f t="shared" si="4"/>
        <v>58740.1</v>
      </c>
      <c r="Q7" s="13">
        <f t="shared" si="5"/>
        <v>0.192116265030148</v>
      </c>
      <c r="R7" s="6">
        <f t="shared" si="6"/>
        <v>161256.5</v>
      </c>
      <c r="S7" s="13">
        <f t="shared" si="7"/>
        <v>0.15883000598487701</v>
      </c>
      <c r="T7" s="6">
        <f t="shared" si="8"/>
        <v>23058.7</v>
      </c>
      <c r="U7" s="13">
        <f t="shared" si="9"/>
        <v>0.308381408296862</v>
      </c>
      <c r="W7" s="3">
        <v>1990</v>
      </c>
      <c r="X7" s="6">
        <v>243055</v>
      </c>
      <c r="Y7" s="3">
        <v>0.12</v>
      </c>
      <c r="Z7" s="6">
        <v>58740</v>
      </c>
      <c r="AA7" s="3">
        <v>0.19</v>
      </c>
      <c r="AB7" s="6">
        <v>161257</v>
      </c>
      <c r="AC7" s="3">
        <v>0.16</v>
      </c>
      <c r="AD7" s="6">
        <v>23059</v>
      </c>
      <c r="AE7" s="3">
        <v>0.31</v>
      </c>
      <c r="AF7" s="27">
        <f t="shared" si="10"/>
        <v>0</v>
      </c>
      <c r="AG7" s="27">
        <f t="shared" si="11"/>
        <v>-0.29999999998835847</v>
      </c>
      <c r="AH7" s="27">
        <f t="shared" si="12"/>
        <v>1.1897544059780024E-3</v>
      </c>
      <c r="AI7" s="27">
        <f t="shared" si="13"/>
        <v>-9.9999999998544808E-2</v>
      </c>
      <c r="AJ7" s="27">
        <f t="shared" si="14"/>
        <v>-2.1162650301480013E-3</v>
      </c>
      <c r="AK7" s="27">
        <f t="shared" si="15"/>
        <v>0.5</v>
      </c>
      <c r="AL7" s="27">
        <f t="shared" si="16"/>
        <v>1.1699940151229937E-3</v>
      </c>
    </row>
    <row r="8" spans="3:38" x14ac:dyDescent="0.35">
      <c r="C8">
        <v>1993</v>
      </c>
      <c r="D8">
        <v>188579.20000000001</v>
      </c>
      <c r="E8">
        <v>0.129999275699025</v>
      </c>
      <c r="F8">
        <v>57760.4</v>
      </c>
      <c r="G8">
        <v>0.205833087404695</v>
      </c>
      <c r="H8">
        <v>113975.7</v>
      </c>
      <c r="I8">
        <v>0.1859897962225</v>
      </c>
      <c r="J8">
        <v>16843.099999999999</v>
      </c>
      <c r="K8">
        <v>0.19032275035842899</v>
      </c>
      <c r="M8" s="3">
        <v>1993</v>
      </c>
      <c r="N8" s="6">
        <f t="shared" si="2"/>
        <v>188579.20000000001</v>
      </c>
      <c r="O8" s="13">
        <f t="shared" si="3"/>
        <v>0.129999275699025</v>
      </c>
      <c r="P8" s="6">
        <f t="shared" si="4"/>
        <v>57760.4</v>
      </c>
      <c r="Q8" s="13">
        <f t="shared" si="5"/>
        <v>0.205833087404695</v>
      </c>
      <c r="R8" s="6">
        <f t="shared" si="6"/>
        <v>113975.7</v>
      </c>
      <c r="S8" s="13">
        <f t="shared" si="7"/>
        <v>0.1859897962225</v>
      </c>
      <c r="T8" s="6">
        <f t="shared" si="8"/>
        <v>16843.099999999999</v>
      </c>
      <c r="U8" s="13">
        <f t="shared" si="9"/>
        <v>0.19032275035842899</v>
      </c>
      <c r="W8" s="3">
        <v>1993</v>
      </c>
      <c r="X8" s="6">
        <v>188579</v>
      </c>
      <c r="Y8" s="3">
        <v>0.13</v>
      </c>
      <c r="Z8" s="6">
        <v>57760</v>
      </c>
      <c r="AA8" s="3">
        <v>0.21</v>
      </c>
      <c r="AB8" s="6">
        <v>113976</v>
      </c>
      <c r="AC8" s="3">
        <v>0.19</v>
      </c>
      <c r="AD8" s="6">
        <v>16843</v>
      </c>
      <c r="AE8" s="3">
        <v>0.19</v>
      </c>
      <c r="AF8" s="27">
        <f t="shared" si="10"/>
        <v>0</v>
      </c>
      <c r="AG8" s="27">
        <f t="shared" si="11"/>
        <v>-0.20000000001164153</v>
      </c>
      <c r="AH8" s="27">
        <f t="shared" si="12"/>
        <v>7.2430097500242319E-7</v>
      </c>
      <c r="AI8" s="27">
        <f t="shared" si="13"/>
        <v>-0.40000000000145519</v>
      </c>
      <c r="AJ8" s="27">
        <f t="shared" si="14"/>
        <v>4.1669125953049946E-3</v>
      </c>
      <c r="AK8" s="27">
        <f t="shared" si="15"/>
        <v>0.30000000000291038</v>
      </c>
      <c r="AL8" s="27">
        <f t="shared" si="16"/>
        <v>4.0102037774999988E-3</v>
      </c>
    </row>
    <row r="9" spans="3:38" x14ac:dyDescent="0.35">
      <c r="C9">
        <v>1996</v>
      </c>
      <c r="D9">
        <v>205521</v>
      </c>
      <c r="E9">
        <v>8.9674664210028607E-2</v>
      </c>
      <c r="F9">
        <v>66731.7</v>
      </c>
      <c r="G9">
        <v>0.182746331306292</v>
      </c>
      <c r="H9">
        <v>122730.3</v>
      </c>
      <c r="I9">
        <v>0.110715171011719</v>
      </c>
      <c r="J9">
        <v>16059</v>
      </c>
      <c r="K9">
        <v>0.156444690240123</v>
      </c>
      <c r="M9" s="3">
        <v>1996</v>
      </c>
      <c r="N9" s="6">
        <f t="shared" si="2"/>
        <v>205521</v>
      </c>
      <c r="O9" s="13">
        <f t="shared" si="3"/>
        <v>8.9674664210028607E-2</v>
      </c>
      <c r="P9" s="6">
        <f t="shared" si="4"/>
        <v>66731.7</v>
      </c>
      <c r="Q9" s="13">
        <f t="shared" si="5"/>
        <v>0.182746331306292</v>
      </c>
      <c r="R9" s="6">
        <f t="shared" si="6"/>
        <v>122730.3</v>
      </c>
      <c r="S9" s="13">
        <f t="shared" si="7"/>
        <v>0.110715171011719</v>
      </c>
      <c r="T9" s="6">
        <f t="shared" si="8"/>
        <v>16059</v>
      </c>
      <c r="U9" s="13">
        <f t="shared" si="9"/>
        <v>0.156444690240123</v>
      </c>
      <c r="W9" s="3">
        <v>1996</v>
      </c>
      <c r="X9" s="6">
        <v>205521</v>
      </c>
      <c r="Y9" s="3">
        <v>0.09</v>
      </c>
      <c r="Z9" s="6">
        <v>66732</v>
      </c>
      <c r="AA9" s="3">
        <v>0.18</v>
      </c>
      <c r="AB9" s="6">
        <v>122730</v>
      </c>
      <c r="AC9" s="3">
        <v>0.11</v>
      </c>
      <c r="AD9" s="6">
        <v>16059</v>
      </c>
      <c r="AE9" s="3">
        <v>0.16</v>
      </c>
      <c r="AF9" s="27">
        <f t="shared" si="10"/>
        <v>0</v>
      </c>
      <c r="AG9" s="27">
        <f t="shared" si="11"/>
        <v>0</v>
      </c>
      <c r="AH9" s="27">
        <f t="shared" si="12"/>
        <v>3.253357899713899E-4</v>
      </c>
      <c r="AI9" s="27">
        <f t="shared" si="13"/>
        <v>0.30000000000291038</v>
      </c>
      <c r="AJ9" s="27">
        <f t="shared" si="14"/>
        <v>-2.7463313062920103E-3</v>
      </c>
      <c r="AK9" s="27">
        <f t="shared" si="15"/>
        <v>-0.30000000000291038</v>
      </c>
      <c r="AL9" s="27">
        <f t="shared" si="16"/>
        <v>-7.1517101171900133E-4</v>
      </c>
    </row>
    <row r="10" spans="3:38" x14ac:dyDescent="0.35">
      <c r="C10">
        <v>1999</v>
      </c>
      <c r="D10">
        <v>207590.1</v>
      </c>
      <c r="E10">
        <v>0.117559395829783</v>
      </c>
      <c r="F10">
        <v>49636.4</v>
      </c>
      <c r="G10">
        <v>0.20992866177601199</v>
      </c>
      <c r="H10">
        <v>139356</v>
      </c>
      <c r="I10">
        <v>0.146757634921202</v>
      </c>
      <c r="J10">
        <v>18597.7</v>
      </c>
      <c r="K10">
        <v>0.445736286773531</v>
      </c>
      <c r="M10" s="3">
        <v>1999</v>
      </c>
      <c r="N10" s="6">
        <f t="shared" si="2"/>
        <v>207590.1</v>
      </c>
      <c r="O10" s="13">
        <f t="shared" si="3"/>
        <v>0.117559395829783</v>
      </c>
      <c r="P10" s="6">
        <f t="shared" si="4"/>
        <v>49636.4</v>
      </c>
      <c r="Q10" s="13">
        <f t="shared" si="5"/>
        <v>0.20992866177601199</v>
      </c>
      <c r="R10" s="6">
        <f t="shared" si="6"/>
        <v>139356</v>
      </c>
      <c r="S10" s="13">
        <f t="shared" si="7"/>
        <v>0.146757634921202</v>
      </c>
      <c r="T10" s="6">
        <f t="shared" si="8"/>
        <v>18597.7</v>
      </c>
      <c r="U10" s="13">
        <f t="shared" si="9"/>
        <v>0.445736286773531</v>
      </c>
      <c r="W10" s="3">
        <v>1999</v>
      </c>
      <c r="X10" s="6">
        <v>207590</v>
      </c>
      <c r="Y10" s="3">
        <v>0.12</v>
      </c>
      <c r="Z10" s="6">
        <v>49636</v>
      </c>
      <c r="AA10" s="3">
        <v>0.21</v>
      </c>
      <c r="AB10" s="6">
        <v>139356</v>
      </c>
      <c r="AC10" s="3">
        <v>0.15</v>
      </c>
      <c r="AD10" s="6">
        <v>18598</v>
      </c>
      <c r="AE10" s="3">
        <v>0.45</v>
      </c>
      <c r="AF10" s="27">
        <f t="shared" si="10"/>
        <v>0</v>
      </c>
      <c r="AG10" s="27">
        <f t="shared" si="11"/>
        <v>-0.10000000000582077</v>
      </c>
      <c r="AH10" s="27">
        <f t="shared" si="12"/>
        <v>2.4406041702169923E-3</v>
      </c>
      <c r="AI10" s="27">
        <f t="shared" si="13"/>
        <v>-0.40000000000145519</v>
      </c>
      <c r="AJ10" s="27">
        <f t="shared" si="14"/>
        <v>7.1338223987998939E-5</v>
      </c>
      <c r="AK10" s="27">
        <f t="shared" si="15"/>
        <v>0</v>
      </c>
      <c r="AL10" s="27">
        <f t="shared" si="16"/>
        <v>3.242365078797993E-3</v>
      </c>
    </row>
    <row r="11" spans="3:38" x14ac:dyDescent="0.35">
      <c r="C11">
        <v>2001</v>
      </c>
      <c r="D11">
        <v>153594.1</v>
      </c>
      <c r="E11">
        <v>0.119145205448709</v>
      </c>
      <c r="F11">
        <v>68164.3</v>
      </c>
      <c r="G11">
        <v>0.20011458770808699</v>
      </c>
      <c r="H11">
        <v>85429.8</v>
      </c>
      <c r="I11">
        <v>0.14279873401415299</v>
      </c>
      <c r="J11">
        <v>0</v>
      </c>
      <c r="K11">
        <v>0</v>
      </c>
      <c r="M11" s="3">
        <v>2001</v>
      </c>
      <c r="N11" s="6">
        <f t="shared" si="2"/>
        <v>153594.1</v>
      </c>
      <c r="O11" s="13">
        <f t="shared" si="3"/>
        <v>0.119145205448709</v>
      </c>
      <c r="P11" s="6">
        <f t="shared" si="4"/>
        <v>68164.3</v>
      </c>
      <c r="Q11" s="13">
        <f t="shared" si="5"/>
        <v>0.20011458770808699</v>
      </c>
      <c r="R11" s="6">
        <f t="shared" si="6"/>
        <v>85429.8</v>
      </c>
      <c r="S11" s="13">
        <f t="shared" si="7"/>
        <v>0.14279873401415299</v>
      </c>
      <c r="T11" s="6">
        <v>0</v>
      </c>
      <c r="U11" s="26" t="s">
        <v>25</v>
      </c>
      <c r="W11" s="3">
        <v>2001</v>
      </c>
      <c r="X11" s="6">
        <v>153594</v>
      </c>
      <c r="Y11" s="3">
        <v>0.12</v>
      </c>
      <c r="Z11" s="6">
        <v>68164</v>
      </c>
      <c r="AA11" s="3">
        <v>0.2</v>
      </c>
      <c r="AB11" s="6">
        <v>85430</v>
      </c>
      <c r="AC11" s="3">
        <v>0.14000000000000001</v>
      </c>
      <c r="AD11" s="3"/>
      <c r="AE11" s="3"/>
      <c r="AF11" s="27">
        <f t="shared" si="10"/>
        <v>0</v>
      </c>
      <c r="AG11" s="27">
        <f t="shared" si="11"/>
        <v>-0.10000000000582077</v>
      </c>
      <c r="AH11" s="27">
        <f t="shared" si="12"/>
        <v>8.5479455129099102E-4</v>
      </c>
      <c r="AI11" s="27">
        <f t="shared" si="13"/>
        <v>-0.30000000000291038</v>
      </c>
      <c r="AJ11" s="27">
        <f t="shared" si="14"/>
        <v>-1.1458770808697727E-4</v>
      </c>
      <c r="AK11" s="27">
        <f t="shared" si="15"/>
        <v>0.19999999999708962</v>
      </c>
      <c r="AL11" s="27">
        <f t="shared" si="16"/>
        <v>-2.7987340141529815E-3</v>
      </c>
    </row>
    <row r="12" spans="3:38" x14ac:dyDescent="0.35">
      <c r="C12">
        <v>2003</v>
      </c>
      <c r="D12">
        <v>257294.4</v>
      </c>
      <c r="E12">
        <v>7.7395180114368703E-2</v>
      </c>
      <c r="F12">
        <v>67054.600000000006</v>
      </c>
      <c r="G12">
        <v>0.12691143298087601</v>
      </c>
      <c r="H12">
        <v>170851.6</v>
      </c>
      <c r="I12">
        <v>0.104085610898144</v>
      </c>
      <c r="J12">
        <v>19388.2</v>
      </c>
      <c r="K12">
        <v>0.144780040395455</v>
      </c>
      <c r="M12" s="3">
        <v>2003</v>
      </c>
      <c r="N12" s="6">
        <f t="shared" si="2"/>
        <v>257294.4</v>
      </c>
      <c r="O12" s="13">
        <f t="shared" si="3"/>
        <v>7.7395180114368703E-2</v>
      </c>
      <c r="P12" s="6">
        <f t="shared" si="4"/>
        <v>67054.600000000006</v>
      </c>
      <c r="Q12" s="13">
        <f t="shared" si="5"/>
        <v>0.12691143298087601</v>
      </c>
      <c r="R12" s="6">
        <f t="shared" si="6"/>
        <v>170851.6</v>
      </c>
      <c r="S12" s="13">
        <f t="shared" si="7"/>
        <v>0.104085610898144</v>
      </c>
      <c r="T12" s="6">
        <f t="shared" si="8"/>
        <v>19388.2</v>
      </c>
      <c r="U12" s="13">
        <f t="shared" si="9"/>
        <v>0.144780040395455</v>
      </c>
      <c r="W12" s="3">
        <v>2003</v>
      </c>
      <c r="X12" s="6">
        <v>257294</v>
      </c>
      <c r="Y12" s="3">
        <v>0.08</v>
      </c>
      <c r="Z12" s="6">
        <v>67055</v>
      </c>
      <c r="AA12" s="3">
        <v>0.13</v>
      </c>
      <c r="AB12" s="6">
        <v>170852</v>
      </c>
      <c r="AC12" s="3">
        <v>0.1</v>
      </c>
      <c r="AD12" s="6">
        <v>19388</v>
      </c>
      <c r="AE12" s="3">
        <v>0.14000000000000001</v>
      </c>
      <c r="AF12" s="27">
        <f t="shared" si="10"/>
        <v>0</v>
      </c>
      <c r="AG12" s="27">
        <f t="shared" si="11"/>
        <v>-0.39999999999417923</v>
      </c>
      <c r="AH12" s="27">
        <f t="shared" si="12"/>
        <v>2.6048198856312987E-3</v>
      </c>
      <c r="AI12" s="27">
        <f t="shared" si="13"/>
        <v>0.39999999999417923</v>
      </c>
      <c r="AJ12" s="27">
        <f t="shared" si="14"/>
        <v>3.0885670191239945E-3</v>
      </c>
      <c r="AK12" s="27">
        <f t="shared" si="15"/>
        <v>0.39999999999417923</v>
      </c>
      <c r="AL12" s="27">
        <f t="shared" si="16"/>
        <v>-4.0856108981439931E-3</v>
      </c>
    </row>
    <row r="13" spans="3:38" x14ac:dyDescent="0.35">
      <c r="C13">
        <v>2005</v>
      </c>
      <c r="D13">
        <v>213212.9</v>
      </c>
      <c r="E13">
        <v>7.9470402095659101E-2</v>
      </c>
      <c r="F13">
        <v>59458</v>
      </c>
      <c r="G13">
        <v>0.17476236258123101</v>
      </c>
      <c r="H13">
        <v>142043.20000000001</v>
      </c>
      <c r="I13">
        <v>9.0885278098049097E-2</v>
      </c>
      <c r="J13">
        <v>11711.7</v>
      </c>
      <c r="K13">
        <v>0.30153044183245298</v>
      </c>
      <c r="M13" s="3">
        <v>2005</v>
      </c>
      <c r="N13" s="6">
        <f t="shared" si="2"/>
        <v>213212.9</v>
      </c>
      <c r="O13" s="13">
        <f t="shared" si="3"/>
        <v>7.9470402095659101E-2</v>
      </c>
      <c r="P13" s="6">
        <f t="shared" si="4"/>
        <v>59458</v>
      </c>
      <c r="Q13" s="13">
        <f t="shared" si="5"/>
        <v>0.17476236258123101</v>
      </c>
      <c r="R13" s="6">
        <f t="shared" si="6"/>
        <v>142043.20000000001</v>
      </c>
      <c r="S13" s="13">
        <f t="shared" si="7"/>
        <v>9.0885278098049097E-2</v>
      </c>
      <c r="T13" s="6">
        <f t="shared" si="8"/>
        <v>11711.7</v>
      </c>
      <c r="U13" s="13">
        <f t="shared" si="9"/>
        <v>0.30153044183245298</v>
      </c>
      <c r="W13" s="3">
        <v>2005</v>
      </c>
      <c r="X13" s="6">
        <v>213213</v>
      </c>
      <c r="Y13" s="3">
        <v>0.08</v>
      </c>
      <c r="Z13" s="6">
        <v>59458</v>
      </c>
      <c r="AA13" s="3">
        <v>0.17</v>
      </c>
      <c r="AB13" s="6">
        <v>142043</v>
      </c>
      <c r="AC13" s="3">
        <v>0.09</v>
      </c>
      <c r="AD13" s="6">
        <v>11712</v>
      </c>
      <c r="AE13" s="3">
        <v>0.3</v>
      </c>
      <c r="AF13" s="27">
        <f t="shared" si="10"/>
        <v>0</v>
      </c>
      <c r="AG13" s="27">
        <f t="shared" si="11"/>
        <v>0.10000000000582077</v>
      </c>
      <c r="AH13" s="27">
        <f t="shared" si="12"/>
        <v>5.2959790434090048E-4</v>
      </c>
      <c r="AI13" s="27">
        <f t="shared" si="13"/>
        <v>0</v>
      </c>
      <c r="AJ13" s="27">
        <f t="shared" si="14"/>
        <v>-4.762362581231E-3</v>
      </c>
      <c r="AK13" s="27">
        <f t="shared" si="15"/>
        <v>-0.20000000001164153</v>
      </c>
      <c r="AL13" s="27">
        <f t="shared" si="16"/>
        <v>-8.8527809804909985E-4</v>
      </c>
    </row>
    <row r="14" spans="3:38" x14ac:dyDescent="0.35">
      <c r="C14">
        <v>2007</v>
      </c>
      <c r="D14">
        <v>281401.90000000002</v>
      </c>
      <c r="E14">
        <v>8.4896901694000507E-2</v>
      </c>
      <c r="F14">
        <v>78360.899999999994</v>
      </c>
      <c r="G14">
        <v>0.160455753986569</v>
      </c>
      <c r="H14">
        <v>177640.7</v>
      </c>
      <c r="I14">
        <v>0.10722652916309</v>
      </c>
      <c r="J14">
        <v>25400.3</v>
      </c>
      <c r="K14">
        <v>0.27790845819783</v>
      </c>
      <c r="M14" s="3">
        <v>2007</v>
      </c>
      <c r="N14" s="6">
        <f t="shared" si="2"/>
        <v>281401.90000000002</v>
      </c>
      <c r="O14" s="13">
        <f t="shared" si="3"/>
        <v>8.4896901694000507E-2</v>
      </c>
      <c r="P14" s="6">
        <f t="shared" si="4"/>
        <v>78360.899999999994</v>
      </c>
      <c r="Q14" s="13">
        <f t="shared" si="5"/>
        <v>0.160455753986569</v>
      </c>
      <c r="R14" s="6">
        <f t="shared" si="6"/>
        <v>177640.7</v>
      </c>
      <c r="S14" s="13">
        <f t="shared" si="7"/>
        <v>0.10722652916309</v>
      </c>
      <c r="T14" s="6">
        <f t="shared" si="8"/>
        <v>25400.3</v>
      </c>
      <c r="U14" s="13">
        <f t="shared" si="9"/>
        <v>0.27790845819783</v>
      </c>
      <c r="W14" s="3">
        <v>2007</v>
      </c>
      <c r="X14" s="6">
        <v>281402</v>
      </c>
      <c r="Y14" s="3">
        <v>0.08</v>
      </c>
      <c r="Z14" s="6">
        <v>78361</v>
      </c>
      <c r="AA14" s="3">
        <v>0.16</v>
      </c>
      <c r="AB14" s="6">
        <v>177641</v>
      </c>
      <c r="AC14" s="3">
        <v>0.11</v>
      </c>
      <c r="AD14" s="6">
        <v>25400</v>
      </c>
      <c r="AE14" s="3">
        <v>0.28000000000000003</v>
      </c>
      <c r="AF14" s="27">
        <f t="shared" si="10"/>
        <v>0</v>
      </c>
      <c r="AG14" s="27">
        <f t="shared" si="11"/>
        <v>9.9999999976716936E-2</v>
      </c>
      <c r="AH14" s="27">
        <f t="shared" si="12"/>
        <v>-4.896901694000505E-3</v>
      </c>
      <c r="AI14" s="27">
        <f t="shared" si="13"/>
        <v>0.10000000000582077</v>
      </c>
      <c r="AJ14" s="27">
        <f t="shared" si="14"/>
        <v>-4.5575398656899635E-4</v>
      </c>
      <c r="AK14" s="27">
        <f t="shared" si="15"/>
        <v>0.29999999998835847</v>
      </c>
      <c r="AL14" s="27">
        <f t="shared" si="16"/>
        <v>2.7734708369099997E-3</v>
      </c>
    </row>
    <row r="15" spans="3:38" x14ac:dyDescent="0.35">
      <c r="C15">
        <v>2009</v>
      </c>
      <c r="D15">
        <v>225377</v>
      </c>
      <c r="E15">
        <v>0.11110500749504899</v>
      </c>
      <c r="F15">
        <v>80115.399999999994</v>
      </c>
      <c r="G15">
        <v>0.208019415285707</v>
      </c>
      <c r="H15">
        <v>128910.3</v>
      </c>
      <c r="I15">
        <v>0.13822569515718799</v>
      </c>
      <c r="J15">
        <v>16351.3</v>
      </c>
      <c r="K15">
        <v>0.34476523640687801</v>
      </c>
      <c r="M15" s="3">
        <v>2009</v>
      </c>
      <c r="N15" s="6">
        <f t="shared" si="2"/>
        <v>225377</v>
      </c>
      <c r="O15" s="13">
        <f t="shared" si="3"/>
        <v>0.11110500749504899</v>
      </c>
      <c r="P15" s="6">
        <f t="shared" si="4"/>
        <v>80115.399999999994</v>
      </c>
      <c r="Q15" s="13">
        <f t="shared" si="5"/>
        <v>0.208019415285707</v>
      </c>
      <c r="R15" s="6">
        <f t="shared" si="6"/>
        <v>128910.3</v>
      </c>
      <c r="S15" s="13">
        <f t="shared" si="7"/>
        <v>0.13822569515718799</v>
      </c>
      <c r="T15" s="6">
        <f t="shared" si="8"/>
        <v>16351.3</v>
      </c>
      <c r="U15" s="13">
        <f t="shared" si="9"/>
        <v>0.34476523640687801</v>
      </c>
      <c r="W15" s="3">
        <v>2009</v>
      </c>
      <c r="X15" s="6">
        <v>225377</v>
      </c>
      <c r="Y15" s="3">
        <v>0.11</v>
      </c>
      <c r="Z15" s="6">
        <v>80115</v>
      </c>
      <c r="AA15" s="3">
        <v>0.21</v>
      </c>
      <c r="AB15" s="6">
        <v>128910</v>
      </c>
      <c r="AC15" s="3">
        <v>0.14000000000000001</v>
      </c>
      <c r="AD15" s="6">
        <v>16351</v>
      </c>
      <c r="AE15" s="3">
        <v>0.34</v>
      </c>
      <c r="AF15" s="27">
        <f t="shared" si="10"/>
        <v>0</v>
      </c>
      <c r="AG15" s="27">
        <f t="shared" si="11"/>
        <v>0</v>
      </c>
      <c r="AH15" s="27">
        <f t="shared" si="12"/>
        <v>-1.105007495048993E-3</v>
      </c>
      <c r="AI15" s="27">
        <f t="shared" si="13"/>
        <v>-0.39999999999417923</v>
      </c>
      <c r="AJ15" s="27">
        <f t="shared" si="14"/>
        <v>1.9805847142929933E-3</v>
      </c>
      <c r="AK15" s="27">
        <f t="shared" si="15"/>
        <v>-0.30000000000291038</v>
      </c>
      <c r="AL15" s="27">
        <f t="shared" si="16"/>
        <v>1.7743048428120189E-3</v>
      </c>
    </row>
    <row r="16" spans="3:38" x14ac:dyDescent="0.35">
      <c r="C16">
        <v>2011</v>
      </c>
      <c r="D16">
        <v>235638.9</v>
      </c>
      <c r="E16">
        <v>9.4758177338378893E-2</v>
      </c>
      <c r="F16">
        <v>76049</v>
      </c>
      <c r="G16">
        <v>0.157842658856334</v>
      </c>
      <c r="H16">
        <v>128427.5</v>
      </c>
      <c r="I16">
        <v>0.120413867172229</v>
      </c>
      <c r="J16">
        <v>31162.400000000001</v>
      </c>
      <c r="K16">
        <v>0.34462204265527902</v>
      </c>
      <c r="M16" s="3">
        <v>2011</v>
      </c>
      <c r="N16" s="6">
        <f t="shared" si="2"/>
        <v>235638.9</v>
      </c>
      <c r="O16" s="13">
        <f t="shared" si="3"/>
        <v>9.4758177338378893E-2</v>
      </c>
      <c r="P16" s="6">
        <f t="shared" si="4"/>
        <v>76049</v>
      </c>
      <c r="Q16" s="13">
        <f t="shared" si="5"/>
        <v>0.157842658856334</v>
      </c>
      <c r="R16" s="6">
        <f t="shared" si="6"/>
        <v>128427.5</v>
      </c>
      <c r="S16" s="13">
        <f t="shared" si="7"/>
        <v>0.120413867172229</v>
      </c>
      <c r="T16" s="6">
        <f t="shared" si="8"/>
        <v>31162.400000000001</v>
      </c>
      <c r="U16" s="13">
        <f t="shared" si="9"/>
        <v>0.34462204265527902</v>
      </c>
      <c r="W16" s="3">
        <v>2011</v>
      </c>
      <c r="X16" s="6">
        <v>235639</v>
      </c>
      <c r="Y16" s="3">
        <v>0.09</v>
      </c>
      <c r="Z16" s="6">
        <v>76049</v>
      </c>
      <c r="AA16" s="3">
        <v>0.16</v>
      </c>
      <c r="AB16" s="6">
        <v>128428</v>
      </c>
      <c r="AC16" s="3">
        <v>0.12</v>
      </c>
      <c r="AD16" s="6">
        <v>31162</v>
      </c>
      <c r="AE16" s="3">
        <v>0.34</v>
      </c>
      <c r="AF16" s="27">
        <f t="shared" si="10"/>
        <v>0</v>
      </c>
      <c r="AG16" s="27">
        <f t="shared" si="11"/>
        <v>0.10000000000582077</v>
      </c>
      <c r="AH16" s="27">
        <f t="shared" si="12"/>
        <v>-4.7581773383788967E-3</v>
      </c>
      <c r="AI16" s="27">
        <f t="shared" si="13"/>
        <v>0</v>
      </c>
      <c r="AJ16" s="27">
        <f t="shared" si="14"/>
        <v>2.1573411436660028E-3</v>
      </c>
      <c r="AK16" s="27">
        <f t="shared" si="15"/>
        <v>0.5</v>
      </c>
      <c r="AL16" s="27">
        <f t="shared" si="16"/>
        <v>-4.1386717222900715E-4</v>
      </c>
    </row>
    <row r="17" spans="3:38" x14ac:dyDescent="0.35">
      <c r="C17">
        <v>2013</v>
      </c>
      <c r="D17">
        <v>201232.7</v>
      </c>
      <c r="E17">
        <v>9.2509507326363094E-2</v>
      </c>
      <c r="F17">
        <v>62131.199999999997</v>
      </c>
      <c r="G17">
        <v>0.190620274243577</v>
      </c>
      <c r="H17">
        <v>121062.8</v>
      </c>
      <c r="I17">
        <v>0.111665191468241</v>
      </c>
      <c r="J17">
        <v>18038.7</v>
      </c>
      <c r="K17">
        <v>0.26894116428750098</v>
      </c>
      <c r="M17" s="3">
        <v>2013</v>
      </c>
      <c r="N17" s="6">
        <f t="shared" si="2"/>
        <v>201232.7</v>
      </c>
      <c r="O17" s="13">
        <f t="shared" si="3"/>
        <v>9.2509507326363094E-2</v>
      </c>
      <c r="P17" s="6">
        <f t="shared" si="4"/>
        <v>62131.199999999997</v>
      </c>
      <c r="Q17" s="13">
        <f t="shared" si="5"/>
        <v>0.190620274243577</v>
      </c>
      <c r="R17" s="6">
        <f t="shared" si="6"/>
        <v>121062.8</v>
      </c>
      <c r="S17" s="13">
        <f t="shared" si="7"/>
        <v>0.111665191468241</v>
      </c>
      <c r="T17" s="6">
        <f t="shared" si="8"/>
        <v>18038.7</v>
      </c>
      <c r="U17" s="13">
        <f t="shared" si="9"/>
        <v>0.26894116428750098</v>
      </c>
      <c r="W17" s="3">
        <v>2013</v>
      </c>
      <c r="X17" s="6">
        <v>201233</v>
      </c>
      <c r="Y17" s="3">
        <v>0.09</v>
      </c>
      <c r="Z17" s="6">
        <v>62131</v>
      </c>
      <c r="AA17" s="3">
        <v>0.19</v>
      </c>
      <c r="AB17" s="6">
        <v>121063</v>
      </c>
      <c r="AC17" s="3">
        <v>0.11</v>
      </c>
      <c r="AD17" s="6">
        <v>18039</v>
      </c>
      <c r="AE17" s="3">
        <v>0.27</v>
      </c>
      <c r="AF17" s="27">
        <f t="shared" si="10"/>
        <v>0</v>
      </c>
      <c r="AG17" s="27">
        <f t="shared" si="11"/>
        <v>0.29999999998835847</v>
      </c>
      <c r="AH17" s="27">
        <f t="shared" si="12"/>
        <v>-2.5095073263630974E-3</v>
      </c>
      <c r="AI17" s="27">
        <f t="shared" si="13"/>
        <v>-0.19999999999708962</v>
      </c>
      <c r="AJ17" s="27">
        <f t="shared" si="14"/>
        <v>-6.202742435769959E-4</v>
      </c>
      <c r="AK17" s="27">
        <f t="shared" si="15"/>
        <v>0.19999999999708962</v>
      </c>
      <c r="AL17" s="27">
        <f t="shared" si="16"/>
        <v>-1.665191468240998E-3</v>
      </c>
    </row>
    <row r="18" spans="3:38" x14ac:dyDescent="0.35">
      <c r="C18">
        <v>2015</v>
      </c>
      <c r="D18">
        <v>218548.4</v>
      </c>
      <c r="E18">
        <v>7.6032412254621901E-2</v>
      </c>
      <c r="F18">
        <v>67664.600000000006</v>
      </c>
      <c r="G18">
        <v>0.17896410341084801</v>
      </c>
      <c r="H18">
        <v>126200.2</v>
      </c>
      <c r="I18">
        <v>8.5656033433118506E-2</v>
      </c>
      <c r="J18">
        <v>24683.599999999999</v>
      </c>
      <c r="K18">
        <v>0.143942786273449</v>
      </c>
      <c r="M18" s="3">
        <v>2015</v>
      </c>
      <c r="N18" s="6">
        <f t="shared" si="2"/>
        <v>218548.4</v>
      </c>
      <c r="O18" s="13">
        <f t="shared" si="3"/>
        <v>7.6032412254621901E-2</v>
      </c>
      <c r="P18" s="6">
        <f t="shared" si="4"/>
        <v>67664.600000000006</v>
      </c>
      <c r="Q18" s="13">
        <f t="shared" si="5"/>
        <v>0.17896410341084801</v>
      </c>
      <c r="R18" s="6">
        <f t="shared" si="6"/>
        <v>126200.2</v>
      </c>
      <c r="S18" s="13">
        <f t="shared" si="7"/>
        <v>8.5656033433118506E-2</v>
      </c>
      <c r="T18" s="6">
        <f t="shared" si="8"/>
        <v>24683.599999999999</v>
      </c>
      <c r="U18" s="13">
        <f t="shared" si="9"/>
        <v>0.143942786273449</v>
      </c>
      <c r="W18" s="3">
        <v>2015</v>
      </c>
      <c r="X18" s="6">
        <v>218548</v>
      </c>
      <c r="Y18" s="3">
        <v>0.08</v>
      </c>
      <c r="Z18" s="6">
        <v>67665</v>
      </c>
      <c r="AA18" s="3">
        <v>0.18</v>
      </c>
      <c r="AB18" s="6">
        <v>126200</v>
      </c>
      <c r="AC18" s="3">
        <v>0.09</v>
      </c>
      <c r="AD18" s="6">
        <v>24684</v>
      </c>
      <c r="AE18" s="3">
        <v>0.14000000000000001</v>
      </c>
      <c r="AF18" s="27">
        <f t="shared" si="10"/>
        <v>0</v>
      </c>
      <c r="AG18" s="27">
        <f t="shared" si="11"/>
        <v>-0.39999999999417923</v>
      </c>
      <c r="AH18" s="27">
        <f t="shared" si="12"/>
        <v>3.9675877453781011E-3</v>
      </c>
      <c r="AI18" s="27">
        <f t="shared" si="13"/>
        <v>0.39999999999417923</v>
      </c>
      <c r="AJ18" s="27">
        <f t="shared" si="14"/>
        <v>1.0358965891519856E-3</v>
      </c>
      <c r="AK18" s="27">
        <f t="shared" si="15"/>
        <v>-0.19999999999708962</v>
      </c>
      <c r="AL18" s="27">
        <f t="shared" si="16"/>
        <v>4.3439665668814909E-3</v>
      </c>
    </row>
    <row r="19" spans="3:38" x14ac:dyDescent="0.35">
      <c r="C19">
        <v>2017</v>
      </c>
      <c r="D19">
        <v>236588.4</v>
      </c>
      <c r="E19">
        <v>0.109686507146106</v>
      </c>
      <c r="F19">
        <v>99008.5</v>
      </c>
      <c r="G19">
        <v>0.189152812464607</v>
      </c>
      <c r="H19">
        <v>123087.3</v>
      </c>
      <c r="I19">
        <v>0.14167129446020299</v>
      </c>
      <c r="J19">
        <v>14492.6</v>
      </c>
      <c r="K19">
        <v>0.29775683363365602</v>
      </c>
      <c r="M19" s="3">
        <v>2017</v>
      </c>
      <c r="N19" s="6">
        <f t="shared" si="2"/>
        <v>236588.4</v>
      </c>
      <c r="O19" s="13">
        <f t="shared" si="3"/>
        <v>0.109686507146106</v>
      </c>
      <c r="P19" s="6">
        <f t="shared" si="4"/>
        <v>99008.5</v>
      </c>
      <c r="Q19" s="13">
        <f t="shared" si="5"/>
        <v>0.189152812464607</v>
      </c>
      <c r="R19" s="6">
        <f t="shared" si="6"/>
        <v>123087.3</v>
      </c>
      <c r="S19" s="13">
        <f t="shared" si="7"/>
        <v>0.14167129446020299</v>
      </c>
      <c r="T19" s="6">
        <f t="shared" si="8"/>
        <v>14492.6</v>
      </c>
      <c r="U19" s="13">
        <f t="shared" si="9"/>
        <v>0.29775683363365602</v>
      </c>
      <c r="W19" s="3">
        <v>2017</v>
      </c>
      <c r="X19" s="6">
        <v>236588</v>
      </c>
      <c r="Y19" s="3">
        <v>0.11</v>
      </c>
      <c r="Z19" s="6">
        <v>99009</v>
      </c>
      <c r="AA19" s="3">
        <v>0.19</v>
      </c>
      <c r="AB19" s="6">
        <v>123087</v>
      </c>
      <c r="AC19" s="3">
        <v>0.14000000000000001</v>
      </c>
      <c r="AD19" s="6">
        <v>14493</v>
      </c>
      <c r="AE19" s="3">
        <v>0.3</v>
      </c>
      <c r="AF19" s="27">
        <f t="shared" si="10"/>
        <v>0</v>
      </c>
      <c r="AG19" s="27">
        <f t="shared" si="11"/>
        <v>-0.39999999999417923</v>
      </c>
      <c r="AH19" s="27">
        <f t="shared" si="12"/>
        <v>3.1349285389399573E-4</v>
      </c>
      <c r="AI19" s="27">
        <f t="shared" si="13"/>
        <v>0.5</v>
      </c>
      <c r="AJ19" s="27">
        <f t="shared" si="14"/>
        <v>8.4718753539300695E-4</v>
      </c>
      <c r="AK19" s="27">
        <f t="shared" si="15"/>
        <v>-0.30000000000291038</v>
      </c>
      <c r="AL19" s="27">
        <f t="shared" si="16"/>
        <v>-1.6712944602029767E-3</v>
      </c>
    </row>
    <row r="20" spans="3:38" ht="15" thickBot="1" x14ac:dyDescent="0.4">
      <c r="C20">
        <v>2019</v>
      </c>
      <c r="D20">
        <v>185840.1</v>
      </c>
      <c r="E20">
        <v>9.4379743193403698E-2</v>
      </c>
      <c r="F20">
        <v>66710.399999999994</v>
      </c>
      <c r="G20">
        <v>0.16538748064832701</v>
      </c>
      <c r="H20">
        <v>94280.3</v>
      </c>
      <c r="I20">
        <v>0.13067087195156299</v>
      </c>
      <c r="J20">
        <v>24849.4</v>
      </c>
      <c r="K20">
        <v>0.23510748583212401</v>
      </c>
      <c r="M20" s="8">
        <v>2019</v>
      </c>
      <c r="N20" s="7">
        <f t="shared" si="2"/>
        <v>185840.1</v>
      </c>
      <c r="O20" s="14">
        <f t="shared" si="3"/>
        <v>9.4379743193403698E-2</v>
      </c>
      <c r="P20" s="7">
        <f t="shared" si="4"/>
        <v>66710.399999999994</v>
      </c>
      <c r="Q20" s="14">
        <f t="shared" si="5"/>
        <v>0.16538748064832701</v>
      </c>
      <c r="R20" s="7">
        <f t="shared" si="6"/>
        <v>94280.3</v>
      </c>
      <c r="S20" s="14">
        <f t="shared" si="7"/>
        <v>0.13067087195156299</v>
      </c>
      <c r="T20" s="7">
        <f t="shared" si="8"/>
        <v>24849.4</v>
      </c>
      <c r="U20" s="14">
        <f t="shared" si="9"/>
        <v>0.23510748583212401</v>
      </c>
      <c r="W20" s="8">
        <v>2019</v>
      </c>
      <c r="X20" s="7">
        <v>185840</v>
      </c>
      <c r="Y20" s="8">
        <v>0.09</v>
      </c>
      <c r="Z20" s="7">
        <v>66710</v>
      </c>
      <c r="AA20" s="8">
        <v>0.17</v>
      </c>
      <c r="AB20" s="7">
        <v>94280</v>
      </c>
      <c r="AC20" s="8">
        <v>0.13</v>
      </c>
      <c r="AD20" s="7">
        <v>24849</v>
      </c>
      <c r="AE20" s="8">
        <v>0.24</v>
      </c>
      <c r="AF20" s="27">
        <f t="shared" si="10"/>
        <v>0</v>
      </c>
      <c r="AG20" s="27">
        <f t="shared" si="11"/>
        <v>-0.10000000000582077</v>
      </c>
      <c r="AH20" s="27">
        <f t="shared" si="12"/>
        <v>-4.3797431934037012E-3</v>
      </c>
      <c r="AI20" s="27">
        <f t="shared" si="13"/>
        <v>-0.39999999999417923</v>
      </c>
      <c r="AJ20" s="27">
        <f t="shared" si="14"/>
        <v>4.6125193516730056E-3</v>
      </c>
      <c r="AK20" s="27">
        <f t="shared" si="15"/>
        <v>-0.30000000000291038</v>
      </c>
      <c r="AL20" s="27">
        <f t="shared" si="16"/>
        <v>-6.7087195156298463E-4</v>
      </c>
    </row>
  </sheetData>
  <mergeCells count="8">
    <mergeCell ref="X3:Y3"/>
    <mergeCell ref="Z3:AA3"/>
    <mergeCell ref="AB3:AC3"/>
    <mergeCell ref="AD3:AE3"/>
    <mergeCell ref="N3:O3"/>
    <mergeCell ref="P3:Q3"/>
    <mergeCell ref="R3:S3"/>
    <mergeCell ref="T3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harvest_rec</vt:lpstr>
      <vt:lpstr>Fig1</vt:lpstr>
      <vt:lpstr>apportionment</vt:lpstr>
      <vt:lpstr>8.1_catch</vt:lpstr>
      <vt:lpstr>8.2_survey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2020-11-18T23:00:10Z</dcterms:modified>
</cp:coreProperties>
</file>