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ample" sheetId="2" r:id="rId5"/>
    <sheet state="visible" name="description" sheetId="3" r:id="rId6"/>
  </sheets>
  <definedNames/>
  <calcPr/>
</workbook>
</file>

<file path=xl/sharedStrings.xml><?xml version="1.0" encoding="utf-8"?>
<sst xmlns="http://schemas.openxmlformats.org/spreadsheetml/2006/main" count="295" uniqueCount="63">
  <si>
    <t>date_time_nst</t>
  </si>
  <si>
    <t>trial</t>
  </si>
  <si>
    <t>trawl</t>
  </si>
  <si>
    <t>bridles</t>
  </si>
  <si>
    <t>bridle_length</t>
  </si>
  <si>
    <t>footrope</t>
  </si>
  <si>
    <t>bcs_unit</t>
  </si>
  <si>
    <t>catch</t>
  </si>
  <si>
    <t>pulling_point_elevation_mm</t>
  </si>
  <si>
    <t>backstrap_length_m</t>
  </si>
  <si>
    <t>bridle_u_length_m</t>
  </si>
  <si>
    <t>bridle_l_length_m</t>
  </si>
  <si>
    <t>sweep_length_m</t>
  </si>
  <si>
    <t>u_bridle_extension_m</t>
  </si>
  <si>
    <t>towing_speed_kn</t>
  </si>
  <si>
    <t>door_m</t>
  </si>
  <si>
    <t>spread_u_wing_m</t>
  </si>
  <si>
    <t>spread_l_wing_m</t>
  </si>
  <si>
    <t>spread_mean_we_m</t>
  </si>
  <si>
    <t>opening_wing_m</t>
  </si>
  <si>
    <t>opening_headline_m</t>
  </si>
  <si>
    <t>height_headline_m</t>
  </si>
  <si>
    <t>bridle_tension_port_t</t>
  </si>
  <si>
    <t>bridle_tension_stbd_t</t>
  </si>
  <si>
    <t>bridle_tension_total_t</t>
  </si>
  <si>
    <t>mouth_area_m2</t>
  </si>
  <si>
    <t>mouth_drag_kgf_m2</t>
  </si>
  <si>
    <t>bridle_angle_deg</t>
  </si>
  <si>
    <t>83-112</t>
  </si>
  <si>
    <t>standard</t>
  </si>
  <si>
    <t>normal</t>
  </si>
  <si>
    <t>empty</t>
  </si>
  <si>
    <t>truncated</t>
  </si>
  <si>
    <t>pulling_point_elevation_m</t>
  </si>
  <si>
    <t>spread_door_m</t>
  </si>
  <si>
    <t>test</t>
  </si>
  <si>
    <t>Field</t>
  </si>
  <si>
    <t>Description</t>
  </si>
  <si>
    <t>Date and time in Newfoundland Standard Time (UTC-3.5)</t>
  </si>
  <si>
    <t>Trial number</t>
  </si>
  <si>
    <t>Trawl model (83-112, PNE, RACE)</t>
  </si>
  <si>
    <t>Bridles used (standard, bridle 1, or bridle 2)</t>
  </si>
  <si>
    <t>Footrope used on the trawl (EBS or GOA)</t>
  </si>
  <si>
    <t>Elevantion of the pulling point on the trawl mast</t>
  </si>
  <si>
    <t>Backstrap length in meters</t>
  </si>
  <si>
    <t>Upper bridle length in meters</t>
  </si>
  <si>
    <t>Lower bridle lenght in meters</t>
  </si>
  <si>
    <t>Sweep length in meters</t>
  </si>
  <si>
    <t>Upper bridle extension length in meters</t>
  </si>
  <si>
    <t>Towing speed in knots</t>
  </si>
  <si>
    <t>Door spread in meters</t>
  </si>
  <si>
    <t>Upper wing spread in meters</t>
  </si>
  <si>
    <t>Lower wing spread in meters</t>
  </si>
  <si>
    <t>Mean wing spread in meters</t>
  </si>
  <si>
    <t>Wing opening height in meters</t>
  </si>
  <si>
    <t>Headline opening height in meters</t>
  </si>
  <si>
    <t>Headline opening height rom bottom in meters</t>
  </si>
  <si>
    <t>Port bridle tension in metric tons</t>
  </si>
  <si>
    <t>Starboard bridle tension in metric tons</t>
  </si>
  <si>
    <t>Total bridle tension in metric tons</t>
  </si>
  <si>
    <t>Mouth opening area in square meters</t>
  </si>
  <si>
    <t>Mouth drag in kilogram-force per square meter</t>
  </si>
  <si>
    <t>Bridle angle of attack in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</si>
</sst>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m/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vertical="bottom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C1000" displayName="Table_1" name="Table_1" id="1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/>
    </row>
    <row r="2">
      <c r="A2" s="3">
        <v>45670.375</v>
      </c>
      <c r="B2" s="1">
        <v>1.0</v>
      </c>
      <c r="C2" s="1" t="s">
        <v>28</v>
      </c>
      <c r="D2" s="1" t="s">
        <v>29</v>
      </c>
      <c r="E2" s="1" t="s">
        <v>30</v>
      </c>
      <c r="F2" s="1" t="s">
        <v>28</v>
      </c>
      <c r="G2" s="1">
        <v>644.0</v>
      </c>
      <c r="H2" s="1" t="s">
        <v>31</v>
      </c>
      <c r="I2" s="1">
        <v>200.0</v>
      </c>
      <c r="J2" s="2"/>
      <c r="K2" s="2"/>
      <c r="L2" s="2"/>
      <c r="M2" s="2"/>
      <c r="N2" s="2"/>
      <c r="O2" s="1">
        <v>2.0</v>
      </c>
      <c r="P2" s="2"/>
      <c r="Q2" s="1">
        <v>17.84</v>
      </c>
      <c r="R2" s="2">
        <f>2.52*8</f>
        <v>20.16</v>
      </c>
      <c r="S2" s="2">
        <f>2.37*8</f>
        <v>18.96</v>
      </c>
      <c r="T2" s="2"/>
      <c r="U2" s="2">
        <f>0.34*8</f>
        <v>2.72</v>
      </c>
      <c r="V2" s="2"/>
      <c r="W2" s="2"/>
      <c r="X2" s="2"/>
      <c r="Y2" s="2"/>
      <c r="Z2" s="2"/>
      <c r="AA2" s="2"/>
      <c r="AB2" s="2"/>
      <c r="AC2" s="2"/>
    </row>
    <row r="3">
      <c r="A3" s="3">
        <v>45670.395833333336</v>
      </c>
      <c r="B3" s="1">
        <v>2.0</v>
      </c>
      <c r="C3" s="1" t="s">
        <v>28</v>
      </c>
      <c r="D3" s="1" t="s">
        <v>29</v>
      </c>
      <c r="E3" s="1" t="s">
        <v>30</v>
      </c>
      <c r="F3" s="1" t="s">
        <v>28</v>
      </c>
      <c r="G3" s="1">
        <v>644.0</v>
      </c>
      <c r="H3" s="1" t="s">
        <v>31</v>
      </c>
      <c r="I3" s="1">
        <v>200.0</v>
      </c>
      <c r="J3" s="2"/>
      <c r="K3" s="2"/>
      <c r="L3" s="2"/>
      <c r="M3" s="2"/>
      <c r="N3" s="2"/>
      <c r="O3" s="1">
        <v>2.5</v>
      </c>
      <c r="P3" s="2"/>
      <c r="Q3" s="2">
        <f>2.19*8</f>
        <v>17.52</v>
      </c>
      <c r="R3" s="2">
        <f>2.59*8</f>
        <v>20.72</v>
      </c>
      <c r="S3" s="2">
        <f>2.39*8</f>
        <v>19.12</v>
      </c>
      <c r="T3" s="2"/>
      <c r="U3" s="1">
        <f>0.29*8</f>
        <v>2.32</v>
      </c>
      <c r="V3" s="2"/>
      <c r="W3" s="2"/>
      <c r="X3" s="2"/>
      <c r="Y3" s="2"/>
      <c r="Z3" s="2"/>
      <c r="AA3" s="2"/>
      <c r="AB3" s="2"/>
      <c r="AC3" s="2"/>
    </row>
    <row r="4">
      <c r="A4" s="3">
        <v>45670.40277777778</v>
      </c>
      <c r="B4" s="1">
        <v>3.0</v>
      </c>
      <c r="C4" s="1" t="s">
        <v>28</v>
      </c>
      <c r="D4" s="1" t="s">
        <v>29</v>
      </c>
      <c r="E4" s="1" t="s">
        <v>30</v>
      </c>
      <c r="F4" s="1" t="s">
        <v>28</v>
      </c>
      <c r="G4" s="1">
        <v>644.0</v>
      </c>
      <c r="H4" s="1" t="s">
        <v>31</v>
      </c>
      <c r="I4" s="1">
        <v>200.0</v>
      </c>
      <c r="J4" s="2"/>
      <c r="K4" s="2"/>
      <c r="L4" s="2"/>
      <c r="M4" s="2"/>
      <c r="N4" s="2"/>
      <c r="O4" s="1">
        <v>3.0</v>
      </c>
      <c r="P4" s="2"/>
      <c r="Q4" s="2">
        <f>2.18*8</f>
        <v>17.44</v>
      </c>
      <c r="R4" s="2">
        <f>2.48*8</f>
        <v>19.84</v>
      </c>
      <c r="S4" s="2">
        <f>2.33*8</f>
        <v>18.64</v>
      </c>
      <c r="T4" s="2"/>
      <c r="U4" s="2">
        <f>0.25*8</f>
        <v>2</v>
      </c>
      <c r="V4" s="2"/>
      <c r="W4" s="2"/>
      <c r="X4" s="2"/>
      <c r="Y4" s="2"/>
      <c r="Z4" s="2"/>
      <c r="AA4" s="2"/>
      <c r="AB4" s="2"/>
      <c r="AC4" s="2"/>
    </row>
    <row r="5">
      <c r="A5" s="3">
        <v>45670.41388888889</v>
      </c>
      <c r="B5" s="1">
        <v>4.0</v>
      </c>
      <c r="C5" s="1" t="s">
        <v>28</v>
      </c>
      <c r="D5" s="1" t="s">
        <v>29</v>
      </c>
      <c r="E5" s="1" t="s">
        <v>30</v>
      </c>
      <c r="F5" s="1" t="s">
        <v>28</v>
      </c>
      <c r="G5" s="1">
        <v>644.0</v>
      </c>
      <c r="H5" s="1" t="s">
        <v>31</v>
      </c>
      <c r="I5" s="1">
        <v>200.0</v>
      </c>
      <c r="J5" s="2"/>
      <c r="K5" s="2"/>
      <c r="L5" s="2"/>
      <c r="M5" s="2"/>
      <c r="N5" s="2"/>
      <c r="O5" s="1">
        <v>3.5</v>
      </c>
      <c r="P5" s="2"/>
      <c r="Q5" s="2">
        <f t="shared" ref="Q5:Q6" si="1">2.19*8</f>
        <v>17.52</v>
      </c>
      <c r="R5" s="2">
        <f>2.52*8</f>
        <v>20.16</v>
      </c>
      <c r="S5" s="2">
        <f t="shared" ref="S5:S6" si="2">2.35*8</f>
        <v>18.8</v>
      </c>
      <c r="T5" s="2"/>
      <c r="U5" s="2">
        <f>0.21*8</f>
        <v>1.68</v>
      </c>
      <c r="V5" s="2"/>
      <c r="W5" s="2"/>
      <c r="X5" s="2"/>
      <c r="Y5" s="2"/>
      <c r="Z5" s="2"/>
      <c r="AA5" s="2"/>
      <c r="AB5" s="2"/>
      <c r="AC5" s="2"/>
    </row>
    <row r="6">
      <c r="A6" s="3">
        <v>45670.41805555556</v>
      </c>
      <c r="B6" s="1">
        <v>5.0</v>
      </c>
      <c r="C6" s="1" t="s">
        <v>28</v>
      </c>
      <c r="D6" s="1" t="s">
        <v>29</v>
      </c>
      <c r="E6" s="1" t="s">
        <v>30</v>
      </c>
      <c r="F6" s="1" t="s">
        <v>28</v>
      </c>
      <c r="G6" s="1">
        <v>644.0</v>
      </c>
      <c r="H6" s="1" t="s">
        <v>31</v>
      </c>
      <c r="I6" s="1">
        <v>200.0</v>
      </c>
      <c r="J6" s="2"/>
      <c r="K6" s="2"/>
      <c r="L6" s="2"/>
      <c r="M6" s="2"/>
      <c r="N6" s="2"/>
      <c r="O6" s="1">
        <v>4.0</v>
      </c>
      <c r="P6" s="2"/>
      <c r="Q6" s="2">
        <f t="shared" si="1"/>
        <v>17.52</v>
      </c>
      <c r="R6" s="2">
        <f>2.8*8</f>
        <v>22.4</v>
      </c>
      <c r="S6" s="2">
        <f t="shared" si="2"/>
        <v>18.8</v>
      </c>
      <c r="T6" s="2"/>
      <c r="U6" s="2">
        <f>0.19*8</f>
        <v>1.52</v>
      </c>
      <c r="V6" s="2"/>
      <c r="W6" s="2"/>
      <c r="X6" s="2"/>
      <c r="Y6" s="2"/>
      <c r="Z6" s="2"/>
      <c r="AA6" s="2"/>
      <c r="AB6" s="2"/>
      <c r="AC6" s="2"/>
    </row>
    <row r="7">
      <c r="A7" s="3">
        <v>45670.42361111111</v>
      </c>
      <c r="B7" s="1">
        <v>6.0</v>
      </c>
      <c r="C7" s="1" t="s">
        <v>28</v>
      </c>
      <c r="D7" s="1" t="s">
        <v>29</v>
      </c>
      <c r="E7" s="1" t="s">
        <v>30</v>
      </c>
      <c r="F7" s="1" t="s">
        <v>28</v>
      </c>
      <c r="G7" s="1">
        <v>644.0</v>
      </c>
      <c r="H7" s="1" t="s">
        <v>31</v>
      </c>
      <c r="I7" s="1">
        <v>300.0</v>
      </c>
      <c r="J7" s="2"/>
      <c r="K7" s="2"/>
      <c r="L7" s="2"/>
      <c r="M7" s="2"/>
      <c r="N7" s="2"/>
      <c r="O7" s="1">
        <v>3.0</v>
      </c>
      <c r="P7" s="2"/>
      <c r="Q7" s="2">
        <f>2.18*8</f>
        <v>17.44</v>
      </c>
      <c r="R7" s="2">
        <f>2.48*8</f>
        <v>19.84</v>
      </c>
      <c r="S7" s="2">
        <f>2.33*8</f>
        <v>18.64</v>
      </c>
      <c r="T7" s="2"/>
      <c r="U7" s="2">
        <f>0.27*8</f>
        <v>2.16</v>
      </c>
      <c r="V7" s="2"/>
      <c r="W7" s="2"/>
      <c r="X7" s="2"/>
      <c r="Y7" s="2"/>
      <c r="Z7" s="2"/>
      <c r="AA7" s="2"/>
      <c r="AB7" s="2"/>
      <c r="AC7" s="2"/>
    </row>
    <row r="8">
      <c r="A8" s="3">
        <v>45670.430555555555</v>
      </c>
      <c r="B8" s="1">
        <v>8.0</v>
      </c>
      <c r="C8" s="1" t="s">
        <v>28</v>
      </c>
      <c r="D8" s="1" t="s">
        <v>29</v>
      </c>
      <c r="E8" s="1" t="s">
        <v>30</v>
      </c>
      <c r="F8" s="1" t="s">
        <v>28</v>
      </c>
      <c r="G8" s="1">
        <v>644.0</v>
      </c>
      <c r="H8" s="1" t="s">
        <v>31</v>
      </c>
      <c r="I8" s="1">
        <v>200.0</v>
      </c>
      <c r="J8" s="2"/>
      <c r="K8" s="2"/>
      <c r="L8" s="2"/>
      <c r="M8" s="2"/>
      <c r="N8" s="2"/>
      <c r="O8" s="1">
        <v>3.0</v>
      </c>
      <c r="P8" s="2"/>
      <c r="Q8" s="2">
        <f>1.56*8</f>
        <v>12.48</v>
      </c>
      <c r="R8" s="2">
        <f>1.61*8</f>
        <v>12.88</v>
      </c>
      <c r="S8" s="2">
        <f t="shared" ref="S8:S9" si="3">1.58*8</f>
        <v>12.64</v>
      </c>
      <c r="T8" s="2"/>
      <c r="U8" s="2">
        <f t="shared" ref="U8:U9" si="4">0.38*8</f>
        <v>3.04</v>
      </c>
      <c r="V8" s="2"/>
      <c r="W8" s="2"/>
      <c r="X8" s="2"/>
      <c r="Y8" s="2"/>
      <c r="Z8" s="2"/>
      <c r="AA8" s="2"/>
      <c r="AB8" s="2"/>
      <c r="AC8" s="2"/>
    </row>
    <row r="9">
      <c r="A9" s="3">
        <v>45670.438888888886</v>
      </c>
      <c r="B9" s="1">
        <v>9.0</v>
      </c>
      <c r="C9" s="1" t="s">
        <v>28</v>
      </c>
      <c r="D9" s="1" t="s">
        <v>29</v>
      </c>
      <c r="E9" s="1" t="s">
        <v>30</v>
      </c>
      <c r="F9" s="1" t="s">
        <v>28</v>
      </c>
      <c r="G9" s="1">
        <v>644.0</v>
      </c>
      <c r="H9" s="1" t="s">
        <v>31</v>
      </c>
      <c r="I9" s="1">
        <v>200.0</v>
      </c>
      <c r="J9" s="2"/>
      <c r="K9" s="2"/>
      <c r="L9" s="2"/>
      <c r="M9" s="2"/>
      <c r="N9" s="2"/>
      <c r="O9" s="1">
        <v>3.5</v>
      </c>
      <c r="P9" s="2"/>
      <c r="Q9" s="2">
        <f>1.57*8</f>
        <v>12.56</v>
      </c>
      <c r="R9" s="2">
        <f>1.6*8</f>
        <v>12.8</v>
      </c>
      <c r="S9" s="2">
        <f t="shared" si="3"/>
        <v>12.64</v>
      </c>
      <c r="T9" s="2"/>
      <c r="U9" s="2">
        <f t="shared" si="4"/>
        <v>3.04</v>
      </c>
      <c r="V9" s="2"/>
      <c r="W9" s="2"/>
      <c r="X9" s="2"/>
      <c r="Y9" s="2"/>
      <c r="Z9" s="2"/>
      <c r="AA9" s="2"/>
      <c r="AB9" s="2"/>
      <c r="AC9" s="2"/>
    </row>
    <row r="10">
      <c r="A10" s="3"/>
      <c r="B10" s="1">
        <v>10.0</v>
      </c>
      <c r="C10" s="1" t="s">
        <v>28</v>
      </c>
      <c r="D10" s="1" t="s">
        <v>29</v>
      </c>
      <c r="E10" s="1" t="s">
        <v>30</v>
      </c>
      <c r="F10" s="1" t="s">
        <v>28</v>
      </c>
      <c r="G10" s="1">
        <v>644.0</v>
      </c>
      <c r="H10" s="1" t="s">
        <v>31</v>
      </c>
      <c r="I10" s="1">
        <v>200.0</v>
      </c>
      <c r="J10" s="2"/>
      <c r="K10" s="2"/>
      <c r="L10" s="2"/>
      <c r="M10" s="2"/>
      <c r="N10" s="2"/>
      <c r="O10" s="1">
        <v>2.5</v>
      </c>
      <c r="P10" s="2"/>
      <c r="Q10" s="2">
        <f>1.56*8</f>
        <v>12.48</v>
      </c>
      <c r="R10" s="2">
        <f>1.63*8</f>
        <v>13.04</v>
      </c>
      <c r="S10" s="2">
        <f>1.6*8</f>
        <v>12.8</v>
      </c>
      <c r="T10" s="2"/>
      <c r="U10" s="2">
        <f>0.45*8</f>
        <v>3.6</v>
      </c>
      <c r="V10" s="2"/>
      <c r="W10" s="2"/>
      <c r="X10" s="2"/>
      <c r="Y10" s="2"/>
      <c r="Z10" s="2"/>
      <c r="AA10" s="2"/>
      <c r="AB10" s="2"/>
      <c r="AC10" s="2"/>
    </row>
    <row r="11">
      <c r="A11" s="2"/>
      <c r="B11" s="1">
        <v>11.0</v>
      </c>
      <c r="C11" s="1" t="s">
        <v>28</v>
      </c>
      <c r="D11" s="1" t="s">
        <v>29</v>
      </c>
      <c r="E11" s="1" t="s">
        <v>30</v>
      </c>
      <c r="F11" s="1" t="s">
        <v>28</v>
      </c>
      <c r="G11" s="2"/>
      <c r="H11" s="1">
        <v>1.0</v>
      </c>
      <c r="I11" s="1">
        <v>200.0</v>
      </c>
      <c r="J11" s="2"/>
      <c r="K11" s="2"/>
      <c r="L11" s="2"/>
      <c r="M11" s="2"/>
      <c r="N11" s="2"/>
      <c r="O11" s="1">
        <v>3.0</v>
      </c>
      <c r="P11" s="2"/>
      <c r="Q11" s="2">
        <f>2.14*8</f>
        <v>17.12</v>
      </c>
      <c r="R11" s="2"/>
      <c r="S11" s="2"/>
      <c r="T11" s="2"/>
      <c r="U11" s="1">
        <v>2.0</v>
      </c>
      <c r="V11" s="2"/>
      <c r="W11" s="2"/>
      <c r="X11" s="2"/>
      <c r="Y11" s="2"/>
      <c r="Z11" s="2"/>
      <c r="AA11" s="2"/>
      <c r="AB11" s="2"/>
      <c r="AC11" s="2"/>
    </row>
    <row r="12">
      <c r="A12" s="2"/>
      <c r="B12" s="1">
        <v>12.0</v>
      </c>
      <c r="C12" s="1" t="s">
        <v>28</v>
      </c>
      <c r="D12" s="1" t="s">
        <v>29</v>
      </c>
      <c r="E12" s="1" t="s">
        <v>30</v>
      </c>
      <c r="F12" s="1" t="s">
        <v>28</v>
      </c>
      <c r="G12" s="2"/>
      <c r="H12" s="1">
        <v>2.0</v>
      </c>
      <c r="I12" s="1">
        <v>200.0</v>
      </c>
      <c r="J12" s="2"/>
      <c r="K12" s="2"/>
      <c r="L12" s="2"/>
      <c r="M12" s="2"/>
      <c r="N12" s="2"/>
      <c r="O12" s="1">
        <v>3.0</v>
      </c>
      <c r="P12" s="2"/>
      <c r="Q12" s="2">
        <f t="shared" ref="Q12:Q13" si="5">2.17*8</f>
        <v>17.36</v>
      </c>
      <c r="R12" s="2">
        <f t="shared" ref="R12:R13" si="6">2.47*8</f>
        <v>19.76</v>
      </c>
      <c r="S12" s="2">
        <f t="shared" ref="S12:S13" si="7">2.32*8</f>
        <v>18.56</v>
      </c>
      <c r="T12" s="2"/>
      <c r="U12" s="1">
        <v>2.0</v>
      </c>
      <c r="V12" s="2"/>
      <c r="W12" s="2"/>
      <c r="X12" s="2"/>
      <c r="Y12" s="2"/>
      <c r="Z12" s="2"/>
      <c r="AA12" s="2"/>
      <c r="AB12" s="2"/>
      <c r="AC12" s="2"/>
    </row>
    <row r="13">
      <c r="A13" s="2"/>
      <c r="B13" s="1">
        <v>13.0</v>
      </c>
      <c r="C13" s="1" t="s">
        <v>28</v>
      </c>
      <c r="D13" s="1" t="s">
        <v>29</v>
      </c>
      <c r="E13" s="1" t="s">
        <v>30</v>
      </c>
      <c r="F13" s="1" t="s">
        <v>28</v>
      </c>
      <c r="G13" s="2"/>
      <c r="H13" s="1">
        <v>3.0</v>
      </c>
      <c r="I13" s="1">
        <v>200.0</v>
      </c>
      <c r="J13" s="2"/>
      <c r="K13" s="2"/>
      <c r="L13" s="2"/>
      <c r="M13" s="2"/>
      <c r="N13" s="2"/>
      <c r="O13" s="1">
        <v>3.0</v>
      </c>
      <c r="P13" s="2"/>
      <c r="Q13" s="2">
        <f t="shared" si="5"/>
        <v>17.36</v>
      </c>
      <c r="R13" s="2">
        <f t="shared" si="6"/>
        <v>19.76</v>
      </c>
      <c r="S13" s="2">
        <f t="shared" si="7"/>
        <v>18.56</v>
      </c>
      <c r="T13" s="2"/>
      <c r="U13" s="2">
        <f>0.24*8</f>
        <v>1.92</v>
      </c>
      <c r="V13" s="2"/>
      <c r="W13" s="2"/>
      <c r="X13" s="2"/>
      <c r="Y13" s="2"/>
      <c r="Z13" s="2"/>
      <c r="AA13" s="2"/>
      <c r="AB13" s="2"/>
      <c r="AC13" s="2"/>
    </row>
    <row r="14">
      <c r="A14" s="2"/>
      <c r="B14" s="1">
        <v>7.0</v>
      </c>
      <c r="C14" s="1" t="s">
        <v>28</v>
      </c>
      <c r="D14" s="1" t="s">
        <v>29</v>
      </c>
      <c r="E14" s="1" t="s">
        <v>32</v>
      </c>
      <c r="F14" s="1" t="s">
        <v>28</v>
      </c>
      <c r="G14" s="2"/>
      <c r="H14" s="1" t="s">
        <v>31</v>
      </c>
      <c r="I14" s="1">
        <v>150.0</v>
      </c>
      <c r="J14" s="2"/>
      <c r="K14" s="2"/>
      <c r="L14" s="2"/>
      <c r="M14" s="2"/>
      <c r="N14" s="2"/>
      <c r="O14" s="1">
        <v>3.0</v>
      </c>
      <c r="P14" s="2"/>
      <c r="Q14" s="1">
        <v>20.06</v>
      </c>
      <c r="R14" s="2">
        <f>2.86*8</f>
        <v>22.88</v>
      </c>
      <c r="S14" s="2">
        <f>2.68*8</f>
        <v>21.44</v>
      </c>
      <c r="T14" s="2"/>
      <c r="U14" s="2">
        <f>0.19*8</f>
        <v>1.52</v>
      </c>
      <c r="V14" s="2"/>
      <c r="W14" s="2"/>
      <c r="X14" s="2"/>
      <c r="Y14" s="2"/>
      <c r="Z14" s="2"/>
      <c r="AA14" s="2"/>
      <c r="AB14" s="2"/>
      <c r="AC14" s="2"/>
    </row>
    <row r="15">
      <c r="A15" s="2"/>
      <c r="B15" s="1">
        <v>14.0</v>
      </c>
      <c r="C15" s="1" t="s">
        <v>28</v>
      </c>
      <c r="D15" s="1" t="s">
        <v>29</v>
      </c>
      <c r="E15" s="4" t="s">
        <v>32</v>
      </c>
      <c r="F15" s="1" t="s">
        <v>28</v>
      </c>
      <c r="G15" s="2"/>
      <c r="H15" s="1" t="s">
        <v>31</v>
      </c>
      <c r="I15" s="1">
        <v>150.0</v>
      </c>
      <c r="J15" s="2"/>
      <c r="K15" s="2"/>
      <c r="L15" s="2"/>
      <c r="M15" s="2"/>
      <c r="N15" s="2"/>
      <c r="O15" s="1">
        <v>2.5</v>
      </c>
      <c r="P15" s="2"/>
      <c r="Q15" s="1">
        <v>19.99</v>
      </c>
      <c r="R15" s="1">
        <f>2.83*8</f>
        <v>22.64</v>
      </c>
      <c r="S15" s="2">
        <f>2.67*8</f>
        <v>21.36</v>
      </c>
      <c r="T15" s="2"/>
      <c r="U15" s="2">
        <f>0.27*8</f>
        <v>2.16</v>
      </c>
      <c r="V15" s="2"/>
      <c r="W15" s="2"/>
      <c r="X15" s="2"/>
      <c r="Y15" s="2"/>
      <c r="Z15" s="2"/>
      <c r="AA15" s="2"/>
      <c r="AB15" s="2"/>
      <c r="AC15" s="2"/>
    </row>
    <row r="16">
      <c r="A16" s="2"/>
      <c r="B16" s="1">
        <v>15.0</v>
      </c>
      <c r="C16" s="1" t="s">
        <v>28</v>
      </c>
      <c r="D16" s="1" t="s">
        <v>29</v>
      </c>
      <c r="E16" s="4" t="s">
        <v>32</v>
      </c>
      <c r="F16" s="1" t="s">
        <v>28</v>
      </c>
      <c r="G16" s="2"/>
      <c r="H16" s="1" t="s">
        <v>31</v>
      </c>
      <c r="I16" s="1">
        <v>150.0</v>
      </c>
      <c r="J16" s="2"/>
      <c r="K16" s="2"/>
      <c r="L16" s="2"/>
      <c r="M16" s="2"/>
      <c r="N16" s="2"/>
      <c r="O16" s="1">
        <v>3.5</v>
      </c>
      <c r="P16" s="2"/>
      <c r="Q16" s="1">
        <f>2.51*8</f>
        <v>20.08</v>
      </c>
      <c r="R16" s="2">
        <f>2.85*8</f>
        <v>22.8</v>
      </c>
      <c r="S16" s="2">
        <f>2.68*8</f>
        <v>21.44</v>
      </c>
      <c r="T16" s="2"/>
      <c r="U16" s="2">
        <f>8*0.23</f>
        <v>1.84</v>
      </c>
      <c r="V16" s="2"/>
      <c r="W16" s="2"/>
      <c r="X16" s="2"/>
      <c r="Y16" s="2"/>
      <c r="Z16" s="2"/>
      <c r="AA16" s="2"/>
      <c r="AB16" s="2"/>
      <c r="AC16" s="2"/>
    </row>
    <row r="17">
      <c r="A17" s="2"/>
      <c r="B17" s="1">
        <v>16.0</v>
      </c>
      <c r="C17" s="1" t="s">
        <v>28</v>
      </c>
      <c r="D17" s="1">
        <v>2.0</v>
      </c>
      <c r="E17" s="1" t="s">
        <v>30</v>
      </c>
      <c r="F17" s="1" t="s">
        <v>28</v>
      </c>
      <c r="G17" s="2"/>
      <c r="H17" s="1" t="s">
        <v>31</v>
      </c>
      <c r="I17" s="1">
        <v>200.0</v>
      </c>
      <c r="J17" s="2"/>
      <c r="K17" s="2"/>
      <c r="L17" s="2"/>
      <c r="M17" s="2"/>
      <c r="N17" s="2"/>
      <c r="O17" s="1">
        <v>2.0</v>
      </c>
      <c r="P17" s="2"/>
      <c r="Q17" s="1">
        <v>17.58</v>
      </c>
      <c r="R17" s="2">
        <f>2.5*8</f>
        <v>20</v>
      </c>
      <c r="S17" s="2">
        <f>2.35*8</f>
        <v>18.8</v>
      </c>
      <c r="T17" s="2"/>
      <c r="U17" s="2">
        <f>0.33*8</f>
        <v>2.64</v>
      </c>
      <c r="V17" s="2"/>
      <c r="W17" s="2"/>
      <c r="X17" s="2"/>
      <c r="Y17" s="2"/>
      <c r="Z17" s="2"/>
      <c r="AA17" s="2"/>
      <c r="AB17" s="2"/>
      <c r="AC17" s="2"/>
    </row>
    <row r="18">
      <c r="A18" s="2"/>
      <c r="B18" s="1">
        <v>17.0</v>
      </c>
      <c r="C18" s="1" t="s">
        <v>28</v>
      </c>
      <c r="D18" s="1">
        <v>2.0</v>
      </c>
      <c r="E18" s="1" t="s">
        <v>30</v>
      </c>
      <c r="F18" s="1" t="s">
        <v>28</v>
      </c>
      <c r="G18" s="2"/>
      <c r="H18" s="1" t="s">
        <v>31</v>
      </c>
      <c r="I18" s="1">
        <v>200.0</v>
      </c>
      <c r="J18" s="2"/>
      <c r="K18" s="2"/>
      <c r="L18" s="2"/>
      <c r="M18" s="2"/>
      <c r="N18" s="2"/>
      <c r="O18" s="1">
        <v>2.5</v>
      </c>
      <c r="P18" s="2"/>
      <c r="Q18" s="2">
        <f>2.19*8</f>
        <v>17.52</v>
      </c>
      <c r="R18" s="2">
        <f>2.49*8</f>
        <v>19.92</v>
      </c>
      <c r="S18" s="2">
        <f t="shared" ref="S18:S19" si="8">2.34*8</f>
        <v>18.72</v>
      </c>
      <c r="T18" s="2"/>
      <c r="U18" s="2">
        <f>0.27*8</f>
        <v>2.16</v>
      </c>
      <c r="V18" s="2"/>
      <c r="W18" s="2"/>
      <c r="X18" s="2"/>
      <c r="Y18" s="2"/>
      <c r="Z18" s="2"/>
      <c r="AA18" s="2"/>
      <c r="AB18" s="2"/>
      <c r="AC18" s="2"/>
    </row>
    <row r="19">
      <c r="A19" s="2"/>
      <c r="B19" s="1">
        <v>18.0</v>
      </c>
      <c r="C19" s="1" t="s">
        <v>28</v>
      </c>
      <c r="D19" s="1">
        <v>2.0</v>
      </c>
      <c r="E19" s="1" t="s">
        <v>30</v>
      </c>
      <c r="F19" s="1" t="s">
        <v>28</v>
      </c>
      <c r="G19" s="2"/>
      <c r="H19" s="1" t="s">
        <v>31</v>
      </c>
      <c r="I19" s="1">
        <v>200.0</v>
      </c>
      <c r="J19" s="2"/>
      <c r="K19" s="2"/>
      <c r="L19" s="2"/>
      <c r="M19" s="2"/>
      <c r="N19" s="2"/>
      <c r="O19" s="1">
        <v>3.0</v>
      </c>
      <c r="P19" s="2"/>
      <c r="Q19" s="2">
        <f>2.2*8</f>
        <v>17.6</v>
      </c>
      <c r="R19" s="2">
        <f>2.47*8</f>
        <v>19.76</v>
      </c>
      <c r="S19" s="2">
        <f t="shared" si="8"/>
        <v>18.72</v>
      </c>
      <c r="T19" s="2"/>
      <c r="U19" s="2">
        <f>0.23*8</f>
        <v>1.84</v>
      </c>
      <c r="V19" s="2"/>
      <c r="W19" s="2"/>
      <c r="X19" s="2"/>
      <c r="Y19" s="2"/>
      <c r="Z19" s="2"/>
      <c r="AA19" s="2"/>
      <c r="AB19" s="2"/>
      <c r="AC19" s="2"/>
    </row>
    <row r="20">
      <c r="A20" s="2"/>
      <c r="B20" s="1">
        <v>19.0</v>
      </c>
      <c r="C20" s="1" t="s">
        <v>28</v>
      </c>
      <c r="D20" s="1">
        <v>2.0</v>
      </c>
      <c r="E20" s="1" t="s">
        <v>30</v>
      </c>
      <c r="F20" s="1" t="s">
        <v>28</v>
      </c>
      <c r="G20" s="2"/>
      <c r="H20" s="1" t="s">
        <v>31</v>
      </c>
      <c r="I20" s="1">
        <v>200.0</v>
      </c>
      <c r="J20" s="2"/>
      <c r="K20" s="2"/>
      <c r="L20" s="2"/>
      <c r="M20" s="2"/>
      <c r="N20" s="2"/>
      <c r="O20" s="1">
        <v>3.5</v>
      </c>
      <c r="P20" s="2"/>
      <c r="Q20" s="2">
        <f>2.19*8</f>
        <v>17.52</v>
      </c>
      <c r="R20" s="2">
        <f t="shared" ref="R20:R21" si="9">2.48*8</f>
        <v>19.84</v>
      </c>
      <c r="S20" s="2">
        <f>2.33*8</f>
        <v>18.64</v>
      </c>
      <c r="T20" s="2"/>
      <c r="U20" s="2">
        <f>0.19*8</f>
        <v>1.52</v>
      </c>
      <c r="V20" s="2"/>
      <c r="W20" s="2"/>
      <c r="X20" s="2"/>
      <c r="Y20" s="2"/>
      <c r="Z20" s="2"/>
      <c r="AA20" s="2"/>
      <c r="AB20" s="2"/>
      <c r="AC20" s="2"/>
    </row>
    <row r="21">
      <c r="A21" s="2"/>
      <c r="B21" s="1">
        <v>20.0</v>
      </c>
      <c r="C21" s="1" t="s">
        <v>28</v>
      </c>
      <c r="D21" s="1">
        <v>2.0</v>
      </c>
      <c r="E21" s="1" t="s">
        <v>30</v>
      </c>
      <c r="F21" s="1" t="s">
        <v>28</v>
      </c>
      <c r="G21" s="2"/>
      <c r="H21" s="1" t="s">
        <v>31</v>
      </c>
      <c r="I21" s="1">
        <v>200.0</v>
      </c>
      <c r="J21" s="2"/>
      <c r="K21" s="2"/>
      <c r="L21" s="2"/>
      <c r="M21" s="2"/>
      <c r="N21" s="2"/>
      <c r="O21" s="1">
        <v>4.0</v>
      </c>
      <c r="P21" s="2"/>
      <c r="Q21" s="2">
        <f>2.2*8</f>
        <v>17.6</v>
      </c>
      <c r="R21" s="2">
        <f t="shared" si="9"/>
        <v>19.84</v>
      </c>
      <c r="S21" s="2">
        <f>2.34*8</f>
        <v>18.72</v>
      </c>
      <c r="T21" s="2"/>
      <c r="U21" s="2">
        <f>0.17*8</f>
        <v>1.36</v>
      </c>
      <c r="V21" s="2"/>
      <c r="W21" s="2"/>
      <c r="X21" s="2"/>
      <c r="Y21" s="2"/>
      <c r="Z21" s="2"/>
      <c r="AA21" s="2"/>
      <c r="AB21" s="2"/>
      <c r="AC21" s="2"/>
    </row>
    <row r="22">
      <c r="A22" s="2"/>
      <c r="B22" s="1">
        <v>21.0</v>
      </c>
      <c r="C22" s="1" t="s">
        <v>28</v>
      </c>
      <c r="D22" s="1">
        <v>2.0</v>
      </c>
      <c r="E22" s="1" t="s">
        <v>30</v>
      </c>
      <c r="F22" s="1" t="s">
        <v>28</v>
      </c>
      <c r="G22" s="2"/>
      <c r="H22" s="1" t="s">
        <v>31</v>
      </c>
      <c r="I22" s="1">
        <v>300.0</v>
      </c>
      <c r="J22" s="2"/>
      <c r="K22" s="2"/>
      <c r="L22" s="2"/>
      <c r="M22" s="2"/>
      <c r="N22" s="2"/>
      <c r="O22" s="1">
        <v>3.0</v>
      </c>
      <c r="P22" s="2"/>
      <c r="Q22" s="2">
        <f t="shared" ref="Q22:Q24" si="10">2.19*8</f>
        <v>17.52</v>
      </c>
      <c r="R22" s="2">
        <f>2.45*8</f>
        <v>19.6</v>
      </c>
      <c r="S22" s="2">
        <f>2.32*8</f>
        <v>18.56</v>
      </c>
      <c r="T22" s="2"/>
      <c r="U22" s="2">
        <f>0.24*8</f>
        <v>1.92</v>
      </c>
      <c r="V22" s="2"/>
      <c r="W22" s="2"/>
      <c r="X22" s="2"/>
      <c r="Y22" s="2"/>
      <c r="Z22" s="2"/>
      <c r="AA22" s="2"/>
      <c r="AB22" s="2"/>
      <c r="AC22" s="2"/>
    </row>
    <row r="23">
      <c r="A23" s="2"/>
      <c r="B23" s="1">
        <v>21.0</v>
      </c>
      <c r="C23" s="1" t="s">
        <v>28</v>
      </c>
      <c r="D23" s="1">
        <v>2.0</v>
      </c>
      <c r="E23" s="1" t="s">
        <v>30</v>
      </c>
      <c r="F23" s="1" t="s">
        <v>28</v>
      </c>
      <c r="G23" s="2"/>
      <c r="H23" s="1" t="s">
        <v>31</v>
      </c>
      <c r="I23" s="1">
        <v>400.0</v>
      </c>
      <c r="J23" s="2"/>
      <c r="K23" s="2"/>
      <c r="L23" s="2"/>
      <c r="M23" s="2"/>
      <c r="N23" s="2"/>
      <c r="O23" s="1">
        <v>3.0</v>
      </c>
      <c r="P23" s="2"/>
      <c r="Q23" s="2">
        <f t="shared" si="10"/>
        <v>17.52</v>
      </c>
      <c r="R23" s="2">
        <f>2.41*8</f>
        <v>19.28</v>
      </c>
      <c r="S23" s="2">
        <f>2.3*8</f>
        <v>18.4</v>
      </c>
      <c r="T23" s="2"/>
      <c r="U23" s="2">
        <f>0.26*8</f>
        <v>2.08</v>
      </c>
      <c r="V23" s="2"/>
      <c r="W23" s="2"/>
      <c r="X23" s="2"/>
      <c r="Y23" s="2"/>
      <c r="Z23" s="2"/>
      <c r="AA23" s="2"/>
      <c r="AB23" s="2"/>
      <c r="AC23" s="2"/>
    </row>
    <row r="24">
      <c r="A24" s="2"/>
      <c r="B24" s="1">
        <v>21.0</v>
      </c>
      <c r="C24" s="1" t="s">
        <v>28</v>
      </c>
      <c r="D24" s="1">
        <v>2.0</v>
      </c>
      <c r="E24" s="1" t="s">
        <v>30</v>
      </c>
      <c r="F24" s="1" t="s">
        <v>28</v>
      </c>
      <c r="G24" s="2"/>
      <c r="H24" s="1" t="s">
        <v>31</v>
      </c>
      <c r="I24" s="1">
        <v>500.0</v>
      </c>
      <c r="J24" s="2"/>
      <c r="K24" s="2"/>
      <c r="L24" s="2"/>
      <c r="M24" s="2"/>
      <c r="N24" s="2"/>
      <c r="O24" s="1">
        <v>3.0</v>
      </c>
      <c r="P24" s="2"/>
      <c r="Q24" s="2">
        <f t="shared" si="10"/>
        <v>17.52</v>
      </c>
      <c r="R24" s="2">
        <f>2.37*8</f>
        <v>18.96</v>
      </c>
      <c r="S24" s="2">
        <f>2.28*8</f>
        <v>18.24</v>
      </c>
      <c r="T24" s="2"/>
      <c r="U24" s="2">
        <f>0.29*8</f>
        <v>2.32</v>
      </c>
      <c r="V24" s="2"/>
      <c r="W24" s="2"/>
      <c r="X24" s="2"/>
      <c r="Y24" s="2"/>
      <c r="Z24" s="2"/>
      <c r="AA24" s="2"/>
      <c r="AB24" s="2"/>
      <c r="AC24" s="2"/>
    </row>
    <row r="25">
      <c r="A25" s="2"/>
      <c r="B25" s="1">
        <v>22.0</v>
      </c>
      <c r="C25" s="1" t="s">
        <v>28</v>
      </c>
      <c r="D25" s="1">
        <v>2.0</v>
      </c>
      <c r="E25" s="1" t="s">
        <v>30</v>
      </c>
      <c r="F25" s="1" t="s">
        <v>28</v>
      </c>
      <c r="G25" s="2"/>
      <c r="H25" s="1" t="s">
        <v>31</v>
      </c>
      <c r="I25" s="1">
        <v>200.0</v>
      </c>
      <c r="J25" s="2"/>
      <c r="K25" s="2"/>
      <c r="L25" s="2"/>
      <c r="M25" s="2"/>
      <c r="N25" s="2"/>
      <c r="O25" s="1">
        <v>2.5</v>
      </c>
      <c r="P25" s="2"/>
      <c r="Q25" s="1">
        <v>12.38</v>
      </c>
      <c r="R25" s="2">
        <f>1.62*8</f>
        <v>12.96</v>
      </c>
      <c r="S25" s="2">
        <f t="shared" ref="S25:S26" si="11">1.58*8</f>
        <v>12.64</v>
      </c>
      <c r="T25" s="2"/>
      <c r="U25" s="2">
        <f>0.43*8</f>
        <v>3.44</v>
      </c>
      <c r="V25" s="2"/>
      <c r="W25" s="2"/>
      <c r="X25" s="2"/>
      <c r="Y25" s="2"/>
      <c r="Z25" s="2"/>
      <c r="AA25" s="2"/>
      <c r="AB25" s="2"/>
      <c r="AC25" s="2"/>
    </row>
    <row r="26">
      <c r="A26" s="2"/>
      <c r="B26" s="1">
        <v>23.0</v>
      </c>
      <c r="C26" s="1" t="s">
        <v>28</v>
      </c>
      <c r="D26" s="1">
        <v>2.0</v>
      </c>
      <c r="E26" s="1" t="s">
        <v>30</v>
      </c>
      <c r="F26" s="1" t="s">
        <v>28</v>
      </c>
      <c r="G26" s="2"/>
      <c r="H26" s="1" t="s">
        <v>31</v>
      </c>
      <c r="I26" s="1">
        <v>200.0</v>
      </c>
      <c r="J26" s="2"/>
      <c r="K26" s="2"/>
      <c r="L26" s="2"/>
      <c r="M26" s="2"/>
      <c r="N26" s="2"/>
      <c r="O26" s="1">
        <v>3.0</v>
      </c>
      <c r="P26" s="2"/>
      <c r="Q26" s="2">
        <f t="shared" ref="Q26:Q27" si="12">1.56*8</f>
        <v>12.48</v>
      </c>
      <c r="R26" s="2">
        <f>1.61*8</f>
        <v>12.88</v>
      </c>
      <c r="S26" s="2">
        <f t="shared" si="11"/>
        <v>12.64</v>
      </c>
      <c r="T26" s="2"/>
      <c r="U26" s="1">
        <f>0.34*8</f>
        <v>2.72</v>
      </c>
      <c r="V26" s="2"/>
      <c r="W26" s="2"/>
      <c r="X26" s="2"/>
      <c r="Y26" s="2"/>
      <c r="Z26" s="2"/>
      <c r="AA26" s="2"/>
      <c r="AB26" s="2"/>
      <c r="AC26" s="2"/>
    </row>
    <row r="27">
      <c r="A27" s="2"/>
      <c r="B27" s="1">
        <v>24.0</v>
      </c>
      <c r="C27" s="1" t="s">
        <v>28</v>
      </c>
      <c r="D27" s="1">
        <v>2.0</v>
      </c>
      <c r="E27" s="1" t="s">
        <v>30</v>
      </c>
      <c r="F27" s="1" t="s">
        <v>28</v>
      </c>
      <c r="G27" s="2"/>
      <c r="H27" s="1" t="s">
        <v>31</v>
      </c>
      <c r="I27" s="1">
        <v>200.0</v>
      </c>
      <c r="J27" s="2"/>
      <c r="K27" s="2"/>
      <c r="L27" s="2"/>
      <c r="M27" s="2"/>
      <c r="N27" s="2"/>
      <c r="O27" s="1">
        <v>3.5</v>
      </c>
      <c r="P27" s="2"/>
      <c r="Q27" s="2">
        <f t="shared" si="12"/>
        <v>12.48</v>
      </c>
      <c r="R27" s="2">
        <f>1.58*8</f>
        <v>12.64</v>
      </c>
      <c r="S27" s="2">
        <f>1.57*8</f>
        <v>12.56</v>
      </c>
      <c r="T27" s="2"/>
      <c r="U27" s="2">
        <f>0.26*8</f>
        <v>2.08</v>
      </c>
      <c r="V27" s="2"/>
      <c r="W27" s="2"/>
      <c r="X27" s="2"/>
      <c r="Y27" s="2"/>
      <c r="Z27" s="2"/>
      <c r="AA27" s="2"/>
      <c r="AB27" s="2"/>
      <c r="AC27" s="2"/>
    </row>
    <row r="28">
      <c r="A28" s="2"/>
      <c r="B28" s="1">
        <v>25.0</v>
      </c>
      <c r="C28" s="1" t="s">
        <v>28</v>
      </c>
      <c r="D28" s="1">
        <v>2.0</v>
      </c>
      <c r="E28" s="1" t="s">
        <v>30</v>
      </c>
      <c r="F28" s="1" t="s">
        <v>28</v>
      </c>
      <c r="G28" s="2"/>
      <c r="H28" s="1">
        <v>1.0</v>
      </c>
      <c r="I28" s="1">
        <v>200.0</v>
      </c>
      <c r="J28" s="2"/>
      <c r="K28" s="2"/>
      <c r="L28" s="2"/>
      <c r="M28" s="2"/>
      <c r="N28" s="2"/>
      <c r="O28" s="1">
        <v>3.0</v>
      </c>
      <c r="P28" s="2"/>
      <c r="Q28" s="2">
        <f>2.2*8</f>
        <v>17.6</v>
      </c>
      <c r="R28" s="2">
        <f>2.46*8</f>
        <v>19.68</v>
      </c>
      <c r="S28" s="2">
        <f>2.33*8</f>
        <v>18.64</v>
      </c>
      <c r="T28" s="2"/>
      <c r="U28" s="2">
        <f>0.25*8</f>
        <v>2</v>
      </c>
      <c r="V28" s="2"/>
      <c r="W28" s="2"/>
      <c r="X28" s="2"/>
      <c r="Y28" s="2"/>
      <c r="Z28" s="2"/>
      <c r="AA28" s="2"/>
      <c r="AB28" s="2"/>
      <c r="AC28" s="2"/>
    </row>
    <row r="29">
      <c r="A29" s="2"/>
      <c r="B29" s="1">
        <v>26.0</v>
      </c>
      <c r="C29" s="1" t="s">
        <v>28</v>
      </c>
      <c r="D29" s="1">
        <v>2.0</v>
      </c>
      <c r="E29" s="1" t="s">
        <v>30</v>
      </c>
      <c r="F29" s="1" t="s">
        <v>28</v>
      </c>
      <c r="G29" s="2"/>
      <c r="H29" s="1">
        <v>2.0</v>
      </c>
      <c r="I29" s="1">
        <v>200.0</v>
      </c>
      <c r="J29" s="2"/>
      <c r="K29" s="2"/>
      <c r="L29" s="2"/>
      <c r="M29" s="2"/>
      <c r="N29" s="2"/>
      <c r="O29" s="1">
        <v>3.0</v>
      </c>
      <c r="P29" s="2"/>
      <c r="Q29" s="2">
        <f>2.18*8</f>
        <v>17.44</v>
      </c>
      <c r="R29" s="2">
        <f>2.45*8</f>
        <v>19.6</v>
      </c>
      <c r="S29" s="2">
        <f>2.31*8</f>
        <v>18.48</v>
      </c>
      <c r="T29" s="2"/>
      <c r="U29" s="2">
        <f t="shared" ref="U29:U30" si="13">0.23*8</f>
        <v>1.84</v>
      </c>
      <c r="V29" s="2"/>
      <c r="W29" s="2"/>
      <c r="X29" s="2"/>
      <c r="Y29" s="2"/>
      <c r="Z29" s="2"/>
      <c r="AA29" s="2"/>
      <c r="AB29" s="2"/>
      <c r="AC29" s="2"/>
    </row>
    <row r="30">
      <c r="A30" s="2"/>
      <c r="B30" s="1">
        <v>27.0</v>
      </c>
      <c r="C30" s="1" t="s">
        <v>28</v>
      </c>
      <c r="D30" s="1">
        <v>2.0</v>
      </c>
      <c r="E30" s="1" t="s">
        <v>30</v>
      </c>
      <c r="F30" s="1" t="s">
        <v>28</v>
      </c>
      <c r="G30" s="2"/>
      <c r="H30" s="1">
        <v>3.0</v>
      </c>
      <c r="I30" s="1">
        <v>200.0</v>
      </c>
      <c r="J30" s="2"/>
      <c r="K30" s="2"/>
      <c r="L30" s="2"/>
      <c r="M30" s="2"/>
      <c r="N30" s="2"/>
      <c r="O30" s="1">
        <v>3.0</v>
      </c>
      <c r="P30" s="2"/>
      <c r="Q30" s="2">
        <f>2.2*8</f>
        <v>17.6</v>
      </c>
      <c r="R30" s="2">
        <f>2.47*8</f>
        <v>19.76</v>
      </c>
      <c r="S30" s="2">
        <f>2.33*8</f>
        <v>18.64</v>
      </c>
      <c r="T30" s="2"/>
      <c r="U30" s="2">
        <f t="shared" si="13"/>
        <v>1.84</v>
      </c>
      <c r="V30" s="2"/>
      <c r="W30" s="2"/>
      <c r="X30" s="2"/>
      <c r="Y30" s="2"/>
      <c r="Z30" s="2"/>
      <c r="AA30" s="2"/>
      <c r="AB30" s="2"/>
      <c r="AC30" s="2"/>
    </row>
    <row r="31">
      <c r="A31" s="2"/>
      <c r="B31" s="1">
        <v>28.0</v>
      </c>
      <c r="C31" s="1" t="s">
        <v>28</v>
      </c>
      <c r="D31" s="1">
        <v>2.0</v>
      </c>
      <c r="E31" s="4" t="s">
        <v>32</v>
      </c>
      <c r="F31" s="1" t="s">
        <v>28</v>
      </c>
      <c r="G31" s="2"/>
      <c r="H31" s="1" t="s">
        <v>31</v>
      </c>
      <c r="I31" s="1">
        <v>150.0</v>
      </c>
      <c r="J31" s="2"/>
      <c r="K31" s="2"/>
      <c r="L31" s="2"/>
      <c r="M31" s="2"/>
      <c r="N31" s="2"/>
      <c r="O31" s="1">
        <v>2.5</v>
      </c>
      <c r="P31" s="2"/>
      <c r="Q31" s="2">
        <f t="shared" ref="Q31:Q32" si="14">2.5*8</f>
        <v>20</v>
      </c>
      <c r="R31" s="2">
        <f>2.97*8</f>
        <v>23.76</v>
      </c>
      <c r="S31" s="2">
        <f>2.74*8</f>
        <v>21.92</v>
      </c>
      <c r="T31" s="2"/>
      <c r="U31" s="2">
        <f>0.21*8</f>
        <v>1.68</v>
      </c>
      <c r="V31" s="2"/>
      <c r="W31" s="2"/>
      <c r="X31" s="2"/>
      <c r="Y31" s="2"/>
      <c r="Z31" s="2"/>
      <c r="AA31" s="2"/>
      <c r="AB31" s="2"/>
      <c r="AC31" s="2"/>
    </row>
    <row r="32">
      <c r="A32" s="2"/>
      <c r="B32" s="1">
        <v>29.0</v>
      </c>
      <c r="C32" s="1" t="s">
        <v>28</v>
      </c>
      <c r="D32" s="1">
        <v>2.0</v>
      </c>
      <c r="E32" s="4" t="s">
        <v>32</v>
      </c>
      <c r="F32" s="1" t="s">
        <v>28</v>
      </c>
      <c r="G32" s="2"/>
      <c r="H32" s="1" t="s">
        <v>31</v>
      </c>
      <c r="I32" s="1">
        <v>150.0</v>
      </c>
      <c r="J32" s="2"/>
      <c r="K32" s="2"/>
      <c r="L32" s="2"/>
      <c r="M32" s="2"/>
      <c r="N32" s="2"/>
      <c r="O32" s="1">
        <v>3.0</v>
      </c>
      <c r="P32" s="2"/>
      <c r="Q32" s="2">
        <f t="shared" si="14"/>
        <v>20</v>
      </c>
      <c r="R32" s="2">
        <f>2.96*8</f>
        <v>23.68</v>
      </c>
      <c r="S32" s="2">
        <f t="shared" ref="S32:S33" si="15">2.73*8</f>
        <v>21.84</v>
      </c>
      <c r="T32" s="2"/>
      <c r="U32" s="2">
        <f>0.18*8</f>
        <v>1.44</v>
      </c>
      <c r="V32" s="2"/>
      <c r="W32" s="2"/>
      <c r="X32" s="2"/>
      <c r="Y32" s="2"/>
      <c r="Z32" s="2"/>
      <c r="AA32" s="2"/>
      <c r="AB32" s="2"/>
      <c r="AC32" s="2"/>
    </row>
    <row r="33">
      <c r="A33" s="2"/>
      <c r="B33" s="1">
        <v>30.0</v>
      </c>
      <c r="C33" s="1" t="s">
        <v>28</v>
      </c>
      <c r="D33" s="1">
        <v>2.0</v>
      </c>
      <c r="E33" s="4" t="s">
        <v>32</v>
      </c>
      <c r="F33" s="1" t="s">
        <v>28</v>
      </c>
      <c r="G33" s="2"/>
      <c r="H33" s="1" t="s">
        <v>31</v>
      </c>
      <c r="I33" s="1">
        <v>150.0</v>
      </c>
      <c r="J33" s="2"/>
      <c r="K33" s="2"/>
      <c r="L33" s="2"/>
      <c r="M33" s="2"/>
      <c r="N33" s="2"/>
      <c r="O33" s="1">
        <v>3.5</v>
      </c>
      <c r="P33" s="2"/>
      <c r="Q33" s="2">
        <f>2.51*8</f>
        <v>20.08</v>
      </c>
      <c r="R33" s="2">
        <f>2.95*8</f>
        <v>23.6</v>
      </c>
      <c r="S33" s="2">
        <f t="shared" si="15"/>
        <v>21.84</v>
      </c>
      <c r="T33" s="2"/>
      <c r="U33" s="1">
        <f>0.15*8</f>
        <v>1.2</v>
      </c>
      <c r="V33" s="2"/>
      <c r="W33" s="2"/>
      <c r="X33" s="2"/>
      <c r="Y33" s="2"/>
      <c r="Z33" s="2"/>
      <c r="AA33" s="2"/>
      <c r="AB33" s="2"/>
      <c r="AC33" s="2"/>
    </row>
    <row r="34">
      <c r="A34" s="2"/>
      <c r="B34" s="1">
        <v>31.0</v>
      </c>
      <c r="C34" s="1" t="s">
        <v>28</v>
      </c>
      <c r="D34" s="1">
        <v>2.0</v>
      </c>
      <c r="E34" s="4" t="s">
        <v>32</v>
      </c>
      <c r="F34" s="1" t="s">
        <v>28</v>
      </c>
      <c r="G34" s="2"/>
      <c r="H34" s="1" t="s">
        <v>31</v>
      </c>
      <c r="I34" s="1">
        <v>150.0</v>
      </c>
      <c r="J34" s="2"/>
      <c r="K34" s="2"/>
      <c r="L34" s="2"/>
      <c r="M34" s="2"/>
      <c r="N34" s="2"/>
      <c r="O34" s="1">
        <v>3.0</v>
      </c>
      <c r="P34" s="2"/>
      <c r="Q34" s="2">
        <f>2.2*8</f>
        <v>17.6</v>
      </c>
      <c r="R34" s="2">
        <f>2.48*8</f>
        <v>19.84</v>
      </c>
      <c r="S34" s="2">
        <f>2.34*8</f>
        <v>18.72</v>
      </c>
      <c r="T34" s="2"/>
      <c r="U34" s="2">
        <f>0.21*8</f>
        <v>1.68</v>
      </c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33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34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</row>
    <row r="2">
      <c r="A2" s="6">
        <v>45658.0</v>
      </c>
      <c r="B2" s="5">
        <v>1.0</v>
      </c>
      <c r="C2" s="5" t="s">
        <v>35</v>
      </c>
      <c r="D2" s="5" t="s">
        <v>35</v>
      </c>
      <c r="E2" s="5" t="s">
        <v>35</v>
      </c>
      <c r="F2" s="5"/>
      <c r="G2" s="5">
        <v>0.0</v>
      </c>
      <c r="H2" s="5">
        <v>2.5</v>
      </c>
      <c r="I2" s="5">
        <v>10.0</v>
      </c>
      <c r="J2" s="5">
        <v>10.0</v>
      </c>
      <c r="K2" s="5">
        <v>146.4</v>
      </c>
      <c r="L2" s="5">
        <v>0.46</v>
      </c>
      <c r="M2" s="5">
        <v>2.5</v>
      </c>
      <c r="N2" s="5">
        <v>117.1</v>
      </c>
      <c r="O2" s="5">
        <v>18.4</v>
      </c>
      <c r="P2" s="5">
        <v>19.8</v>
      </c>
      <c r="Q2" s="5">
        <v>19.1</v>
      </c>
      <c r="R2" s="5">
        <v>1.8</v>
      </c>
      <c r="S2" s="5">
        <v>3.5</v>
      </c>
      <c r="T2" s="5">
        <v>3.5</v>
      </c>
      <c r="U2" s="5">
        <v>2.09</v>
      </c>
      <c r="V2" s="5">
        <v>1.98</v>
      </c>
      <c r="W2" s="5">
        <v>4.07</v>
      </c>
      <c r="X2" s="5">
        <v>67.3</v>
      </c>
      <c r="Y2" s="5">
        <v>60.5</v>
      </c>
      <c r="Z2" s="5">
        <v>18.0</v>
      </c>
    </row>
    <row r="3">
      <c r="A3" s="6">
        <v>45658.0</v>
      </c>
      <c r="B3" s="5">
        <v>1.0</v>
      </c>
      <c r="C3" s="5" t="s">
        <v>35</v>
      </c>
      <c r="D3" s="5" t="s">
        <v>35</v>
      </c>
      <c r="E3" s="5" t="s">
        <v>35</v>
      </c>
      <c r="F3" s="5"/>
      <c r="G3" s="5">
        <v>0.0</v>
      </c>
      <c r="H3" s="5">
        <v>2.5</v>
      </c>
      <c r="I3" s="5">
        <v>10.0</v>
      </c>
      <c r="J3" s="5">
        <v>10.0</v>
      </c>
      <c r="K3" s="5">
        <v>146.4</v>
      </c>
      <c r="L3" s="5">
        <v>0.46</v>
      </c>
      <c r="M3" s="5">
        <v>3.0</v>
      </c>
      <c r="N3" s="5">
        <v>117.3</v>
      </c>
      <c r="O3" s="5">
        <v>18.4</v>
      </c>
      <c r="P3" s="5">
        <v>19.7</v>
      </c>
      <c r="Q3" s="5">
        <v>19.0</v>
      </c>
      <c r="R3" s="5">
        <v>1.7</v>
      </c>
      <c r="S3" s="5">
        <v>3.0</v>
      </c>
      <c r="T3" s="5">
        <v>3.0</v>
      </c>
      <c r="U3" s="5">
        <v>2.69</v>
      </c>
      <c r="V3" s="5">
        <v>2.56</v>
      </c>
      <c r="W3" s="5">
        <v>5.25</v>
      </c>
      <c r="X3" s="5">
        <v>57.6</v>
      </c>
      <c r="Y3" s="5">
        <v>91.2</v>
      </c>
      <c r="Z3" s="5">
        <v>18.0</v>
      </c>
    </row>
    <row r="4">
      <c r="A4" s="6">
        <v>45658.0</v>
      </c>
      <c r="B4" s="5">
        <v>1.0</v>
      </c>
      <c r="C4" s="5" t="s">
        <v>35</v>
      </c>
      <c r="D4" s="5" t="s">
        <v>35</v>
      </c>
      <c r="E4" s="5" t="s">
        <v>35</v>
      </c>
      <c r="F4" s="5"/>
      <c r="G4" s="5">
        <v>0.0</v>
      </c>
      <c r="H4" s="5">
        <v>2.5</v>
      </c>
      <c r="I4" s="5">
        <v>10.0</v>
      </c>
      <c r="J4" s="5">
        <v>10.0</v>
      </c>
      <c r="K4" s="5">
        <v>146.4</v>
      </c>
      <c r="L4" s="5">
        <v>0.46</v>
      </c>
      <c r="M4" s="5">
        <v>3.5</v>
      </c>
      <c r="N4" s="5">
        <v>117.6</v>
      </c>
      <c r="O4" s="5">
        <v>18.3</v>
      </c>
      <c r="P4" s="5">
        <v>19.6</v>
      </c>
      <c r="Q4" s="5">
        <v>19.0</v>
      </c>
      <c r="R4" s="5">
        <v>1.5</v>
      </c>
      <c r="S4" s="5">
        <v>2.6</v>
      </c>
      <c r="T4" s="5">
        <v>2.6</v>
      </c>
      <c r="U4" s="5">
        <v>3.23</v>
      </c>
      <c r="V4" s="5">
        <v>3.1</v>
      </c>
      <c r="W4" s="5">
        <v>6.33</v>
      </c>
      <c r="X4" s="5">
        <v>48.8</v>
      </c>
      <c r="Y4" s="5">
        <v>129.6</v>
      </c>
      <c r="Z4" s="5">
        <v>18.1</v>
      </c>
    </row>
    <row r="5">
      <c r="A5" s="6">
        <v>45658.0</v>
      </c>
      <c r="B5" s="5">
        <v>1.0</v>
      </c>
      <c r="C5" s="5" t="s">
        <v>35</v>
      </c>
      <c r="D5" s="5" t="s">
        <v>35</v>
      </c>
      <c r="E5" s="5" t="s">
        <v>35</v>
      </c>
      <c r="F5" s="5"/>
      <c r="G5" s="5">
        <v>0.0</v>
      </c>
      <c r="H5" s="5">
        <v>2.5</v>
      </c>
      <c r="I5" s="5">
        <v>10.0</v>
      </c>
      <c r="J5" s="5">
        <v>10.0</v>
      </c>
      <c r="K5" s="5">
        <v>146.4</v>
      </c>
      <c r="L5" s="5">
        <v>0.46</v>
      </c>
      <c r="M5" s="5">
        <v>4.0</v>
      </c>
      <c r="N5" s="5">
        <v>117.8</v>
      </c>
      <c r="O5" s="5">
        <v>18.2</v>
      </c>
      <c r="P5" s="5">
        <v>19.5</v>
      </c>
      <c r="Q5" s="5">
        <v>18.9</v>
      </c>
      <c r="R5" s="5">
        <v>1.3</v>
      </c>
      <c r="S5" s="5">
        <v>2.4</v>
      </c>
      <c r="T5" s="5">
        <v>2.4</v>
      </c>
      <c r="U5" s="5">
        <v>3.88</v>
      </c>
      <c r="V5" s="5">
        <v>3.83</v>
      </c>
      <c r="W5" s="5">
        <v>7.7</v>
      </c>
      <c r="X5" s="5">
        <v>44.4</v>
      </c>
      <c r="Y5" s="5">
        <v>173.4</v>
      </c>
      <c r="Z5" s="5">
        <v>18.1</v>
      </c>
    </row>
    <row r="6">
      <c r="A6" s="6">
        <v>45658.0</v>
      </c>
      <c r="B6" s="5">
        <v>2.0</v>
      </c>
      <c r="C6" s="5" t="s">
        <v>35</v>
      </c>
      <c r="D6" s="5" t="s">
        <v>35</v>
      </c>
      <c r="E6" s="5" t="s">
        <v>35</v>
      </c>
      <c r="F6" s="5"/>
      <c r="G6" s="5">
        <v>0.0</v>
      </c>
      <c r="H6" s="5">
        <v>2.5</v>
      </c>
      <c r="I6" s="5">
        <v>10.0</v>
      </c>
      <c r="J6" s="5">
        <v>10.0</v>
      </c>
      <c r="K6" s="5">
        <v>146.4</v>
      </c>
      <c r="L6" s="5">
        <v>0.46</v>
      </c>
      <c r="M6" s="5">
        <v>2.5</v>
      </c>
      <c r="N6" s="5">
        <v>105.9</v>
      </c>
      <c r="O6" s="5">
        <v>17.5</v>
      </c>
      <c r="P6" s="5">
        <v>18.6</v>
      </c>
      <c r="Q6" s="5">
        <v>18.1</v>
      </c>
      <c r="R6" s="5">
        <v>1.8</v>
      </c>
      <c r="S6" s="5">
        <v>3.6</v>
      </c>
      <c r="T6" s="5">
        <v>3.6</v>
      </c>
      <c r="U6" s="5">
        <v>2.01</v>
      </c>
      <c r="V6" s="5">
        <v>1.9</v>
      </c>
      <c r="W6" s="5">
        <v>3.91</v>
      </c>
      <c r="X6" s="5">
        <v>65.7</v>
      </c>
      <c r="Y6" s="5">
        <v>59.5</v>
      </c>
      <c r="Z6" s="5">
        <v>16.0</v>
      </c>
    </row>
    <row r="7">
      <c r="A7" s="6">
        <v>45658.0</v>
      </c>
      <c r="B7" s="5">
        <v>2.0</v>
      </c>
      <c r="C7" s="5" t="s">
        <v>35</v>
      </c>
      <c r="D7" s="5" t="s">
        <v>35</v>
      </c>
      <c r="E7" s="5" t="s">
        <v>35</v>
      </c>
      <c r="F7" s="5"/>
      <c r="G7" s="5">
        <v>0.0</v>
      </c>
      <c r="H7" s="5">
        <v>2.5</v>
      </c>
      <c r="I7" s="5">
        <v>10.0</v>
      </c>
      <c r="J7" s="5">
        <v>10.0</v>
      </c>
      <c r="K7" s="5">
        <v>146.4</v>
      </c>
      <c r="L7" s="5">
        <v>0.46</v>
      </c>
      <c r="M7" s="5">
        <v>3.0</v>
      </c>
      <c r="N7" s="5">
        <v>105.9</v>
      </c>
      <c r="O7" s="5">
        <v>17.5</v>
      </c>
      <c r="P7" s="5">
        <v>18.6</v>
      </c>
      <c r="Q7" s="5">
        <v>18.1</v>
      </c>
      <c r="R7" s="5">
        <v>1.6</v>
      </c>
      <c r="S7" s="5">
        <v>3.2</v>
      </c>
      <c r="T7" s="5">
        <v>3.2</v>
      </c>
      <c r="U7" s="5">
        <v>2.62</v>
      </c>
      <c r="V7" s="5">
        <v>2.46</v>
      </c>
      <c r="W7" s="5">
        <v>5.08</v>
      </c>
      <c r="X7" s="5">
        <v>58.7</v>
      </c>
      <c r="Y7" s="5">
        <v>86.6</v>
      </c>
      <c r="Z7" s="5">
        <v>16.0</v>
      </c>
    </row>
    <row r="8">
      <c r="A8" s="6">
        <v>45658.0</v>
      </c>
      <c r="B8" s="5">
        <v>2.0</v>
      </c>
      <c r="C8" s="5" t="s">
        <v>35</v>
      </c>
      <c r="D8" s="5" t="s">
        <v>35</v>
      </c>
      <c r="E8" s="5" t="s">
        <v>35</v>
      </c>
      <c r="F8" s="5"/>
      <c r="G8" s="5">
        <v>0.0</v>
      </c>
      <c r="H8" s="5">
        <v>2.5</v>
      </c>
      <c r="I8" s="5">
        <v>10.0</v>
      </c>
      <c r="J8" s="5">
        <v>10.0</v>
      </c>
      <c r="K8" s="5">
        <v>146.4</v>
      </c>
      <c r="L8" s="5">
        <v>0.46</v>
      </c>
      <c r="M8" s="5">
        <v>3.5</v>
      </c>
      <c r="N8" s="5">
        <v>106.2</v>
      </c>
      <c r="O8" s="5">
        <v>17.5</v>
      </c>
      <c r="P8" s="5">
        <v>18.5</v>
      </c>
      <c r="Q8" s="5">
        <v>18.0</v>
      </c>
      <c r="R8" s="5">
        <v>1.5</v>
      </c>
      <c r="S8" s="5">
        <v>2.7</v>
      </c>
      <c r="T8" s="5">
        <v>2.7</v>
      </c>
      <c r="U8" s="5">
        <v>3.18</v>
      </c>
      <c r="V8" s="5">
        <v>3.05</v>
      </c>
      <c r="W8" s="5">
        <v>6.23</v>
      </c>
      <c r="X8" s="5">
        <v>48.3</v>
      </c>
      <c r="Y8" s="5">
        <v>129.0</v>
      </c>
      <c r="Z8" s="5">
        <v>16.1</v>
      </c>
    </row>
    <row r="9">
      <c r="A9" s="6">
        <v>45658.0</v>
      </c>
      <c r="B9" s="5">
        <v>2.0</v>
      </c>
      <c r="C9" s="5" t="s">
        <v>35</v>
      </c>
      <c r="D9" s="5" t="s">
        <v>35</v>
      </c>
      <c r="E9" s="5" t="s">
        <v>35</v>
      </c>
      <c r="F9" s="5"/>
      <c r="G9" s="5">
        <v>0.0</v>
      </c>
      <c r="H9" s="5">
        <v>2.5</v>
      </c>
      <c r="I9" s="5">
        <v>10.0</v>
      </c>
      <c r="J9" s="5">
        <v>10.0</v>
      </c>
      <c r="K9" s="5">
        <v>146.4</v>
      </c>
      <c r="L9" s="5">
        <v>0.46</v>
      </c>
      <c r="M9" s="5">
        <v>4.0</v>
      </c>
      <c r="N9" s="5">
        <v>106.4</v>
      </c>
      <c r="O9" s="5">
        <v>17.4</v>
      </c>
      <c r="P9" s="5">
        <v>18.4</v>
      </c>
      <c r="Q9" s="5">
        <v>17.9</v>
      </c>
      <c r="R9" s="5">
        <v>1.4</v>
      </c>
      <c r="S9" s="5">
        <v>2.5</v>
      </c>
      <c r="T9" s="5">
        <v>2.5</v>
      </c>
      <c r="U9" s="5">
        <v>3.81</v>
      </c>
      <c r="V9" s="5">
        <v>3.72</v>
      </c>
      <c r="W9" s="5">
        <v>7.52</v>
      </c>
      <c r="X9" s="5">
        <v>44.1</v>
      </c>
      <c r="Y9" s="5">
        <v>170.5</v>
      </c>
      <c r="Z9" s="5">
        <v>16.2</v>
      </c>
    </row>
    <row r="10">
      <c r="A10" s="6">
        <v>45658.0</v>
      </c>
      <c r="B10" s="5">
        <v>3.0</v>
      </c>
      <c r="C10" s="5" t="s">
        <v>35</v>
      </c>
      <c r="D10" s="5" t="s">
        <v>35</v>
      </c>
      <c r="E10" s="5" t="s">
        <v>35</v>
      </c>
      <c r="F10" s="5"/>
      <c r="G10" s="5">
        <v>0.0</v>
      </c>
      <c r="H10" s="5">
        <v>2.5</v>
      </c>
      <c r="I10" s="5">
        <v>10.0</v>
      </c>
      <c r="J10" s="5">
        <v>10.0</v>
      </c>
      <c r="K10" s="5">
        <v>146.4</v>
      </c>
      <c r="L10" s="5">
        <v>0.46</v>
      </c>
      <c r="M10" s="5">
        <v>2.5</v>
      </c>
      <c r="N10" s="5">
        <v>94.8</v>
      </c>
      <c r="O10" s="5">
        <v>16.5</v>
      </c>
      <c r="P10" s="5">
        <v>17.4</v>
      </c>
      <c r="Q10" s="5">
        <v>17.0</v>
      </c>
      <c r="R10" s="5">
        <v>1.8</v>
      </c>
      <c r="S10" s="5">
        <v>3.9</v>
      </c>
      <c r="T10" s="5">
        <v>3.9</v>
      </c>
      <c r="U10" s="5">
        <v>2.05</v>
      </c>
      <c r="V10" s="5">
        <v>1.88</v>
      </c>
      <c r="W10" s="5">
        <v>3.93</v>
      </c>
      <c r="X10" s="5">
        <v>65.6</v>
      </c>
      <c r="Y10" s="5">
        <v>59.8</v>
      </c>
      <c r="Z10" s="5">
        <v>14.2</v>
      </c>
    </row>
    <row r="11">
      <c r="A11" s="6">
        <v>45658.0</v>
      </c>
      <c r="B11" s="5">
        <v>3.0</v>
      </c>
      <c r="C11" s="5" t="s">
        <v>35</v>
      </c>
      <c r="D11" s="5" t="s">
        <v>35</v>
      </c>
      <c r="E11" s="5" t="s">
        <v>35</v>
      </c>
      <c r="F11" s="5"/>
      <c r="G11" s="5">
        <v>0.0</v>
      </c>
      <c r="H11" s="5">
        <v>2.5</v>
      </c>
      <c r="I11" s="5">
        <v>10.0</v>
      </c>
      <c r="J11" s="5">
        <v>10.0</v>
      </c>
      <c r="K11" s="5">
        <v>146.4</v>
      </c>
      <c r="L11" s="5">
        <v>0.46</v>
      </c>
      <c r="M11" s="5">
        <v>3.0</v>
      </c>
      <c r="N11" s="5">
        <v>95.1</v>
      </c>
      <c r="O11" s="5">
        <v>16.5</v>
      </c>
      <c r="P11" s="5">
        <v>17.3</v>
      </c>
      <c r="Q11" s="5">
        <v>16.9</v>
      </c>
      <c r="R11" s="5">
        <v>1.6</v>
      </c>
      <c r="S11" s="5">
        <v>3.4</v>
      </c>
      <c r="T11" s="5">
        <v>3.4</v>
      </c>
      <c r="U11" s="5">
        <v>2.59</v>
      </c>
      <c r="V11" s="5">
        <v>2.42</v>
      </c>
      <c r="W11" s="5">
        <v>5.01</v>
      </c>
      <c r="X11" s="5">
        <v>57.7</v>
      </c>
      <c r="Y11" s="5">
        <v>86.8</v>
      </c>
      <c r="Z11" s="5">
        <v>14.2</v>
      </c>
    </row>
    <row r="12">
      <c r="A12" s="6">
        <v>45658.0</v>
      </c>
      <c r="B12" s="5">
        <v>3.0</v>
      </c>
      <c r="C12" s="5" t="s">
        <v>35</v>
      </c>
      <c r="D12" s="5" t="s">
        <v>35</v>
      </c>
      <c r="E12" s="5" t="s">
        <v>35</v>
      </c>
      <c r="F12" s="5"/>
      <c r="G12" s="5">
        <v>0.0</v>
      </c>
      <c r="H12" s="5">
        <v>2.5</v>
      </c>
      <c r="I12" s="5">
        <v>10.0</v>
      </c>
      <c r="J12" s="5">
        <v>10.0</v>
      </c>
      <c r="K12" s="5">
        <v>146.4</v>
      </c>
      <c r="L12" s="5">
        <v>0.46</v>
      </c>
      <c r="M12" s="5">
        <v>3.5</v>
      </c>
      <c r="N12" s="5">
        <v>95.0</v>
      </c>
      <c r="O12" s="5">
        <v>16.6</v>
      </c>
      <c r="P12" s="5">
        <v>17.3</v>
      </c>
      <c r="Q12" s="5">
        <v>16.9</v>
      </c>
      <c r="R12" s="5">
        <v>1.5</v>
      </c>
      <c r="S12" s="5">
        <v>3.0</v>
      </c>
      <c r="T12" s="5">
        <v>3.0</v>
      </c>
      <c r="U12" s="5">
        <v>3.12</v>
      </c>
      <c r="V12" s="5">
        <v>2.96</v>
      </c>
      <c r="W12" s="5">
        <v>6.08</v>
      </c>
      <c r="X12" s="5">
        <v>51.2</v>
      </c>
      <c r="Y12" s="5">
        <v>118.8</v>
      </c>
      <c r="Z12" s="5">
        <v>14.2</v>
      </c>
    </row>
    <row r="13">
      <c r="A13" s="6">
        <v>45658.0</v>
      </c>
      <c r="B13" s="5">
        <v>3.0</v>
      </c>
      <c r="C13" s="5" t="s">
        <v>35</v>
      </c>
      <c r="D13" s="5" t="s">
        <v>35</v>
      </c>
      <c r="E13" s="5" t="s">
        <v>35</v>
      </c>
      <c r="F13" s="5"/>
      <c r="G13" s="5">
        <v>0.0</v>
      </c>
      <c r="H13" s="5">
        <v>2.5</v>
      </c>
      <c r="I13" s="5">
        <v>10.0</v>
      </c>
      <c r="J13" s="5">
        <v>10.0</v>
      </c>
      <c r="K13" s="5">
        <v>146.4</v>
      </c>
      <c r="L13" s="5">
        <v>0.46</v>
      </c>
      <c r="M13" s="5">
        <v>4.0</v>
      </c>
      <c r="N13" s="5">
        <v>95.2</v>
      </c>
      <c r="O13" s="5">
        <v>16.4</v>
      </c>
      <c r="P13" s="5">
        <v>17.3</v>
      </c>
      <c r="Q13" s="5">
        <v>16.9</v>
      </c>
      <c r="R13" s="5">
        <v>1.4</v>
      </c>
      <c r="S13" s="5">
        <v>2.6</v>
      </c>
      <c r="T13" s="5">
        <v>2.6</v>
      </c>
      <c r="U13" s="5">
        <v>3.77</v>
      </c>
      <c r="V13" s="5">
        <v>3.65</v>
      </c>
      <c r="W13" s="5">
        <v>7.42</v>
      </c>
      <c r="X13" s="5">
        <v>43.4</v>
      </c>
      <c r="Y13" s="5">
        <v>170.9</v>
      </c>
      <c r="Z13" s="5">
        <v>14.3</v>
      </c>
    </row>
    <row r="14">
      <c r="A14" s="6">
        <v>45658.0</v>
      </c>
      <c r="B14" s="5">
        <v>4.0</v>
      </c>
      <c r="C14" s="5" t="s">
        <v>35</v>
      </c>
      <c r="D14" s="5" t="s">
        <v>35</v>
      </c>
      <c r="E14" s="5" t="s">
        <v>35</v>
      </c>
      <c r="F14" s="5"/>
      <c r="G14" s="5">
        <v>0.0</v>
      </c>
      <c r="H14" s="5">
        <v>2.5</v>
      </c>
      <c r="I14" s="5">
        <v>10.0</v>
      </c>
      <c r="J14" s="5">
        <v>10.0</v>
      </c>
      <c r="K14" s="5">
        <v>146.4</v>
      </c>
      <c r="L14" s="5">
        <v>0.46</v>
      </c>
      <c r="M14" s="5">
        <v>2.5</v>
      </c>
      <c r="N14" s="5">
        <v>84.0</v>
      </c>
      <c r="O14" s="5">
        <v>15.5</v>
      </c>
      <c r="P14" s="5">
        <v>16.2</v>
      </c>
      <c r="Q14" s="5">
        <v>15.8</v>
      </c>
      <c r="R14" s="5">
        <v>1.8</v>
      </c>
      <c r="S14" s="5">
        <v>4.1</v>
      </c>
      <c r="T14" s="5">
        <v>4.1</v>
      </c>
      <c r="U14" s="5">
        <v>2.05</v>
      </c>
      <c r="V14" s="5">
        <v>1.85</v>
      </c>
      <c r="W14" s="5">
        <v>3.9</v>
      </c>
      <c r="X14" s="5">
        <v>65.6</v>
      </c>
      <c r="Y14" s="5">
        <v>59.5</v>
      </c>
      <c r="Z14" s="5">
        <v>12.4</v>
      </c>
    </row>
    <row r="15">
      <c r="A15" s="6">
        <v>45658.0</v>
      </c>
      <c r="B15" s="5">
        <v>4.0</v>
      </c>
      <c r="C15" s="5" t="s">
        <v>35</v>
      </c>
      <c r="D15" s="5" t="s">
        <v>35</v>
      </c>
      <c r="E15" s="5" t="s">
        <v>35</v>
      </c>
      <c r="F15" s="5"/>
      <c r="G15" s="5">
        <v>0.0</v>
      </c>
      <c r="H15" s="5">
        <v>2.5</v>
      </c>
      <c r="I15" s="5">
        <v>10.0</v>
      </c>
      <c r="J15" s="5">
        <v>10.0</v>
      </c>
      <c r="K15" s="5">
        <v>146.4</v>
      </c>
      <c r="L15" s="5">
        <v>0.46</v>
      </c>
      <c r="M15" s="5">
        <v>3.0</v>
      </c>
      <c r="N15" s="5">
        <v>84.1</v>
      </c>
      <c r="O15" s="5">
        <v>15.4</v>
      </c>
      <c r="P15" s="5">
        <v>16.1</v>
      </c>
      <c r="Q15" s="5">
        <v>15.8</v>
      </c>
      <c r="R15" s="5">
        <v>1.7</v>
      </c>
      <c r="S15" s="5">
        <v>3.7</v>
      </c>
      <c r="T15" s="5">
        <v>3.7</v>
      </c>
      <c r="U15" s="5">
        <v>2.55</v>
      </c>
      <c r="V15" s="5">
        <v>2.33</v>
      </c>
      <c r="W15" s="5">
        <v>4.88</v>
      </c>
      <c r="X15" s="5">
        <v>58.4</v>
      </c>
      <c r="Y15" s="5">
        <v>83.7</v>
      </c>
      <c r="Z15" s="5">
        <v>12.4</v>
      </c>
    </row>
    <row r="16">
      <c r="A16" s="6">
        <v>45658.0</v>
      </c>
      <c r="B16" s="5">
        <v>4.0</v>
      </c>
      <c r="C16" s="5" t="s">
        <v>35</v>
      </c>
      <c r="D16" s="5" t="s">
        <v>35</v>
      </c>
      <c r="E16" s="5" t="s">
        <v>35</v>
      </c>
      <c r="F16" s="5"/>
      <c r="G16" s="5">
        <v>0.0</v>
      </c>
      <c r="H16" s="5">
        <v>2.5</v>
      </c>
      <c r="I16" s="5">
        <v>10.0</v>
      </c>
      <c r="J16" s="5">
        <v>10.0</v>
      </c>
      <c r="K16" s="5">
        <v>146.4</v>
      </c>
      <c r="L16" s="5">
        <v>0.46</v>
      </c>
      <c r="M16" s="5">
        <v>3.5</v>
      </c>
      <c r="N16" s="5">
        <v>84.0</v>
      </c>
      <c r="O16" s="5">
        <v>15.5</v>
      </c>
      <c r="P16" s="5">
        <v>16.1</v>
      </c>
      <c r="Q16" s="5">
        <v>15.8</v>
      </c>
      <c r="R16" s="5">
        <v>1.6</v>
      </c>
      <c r="S16" s="5">
        <v>3.2</v>
      </c>
      <c r="T16" s="5">
        <v>3.2</v>
      </c>
      <c r="U16" s="5">
        <v>3.13</v>
      </c>
      <c r="V16" s="5">
        <v>2.92</v>
      </c>
      <c r="W16" s="5">
        <v>6.04</v>
      </c>
      <c r="X16" s="5">
        <v>51.4</v>
      </c>
      <c r="Y16" s="5">
        <v>117.7</v>
      </c>
      <c r="Z16" s="5">
        <v>12.4</v>
      </c>
    </row>
    <row r="17">
      <c r="A17" s="6">
        <v>45658.0</v>
      </c>
      <c r="B17" s="5">
        <v>4.0</v>
      </c>
      <c r="C17" s="5" t="s">
        <v>35</v>
      </c>
      <c r="D17" s="5" t="s">
        <v>35</v>
      </c>
      <c r="E17" s="5" t="s">
        <v>35</v>
      </c>
      <c r="F17" s="5"/>
      <c r="G17" s="5">
        <v>0.0</v>
      </c>
      <c r="H17" s="5">
        <v>2.5</v>
      </c>
      <c r="I17" s="5">
        <v>10.0</v>
      </c>
      <c r="J17" s="5">
        <v>10.0</v>
      </c>
      <c r="K17" s="5">
        <v>146.4</v>
      </c>
      <c r="L17" s="5">
        <v>0.46</v>
      </c>
      <c r="M17" s="5">
        <v>4.0</v>
      </c>
      <c r="N17" s="5">
        <v>84.2</v>
      </c>
      <c r="O17" s="5">
        <v>15.5</v>
      </c>
      <c r="P17" s="5">
        <v>16.0</v>
      </c>
      <c r="Q17" s="5">
        <v>15.8</v>
      </c>
      <c r="R17" s="5">
        <v>1.5</v>
      </c>
      <c r="S17" s="5">
        <v>2.9</v>
      </c>
      <c r="T17" s="5">
        <v>2.9</v>
      </c>
      <c r="U17" s="5">
        <v>3.74</v>
      </c>
      <c r="V17" s="5">
        <v>3.55</v>
      </c>
      <c r="W17" s="5">
        <v>7.29</v>
      </c>
      <c r="X17" s="5">
        <v>45.9</v>
      </c>
      <c r="Y17" s="5">
        <v>159.0</v>
      </c>
      <c r="Z17" s="5">
        <v>12.4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50.38"/>
  </cols>
  <sheetData>
    <row r="1">
      <c r="A1" s="7" t="s">
        <v>36</v>
      </c>
      <c r="B1" s="7" t="s">
        <v>37</v>
      </c>
    </row>
    <row r="2">
      <c r="A2" s="5" t="s">
        <v>0</v>
      </c>
      <c r="B2" s="5" t="s">
        <v>38</v>
      </c>
    </row>
    <row r="3">
      <c r="A3" s="5" t="s">
        <v>1</v>
      </c>
      <c r="B3" s="5" t="s">
        <v>39</v>
      </c>
    </row>
    <row r="4">
      <c r="A4" s="5" t="s">
        <v>2</v>
      </c>
      <c r="B4" s="5" t="s">
        <v>40</v>
      </c>
    </row>
    <row r="5">
      <c r="A5" s="5" t="s">
        <v>3</v>
      </c>
      <c r="B5" s="5" t="s">
        <v>41</v>
      </c>
    </row>
    <row r="6">
      <c r="A6" s="5" t="s">
        <v>5</v>
      </c>
      <c r="B6" s="5" t="s">
        <v>42</v>
      </c>
    </row>
    <row r="7">
      <c r="A7" s="5" t="s">
        <v>33</v>
      </c>
      <c r="B7" s="5" t="s">
        <v>43</v>
      </c>
    </row>
    <row r="8">
      <c r="A8" s="5" t="s">
        <v>9</v>
      </c>
      <c r="B8" s="5" t="s">
        <v>44</v>
      </c>
    </row>
    <row r="9">
      <c r="A9" s="5" t="s">
        <v>10</v>
      </c>
      <c r="B9" s="5" t="s">
        <v>45</v>
      </c>
    </row>
    <row r="10">
      <c r="A10" s="5" t="s">
        <v>11</v>
      </c>
      <c r="B10" s="5" t="s">
        <v>46</v>
      </c>
    </row>
    <row r="11">
      <c r="A11" s="5" t="s">
        <v>12</v>
      </c>
      <c r="B11" s="5" t="s">
        <v>47</v>
      </c>
    </row>
    <row r="12">
      <c r="A12" s="5" t="s">
        <v>13</v>
      </c>
      <c r="B12" s="5" t="s">
        <v>48</v>
      </c>
    </row>
    <row r="13">
      <c r="A13" s="5" t="s">
        <v>14</v>
      </c>
      <c r="B13" s="5" t="s">
        <v>49</v>
      </c>
    </row>
    <row r="14">
      <c r="A14" s="5" t="s">
        <v>34</v>
      </c>
      <c r="B14" s="5" t="s">
        <v>50</v>
      </c>
    </row>
    <row r="15">
      <c r="A15" s="5" t="s">
        <v>16</v>
      </c>
      <c r="B15" s="5" t="s">
        <v>51</v>
      </c>
    </row>
    <row r="16">
      <c r="A16" s="5" t="s">
        <v>17</v>
      </c>
      <c r="B16" s="5" t="s">
        <v>52</v>
      </c>
    </row>
    <row r="17">
      <c r="A17" s="5" t="s">
        <v>18</v>
      </c>
      <c r="B17" s="5" t="s">
        <v>53</v>
      </c>
    </row>
    <row r="18">
      <c r="A18" s="5" t="s">
        <v>19</v>
      </c>
      <c r="B18" s="5" t="s">
        <v>54</v>
      </c>
    </row>
    <row r="19">
      <c r="A19" s="5" t="s">
        <v>20</v>
      </c>
      <c r="B19" s="5" t="s">
        <v>55</v>
      </c>
    </row>
    <row r="20">
      <c r="A20" s="5" t="s">
        <v>21</v>
      </c>
      <c r="B20" s="5" t="s">
        <v>56</v>
      </c>
    </row>
    <row r="21">
      <c r="A21" s="5" t="s">
        <v>22</v>
      </c>
      <c r="B21" s="5" t="s">
        <v>57</v>
      </c>
    </row>
    <row r="22">
      <c r="A22" s="5" t="s">
        <v>23</v>
      </c>
      <c r="B22" s="5" t="s">
        <v>58</v>
      </c>
    </row>
    <row r="23">
      <c r="A23" s="5" t="s">
        <v>24</v>
      </c>
      <c r="B23" s="5" t="s">
        <v>59</v>
      </c>
    </row>
    <row r="24">
      <c r="A24" s="5" t="s">
        <v>25</v>
      </c>
      <c r="B24" s="5" t="s">
        <v>60</v>
      </c>
    </row>
    <row r="25">
      <c r="A25" s="5" t="s">
        <v>26</v>
      </c>
      <c r="B25" s="5" t="s">
        <v>61</v>
      </c>
    </row>
    <row r="26">
      <c r="A26" s="5" t="s">
        <v>27</v>
      </c>
      <c r="B26" s="5" t="s">
        <v>62</v>
      </c>
    </row>
  </sheetData>
  <drawing r:id="rId1"/>
</worksheet>
</file>