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323793\Desktop\PES University_Mtech\Assignments\Mini Project4\"/>
    </mc:Choice>
  </mc:AlternateContent>
  <xr:revisionPtr revIDLastSave="0" documentId="13_ncr:1_{8F0F8673-2C72-4FB8-B4DB-BD82A2BE87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 AMAZON 2019-2020 Ja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iPjVDF6fWCEEQ0j5SValrNWeVW+Q=="/>
    </ext>
  </extLst>
</workbook>
</file>

<file path=xl/calcChain.xml><?xml version="1.0" encoding="utf-8"?>
<calcChain xmlns="http://schemas.openxmlformats.org/spreadsheetml/2006/main">
  <c r="F257" i="7" l="1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</calcChain>
</file>

<file path=xl/sharedStrings.xml><?xml version="1.0" encoding="utf-8"?>
<sst xmlns="http://schemas.openxmlformats.org/spreadsheetml/2006/main" count="4" uniqueCount="4">
  <si>
    <t>Enter Stock Name below:</t>
  </si>
  <si>
    <t>Start Date</t>
  </si>
  <si>
    <t>End Date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</si>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</sst>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0"/>
  <sheetViews>
    <sheetView tabSelected="1" workbookViewId="0">
      <selection activeCell="E21" sqref="E21"/>
    </sheetView>
  </sheetViews>
  <sheetFormatPr defaultColWidth="14.44140625" defaultRowHeight="15" customHeight="1" x14ac:dyDescent="0.25"/>
  <cols>
    <col min="1" max="1" width="21.6640625" bestFit="1" customWidth="1"/>
    <col min="2" max="6" width="14.44140625" customWidth="1"/>
  </cols>
  <sheetData>
    <row r="1" spans="1:6" ht="15.75" customHeight="1" x14ac:dyDescent="0.25">
      <c r="A1" s="1" t="s">
        <v>0</v>
      </c>
      <c r="C1" s="1" t="s">
        <v>1</v>
      </c>
      <c r="D1" s="1" t="s">
        <v>2</v>
      </c>
    </row>
    <row r="2" spans="1:6" ht="15.75" customHeight="1" x14ac:dyDescent="0.25">
      <c r="A2" s="1" t="s">
        <v>3</v>
      </c>
      <c r="C2" s="2">
        <v>43466</v>
      </c>
      <c r="D2" s="2">
        <v>43831</v>
      </c>
    </row>
    <row r="3" spans="1:6" ht="15.75" customHeight="1" x14ac:dyDescent="0.25"/>
    <row r="4" spans="1:6" ht="15.75" customHeight="1" x14ac:dyDescent="0.25"/>
    <row r="5" spans="1:6" ht="15.75" customHeight="1" x14ac:dyDescent="0.25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 x14ac:dyDescent="0.25">
      <c r="A6" s="3">
        <f ca="1">IFERROR(__xludf.DUMMYFUNCTION("""COMPUTED_VALUE"""),43467.6666666666)</f>
        <v>43467.666666666599</v>
      </c>
      <c r="B6" s="1">
        <f ca="1">IFERROR(__xludf.DUMMYFUNCTION("""COMPUTED_VALUE"""),1465.2)</f>
        <v>1465.2</v>
      </c>
      <c r="C6" s="1">
        <f ca="1">IFERROR(__xludf.DUMMYFUNCTION("""COMPUTED_VALUE"""),1553.36)</f>
        <v>1553.36</v>
      </c>
      <c r="D6" s="1">
        <f ca="1">IFERROR(__xludf.DUMMYFUNCTION("""COMPUTED_VALUE"""),1460.93)</f>
        <v>1460.93</v>
      </c>
      <c r="E6" s="1">
        <f ca="1">IFERROR(__xludf.DUMMYFUNCTION("""COMPUTED_VALUE"""),1539.13)</f>
        <v>1539.13</v>
      </c>
      <c r="F6" s="1">
        <f ca="1">IFERROR(__xludf.DUMMYFUNCTION("""COMPUTED_VALUE"""),7983103)</f>
        <v>7983103</v>
      </c>
    </row>
    <row r="7" spans="1:6" ht="15.75" customHeight="1" x14ac:dyDescent="0.25">
      <c r="A7" s="3">
        <f ca="1">IFERROR(__xludf.DUMMYFUNCTION("""COMPUTED_VALUE"""),43468.6666666666)</f>
        <v>43468.666666666599</v>
      </c>
      <c r="B7" s="1">
        <f ca="1">IFERROR(__xludf.DUMMYFUNCTION("""COMPUTED_VALUE"""),1520.01)</f>
        <v>1520.01</v>
      </c>
      <c r="C7" s="1">
        <f ca="1">IFERROR(__xludf.DUMMYFUNCTION("""COMPUTED_VALUE"""),1538)</f>
        <v>1538</v>
      </c>
      <c r="D7" s="1">
        <f ca="1">IFERROR(__xludf.DUMMYFUNCTION("""COMPUTED_VALUE"""),1497.11)</f>
        <v>1497.11</v>
      </c>
      <c r="E7" s="1">
        <f ca="1">IFERROR(__xludf.DUMMYFUNCTION("""COMPUTED_VALUE"""),1500.28)</f>
        <v>1500.28</v>
      </c>
      <c r="F7" s="1">
        <f ca="1">IFERROR(__xludf.DUMMYFUNCTION("""COMPUTED_VALUE"""),6975572)</f>
        <v>6975572</v>
      </c>
    </row>
    <row r="8" spans="1:6" ht="15.75" customHeight="1" x14ac:dyDescent="0.25">
      <c r="A8" s="3">
        <f ca="1">IFERROR(__xludf.DUMMYFUNCTION("""COMPUTED_VALUE"""),43469.6666666666)</f>
        <v>43469.666666666599</v>
      </c>
      <c r="B8" s="1">
        <f ca="1">IFERROR(__xludf.DUMMYFUNCTION("""COMPUTED_VALUE"""),1530)</f>
        <v>1530</v>
      </c>
      <c r="C8" s="1">
        <f ca="1">IFERROR(__xludf.DUMMYFUNCTION("""COMPUTED_VALUE"""),1594)</f>
        <v>1594</v>
      </c>
      <c r="D8" s="1">
        <f ca="1">IFERROR(__xludf.DUMMYFUNCTION("""COMPUTED_VALUE"""),1518.31)</f>
        <v>1518.31</v>
      </c>
      <c r="E8" s="1">
        <f ca="1">IFERROR(__xludf.DUMMYFUNCTION("""COMPUTED_VALUE"""),1575.39)</f>
        <v>1575.39</v>
      </c>
      <c r="F8" s="1">
        <f ca="1">IFERROR(__xludf.DUMMYFUNCTION("""COMPUTED_VALUE"""),9182575)</f>
        <v>9182575</v>
      </c>
    </row>
    <row r="9" spans="1:6" ht="15.75" customHeight="1" x14ac:dyDescent="0.25">
      <c r="A9" s="3">
        <f ca="1">IFERROR(__xludf.DUMMYFUNCTION("""COMPUTED_VALUE"""),43472.6666666666)</f>
        <v>43472.666666666599</v>
      </c>
      <c r="B9" s="1">
        <f ca="1">IFERROR(__xludf.DUMMYFUNCTION("""COMPUTED_VALUE"""),1602.31)</f>
        <v>1602.31</v>
      </c>
      <c r="C9" s="1">
        <f ca="1">IFERROR(__xludf.DUMMYFUNCTION("""COMPUTED_VALUE"""),1634.56)</f>
        <v>1634.56</v>
      </c>
      <c r="D9" s="1">
        <f ca="1">IFERROR(__xludf.DUMMYFUNCTION("""COMPUTED_VALUE"""),1589.19)</f>
        <v>1589.19</v>
      </c>
      <c r="E9" s="1">
        <f ca="1">IFERROR(__xludf.DUMMYFUNCTION("""COMPUTED_VALUE"""),1629.51)</f>
        <v>1629.51</v>
      </c>
      <c r="F9" s="1">
        <f ca="1">IFERROR(__xludf.DUMMYFUNCTION("""COMPUTED_VALUE"""),7993213)</f>
        <v>7993213</v>
      </c>
    </row>
    <row r="10" spans="1:6" ht="15.75" customHeight="1" x14ac:dyDescent="0.25">
      <c r="A10" s="3">
        <f ca="1">IFERROR(__xludf.DUMMYFUNCTION("""COMPUTED_VALUE"""),43473.6666666666)</f>
        <v>43473.666666666599</v>
      </c>
      <c r="B10" s="1">
        <f ca="1">IFERROR(__xludf.DUMMYFUNCTION("""COMPUTED_VALUE"""),1664.69)</f>
        <v>1664.69</v>
      </c>
      <c r="C10" s="1">
        <f ca="1">IFERROR(__xludf.DUMMYFUNCTION("""COMPUTED_VALUE"""),1676.61)</f>
        <v>1676.61</v>
      </c>
      <c r="D10" s="1">
        <f ca="1">IFERROR(__xludf.DUMMYFUNCTION("""COMPUTED_VALUE"""),1616.61)</f>
        <v>1616.61</v>
      </c>
      <c r="E10" s="1">
        <f ca="1">IFERROR(__xludf.DUMMYFUNCTION("""COMPUTED_VALUE"""),1656.58)</f>
        <v>1656.58</v>
      </c>
      <c r="F10" s="1">
        <f ca="1">IFERROR(__xludf.DUMMYFUNCTION("""COMPUTED_VALUE"""),8881428)</f>
        <v>8881428</v>
      </c>
    </row>
    <row r="11" spans="1:6" ht="15.75" customHeight="1" x14ac:dyDescent="0.25">
      <c r="A11" s="3">
        <f ca="1">IFERROR(__xludf.DUMMYFUNCTION("""COMPUTED_VALUE"""),43474.6666666666)</f>
        <v>43474.666666666599</v>
      </c>
      <c r="B11" s="1">
        <f ca="1">IFERROR(__xludf.DUMMYFUNCTION("""COMPUTED_VALUE"""),1652.98)</f>
        <v>1652.98</v>
      </c>
      <c r="C11" s="1">
        <f ca="1">IFERROR(__xludf.DUMMYFUNCTION("""COMPUTED_VALUE"""),1667.8)</f>
        <v>1667.8</v>
      </c>
      <c r="D11" s="1">
        <f ca="1">IFERROR(__xludf.DUMMYFUNCTION("""COMPUTED_VALUE"""),1641.4)</f>
        <v>1641.4</v>
      </c>
      <c r="E11" s="1">
        <f ca="1">IFERROR(__xludf.DUMMYFUNCTION("""COMPUTED_VALUE"""),1659.42)</f>
        <v>1659.42</v>
      </c>
      <c r="F11" s="1">
        <f ca="1">IFERROR(__xludf.DUMMYFUNCTION("""COMPUTED_VALUE"""),6348801)</f>
        <v>6348801</v>
      </c>
    </row>
    <row r="12" spans="1:6" ht="15.75" customHeight="1" x14ac:dyDescent="0.25">
      <c r="A12" s="3">
        <f ca="1">IFERROR(__xludf.DUMMYFUNCTION("""COMPUTED_VALUE"""),43475.6666666666)</f>
        <v>43475.666666666599</v>
      </c>
      <c r="B12" s="1">
        <f ca="1">IFERROR(__xludf.DUMMYFUNCTION("""COMPUTED_VALUE"""),1641.01)</f>
        <v>1641.01</v>
      </c>
      <c r="C12" s="1">
        <f ca="1">IFERROR(__xludf.DUMMYFUNCTION("""COMPUTED_VALUE"""),1663.25)</f>
        <v>1663.25</v>
      </c>
      <c r="D12" s="1">
        <f ca="1">IFERROR(__xludf.DUMMYFUNCTION("""COMPUTED_VALUE"""),1621.62)</f>
        <v>1621.62</v>
      </c>
      <c r="E12" s="1">
        <f ca="1">IFERROR(__xludf.DUMMYFUNCTION("""COMPUTED_VALUE"""),1656.22)</f>
        <v>1656.22</v>
      </c>
      <c r="F12" s="1">
        <f ca="1">IFERROR(__xludf.DUMMYFUNCTION("""COMPUTED_VALUE"""),6507693)</f>
        <v>6507693</v>
      </c>
    </row>
    <row r="13" spans="1:6" ht="15.75" customHeight="1" x14ac:dyDescent="0.25">
      <c r="A13" s="3">
        <f ca="1">IFERROR(__xludf.DUMMYFUNCTION("""COMPUTED_VALUE"""),43476.6666666666)</f>
        <v>43476.666666666599</v>
      </c>
      <c r="B13" s="1">
        <f ca="1">IFERROR(__xludf.DUMMYFUNCTION("""COMPUTED_VALUE"""),1640.55)</f>
        <v>1640.55</v>
      </c>
      <c r="C13" s="1">
        <f ca="1">IFERROR(__xludf.DUMMYFUNCTION("""COMPUTED_VALUE"""),1660.29)</f>
        <v>1660.29</v>
      </c>
      <c r="D13" s="1">
        <f ca="1">IFERROR(__xludf.DUMMYFUNCTION("""COMPUTED_VALUE"""),1636.22)</f>
        <v>1636.22</v>
      </c>
      <c r="E13" s="1">
        <f ca="1">IFERROR(__xludf.DUMMYFUNCTION("""COMPUTED_VALUE"""),1640.56)</f>
        <v>1640.56</v>
      </c>
      <c r="F13" s="1">
        <f ca="1">IFERROR(__xludf.DUMMYFUNCTION("""COMPUTED_VALUE"""),4686222)</f>
        <v>4686222</v>
      </c>
    </row>
    <row r="14" spans="1:6" ht="15.75" customHeight="1" x14ac:dyDescent="0.25">
      <c r="A14" s="3">
        <f ca="1">IFERROR(__xludf.DUMMYFUNCTION("""COMPUTED_VALUE"""),43479.6666666666)</f>
        <v>43479.666666666599</v>
      </c>
      <c r="B14" s="1">
        <f ca="1">IFERROR(__xludf.DUMMYFUNCTION("""COMPUTED_VALUE"""),1615)</f>
        <v>1615</v>
      </c>
      <c r="C14" s="1">
        <f ca="1">IFERROR(__xludf.DUMMYFUNCTION("""COMPUTED_VALUE"""),1648.2)</f>
        <v>1648.2</v>
      </c>
      <c r="D14" s="1">
        <f ca="1">IFERROR(__xludf.DUMMYFUNCTION("""COMPUTED_VALUE"""),1595.15)</f>
        <v>1595.15</v>
      </c>
      <c r="E14" s="1">
        <f ca="1">IFERROR(__xludf.DUMMYFUNCTION("""COMPUTED_VALUE"""),1617.21)</f>
        <v>1617.21</v>
      </c>
      <c r="F14" s="1">
        <f ca="1">IFERROR(__xludf.DUMMYFUNCTION("""COMPUTED_VALUE"""),6005888)</f>
        <v>6005888</v>
      </c>
    </row>
    <row r="15" spans="1:6" ht="15.75" customHeight="1" x14ac:dyDescent="0.25">
      <c r="A15" s="3">
        <f ca="1">IFERROR(__xludf.DUMMYFUNCTION("""COMPUTED_VALUE"""),43480.6666666666)</f>
        <v>43480.666666666599</v>
      </c>
      <c r="B15" s="1">
        <f ca="1">IFERROR(__xludf.DUMMYFUNCTION("""COMPUTED_VALUE"""),1632)</f>
        <v>1632</v>
      </c>
      <c r="C15" s="1">
        <f ca="1">IFERROR(__xludf.DUMMYFUNCTION("""COMPUTED_VALUE"""),1675.16)</f>
        <v>1675.16</v>
      </c>
      <c r="D15" s="1">
        <f ca="1">IFERROR(__xludf.DUMMYFUNCTION("""COMPUTED_VALUE"""),1626.01)</f>
        <v>1626.01</v>
      </c>
      <c r="E15" s="1">
        <f ca="1">IFERROR(__xludf.DUMMYFUNCTION("""COMPUTED_VALUE"""),1674.56)</f>
        <v>1674.56</v>
      </c>
      <c r="F15" s="1">
        <f ca="1">IFERROR(__xludf.DUMMYFUNCTION("""COMPUTED_VALUE"""),5998510)</f>
        <v>5998510</v>
      </c>
    </row>
    <row r="16" spans="1:6" ht="15.75" customHeight="1" x14ac:dyDescent="0.25">
      <c r="A16" s="3">
        <f ca="1">IFERROR(__xludf.DUMMYFUNCTION("""COMPUTED_VALUE"""),43481.6666666666)</f>
        <v>43481.666666666599</v>
      </c>
      <c r="B16" s="1">
        <f ca="1">IFERROR(__xludf.DUMMYFUNCTION("""COMPUTED_VALUE"""),1684.22)</f>
        <v>1684.22</v>
      </c>
      <c r="C16" s="1">
        <f ca="1">IFERROR(__xludf.DUMMYFUNCTION("""COMPUTED_VALUE"""),1705)</f>
        <v>1705</v>
      </c>
      <c r="D16" s="1">
        <f ca="1">IFERROR(__xludf.DUMMYFUNCTION("""COMPUTED_VALUE"""),1675.88)</f>
        <v>1675.88</v>
      </c>
      <c r="E16" s="1">
        <f ca="1">IFERROR(__xludf.DUMMYFUNCTION("""COMPUTED_VALUE"""),1683.78)</f>
        <v>1683.78</v>
      </c>
      <c r="F16" s="1">
        <f ca="1">IFERROR(__xludf.DUMMYFUNCTION("""COMPUTED_VALUE"""),6366864)</f>
        <v>6366864</v>
      </c>
    </row>
    <row r="17" spans="1:6" ht="15.75" customHeight="1" x14ac:dyDescent="0.25">
      <c r="A17" s="3">
        <f ca="1">IFERROR(__xludf.DUMMYFUNCTION("""COMPUTED_VALUE"""),43482.6666666666)</f>
        <v>43482.666666666599</v>
      </c>
      <c r="B17" s="1">
        <f ca="1">IFERROR(__xludf.DUMMYFUNCTION("""COMPUTED_VALUE"""),1680)</f>
        <v>1680</v>
      </c>
      <c r="C17" s="1">
        <f ca="1">IFERROR(__xludf.DUMMYFUNCTION("""COMPUTED_VALUE"""),1700.17)</f>
        <v>1700.17</v>
      </c>
      <c r="D17" s="1">
        <f ca="1">IFERROR(__xludf.DUMMYFUNCTION("""COMPUTED_VALUE"""),1677.5)</f>
        <v>1677.5</v>
      </c>
      <c r="E17" s="1">
        <f ca="1">IFERROR(__xludf.DUMMYFUNCTION("""COMPUTED_VALUE"""),1693.22)</f>
        <v>1693.22</v>
      </c>
      <c r="F17" s="1">
        <f ca="1">IFERROR(__xludf.DUMMYFUNCTION("""COMPUTED_VALUE"""),4208875)</f>
        <v>4208875</v>
      </c>
    </row>
    <row r="18" spans="1:6" ht="15.75" customHeight="1" x14ac:dyDescent="0.25">
      <c r="A18" s="3">
        <f ca="1">IFERROR(__xludf.DUMMYFUNCTION("""COMPUTED_VALUE"""),43483.6666666666)</f>
        <v>43483.666666666599</v>
      </c>
      <c r="B18" s="1">
        <f ca="1">IFERROR(__xludf.DUMMYFUNCTION("""COMPUTED_VALUE"""),1712)</f>
        <v>1712</v>
      </c>
      <c r="C18" s="1">
        <f ca="1">IFERROR(__xludf.DUMMYFUNCTION("""COMPUTED_VALUE"""),1716.2)</f>
        <v>1716.2</v>
      </c>
      <c r="D18" s="1">
        <f ca="1">IFERROR(__xludf.DUMMYFUNCTION("""COMPUTED_VALUE"""),1691.54)</f>
        <v>1691.54</v>
      </c>
      <c r="E18" s="1">
        <f ca="1">IFERROR(__xludf.DUMMYFUNCTION("""COMPUTED_VALUE"""),1696.2)</f>
        <v>1696.2</v>
      </c>
      <c r="F18" s="1">
        <f ca="1">IFERROR(__xludf.DUMMYFUNCTION("""COMPUTED_VALUE"""),6020503)</f>
        <v>6020503</v>
      </c>
    </row>
    <row r="19" spans="1:6" ht="15.75" customHeight="1" x14ac:dyDescent="0.25">
      <c r="A19" s="3">
        <f ca="1">IFERROR(__xludf.DUMMYFUNCTION("""COMPUTED_VALUE"""),43487.6666666666)</f>
        <v>43487.666666666599</v>
      </c>
      <c r="B19" s="1">
        <f ca="1">IFERROR(__xludf.DUMMYFUNCTION("""COMPUTED_VALUE"""),1681)</f>
        <v>1681</v>
      </c>
      <c r="C19" s="1">
        <f ca="1">IFERROR(__xludf.DUMMYFUNCTION("""COMPUTED_VALUE"""),1681.87)</f>
        <v>1681.87</v>
      </c>
      <c r="D19" s="1">
        <f ca="1">IFERROR(__xludf.DUMMYFUNCTION("""COMPUTED_VALUE"""),1610.2)</f>
        <v>1610.2</v>
      </c>
      <c r="E19" s="1">
        <f ca="1">IFERROR(__xludf.DUMMYFUNCTION("""COMPUTED_VALUE"""),1632.17)</f>
        <v>1632.17</v>
      </c>
      <c r="F19" s="1">
        <f ca="1">IFERROR(__xludf.DUMMYFUNCTION("""COMPUTED_VALUE"""),6416796)</f>
        <v>6416796</v>
      </c>
    </row>
    <row r="20" spans="1:6" ht="15.75" customHeight="1" x14ac:dyDescent="0.25">
      <c r="A20" s="3">
        <f ca="1">IFERROR(__xludf.DUMMYFUNCTION("""COMPUTED_VALUE"""),43488.6666666666)</f>
        <v>43488.666666666599</v>
      </c>
      <c r="B20" s="1">
        <f ca="1">IFERROR(__xludf.DUMMYFUNCTION("""COMPUTED_VALUE"""),1656)</f>
        <v>1656</v>
      </c>
      <c r="C20" s="1">
        <f ca="1">IFERROR(__xludf.DUMMYFUNCTION("""COMPUTED_VALUE"""),1657.43)</f>
        <v>1657.43</v>
      </c>
      <c r="D20" s="1">
        <f ca="1">IFERROR(__xludf.DUMMYFUNCTION("""COMPUTED_VALUE"""),1612)</f>
        <v>1612</v>
      </c>
      <c r="E20" s="1">
        <f ca="1">IFERROR(__xludf.DUMMYFUNCTION("""COMPUTED_VALUE"""),1640.02)</f>
        <v>1640.02</v>
      </c>
      <c r="F20" s="1">
        <f ca="1">IFERROR(__xludf.DUMMYFUNCTION("""COMPUTED_VALUE"""),5225212)</f>
        <v>5225212</v>
      </c>
    </row>
    <row r="21" spans="1:6" ht="15.75" customHeight="1" x14ac:dyDescent="0.25">
      <c r="A21" s="3">
        <f ca="1">IFERROR(__xludf.DUMMYFUNCTION("""COMPUTED_VALUE"""),43489.6666666666)</f>
        <v>43489.666666666599</v>
      </c>
      <c r="B21" s="1">
        <f ca="1">IFERROR(__xludf.DUMMYFUNCTION("""COMPUTED_VALUE"""),1641.07)</f>
        <v>1641.07</v>
      </c>
      <c r="C21" s="1">
        <f ca="1">IFERROR(__xludf.DUMMYFUNCTION("""COMPUTED_VALUE"""),1657.26)</f>
        <v>1657.26</v>
      </c>
      <c r="D21" s="1">
        <f ca="1">IFERROR(__xludf.DUMMYFUNCTION("""COMPUTED_VALUE"""),1631.78)</f>
        <v>1631.78</v>
      </c>
      <c r="E21" s="1">
        <f ca="1">IFERROR(__xludf.DUMMYFUNCTION("""COMPUTED_VALUE"""),1654.93)</f>
        <v>1654.93</v>
      </c>
      <c r="F21" s="1">
        <f ca="1">IFERROR(__xludf.DUMMYFUNCTION("""COMPUTED_VALUE"""),4089943)</f>
        <v>4089943</v>
      </c>
    </row>
    <row r="22" spans="1:6" ht="15.75" customHeight="1" x14ac:dyDescent="0.25">
      <c r="A22" s="3">
        <f ca="1">IFERROR(__xludf.DUMMYFUNCTION("""COMPUTED_VALUE"""),43490.6666666666)</f>
        <v>43490.666666666599</v>
      </c>
      <c r="B22" s="1">
        <f ca="1">IFERROR(__xludf.DUMMYFUNCTION("""COMPUTED_VALUE"""),1670.5)</f>
        <v>1670.5</v>
      </c>
      <c r="C22" s="1">
        <f ca="1">IFERROR(__xludf.DUMMYFUNCTION("""COMPUTED_VALUE"""),1683.48)</f>
        <v>1683.48</v>
      </c>
      <c r="D22" s="1">
        <f ca="1">IFERROR(__xludf.DUMMYFUNCTION("""COMPUTED_VALUE"""),1661.61)</f>
        <v>1661.61</v>
      </c>
      <c r="E22" s="1">
        <f ca="1">IFERROR(__xludf.DUMMYFUNCTION("""COMPUTED_VALUE"""),1670.57)</f>
        <v>1670.57</v>
      </c>
      <c r="F22" s="1">
        <f ca="1">IFERROR(__xludf.DUMMYFUNCTION("""COMPUTED_VALUE"""),4959679)</f>
        <v>4959679</v>
      </c>
    </row>
    <row r="23" spans="1:6" ht="15.75" customHeight="1" x14ac:dyDescent="0.25">
      <c r="A23" s="3">
        <f ca="1">IFERROR(__xludf.DUMMYFUNCTION("""COMPUTED_VALUE"""),43493.6666666666)</f>
        <v>43493.666666666599</v>
      </c>
      <c r="B23" s="1">
        <f ca="1">IFERROR(__xludf.DUMMYFUNCTION("""COMPUTED_VALUE"""),1643.59)</f>
        <v>1643.59</v>
      </c>
      <c r="C23" s="1">
        <f ca="1">IFERROR(__xludf.DUMMYFUNCTION("""COMPUTED_VALUE"""),1645)</f>
        <v>1645</v>
      </c>
      <c r="D23" s="1">
        <f ca="1">IFERROR(__xludf.DUMMYFUNCTION("""COMPUTED_VALUE"""),1614.09)</f>
        <v>1614.09</v>
      </c>
      <c r="E23" s="1">
        <f ca="1">IFERROR(__xludf.DUMMYFUNCTION("""COMPUTED_VALUE"""),1637.89)</f>
        <v>1637.89</v>
      </c>
      <c r="F23" s="1">
        <f ca="1">IFERROR(__xludf.DUMMYFUNCTION("""COMPUTED_VALUE"""),4837711)</f>
        <v>4837711</v>
      </c>
    </row>
    <row r="24" spans="1:6" ht="15.75" customHeight="1" x14ac:dyDescent="0.25">
      <c r="A24" s="3">
        <f ca="1">IFERROR(__xludf.DUMMYFUNCTION("""COMPUTED_VALUE"""),43494.6666666666)</f>
        <v>43494.666666666599</v>
      </c>
      <c r="B24" s="1">
        <f ca="1">IFERROR(__xludf.DUMMYFUNCTION("""COMPUTED_VALUE"""),1631.27)</f>
        <v>1631.27</v>
      </c>
      <c r="C24" s="1">
        <f ca="1">IFERROR(__xludf.DUMMYFUNCTION("""COMPUTED_VALUE"""),1632.38)</f>
        <v>1632.38</v>
      </c>
      <c r="D24" s="1">
        <f ca="1">IFERROR(__xludf.DUMMYFUNCTION("""COMPUTED_VALUE"""),1590.72)</f>
        <v>1590.72</v>
      </c>
      <c r="E24" s="1">
        <f ca="1">IFERROR(__xludf.DUMMYFUNCTION("""COMPUTED_VALUE"""),1593.88)</f>
        <v>1593.88</v>
      </c>
      <c r="F24" s="1">
        <f ca="1">IFERROR(__xludf.DUMMYFUNCTION("""COMPUTED_VALUE"""),4632782)</f>
        <v>4632782</v>
      </c>
    </row>
    <row r="25" spans="1:6" ht="15.75" customHeight="1" x14ac:dyDescent="0.25">
      <c r="A25" s="3">
        <f ca="1">IFERROR(__xludf.DUMMYFUNCTION("""COMPUTED_VALUE"""),43495.6666666666)</f>
        <v>43495.666666666599</v>
      </c>
      <c r="B25" s="1">
        <f ca="1">IFERROR(__xludf.DUMMYFUNCTION("""COMPUTED_VALUE"""),1623)</f>
        <v>1623</v>
      </c>
      <c r="C25" s="1">
        <f ca="1">IFERROR(__xludf.DUMMYFUNCTION("""COMPUTED_VALUE"""),1676.95)</f>
        <v>1676.95</v>
      </c>
      <c r="D25" s="1">
        <f ca="1">IFERROR(__xludf.DUMMYFUNCTION("""COMPUTED_VALUE"""),1619.68)</f>
        <v>1619.68</v>
      </c>
      <c r="E25" s="1">
        <f ca="1">IFERROR(__xludf.DUMMYFUNCTION("""COMPUTED_VALUE"""),1670.43)</f>
        <v>1670.43</v>
      </c>
      <c r="F25" s="1">
        <f ca="1">IFERROR(__xludf.DUMMYFUNCTION("""COMPUTED_VALUE"""),5783822)</f>
        <v>5783822</v>
      </c>
    </row>
    <row r="26" spans="1:6" ht="15.75" customHeight="1" x14ac:dyDescent="0.25">
      <c r="A26" s="3">
        <f ca="1">IFERROR(__xludf.DUMMYFUNCTION("""COMPUTED_VALUE"""),43496.6666666666)</f>
        <v>43496.666666666599</v>
      </c>
      <c r="B26" s="1">
        <f ca="1">IFERROR(__xludf.DUMMYFUNCTION("""COMPUTED_VALUE"""),1692.85)</f>
        <v>1692.85</v>
      </c>
      <c r="C26" s="1">
        <f ca="1">IFERROR(__xludf.DUMMYFUNCTION("""COMPUTED_VALUE"""),1736.41)</f>
        <v>1736.41</v>
      </c>
      <c r="D26" s="1">
        <f ca="1">IFERROR(__xludf.DUMMYFUNCTION("""COMPUTED_VALUE"""),1679.08)</f>
        <v>1679.08</v>
      </c>
      <c r="E26" s="1">
        <f ca="1">IFERROR(__xludf.DUMMYFUNCTION("""COMPUTED_VALUE"""),1718.73)</f>
        <v>1718.73</v>
      </c>
      <c r="F26" s="1">
        <f ca="1">IFERROR(__xludf.DUMMYFUNCTION("""COMPUTED_VALUE"""),10910338)</f>
        <v>10910338</v>
      </c>
    </row>
    <row r="27" spans="1:6" ht="15.75" customHeight="1" x14ac:dyDescent="0.25">
      <c r="A27" s="3">
        <f ca="1">IFERROR(__xludf.DUMMYFUNCTION("""COMPUTED_VALUE"""),43497.6666666666)</f>
        <v>43497.666666666599</v>
      </c>
      <c r="B27" s="1">
        <f ca="1">IFERROR(__xludf.DUMMYFUNCTION("""COMPUTED_VALUE"""),1638.88)</f>
        <v>1638.88</v>
      </c>
      <c r="C27" s="1">
        <f ca="1">IFERROR(__xludf.DUMMYFUNCTION("""COMPUTED_VALUE"""),1673.06)</f>
        <v>1673.06</v>
      </c>
      <c r="D27" s="1">
        <f ca="1">IFERROR(__xludf.DUMMYFUNCTION("""COMPUTED_VALUE"""),1622.01)</f>
        <v>1622.01</v>
      </c>
      <c r="E27" s="1">
        <f ca="1">IFERROR(__xludf.DUMMYFUNCTION("""COMPUTED_VALUE"""),1626.23)</f>
        <v>1626.23</v>
      </c>
      <c r="F27" s="1">
        <f ca="1">IFERROR(__xludf.DUMMYFUNCTION("""COMPUTED_VALUE"""),11506213)</f>
        <v>11506213</v>
      </c>
    </row>
    <row r="28" spans="1:6" ht="15.75" customHeight="1" x14ac:dyDescent="0.25">
      <c r="A28" s="3">
        <f ca="1">IFERROR(__xludf.DUMMYFUNCTION("""COMPUTED_VALUE"""),43500.6666666666)</f>
        <v>43500.666666666599</v>
      </c>
      <c r="B28" s="1">
        <f ca="1">IFERROR(__xludf.DUMMYFUNCTION("""COMPUTED_VALUE"""),1623)</f>
        <v>1623</v>
      </c>
      <c r="C28" s="1">
        <f ca="1">IFERROR(__xludf.DUMMYFUNCTION("""COMPUTED_VALUE"""),1649.63)</f>
        <v>1649.63</v>
      </c>
      <c r="D28" s="1">
        <f ca="1">IFERROR(__xludf.DUMMYFUNCTION("""COMPUTED_VALUE"""),1613.5)</f>
        <v>1613.5</v>
      </c>
      <c r="E28" s="1">
        <f ca="1">IFERROR(__xludf.DUMMYFUNCTION("""COMPUTED_VALUE"""),1633.31)</f>
        <v>1633.31</v>
      </c>
      <c r="F28" s="1">
        <f ca="1">IFERROR(__xludf.DUMMYFUNCTION("""COMPUTED_VALUE"""),4929187)</f>
        <v>4929187</v>
      </c>
    </row>
    <row r="29" spans="1:6" ht="15.75" customHeight="1" x14ac:dyDescent="0.25">
      <c r="A29" s="3">
        <f ca="1">IFERROR(__xludf.DUMMYFUNCTION("""COMPUTED_VALUE"""),43501.6666666666)</f>
        <v>43501.666666666599</v>
      </c>
      <c r="B29" s="1">
        <f ca="1">IFERROR(__xludf.DUMMYFUNCTION("""COMPUTED_VALUE"""),1643.34)</f>
        <v>1643.34</v>
      </c>
      <c r="C29" s="1">
        <f ca="1">IFERROR(__xludf.DUMMYFUNCTION("""COMPUTED_VALUE"""),1665.26)</f>
        <v>1665.26</v>
      </c>
      <c r="D29" s="1">
        <f ca="1">IFERROR(__xludf.DUMMYFUNCTION("""COMPUTED_VALUE"""),1642.5)</f>
        <v>1642.5</v>
      </c>
      <c r="E29" s="1">
        <f ca="1">IFERROR(__xludf.DUMMYFUNCTION("""COMPUTED_VALUE"""),1658.81)</f>
        <v>1658.81</v>
      </c>
      <c r="F29" s="1">
        <f ca="1">IFERROR(__xludf.DUMMYFUNCTION("""COMPUTED_VALUE"""),4453105)</f>
        <v>4453105</v>
      </c>
    </row>
    <row r="30" spans="1:6" ht="15.75" customHeight="1" x14ac:dyDescent="0.25">
      <c r="A30" s="3">
        <f ca="1">IFERROR(__xludf.DUMMYFUNCTION("""COMPUTED_VALUE"""),43502.6666666666)</f>
        <v>43502.666666666599</v>
      </c>
      <c r="B30" s="1">
        <f ca="1">IFERROR(__xludf.DUMMYFUNCTION("""COMPUTED_VALUE"""),1670.75)</f>
        <v>1670.75</v>
      </c>
      <c r="C30" s="1">
        <f ca="1">IFERROR(__xludf.DUMMYFUNCTION("""COMPUTED_VALUE"""),1672.26)</f>
        <v>1672.26</v>
      </c>
      <c r="D30" s="1">
        <f ca="1">IFERROR(__xludf.DUMMYFUNCTION("""COMPUTED_VALUE"""),1633.34)</f>
        <v>1633.34</v>
      </c>
      <c r="E30" s="1">
        <f ca="1">IFERROR(__xludf.DUMMYFUNCTION("""COMPUTED_VALUE"""),1640.26)</f>
        <v>1640.26</v>
      </c>
      <c r="F30" s="1">
        <f ca="1">IFERROR(__xludf.DUMMYFUNCTION("""COMPUTED_VALUE"""),3939883)</f>
        <v>3939883</v>
      </c>
    </row>
    <row r="31" spans="1:6" ht="15.75" customHeight="1" x14ac:dyDescent="0.25">
      <c r="A31" s="3">
        <f ca="1">IFERROR(__xludf.DUMMYFUNCTION("""COMPUTED_VALUE"""),43503.6666666666)</f>
        <v>43503.666666666599</v>
      </c>
      <c r="B31" s="1">
        <f ca="1">IFERROR(__xludf.DUMMYFUNCTION("""COMPUTED_VALUE"""),1625)</f>
        <v>1625</v>
      </c>
      <c r="C31" s="1">
        <f ca="1">IFERROR(__xludf.DUMMYFUNCTION("""COMPUTED_VALUE"""),1625.54)</f>
        <v>1625.54</v>
      </c>
      <c r="D31" s="1">
        <f ca="1">IFERROR(__xludf.DUMMYFUNCTION("""COMPUTED_VALUE"""),1592.91)</f>
        <v>1592.91</v>
      </c>
      <c r="E31" s="1">
        <f ca="1">IFERROR(__xludf.DUMMYFUNCTION("""COMPUTED_VALUE"""),1614.37)</f>
        <v>1614.37</v>
      </c>
      <c r="F31" s="1">
        <f ca="1">IFERROR(__xludf.DUMMYFUNCTION("""COMPUTED_VALUE"""),4626589)</f>
        <v>4626589</v>
      </c>
    </row>
    <row r="32" spans="1:6" ht="15.75" customHeight="1" x14ac:dyDescent="0.25">
      <c r="A32" s="3">
        <f ca="1">IFERROR(__xludf.DUMMYFUNCTION("""COMPUTED_VALUE"""),43504.6666666666)</f>
        <v>43504.666666666599</v>
      </c>
      <c r="B32" s="1">
        <f ca="1">IFERROR(__xludf.DUMMYFUNCTION("""COMPUTED_VALUE"""),1586)</f>
        <v>1586</v>
      </c>
      <c r="C32" s="1">
        <f ca="1">IFERROR(__xludf.DUMMYFUNCTION("""COMPUTED_VALUE"""),1588.59)</f>
        <v>1588.59</v>
      </c>
      <c r="D32" s="1">
        <f ca="1">IFERROR(__xludf.DUMMYFUNCTION("""COMPUTED_VALUE"""),1566.76)</f>
        <v>1566.76</v>
      </c>
      <c r="E32" s="1">
        <f ca="1">IFERROR(__xludf.DUMMYFUNCTION("""COMPUTED_VALUE"""),1588.22)</f>
        <v>1588.22</v>
      </c>
      <c r="F32" s="1">
        <f ca="1">IFERROR(__xludf.DUMMYFUNCTION("""COMPUTED_VALUE"""),5657457)</f>
        <v>5657457</v>
      </c>
    </row>
    <row r="33" spans="1:6" ht="15.75" customHeight="1" x14ac:dyDescent="0.25">
      <c r="A33" s="3">
        <f ca="1">IFERROR(__xludf.DUMMYFUNCTION("""COMPUTED_VALUE"""),43507.6666666666)</f>
        <v>43507.666666666599</v>
      </c>
      <c r="B33" s="1">
        <f ca="1">IFERROR(__xludf.DUMMYFUNCTION("""COMPUTED_VALUE"""),1600.98)</f>
        <v>1600.98</v>
      </c>
      <c r="C33" s="1">
        <f ca="1">IFERROR(__xludf.DUMMYFUNCTION("""COMPUTED_VALUE"""),1609.29)</f>
        <v>1609.29</v>
      </c>
      <c r="D33" s="1">
        <f ca="1">IFERROR(__xludf.DUMMYFUNCTION("""COMPUTED_VALUE"""),1586)</f>
        <v>1586</v>
      </c>
      <c r="E33" s="1">
        <f ca="1">IFERROR(__xludf.DUMMYFUNCTION("""COMPUTED_VALUE"""),1591)</f>
        <v>1591</v>
      </c>
      <c r="F33" s="1">
        <f ca="1">IFERROR(__xludf.DUMMYFUNCTION("""COMPUTED_VALUE"""),3317328)</f>
        <v>3317328</v>
      </c>
    </row>
    <row r="34" spans="1:6" ht="15.75" customHeight="1" x14ac:dyDescent="0.25">
      <c r="A34" s="3">
        <f ca="1">IFERROR(__xludf.DUMMYFUNCTION("""COMPUTED_VALUE"""),43508.6666666666)</f>
        <v>43508.666666666599</v>
      </c>
      <c r="B34" s="1">
        <f ca="1">IFERROR(__xludf.DUMMYFUNCTION("""COMPUTED_VALUE"""),1604)</f>
        <v>1604</v>
      </c>
      <c r="C34" s="1">
        <f ca="1">IFERROR(__xludf.DUMMYFUNCTION("""COMPUTED_VALUE"""),1639.4)</f>
        <v>1639.4</v>
      </c>
      <c r="D34" s="1">
        <f ca="1">IFERROR(__xludf.DUMMYFUNCTION("""COMPUTED_VALUE"""),1598.88)</f>
        <v>1598.88</v>
      </c>
      <c r="E34" s="1">
        <f ca="1">IFERROR(__xludf.DUMMYFUNCTION("""COMPUTED_VALUE"""),1638.01)</f>
        <v>1638.01</v>
      </c>
      <c r="F34" s="1">
        <f ca="1">IFERROR(__xludf.DUMMYFUNCTION("""COMPUTED_VALUE"""),4858604)</f>
        <v>4858604</v>
      </c>
    </row>
    <row r="35" spans="1:6" ht="15.75" customHeight="1" x14ac:dyDescent="0.25">
      <c r="A35" s="3">
        <f ca="1">IFERROR(__xludf.DUMMYFUNCTION("""COMPUTED_VALUE"""),43509.6666666666)</f>
        <v>43509.666666666599</v>
      </c>
      <c r="B35" s="1">
        <f ca="1">IFERROR(__xludf.DUMMYFUNCTION("""COMPUTED_VALUE"""),1647)</f>
        <v>1647</v>
      </c>
      <c r="C35" s="1">
        <f ca="1">IFERROR(__xludf.DUMMYFUNCTION("""COMPUTED_VALUE"""),1656.38)</f>
        <v>1656.38</v>
      </c>
      <c r="D35" s="1">
        <f ca="1">IFERROR(__xludf.DUMMYFUNCTION("""COMPUTED_VALUE"""),1637.11)</f>
        <v>1637.11</v>
      </c>
      <c r="E35" s="1">
        <f ca="1">IFERROR(__xludf.DUMMYFUNCTION("""COMPUTED_VALUE"""),1640)</f>
        <v>1640</v>
      </c>
      <c r="F35" s="1">
        <f ca="1">IFERROR(__xludf.DUMMYFUNCTION("""COMPUTED_VALUE"""),3560321)</f>
        <v>3560321</v>
      </c>
    </row>
    <row r="36" spans="1:6" ht="15.75" customHeight="1" x14ac:dyDescent="0.25">
      <c r="A36" s="3">
        <f ca="1">IFERROR(__xludf.DUMMYFUNCTION("""COMPUTED_VALUE"""),43510.6666666666)</f>
        <v>43510.666666666599</v>
      </c>
      <c r="B36" s="1">
        <f ca="1">IFERROR(__xludf.DUMMYFUNCTION("""COMPUTED_VALUE"""),1624.5)</f>
        <v>1624.5</v>
      </c>
      <c r="C36" s="1">
        <f ca="1">IFERROR(__xludf.DUMMYFUNCTION("""COMPUTED_VALUE"""),1637.9)</f>
        <v>1637.9</v>
      </c>
      <c r="D36" s="1">
        <f ca="1">IFERROR(__xludf.DUMMYFUNCTION("""COMPUTED_VALUE"""),1606.06)</f>
        <v>1606.06</v>
      </c>
      <c r="E36" s="1">
        <f ca="1">IFERROR(__xludf.DUMMYFUNCTION("""COMPUTED_VALUE"""),1622.65)</f>
        <v>1622.65</v>
      </c>
      <c r="F36" s="1">
        <f ca="1">IFERROR(__xludf.DUMMYFUNCTION("""COMPUTED_VALUE"""),4120524)</f>
        <v>4120524</v>
      </c>
    </row>
    <row r="37" spans="1:6" ht="15.75" customHeight="1" x14ac:dyDescent="0.25">
      <c r="A37" s="3">
        <f ca="1">IFERROR(__xludf.DUMMYFUNCTION("""COMPUTED_VALUE"""),43511.6666666666)</f>
        <v>43511.666666666599</v>
      </c>
      <c r="B37" s="1">
        <f ca="1">IFERROR(__xludf.DUMMYFUNCTION("""COMPUTED_VALUE"""),1627.86)</f>
        <v>1627.86</v>
      </c>
      <c r="C37" s="1">
        <f ca="1">IFERROR(__xludf.DUMMYFUNCTION("""COMPUTED_VALUE"""),1628.91)</f>
        <v>1628.91</v>
      </c>
      <c r="D37" s="1">
        <f ca="1">IFERROR(__xludf.DUMMYFUNCTION("""COMPUTED_VALUE"""),1604.5)</f>
        <v>1604.5</v>
      </c>
      <c r="E37" s="1">
        <f ca="1">IFERROR(__xludf.DUMMYFUNCTION("""COMPUTED_VALUE"""),1607.95)</f>
        <v>1607.95</v>
      </c>
      <c r="F37" s="1">
        <f ca="1">IFERROR(__xludf.DUMMYFUNCTION("""COMPUTED_VALUE"""),4343893)</f>
        <v>4343893</v>
      </c>
    </row>
    <row r="38" spans="1:6" ht="15.75" customHeight="1" x14ac:dyDescent="0.25">
      <c r="A38" s="3">
        <f ca="1">IFERROR(__xludf.DUMMYFUNCTION("""COMPUTED_VALUE"""),43515.6666666666)</f>
        <v>43515.666666666599</v>
      </c>
      <c r="B38" s="1">
        <f ca="1">IFERROR(__xludf.DUMMYFUNCTION("""COMPUTED_VALUE"""),1601)</f>
        <v>1601</v>
      </c>
      <c r="C38" s="1">
        <f ca="1">IFERROR(__xludf.DUMMYFUNCTION("""COMPUTED_VALUE"""),1634)</f>
        <v>1634</v>
      </c>
      <c r="D38" s="1">
        <f ca="1">IFERROR(__xludf.DUMMYFUNCTION("""COMPUTED_VALUE"""),1600.56)</f>
        <v>1600.56</v>
      </c>
      <c r="E38" s="1">
        <f ca="1">IFERROR(__xludf.DUMMYFUNCTION("""COMPUTED_VALUE"""),1627.58)</f>
        <v>1627.58</v>
      </c>
      <c r="F38" s="1">
        <f ca="1">IFERROR(__xludf.DUMMYFUNCTION("""COMPUTED_VALUE"""),3681656)</f>
        <v>3681656</v>
      </c>
    </row>
    <row r="39" spans="1:6" ht="15.75" customHeight="1" x14ac:dyDescent="0.25">
      <c r="A39" s="3">
        <f ca="1">IFERROR(__xludf.DUMMYFUNCTION("""COMPUTED_VALUE"""),43516.6666666666)</f>
        <v>43516.666666666599</v>
      </c>
      <c r="B39" s="1">
        <f ca="1">IFERROR(__xludf.DUMMYFUNCTION("""COMPUTED_VALUE"""),1630)</f>
        <v>1630</v>
      </c>
      <c r="C39" s="1">
        <f ca="1">IFERROR(__xludf.DUMMYFUNCTION("""COMPUTED_VALUE"""),1634.93)</f>
        <v>1634.93</v>
      </c>
      <c r="D39" s="1">
        <f ca="1">IFERROR(__xludf.DUMMYFUNCTION("""COMPUTED_VALUE"""),1610.12)</f>
        <v>1610.12</v>
      </c>
      <c r="E39" s="1">
        <f ca="1">IFERROR(__xludf.DUMMYFUNCTION("""COMPUTED_VALUE"""),1622.1)</f>
        <v>1622.1</v>
      </c>
      <c r="F39" s="1">
        <f ca="1">IFERROR(__xludf.DUMMYFUNCTION("""COMPUTED_VALUE"""),3337589)</f>
        <v>3337589</v>
      </c>
    </row>
    <row r="40" spans="1:6" ht="15.75" customHeight="1" x14ac:dyDescent="0.25">
      <c r="A40" s="3">
        <f ca="1">IFERROR(__xludf.DUMMYFUNCTION("""COMPUTED_VALUE"""),43517.6666666666)</f>
        <v>43517.666666666599</v>
      </c>
      <c r="B40" s="1">
        <f ca="1">IFERROR(__xludf.DUMMYFUNCTION("""COMPUTED_VALUE"""),1619.85)</f>
        <v>1619.85</v>
      </c>
      <c r="C40" s="1">
        <f ca="1">IFERROR(__xludf.DUMMYFUNCTION("""COMPUTED_VALUE"""),1623.56)</f>
        <v>1623.56</v>
      </c>
      <c r="D40" s="1">
        <f ca="1">IFERROR(__xludf.DUMMYFUNCTION("""COMPUTED_VALUE"""),1600.91)</f>
        <v>1600.91</v>
      </c>
      <c r="E40" s="1">
        <f ca="1">IFERROR(__xludf.DUMMYFUNCTION("""COMPUTED_VALUE"""),1619.44)</f>
        <v>1619.44</v>
      </c>
      <c r="F40" s="1">
        <f ca="1">IFERROR(__xludf.DUMMYFUNCTION("""COMPUTED_VALUE"""),3483392)</f>
        <v>3483392</v>
      </c>
    </row>
    <row r="41" spans="1:6" ht="15.75" customHeight="1" x14ac:dyDescent="0.25">
      <c r="A41" s="3">
        <f ca="1">IFERROR(__xludf.DUMMYFUNCTION("""COMPUTED_VALUE"""),43518.6666666666)</f>
        <v>43518.666666666599</v>
      </c>
      <c r="B41" s="1">
        <f ca="1">IFERROR(__xludf.DUMMYFUNCTION("""COMPUTED_VALUE"""),1623.5)</f>
        <v>1623.5</v>
      </c>
      <c r="C41" s="1">
        <f ca="1">IFERROR(__xludf.DUMMYFUNCTION("""COMPUTED_VALUE"""),1634.94)</f>
        <v>1634.94</v>
      </c>
      <c r="D41" s="1">
        <f ca="1">IFERROR(__xludf.DUMMYFUNCTION("""COMPUTED_VALUE"""),1621.17)</f>
        <v>1621.17</v>
      </c>
      <c r="E41" s="1">
        <f ca="1">IFERROR(__xludf.DUMMYFUNCTION("""COMPUTED_VALUE"""),1631.56)</f>
        <v>1631.56</v>
      </c>
      <c r="F41" s="1">
        <f ca="1">IFERROR(__xludf.DUMMYFUNCTION("""COMPUTED_VALUE"""),3096191)</f>
        <v>3096191</v>
      </c>
    </row>
    <row r="42" spans="1:6" ht="15.75" customHeight="1" x14ac:dyDescent="0.25">
      <c r="A42" s="3">
        <f ca="1">IFERROR(__xludf.DUMMYFUNCTION("""COMPUTED_VALUE"""),43521.6666666666)</f>
        <v>43521.666666666599</v>
      </c>
      <c r="B42" s="1">
        <f ca="1">IFERROR(__xludf.DUMMYFUNCTION("""COMPUTED_VALUE"""),1641.45)</f>
        <v>1641.45</v>
      </c>
      <c r="C42" s="1">
        <f ca="1">IFERROR(__xludf.DUMMYFUNCTION("""COMPUTED_VALUE"""),1654.6)</f>
        <v>1654.6</v>
      </c>
      <c r="D42" s="1">
        <f ca="1">IFERROR(__xludf.DUMMYFUNCTION("""COMPUTED_VALUE"""),1630.39)</f>
        <v>1630.39</v>
      </c>
      <c r="E42" s="1">
        <f ca="1">IFERROR(__xludf.DUMMYFUNCTION("""COMPUTED_VALUE"""),1633)</f>
        <v>1633</v>
      </c>
      <c r="F42" s="1">
        <f ca="1">IFERROR(__xludf.DUMMYFUNCTION("""COMPUTED_VALUE"""),3184462)</f>
        <v>3184462</v>
      </c>
    </row>
    <row r="43" spans="1:6" ht="15.75" customHeight="1" x14ac:dyDescent="0.25">
      <c r="A43" s="3">
        <f ca="1">IFERROR(__xludf.DUMMYFUNCTION("""COMPUTED_VALUE"""),43522.6666666666)</f>
        <v>43522.666666666599</v>
      </c>
      <c r="B43" s="1">
        <f ca="1">IFERROR(__xludf.DUMMYFUNCTION("""COMPUTED_VALUE"""),1625.98)</f>
        <v>1625.98</v>
      </c>
      <c r="C43" s="1">
        <f ca="1">IFERROR(__xludf.DUMMYFUNCTION("""COMPUTED_VALUE"""),1639.99)</f>
        <v>1639.99</v>
      </c>
      <c r="D43" s="1">
        <f ca="1">IFERROR(__xludf.DUMMYFUNCTION("""COMPUTED_VALUE"""),1616.13)</f>
        <v>1616.13</v>
      </c>
      <c r="E43" s="1">
        <f ca="1">IFERROR(__xludf.DUMMYFUNCTION("""COMPUTED_VALUE"""),1636.4)</f>
        <v>1636.4</v>
      </c>
      <c r="F43" s="1">
        <f ca="1">IFERROR(__xludf.DUMMYFUNCTION("""COMPUTED_VALUE"""),2665815)</f>
        <v>2665815</v>
      </c>
    </row>
    <row r="44" spans="1:6" ht="15.75" customHeight="1" x14ac:dyDescent="0.25">
      <c r="A44" s="3">
        <f ca="1">IFERROR(__xludf.DUMMYFUNCTION("""COMPUTED_VALUE"""),43523.6666666666)</f>
        <v>43523.666666666599</v>
      </c>
      <c r="B44" s="1">
        <f ca="1">IFERROR(__xludf.DUMMYFUNCTION("""COMPUTED_VALUE"""),1628.18)</f>
        <v>1628.18</v>
      </c>
      <c r="C44" s="1">
        <f ca="1">IFERROR(__xludf.DUMMYFUNCTION("""COMPUTED_VALUE"""),1641.81)</f>
        <v>1641.81</v>
      </c>
      <c r="D44" s="1">
        <f ca="1">IFERROR(__xludf.DUMMYFUNCTION("""COMPUTED_VALUE"""),1615.1)</f>
        <v>1615.1</v>
      </c>
      <c r="E44" s="1">
        <f ca="1">IFERROR(__xludf.DUMMYFUNCTION("""COMPUTED_VALUE"""),1641.09)</f>
        <v>1641.09</v>
      </c>
      <c r="F44" s="1">
        <f ca="1">IFERROR(__xludf.DUMMYFUNCTION("""COMPUTED_VALUE"""),3148824)</f>
        <v>3148824</v>
      </c>
    </row>
    <row r="45" spans="1:6" ht="15.75" customHeight="1" x14ac:dyDescent="0.25">
      <c r="A45" s="3">
        <f ca="1">IFERROR(__xludf.DUMMYFUNCTION("""COMPUTED_VALUE"""),43524.6666666666)</f>
        <v>43524.666666666599</v>
      </c>
      <c r="B45" s="1">
        <f ca="1">IFERROR(__xludf.DUMMYFUNCTION("""COMPUTED_VALUE"""),1635.25)</f>
        <v>1635.25</v>
      </c>
      <c r="C45" s="1">
        <f ca="1">IFERROR(__xludf.DUMMYFUNCTION("""COMPUTED_VALUE"""),1651.77)</f>
        <v>1651.77</v>
      </c>
      <c r="D45" s="1">
        <f ca="1">IFERROR(__xludf.DUMMYFUNCTION("""COMPUTED_VALUE"""),1633.83)</f>
        <v>1633.83</v>
      </c>
      <c r="E45" s="1">
        <f ca="1">IFERROR(__xludf.DUMMYFUNCTION("""COMPUTED_VALUE"""),1639.83)</f>
        <v>1639.83</v>
      </c>
      <c r="F45" s="1">
        <f ca="1">IFERROR(__xludf.DUMMYFUNCTION("""COMPUTED_VALUE"""),3025891)</f>
        <v>3025891</v>
      </c>
    </row>
    <row r="46" spans="1:6" ht="15.75" customHeight="1" x14ac:dyDescent="0.25">
      <c r="A46" s="3">
        <f ca="1">IFERROR(__xludf.DUMMYFUNCTION("""COMPUTED_VALUE"""),43525.6666666666)</f>
        <v>43525.666666666599</v>
      </c>
      <c r="B46" s="1">
        <f ca="1">IFERROR(__xludf.DUMMYFUNCTION("""COMPUTED_VALUE"""),1655.13)</f>
        <v>1655.13</v>
      </c>
      <c r="C46" s="1">
        <f ca="1">IFERROR(__xludf.DUMMYFUNCTION("""COMPUTED_VALUE"""),1674.26)</f>
        <v>1674.26</v>
      </c>
      <c r="D46" s="1">
        <f ca="1">IFERROR(__xludf.DUMMYFUNCTION("""COMPUTED_VALUE"""),1651)</f>
        <v>1651</v>
      </c>
      <c r="E46" s="1">
        <f ca="1">IFERROR(__xludf.DUMMYFUNCTION("""COMPUTED_VALUE"""),1671.73)</f>
        <v>1671.73</v>
      </c>
      <c r="F46" s="1">
        <f ca="1">IFERROR(__xludf.DUMMYFUNCTION("""COMPUTED_VALUE"""),4974877)</f>
        <v>4974877</v>
      </c>
    </row>
    <row r="47" spans="1:6" ht="15.75" customHeight="1" x14ac:dyDescent="0.25">
      <c r="A47" s="3">
        <f ca="1">IFERROR(__xludf.DUMMYFUNCTION("""COMPUTED_VALUE"""),43528.6666666666)</f>
        <v>43528.666666666599</v>
      </c>
      <c r="B47" s="1">
        <f ca="1">IFERROR(__xludf.DUMMYFUNCTION("""COMPUTED_VALUE"""),1685)</f>
        <v>1685</v>
      </c>
      <c r="C47" s="1">
        <f ca="1">IFERROR(__xludf.DUMMYFUNCTION("""COMPUTED_VALUE"""),1709.43)</f>
        <v>1709.43</v>
      </c>
      <c r="D47" s="1">
        <f ca="1">IFERROR(__xludf.DUMMYFUNCTION("""COMPUTED_VALUE"""),1674.36)</f>
        <v>1674.36</v>
      </c>
      <c r="E47" s="1">
        <f ca="1">IFERROR(__xludf.DUMMYFUNCTION("""COMPUTED_VALUE"""),1696.17)</f>
        <v>1696.17</v>
      </c>
      <c r="F47" s="1">
        <f ca="1">IFERROR(__xludf.DUMMYFUNCTION("""COMPUTED_VALUE"""),6167358)</f>
        <v>6167358</v>
      </c>
    </row>
    <row r="48" spans="1:6" ht="15.75" customHeight="1" x14ac:dyDescent="0.25">
      <c r="A48" s="3">
        <f ca="1">IFERROR(__xludf.DUMMYFUNCTION("""COMPUTED_VALUE"""),43529.6666666666)</f>
        <v>43529.666666666599</v>
      </c>
      <c r="B48" s="1">
        <f ca="1">IFERROR(__xludf.DUMMYFUNCTION("""COMPUTED_VALUE"""),1702.95)</f>
        <v>1702.95</v>
      </c>
      <c r="C48" s="1">
        <f ca="1">IFERROR(__xludf.DUMMYFUNCTION("""COMPUTED_VALUE"""),1707.8)</f>
        <v>1707.8</v>
      </c>
      <c r="D48" s="1">
        <f ca="1">IFERROR(__xludf.DUMMYFUNCTION("""COMPUTED_VALUE"""),1689.01)</f>
        <v>1689.01</v>
      </c>
      <c r="E48" s="1">
        <f ca="1">IFERROR(__xludf.DUMMYFUNCTION("""COMPUTED_VALUE"""),1692.43)</f>
        <v>1692.43</v>
      </c>
      <c r="F48" s="1">
        <f ca="1">IFERROR(__xludf.DUMMYFUNCTION("""COMPUTED_VALUE"""),3681522)</f>
        <v>3681522</v>
      </c>
    </row>
    <row r="49" spans="1:6" ht="15.75" customHeight="1" x14ac:dyDescent="0.25">
      <c r="A49" s="3">
        <f ca="1">IFERROR(__xludf.DUMMYFUNCTION("""COMPUTED_VALUE"""),43530.6666666666)</f>
        <v>43530.666666666599</v>
      </c>
      <c r="B49" s="1">
        <f ca="1">IFERROR(__xludf.DUMMYFUNCTION("""COMPUTED_VALUE"""),1695.97)</f>
        <v>1695.97</v>
      </c>
      <c r="C49" s="1">
        <f ca="1">IFERROR(__xludf.DUMMYFUNCTION("""COMPUTED_VALUE"""),1697.75)</f>
        <v>1697.75</v>
      </c>
      <c r="D49" s="1">
        <f ca="1">IFERROR(__xludf.DUMMYFUNCTION("""COMPUTED_VALUE"""),1668.28)</f>
        <v>1668.28</v>
      </c>
      <c r="E49" s="1">
        <f ca="1">IFERROR(__xludf.DUMMYFUNCTION("""COMPUTED_VALUE"""),1668.95)</f>
        <v>1668.95</v>
      </c>
      <c r="F49" s="1">
        <f ca="1">IFERROR(__xludf.DUMMYFUNCTION("""COMPUTED_VALUE"""),3996001)</f>
        <v>3996001</v>
      </c>
    </row>
    <row r="50" spans="1:6" ht="15.75" customHeight="1" x14ac:dyDescent="0.25">
      <c r="A50" s="3">
        <f ca="1">IFERROR(__xludf.DUMMYFUNCTION("""COMPUTED_VALUE"""),43531.6666666666)</f>
        <v>43531.666666666599</v>
      </c>
      <c r="B50" s="1">
        <f ca="1">IFERROR(__xludf.DUMMYFUNCTION("""COMPUTED_VALUE"""),1667.37)</f>
        <v>1667.37</v>
      </c>
      <c r="C50" s="1">
        <f ca="1">IFERROR(__xludf.DUMMYFUNCTION("""COMPUTED_VALUE"""),1669.75)</f>
        <v>1669.75</v>
      </c>
      <c r="D50" s="1">
        <f ca="1">IFERROR(__xludf.DUMMYFUNCTION("""COMPUTED_VALUE"""),1620.51)</f>
        <v>1620.51</v>
      </c>
      <c r="E50" s="1">
        <f ca="1">IFERROR(__xludf.DUMMYFUNCTION("""COMPUTED_VALUE"""),1625.95)</f>
        <v>1625.95</v>
      </c>
      <c r="F50" s="1">
        <f ca="1">IFERROR(__xludf.DUMMYFUNCTION("""COMPUTED_VALUE"""),4957017)</f>
        <v>4957017</v>
      </c>
    </row>
    <row r="51" spans="1:6" ht="15.75" customHeight="1" x14ac:dyDescent="0.25">
      <c r="A51" s="3">
        <f ca="1">IFERROR(__xludf.DUMMYFUNCTION("""COMPUTED_VALUE"""),43532.6666666666)</f>
        <v>43532.666666666599</v>
      </c>
      <c r="B51" s="1">
        <f ca="1">IFERROR(__xludf.DUMMYFUNCTION("""COMPUTED_VALUE"""),1604.01)</f>
        <v>1604.01</v>
      </c>
      <c r="C51" s="1">
        <f ca="1">IFERROR(__xludf.DUMMYFUNCTION("""COMPUTED_VALUE"""),1622.72)</f>
        <v>1622.72</v>
      </c>
      <c r="D51" s="1">
        <f ca="1">IFERROR(__xludf.DUMMYFUNCTION("""COMPUTED_VALUE"""),1586.57)</f>
        <v>1586.57</v>
      </c>
      <c r="E51" s="1">
        <f ca="1">IFERROR(__xludf.DUMMYFUNCTION("""COMPUTED_VALUE"""),1620.8)</f>
        <v>1620.8</v>
      </c>
      <c r="F51" s="1">
        <f ca="1">IFERROR(__xludf.DUMMYFUNCTION("""COMPUTED_VALUE"""),4667014)</f>
        <v>4667014</v>
      </c>
    </row>
    <row r="52" spans="1:6" ht="15.75" customHeight="1" x14ac:dyDescent="0.25">
      <c r="A52" s="3">
        <f ca="1">IFERROR(__xludf.DUMMYFUNCTION("""COMPUTED_VALUE"""),43535.6666666666)</f>
        <v>43535.666666666599</v>
      </c>
      <c r="B52" s="1">
        <f ca="1">IFERROR(__xludf.DUMMYFUNCTION("""COMPUTED_VALUE"""),1626.12)</f>
        <v>1626.12</v>
      </c>
      <c r="C52" s="1">
        <f ca="1">IFERROR(__xludf.DUMMYFUNCTION("""COMPUTED_VALUE"""),1672.29)</f>
        <v>1672.29</v>
      </c>
      <c r="D52" s="1">
        <f ca="1">IFERROR(__xludf.DUMMYFUNCTION("""COMPUTED_VALUE"""),1626.01)</f>
        <v>1626.01</v>
      </c>
      <c r="E52" s="1">
        <f ca="1">IFERROR(__xludf.DUMMYFUNCTION("""COMPUTED_VALUE"""),1670.62)</f>
        <v>1670.62</v>
      </c>
      <c r="F52" s="1">
        <f ca="1">IFERROR(__xludf.DUMMYFUNCTION("""COMPUTED_VALUE"""),3876352)</f>
        <v>3876352</v>
      </c>
    </row>
    <row r="53" spans="1:6" ht="15.75" customHeight="1" x14ac:dyDescent="0.25">
      <c r="A53" s="3">
        <f ca="1">IFERROR(__xludf.DUMMYFUNCTION("""COMPUTED_VALUE"""),43536.6666666666)</f>
        <v>43536.666666666599</v>
      </c>
      <c r="B53" s="1">
        <f ca="1">IFERROR(__xludf.DUMMYFUNCTION("""COMPUTED_VALUE"""),1669)</f>
        <v>1669</v>
      </c>
      <c r="C53" s="1">
        <f ca="1">IFERROR(__xludf.DUMMYFUNCTION("""COMPUTED_VALUE"""),1684.27)</f>
        <v>1684.27</v>
      </c>
      <c r="D53" s="1">
        <f ca="1">IFERROR(__xludf.DUMMYFUNCTION("""COMPUTED_VALUE"""),1660.98)</f>
        <v>1660.98</v>
      </c>
      <c r="E53" s="1">
        <f ca="1">IFERROR(__xludf.DUMMYFUNCTION("""COMPUTED_VALUE"""),1673.1)</f>
        <v>1673.1</v>
      </c>
      <c r="F53" s="1">
        <f ca="1">IFERROR(__xludf.DUMMYFUNCTION("""COMPUTED_VALUE"""),3614498)</f>
        <v>3614498</v>
      </c>
    </row>
    <row r="54" spans="1:6" ht="15.75" customHeight="1" x14ac:dyDescent="0.25">
      <c r="A54" s="3">
        <f ca="1">IFERROR(__xludf.DUMMYFUNCTION("""COMPUTED_VALUE"""),43537.6666666666)</f>
        <v>43537.666666666599</v>
      </c>
      <c r="B54" s="1">
        <f ca="1">IFERROR(__xludf.DUMMYFUNCTION("""COMPUTED_VALUE"""),1683)</f>
        <v>1683</v>
      </c>
      <c r="C54" s="1">
        <f ca="1">IFERROR(__xludf.DUMMYFUNCTION("""COMPUTED_VALUE"""),1700)</f>
        <v>1700</v>
      </c>
      <c r="D54" s="1">
        <f ca="1">IFERROR(__xludf.DUMMYFUNCTION("""COMPUTED_VALUE"""),1679.35)</f>
        <v>1679.35</v>
      </c>
      <c r="E54" s="1">
        <f ca="1">IFERROR(__xludf.DUMMYFUNCTION("""COMPUTED_VALUE"""),1690.81)</f>
        <v>1690.81</v>
      </c>
      <c r="F54" s="1">
        <f ca="1">IFERROR(__xludf.DUMMYFUNCTION("""COMPUTED_VALUE"""),3552041)</f>
        <v>3552041</v>
      </c>
    </row>
    <row r="55" spans="1:6" ht="15.75" customHeight="1" x14ac:dyDescent="0.25">
      <c r="A55" s="3">
        <f ca="1">IFERROR(__xludf.DUMMYFUNCTION("""COMPUTED_VALUE"""),43538.6666666666)</f>
        <v>43538.666666666599</v>
      </c>
      <c r="B55" s="1">
        <f ca="1">IFERROR(__xludf.DUMMYFUNCTION("""COMPUTED_VALUE"""),1691.2)</f>
        <v>1691.2</v>
      </c>
      <c r="C55" s="1">
        <f ca="1">IFERROR(__xludf.DUMMYFUNCTION("""COMPUTED_VALUE"""),1702)</f>
        <v>1702</v>
      </c>
      <c r="D55" s="1">
        <f ca="1">IFERROR(__xludf.DUMMYFUNCTION("""COMPUTED_VALUE"""),1684.34)</f>
        <v>1684.34</v>
      </c>
      <c r="E55" s="1">
        <f ca="1">IFERROR(__xludf.DUMMYFUNCTION("""COMPUTED_VALUE"""),1686.22)</f>
        <v>1686.22</v>
      </c>
      <c r="F55" s="1">
        <f ca="1">IFERROR(__xludf.DUMMYFUNCTION("""COMPUTED_VALUE"""),2946618)</f>
        <v>2946618</v>
      </c>
    </row>
    <row r="56" spans="1:6" ht="15.75" customHeight="1" x14ac:dyDescent="0.25">
      <c r="A56" s="3">
        <f ca="1">IFERROR(__xludf.DUMMYFUNCTION("""COMPUTED_VALUE"""),43539.6666666666)</f>
        <v>43539.666666666599</v>
      </c>
      <c r="B56" s="1">
        <f ca="1">IFERROR(__xludf.DUMMYFUNCTION("""COMPUTED_VALUE"""),1703)</f>
        <v>1703</v>
      </c>
      <c r="C56" s="1">
        <f ca="1">IFERROR(__xludf.DUMMYFUNCTION("""COMPUTED_VALUE"""),1718.8)</f>
        <v>1718.8</v>
      </c>
      <c r="D56" s="1">
        <f ca="1">IFERROR(__xludf.DUMMYFUNCTION("""COMPUTED_VALUE"""),1693.13)</f>
        <v>1693.13</v>
      </c>
      <c r="E56" s="1">
        <f ca="1">IFERROR(__xludf.DUMMYFUNCTION("""COMPUTED_VALUE"""),1712.36)</f>
        <v>1712.36</v>
      </c>
      <c r="F56" s="1">
        <f ca="1">IFERROR(__xludf.DUMMYFUNCTION("""COMPUTED_VALUE"""),7550870)</f>
        <v>7550870</v>
      </c>
    </row>
    <row r="57" spans="1:6" ht="15.75" customHeight="1" x14ac:dyDescent="0.25">
      <c r="A57" s="3">
        <f ca="1">IFERROR(__xludf.DUMMYFUNCTION("""COMPUTED_VALUE"""),43542.6666666666)</f>
        <v>43542.666666666599</v>
      </c>
      <c r="B57" s="1">
        <f ca="1">IFERROR(__xludf.DUMMYFUNCTION("""COMPUTED_VALUE"""),1712.7)</f>
        <v>1712.7</v>
      </c>
      <c r="C57" s="1">
        <f ca="1">IFERROR(__xludf.DUMMYFUNCTION("""COMPUTED_VALUE"""),1750)</f>
        <v>1750</v>
      </c>
      <c r="D57" s="1">
        <f ca="1">IFERROR(__xludf.DUMMYFUNCTION("""COMPUTED_VALUE"""),1712.63)</f>
        <v>1712.63</v>
      </c>
      <c r="E57" s="1">
        <f ca="1">IFERROR(__xludf.DUMMYFUNCTION("""COMPUTED_VALUE"""),1742.15)</f>
        <v>1742.15</v>
      </c>
      <c r="F57" s="1">
        <f ca="1">IFERROR(__xludf.DUMMYFUNCTION("""COMPUTED_VALUE"""),5429058)</f>
        <v>5429058</v>
      </c>
    </row>
    <row r="58" spans="1:6" ht="15.75" customHeight="1" x14ac:dyDescent="0.25">
      <c r="A58" s="3">
        <f ca="1">IFERROR(__xludf.DUMMYFUNCTION("""COMPUTED_VALUE"""),43543.6666666666)</f>
        <v>43543.666666666599</v>
      </c>
      <c r="B58" s="1">
        <f ca="1">IFERROR(__xludf.DUMMYFUNCTION("""COMPUTED_VALUE"""),1753.51)</f>
        <v>1753.51</v>
      </c>
      <c r="C58" s="1">
        <f ca="1">IFERROR(__xludf.DUMMYFUNCTION("""COMPUTED_VALUE"""),1784.16)</f>
        <v>1784.16</v>
      </c>
      <c r="D58" s="1">
        <f ca="1">IFERROR(__xludf.DUMMYFUNCTION("""COMPUTED_VALUE"""),1753.51)</f>
        <v>1753.51</v>
      </c>
      <c r="E58" s="1">
        <f ca="1">IFERROR(__xludf.DUMMYFUNCTION("""COMPUTED_VALUE"""),1761.85)</f>
        <v>1761.85</v>
      </c>
      <c r="F58" s="1">
        <f ca="1">IFERROR(__xludf.DUMMYFUNCTION("""COMPUTED_VALUE"""),6364161)</f>
        <v>6364161</v>
      </c>
    </row>
    <row r="59" spans="1:6" ht="15.75" customHeight="1" x14ac:dyDescent="0.25">
      <c r="A59" s="3">
        <f ca="1">IFERROR(__xludf.DUMMYFUNCTION("""COMPUTED_VALUE"""),43544.6666666666)</f>
        <v>43544.666666666599</v>
      </c>
      <c r="B59" s="1">
        <f ca="1">IFERROR(__xludf.DUMMYFUNCTION("""COMPUTED_VALUE"""),1769.94)</f>
        <v>1769.94</v>
      </c>
      <c r="C59" s="1">
        <f ca="1">IFERROR(__xludf.DUMMYFUNCTION("""COMPUTED_VALUE"""),1799.5)</f>
        <v>1799.5</v>
      </c>
      <c r="D59" s="1">
        <f ca="1">IFERROR(__xludf.DUMMYFUNCTION("""COMPUTED_VALUE"""),1767.03)</f>
        <v>1767.03</v>
      </c>
      <c r="E59" s="1">
        <f ca="1">IFERROR(__xludf.DUMMYFUNCTION("""COMPUTED_VALUE"""),1797.27)</f>
        <v>1797.27</v>
      </c>
      <c r="F59" s="1">
        <f ca="1">IFERROR(__xludf.DUMMYFUNCTION("""COMPUTED_VALUE"""),6265633)</f>
        <v>6265633</v>
      </c>
    </row>
    <row r="60" spans="1:6" ht="15.75" customHeight="1" x14ac:dyDescent="0.25">
      <c r="A60" s="3">
        <f ca="1">IFERROR(__xludf.DUMMYFUNCTION("""COMPUTED_VALUE"""),43545.6666666666)</f>
        <v>43545.666666666599</v>
      </c>
      <c r="B60" s="1">
        <f ca="1">IFERROR(__xludf.DUMMYFUNCTION("""COMPUTED_VALUE"""),1796.26)</f>
        <v>1796.26</v>
      </c>
      <c r="C60" s="1">
        <f ca="1">IFERROR(__xludf.DUMMYFUNCTION("""COMPUTED_VALUE"""),1823.75)</f>
        <v>1823.75</v>
      </c>
      <c r="D60" s="1">
        <f ca="1">IFERROR(__xludf.DUMMYFUNCTION("""COMPUTED_VALUE"""),1787.28)</f>
        <v>1787.28</v>
      </c>
      <c r="E60" s="1">
        <f ca="1">IFERROR(__xludf.DUMMYFUNCTION("""COMPUTED_VALUE"""),1819.26)</f>
        <v>1819.26</v>
      </c>
      <c r="F60" s="1">
        <f ca="1">IFERROR(__xludf.DUMMYFUNCTION("""COMPUTED_VALUE"""),5767797)</f>
        <v>5767797</v>
      </c>
    </row>
    <row r="61" spans="1:6" ht="15.75" customHeight="1" x14ac:dyDescent="0.25">
      <c r="A61" s="3">
        <f ca="1">IFERROR(__xludf.DUMMYFUNCTION("""COMPUTED_VALUE"""),43546.6666666666)</f>
        <v>43546.666666666599</v>
      </c>
      <c r="B61" s="1">
        <f ca="1">IFERROR(__xludf.DUMMYFUNCTION("""COMPUTED_VALUE"""),1810.17)</f>
        <v>1810.17</v>
      </c>
      <c r="C61" s="1">
        <f ca="1">IFERROR(__xludf.DUMMYFUNCTION("""COMPUTED_VALUE"""),1818.98)</f>
        <v>1818.98</v>
      </c>
      <c r="D61" s="1">
        <f ca="1">IFERROR(__xludf.DUMMYFUNCTION("""COMPUTED_VALUE"""),1763.11)</f>
        <v>1763.11</v>
      </c>
      <c r="E61" s="1">
        <f ca="1">IFERROR(__xludf.DUMMYFUNCTION("""COMPUTED_VALUE"""),1764.77)</f>
        <v>1764.77</v>
      </c>
      <c r="F61" s="1">
        <f ca="1">IFERROR(__xludf.DUMMYFUNCTION("""COMPUTED_VALUE"""),6362983)</f>
        <v>6362983</v>
      </c>
    </row>
    <row r="62" spans="1:6" ht="15.75" customHeight="1" x14ac:dyDescent="0.25">
      <c r="A62" s="3">
        <f ca="1">IFERROR(__xludf.DUMMYFUNCTION("""COMPUTED_VALUE"""),43549.6666666666)</f>
        <v>43549.666666666599</v>
      </c>
      <c r="B62" s="1">
        <f ca="1">IFERROR(__xludf.DUMMYFUNCTION("""COMPUTED_VALUE"""),1757.79)</f>
        <v>1757.79</v>
      </c>
      <c r="C62" s="1">
        <f ca="1">IFERROR(__xludf.DUMMYFUNCTION("""COMPUTED_VALUE"""),1782.68)</f>
        <v>1782.68</v>
      </c>
      <c r="D62" s="1">
        <f ca="1">IFERROR(__xludf.DUMMYFUNCTION("""COMPUTED_VALUE"""),1747.5)</f>
        <v>1747.5</v>
      </c>
      <c r="E62" s="1">
        <f ca="1">IFERROR(__xludf.DUMMYFUNCTION("""COMPUTED_VALUE"""),1774.26)</f>
        <v>1774.26</v>
      </c>
      <c r="F62" s="1">
        <f ca="1">IFERROR(__xludf.DUMMYFUNCTION("""COMPUTED_VALUE"""),5103803)</f>
        <v>5103803</v>
      </c>
    </row>
    <row r="63" spans="1:6" ht="15.75" customHeight="1" x14ac:dyDescent="0.25">
      <c r="A63" s="3">
        <f ca="1">IFERROR(__xludf.DUMMYFUNCTION("""COMPUTED_VALUE"""),43550.6666666666)</f>
        <v>43550.666666666599</v>
      </c>
      <c r="B63" s="1">
        <f ca="1">IFERROR(__xludf.DUMMYFUNCTION("""COMPUTED_VALUE"""),1793)</f>
        <v>1793</v>
      </c>
      <c r="C63" s="1">
        <f ca="1">IFERROR(__xludf.DUMMYFUNCTION("""COMPUTED_VALUE"""),1805.77)</f>
        <v>1805.77</v>
      </c>
      <c r="D63" s="1">
        <f ca="1">IFERROR(__xludf.DUMMYFUNCTION("""COMPUTED_VALUE"""),1773.36)</f>
        <v>1773.36</v>
      </c>
      <c r="E63" s="1">
        <f ca="1">IFERROR(__xludf.DUMMYFUNCTION("""COMPUTED_VALUE"""),1783.76)</f>
        <v>1783.76</v>
      </c>
      <c r="F63" s="1">
        <f ca="1">IFERROR(__xludf.DUMMYFUNCTION("""COMPUTED_VALUE"""),4865880)</f>
        <v>4865880</v>
      </c>
    </row>
    <row r="64" spans="1:6" ht="15.75" customHeight="1" x14ac:dyDescent="0.25">
      <c r="A64" s="3">
        <f ca="1">IFERROR(__xludf.DUMMYFUNCTION("""COMPUTED_VALUE"""),43551.6666666666)</f>
        <v>43551.666666666599</v>
      </c>
      <c r="B64" s="1">
        <f ca="1">IFERROR(__xludf.DUMMYFUNCTION("""COMPUTED_VALUE"""),1784.13)</f>
        <v>1784.13</v>
      </c>
      <c r="C64" s="1">
        <f ca="1">IFERROR(__xludf.DUMMYFUNCTION("""COMPUTED_VALUE"""),1787.5)</f>
        <v>1787.5</v>
      </c>
      <c r="D64" s="1">
        <f ca="1">IFERROR(__xludf.DUMMYFUNCTION("""COMPUTED_VALUE"""),1745.68)</f>
        <v>1745.68</v>
      </c>
      <c r="E64" s="1">
        <f ca="1">IFERROR(__xludf.DUMMYFUNCTION("""COMPUTED_VALUE"""),1765.7)</f>
        <v>1765.7</v>
      </c>
      <c r="F64" s="1">
        <f ca="1">IFERROR(__xludf.DUMMYFUNCTION("""COMPUTED_VALUE"""),4324801)</f>
        <v>4324801</v>
      </c>
    </row>
    <row r="65" spans="1:6" ht="15.75" customHeight="1" x14ac:dyDescent="0.25">
      <c r="A65" s="3">
        <f ca="1">IFERROR(__xludf.DUMMYFUNCTION("""COMPUTED_VALUE"""),43552.6666666666)</f>
        <v>43552.666666666599</v>
      </c>
      <c r="B65" s="1">
        <f ca="1">IFERROR(__xludf.DUMMYFUNCTION("""COMPUTED_VALUE"""),1770)</f>
        <v>1770</v>
      </c>
      <c r="C65" s="1">
        <f ca="1">IFERROR(__xludf.DUMMYFUNCTION("""COMPUTED_VALUE"""),1777.93)</f>
        <v>1777.93</v>
      </c>
      <c r="D65" s="1">
        <f ca="1">IFERROR(__xludf.DUMMYFUNCTION("""COMPUTED_VALUE"""),1753.47)</f>
        <v>1753.47</v>
      </c>
      <c r="E65" s="1">
        <f ca="1">IFERROR(__xludf.DUMMYFUNCTION("""COMPUTED_VALUE"""),1773.42)</f>
        <v>1773.42</v>
      </c>
      <c r="F65" s="1">
        <f ca="1">IFERROR(__xludf.DUMMYFUNCTION("""COMPUTED_VALUE"""),3042958)</f>
        <v>3042958</v>
      </c>
    </row>
    <row r="66" spans="1:6" ht="15.75" customHeight="1" x14ac:dyDescent="0.25">
      <c r="A66" s="3">
        <f ca="1">IFERROR(__xludf.DUMMYFUNCTION("""COMPUTED_VALUE"""),43553.6666666666)</f>
        <v>43553.666666666599</v>
      </c>
      <c r="B66" s="1">
        <f ca="1">IFERROR(__xludf.DUMMYFUNCTION("""COMPUTED_VALUE"""),1786.58)</f>
        <v>1786.58</v>
      </c>
      <c r="C66" s="1">
        <f ca="1">IFERROR(__xludf.DUMMYFUNCTION("""COMPUTED_VALUE"""),1792.86)</f>
        <v>1792.86</v>
      </c>
      <c r="D66" s="1">
        <f ca="1">IFERROR(__xludf.DUMMYFUNCTION("""COMPUTED_VALUE"""),1776.63)</f>
        <v>1776.63</v>
      </c>
      <c r="E66" s="1">
        <f ca="1">IFERROR(__xludf.DUMMYFUNCTION("""COMPUTED_VALUE"""),1780.75)</f>
        <v>1780.75</v>
      </c>
      <c r="F66" s="1">
        <f ca="1">IFERROR(__xludf.DUMMYFUNCTION("""COMPUTED_VALUE"""),3320793)</f>
        <v>3320793</v>
      </c>
    </row>
    <row r="67" spans="1:6" ht="15.75" customHeight="1" x14ac:dyDescent="0.25">
      <c r="A67" s="3">
        <f ca="1">IFERROR(__xludf.DUMMYFUNCTION("""COMPUTED_VALUE"""),43556.6666666666)</f>
        <v>43556.666666666599</v>
      </c>
      <c r="B67" s="1">
        <f ca="1">IFERROR(__xludf.DUMMYFUNCTION("""COMPUTED_VALUE"""),1800.11)</f>
        <v>1800.11</v>
      </c>
      <c r="C67" s="1">
        <f ca="1">IFERROR(__xludf.DUMMYFUNCTION("""COMPUTED_VALUE"""),1815.67)</f>
        <v>1815.67</v>
      </c>
      <c r="D67" s="1">
        <f ca="1">IFERROR(__xludf.DUMMYFUNCTION("""COMPUTED_VALUE"""),1798.73)</f>
        <v>1798.73</v>
      </c>
      <c r="E67" s="1">
        <f ca="1">IFERROR(__xludf.DUMMYFUNCTION("""COMPUTED_VALUE"""),1814.19)</f>
        <v>1814.19</v>
      </c>
      <c r="F67" s="1">
        <f ca="1">IFERROR(__xludf.DUMMYFUNCTION("""COMPUTED_VALUE"""),4238752)</f>
        <v>4238752</v>
      </c>
    </row>
    <row r="68" spans="1:6" ht="15.75" customHeight="1" x14ac:dyDescent="0.25">
      <c r="A68" s="3">
        <f ca="1">IFERROR(__xludf.DUMMYFUNCTION("""COMPUTED_VALUE"""),43557.6666666666)</f>
        <v>43557.666666666599</v>
      </c>
      <c r="B68" s="1">
        <f ca="1">IFERROR(__xludf.DUMMYFUNCTION("""COMPUTED_VALUE"""),1811.02)</f>
        <v>1811.02</v>
      </c>
      <c r="C68" s="1">
        <f ca="1">IFERROR(__xludf.DUMMYFUNCTION("""COMPUTED_VALUE"""),1820)</f>
        <v>1820</v>
      </c>
      <c r="D68" s="1">
        <f ca="1">IFERROR(__xludf.DUMMYFUNCTION("""COMPUTED_VALUE"""),1805.12)</f>
        <v>1805.12</v>
      </c>
      <c r="E68" s="1">
        <f ca="1">IFERROR(__xludf.DUMMYFUNCTION("""COMPUTED_VALUE"""),1813.98)</f>
        <v>1813.98</v>
      </c>
      <c r="F68" s="1">
        <f ca="1">IFERROR(__xludf.DUMMYFUNCTION("""COMPUTED_VALUE"""),3448115)</f>
        <v>3448115</v>
      </c>
    </row>
    <row r="69" spans="1:6" ht="15.75" customHeight="1" x14ac:dyDescent="0.25">
      <c r="A69" s="3">
        <f ca="1">IFERROR(__xludf.DUMMYFUNCTION("""COMPUTED_VALUE"""),43558.6666666666)</f>
        <v>43558.666666666599</v>
      </c>
      <c r="B69" s="1">
        <f ca="1">IFERROR(__xludf.DUMMYFUNCTION("""COMPUTED_VALUE"""),1826.72)</f>
        <v>1826.72</v>
      </c>
      <c r="C69" s="1">
        <f ca="1">IFERROR(__xludf.DUMMYFUNCTION("""COMPUTED_VALUE"""),1830)</f>
        <v>1830</v>
      </c>
      <c r="D69" s="1">
        <f ca="1">IFERROR(__xludf.DUMMYFUNCTION("""COMPUTED_VALUE"""),1809.62)</f>
        <v>1809.62</v>
      </c>
      <c r="E69" s="1">
        <f ca="1">IFERROR(__xludf.DUMMYFUNCTION("""COMPUTED_VALUE"""),1820.7)</f>
        <v>1820.7</v>
      </c>
      <c r="F69" s="1">
        <f ca="1">IFERROR(__xludf.DUMMYFUNCTION("""COMPUTED_VALUE"""),3980590)</f>
        <v>3980590</v>
      </c>
    </row>
    <row r="70" spans="1:6" ht="15.75" customHeight="1" x14ac:dyDescent="0.25">
      <c r="A70" s="3">
        <f ca="1">IFERROR(__xludf.DUMMYFUNCTION("""COMPUTED_VALUE"""),43559.6666666666)</f>
        <v>43559.666666666599</v>
      </c>
      <c r="B70" s="1">
        <f ca="1">IFERROR(__xludf.DUMMYFUNCTION("""COMPUTED_VALUE"""),1820.65)</f>
        <v>1820.65</v>
      </c>
      <c r="C70" s="1">
        <f ca="1">IFERROR(__xludf.DUMMYFUNCTION("""COMPUTED_VALUE"""),1828.75)</f>
        <v>1828.75</v>
      </c>
      <c r="D70" s="1">
        <f ca="1">IFERROR(__xludf.DUMMYFUNCTION("""COMPUTED_VALUE"""),1804.2)</f>
        <v>1804.2</v>
      </c>
      <c r="E70" s="1">
        <f ca="1">IFERROR(__xludf.DUMMYFUNCTION("""COMPUTED_VALUE"""),1818.86)</f>
        <v>1818.86</v>
      </c>
      <c r="F70" s="1">
        <f ca="1">IFERROR(__xludf.DUMMYFUNCTION("""COMPUTED_VALUE"""),3623867)</f>
        <v>3623867</v>
      </c>
    </row>
    <row r="71" spans="1:6" ht="15.75" customHeight="1" x14ac:dyDescent="0.25">
      <c r="A71" s="3">
        <f ca="1">IFERROR(__xludf.DUMMYFUNCTION("""COMPUTED_VALUE"""),43560.6666666666)</f>
        <v>43560.666666666599</v>
      </c>
      <c r="B71" s="1">
        <f ca="1">IFERROR(__xludf.DUMMYFUNCTION("""COMPUTED_VALUE"""),1829)</f>
        <v>1829</v>
      </c>
      <c r="C71" s="1">
        <f ca="1">IFERROR(__xludf.DUMMYFUNCTION("""COMPUTED_VALUE"""),1838.58)</f>
        <v>1838.58</v>
      </c>
      <c r="D71" s="1">
        <f ca="1">IFERROR(__xludf.DUMMYFUNCTION("""COMPUTED_VALUE"""),1825.19)</f>
        <v>1825.19</v>
      </c>
      <c r="E71" s="1">
        <f ca="1">IFERROR(__xludf.DUMMYFUNCTION("""COMPUTED_VALUE"""),1837.28)</f>
        <v>1837.28</v>
      </c>
      <c r="F71" s="1">
        <f ca="1">IFERROR(__xludf.DUMMYFUNCTION("""COMPUTED_VALUE"""),3640476)</f>
        <v>3640476</v>
      </c>
    </row>
    <row r="72" spans="1:6" ht="15.75" customHeight="1" x14ac:dyDescent="0.25">
      <c r="A72" s="3">
        <f ca="1">IFERROR(__xludf.DUMMYFUNCTION("""COMPUTED_VALUE"""),43563.6666666666)</f>
        <v>43563.666666666599</v>
      </c>
      <c r="B72" s="1">
        <f ca="1">IFERROR(__xludf.DUMMYFUNCTION("""COMPUTED_VALUE"""),1833.23)</f>
        <v>1833.23</v>
      </c>
      <c r="C72" s="1">
        <f ca="1">IFERROR(__xludf.DUMMYFUNCTION("""COMPUTED_VALUE"""),1850.2)</f>
        <v>1850.2</v>
      </c>
      <c r="D72" s="1">
        <f ca="1">IFERROR(__xludf.DUMMYFUNCTION("""COMPUTED_VALUE"""),1825.11)</f>
        <v>1825.11</v>
      </c>
      <c r="E72" s="1">
        <f ca="1">IFERROR(__xludf.DUMMYFUNCTION("""COMPUTED_VALUE"""),1849.86)</f>
        <v>1849.86</v>
      </c>
      <c r="F72" s="1">
        <f ca="1">IFERROR(__xludf.DUMMYFUNCTION("""COMPUTED_VALUE"""),3752841)</f>
        <v>3752841</v>
      </c>
    </row>
    <row r="73" spans="1:6" ht="15.75" customHeight="1" x14ac:dyDescent="0.25">
      <c r="A73" s="3">
        <f ca="1">IFERROR(__xludf.DUMMYFUNCTION("""COMPUTED_VALUE"""),43564.6666666666)</f>
        <v>43564.666666666599</v>
      </c>
      <c r="B73" s="1">
        <f ca="1">IFERROR(__xludf.DUMMYFUNCTION("""COMPUTED_VALUE"""),1845.49)</f>
        <v>1845.49</v>
      </c>
      <c r="C73" s="1">
        <f ca="1">IFERROR(__xludf.DUMMYFUNCTION("""COMPUTED_VALUE"""),1853.09)</f>
        <v>1853.09</v>
      </c>
      <c r="D73" s="1">
        <f ca="1">IFERROR(__xludf.DUMMYFUNCTION("""COMPUTED_VALUE"""),1831.78)</f>
        <v>1831.78</v>
      </c>
      <c r="E73" s="1">
        <f ca="1">IFERROR(__xludf.DUMMYFUNCTION("""COMPUTED_VALUE"""),1835.84)</f>
        <v>1835.84</v>
      </c>
      <c r="F73" s="1">
        <f ca="1">IFERROR(__xludf.DUMMYFUNCTION("""COMPUTED_VALUE"""),3714368)</f>
        <v>3714368</v>
      </c>
    </row>
    <row r="74" spans="1:6" ht="15.75" customHeight="1" x14ac:dyDescent="0.25">
      <c r="A74" s="3">
        <f ca="1">IFERROR(__xludf.DUMMYFUNCTION("""COMPUTED_VALUE"""),43565.6666666666)</f>
        <v>43565.666666666599</v>
      </c>
      <c r="B74" s="1">
        <f ca="1">IFERROR(__xludf.DUMMYFUNCTION("""COMPUTED_VALUE"""),1841)</f>
        <v>1841</v>
      </c>
      <c r="C74" s="1">
        <f ca="1">IFERROR(__xludf.DUMMYFUNCTION("""COMPUTED_VALUE"""),1848)</f>
        <v>1848</v>
      </c>
      <c r="D74" s="1">
        <f ca="1">IFERROR(__xludf.DUMMYFUNCTION("""COMPUTED_VALUE"""),1828.81)</f>
        <v>1828.81</v>
      </c>
      <c r="E74" s="1">
        <f ca="1">IFERROR(__xludf.DUMMYFUNCTION("""COMPUTED_VALUE"""),1847.33)</f>
        <v>1847.33</v>
      </c>
      <c r="F74" s="1">
        <f ca="1">IFERROR(__xludf.DUMMYFUNCTION("""COMPUTED_VALUE"""),2963973)</f>
        <v>2963973</v>
      </c>
    </row>
    <row r="75" spans="1:6" ht="15.75" customHeight="1" x14ac:dyDescent="0.25">
      <c r="A75" s="3">
        <f ca="1">IFERROR(__xludf.DUMMYFUNCTION("""COMPUTED_VALUE"""),43566.6666666666)</f>
        <v>43566.666666666599</v>
      </c>
      <c r="B75" s="1">
        <f ca="1">IFERROR(__xludf.DUMMYFUNCTION("""COMPUTED_VALUE"""),1848.7)</f>
        <v>1848.7</v>
      </c>
      <c r="C75" s="1">
        <f ca="1">IFERROR(__xludf.DUMMYFUNCTION("""COMPUTED_VALUE"""),1849.95)</f>
        <v>1849.95</v>
      </c>
      <c r="D75" s="1">
        <f ca="1">IFERROR(__xludf.DUMMYFUNCTION("""COMPUTED_VALUE"""),1840.31)</f>
        <v>1840.31</v>
      </c>
      <c r="E75" s="1">
        <f ca="1">IFERROR(__xludf.DUMMYFUNCTION("""COMPUTED_VALUE"""),1844.07)</f>
        <v>1844.07</v>
      </c>
      <c r="F75" s="1">
        <f ca="1">IFERROR(__xludf.DUMMYFUNCTION("""COMPUTED_VALUE"""),2654842)</f>
        <v>2654842</v>
      </c>
    </row>
    <row r="76" spans="1:6" ht="15.75" customHeight="1" x14ac:dyDescent="0.25">
      <c r="A76" s="3">
        <f ca="1">IFERROR(__xludf.DUMMYFUNCTION("""COMPUTED_VALUE"""),43567.6666666666)</f>
        <v>43567.666666666599</v>
      </c>
      <c r="B76" s="1">
        <f ca="1">IFERROR(__xludf.DUMMYFUNCTION("""COMPUTED_VALUE"""),1848.4)</f>
        <v>1848.4</v>
      </c>
      <c r="C76" s="1">
        <f ca="1">IFERROR(__xludf.DUMMYFUNCTION("""COMPUTED_VALUE"""),1851.5)</f>
        <v>1851.5</v>
      </c>
      <c r="D76" s="1">
        <f ca="1">IFERROR(__xludf.DUMMYFUNCTION("""COMPUTED_VALUE"""),1841.3)</f>
        <v>1841.3</v>
      </c>
      <c r="E76" s="1">
        <f ca="1">IFERROR(__xludf.DUMMYFUNCTION("""COMPUTED_VALUE"""),1843.06)</f>
        <v>1843.06</v>
      </c>
      <c r="F76" s="1">
        <f ca="1">IFERROR(__xludf.DUMMYFUNCTION("""COMPUTED_VALUE"""),3114413)</f>
        <v>3114413</v>
      </c>
    </row>
    <row r="77" spans="1:6" ht="15.75" customHeight="1" x14ac:dyDescent="0.25">
      <c r="A77" s="3">
        <f ca="1">IFERROR(__xludf.DUMMYFUNCTION("""COMPUTED_VALUE"""),43570.6666666666)</f>
        <v>43570.666666666599</v>
      </c>
      <c r="B77" s="1">
        <f ca="1">IFERROR(__xludf.DUMMYFUNCTION("""COMPUTED_VALUE"""),1842)</f>
        <v>1842</v>
      </c>
      <c r="C77" s="1">
        <f ca="1">IFERROR(__xludf.DUMMYFUNCTION("""COMPUTED_VALUE"""),1846.85)</f>
        <v>1846.85</v>
      </c>
      <c r="D77" s="1">
        <f ca="1">IFERROR(__xludf.DUMMYFUNCTION("""COMPUTED_VALUE"""),1818.9)</f>
        <v>1818.9</v>
      </c>
      <c r="E77" s="1">
        <f ca="1">IFERROR(__xludf.DUMMYFUNCTION("""COMPUTED_VALUE"""),1844.87)</f>
        <v>1844.87</v>
      </c>
      <c r="F77" s="1">
        <f ca="1">IFERROR(__xludf.DUMMYFUNCTION("""COMPUTED_VALUE"""),3724423)</f>
        <v>3724423</v>
      </c>
    </row>
    <row r="78" spans="1:6" ht="15.75" customHeight="1" x14ac:dyDescent="0.25">
      <c r="A78" s="3">
        <f ca="1">IFERROR(__xludf.DUMMYFUNCTION("""COMPUTED_VALUE"""),43571.6666666666)</f>
        <v>43571.666666666599</v>
      </c>
      <c r="B78" s="1">
        <f ca="1">IFERROR(__xludf.DUMMYFUNCTION("""COMPUTED_VALUE"""),1851.35)</f>
        <v>1851.35</v>
      </c>
      <c r="C78" s="1">
        <f ca="1">IFERROR(__xludf.DUMMYFUNCTION("""COMPUTED_VALUE"""),1869.77)</f>
        <v>1869.77</v>
      </c>
      <c r="D78" s="1">
        <f ca="1">IFERROR(__xludf.DUMMYFUNCTION("""COMPUTED_VALUE"""),1848)</f>
        <v>1848</v>
      </c>
      <c r="E78" s="1">
        <f ca="1">IFERROR(__xludf.DUMMYFUNCTION("""COMPUTED_VALUE"""),1863.04)</f>
        <v>1863.04</v>
      </c>
      <c r="F78" s="1">
        <f ca="1">IFERROR(__xludf.DUMMYFUNCTION("""COMPUTED_VALUE"""),3044618)</f>
        <v>3044618</v>
      </c>
    </row>
    <row r="79" spans="1:6" ht="15.75" customHeight="1" x14ac:dyDescent="0.25">
      <c r="A79" s="3">
        <f ca="1">IFERROR(__xludf.DUMMYFUNCTION("""COMPUTED_VALUE"""),43572.6666666666)</f>
        <v>43572.666666666599</v>
      </c>
      <c r="B79" s="1">
        <f ca="1">IFERROR(__xludf.DUMMYFUNCTION("""COMPUTED_VALUE"""),1872.99)</f>
        <v>1872.99</v>
      </c>
      <c r="C79" s="1">
        <f ca="1">IFERROR(__xludf.DUMMYFUNCTION("""COMPUTED_VALUE"""),1876.47)</f>
        <v>1876.47</v>
      </c>
      <c r="D79" s="1">
        <f ca="1">IFERROR(__xludf.DUMMYFUNCTION("""COMPUTED_VALUE"""),1860.44)</f>
        <v>1860.44</v>
      </c>
      <c r="E79" s="1">
        <f ca="1">IFERROR(__xludf.DUMMYFUNCTION("""COMPUTED_VALUE"""),1864.82)</f>
        <v>1864.82</v>
      </c>
      <c r="F79" s="1">
        <f ca="1">IFERROR(__xludf.DUMMYFUNCTION("""COMPUTED_VALUE"""),2893517)</f>
        <v>2893517</v>
      </c>
    </row>
    <row r="80" spans="1:6" ht="15.75" customHeight="1" x14ac:dyDescent="0.25">
      <c r="A80" s="3">
        <f ca="1">IFERROR(__xludf.DUMMYFUNCTION("""COMPUTED_VALUE"""),43573.6666666666)</f>
        <v>43573.666666666599</v>
      </c>
      <c r="B80" s="1">
        <f ca="1">IFERROR(__xludf.DUMMYFUNCTION("""COMPUTED_VALUE"""),1868.79)</f>
        <v>1868.79</v>
      </c>
      <c r="C80" s="1">
        <f ca="1">IFERROR(__xludf.DUMMYFUNCTION("""COMPUTED_VALUE"""),1870.82)</f>
        <v>1870.82</v>
      </c>
      <c r="D80" s="1">
        <f ca="1">IFERROR(__xludf.DUMMYFUNCTION("""COMPUTED_VALUE"""),1859.48)</f>
        <v>1859.48</v>
      </c>
      <c r="E80" s="1">
        <f ca="1">IFERROR(__xludf.DUMMYFUNCTION("""COMPUTED_VALUE"""),1861.69)</f>
        <v>1861.69</v>
      </c>
      <c r="F80" s="1">
        <f ca="1">IFERROR(__xludf.DUMMYFUNCTION("""COMPUTED_VALUE"""),2749882)</f>
        <v>2749882</v>
      </c>
    </row>
    <row r="81" spans="1:6" ht="15.75" customHeight="1" x14ac:dyDescent="0.25">
      <c r="A81" s="3">
        <f ca="1">IFERROR(__xludf.DUMMYFUNCTION("""COMPUTED_VALUE"""),43577.6666666666)</f>
        <v>43577.666666666599</v>
      </c>
      <c r="B81" s="1">
        <f ca="1">IFERROR(__xludf.DUMMYFUNCTION("""COMPUTED_VALUE"""),1855.4)</f>
        <v>1855.4</v>
      </c>
      <c r="C81" s="1">
        <f ca="1">IFERROR(__xludf.DUMMYFUNCTION("""COMPUTED_VALUE"""),1888.42)</f>
        <v>1888.42</v>
      </c>
      <c r="D81" s="1">
        <f ca="1">IFERROR(__xludf.DUMMYFUNCTION("""COMPUTED_VALUE"""),1845.64)</f>
        <v>1845.64</v>
      </c>
      <c r="E81" s="1">
        <f ca="1">IFERROR(__xludf.DUMMYFUNCTION("""COMPUTED_VALUE"""),1887.31)</f>
        <v>1887.31</v>
      </c>
      <c r="F81" s="1">
        <f ca="1">IFERROR(__xludf.DUMMYFUNCTION("""COMPUTED_VALUE"""),3373807)</f>
        <v>3373807</v>
      </c>
    </row>
    <row r="82" spans="1:6" ht="15.75" customHeight="1" x14ac:dyDescent="0.25">
      <c r="A82" s="3">
        <f ca="1">IFERROR(__xludf.DUMMYFUNCTION("""COMPUTED_VALUE"""),43578.6666666666)</f>
        <v>43578.666666666599</v>
      </c>
      <c r="B82" s="1">
        <f ca="1">IFERROR(__xludf.DUMMYFUNCTION("""COMPUTED_VALUE"""),1891.2)</f>
        <v>1891.2</v>
      </c>
      <c r="C82" s="1">
        <f ca="1">IFERROR(__xludf.DUMMYFUNCTION("""COMPUTED_VALUE"""),1929.26)</f>
        <v>1929.26</v>
      </c>
      <c r="D82" s="1">
        <f ca="1">IFERROR(__xludf.DUMMYFUNCTION("""COMPUTED_VALUE"""),1889.58)</f>
        <v>1889.58</v>
      </c>
      <c r="E82" s="1">
        <f ca="1">IFERROR(__xludf.DUMMYFUNCTION("""COMPUTED_VALUE"""),1923.77)</f>
        <v>1923.77</v>
      </c>
      <c r="F82" s="1">
        <f ca="1">IFERROR(__xludf.DUMMYFUNCTION("""COMPUTED_VALUE"""),4640441)</f>
        <v>4640441</v>
      </c>
    </row>
    <row r="83" spans="1:6" ht="15.75" customHeight="1" x14ac:dyDescent="0.25">
      <c r="A83" s="3">
        <f ca="1">IFERROR(__xludf.DUMMYFUNCTION("""COMPUTED_VALUE"""),43579.6666666666)</f>
        <v>43579.666666666599</v>
      </c>
      <c r="B83" s="1">
        <f ca="1">IFERROR(__xludf.DUMMYFUNCTION("""COMPUTED_VALUE"""),1925)</f>
        <v>1925</v>
      </c>
      <c r="C83" s="1">
        <f ca="1">IFERROR(__xludf.DUMMYFUNCTION("""COMPUTED_VALUE"""),1929.69)</f>
        <v>1929.69</v>
      </c>
      <c r="D83" s="1">
        <f ca="1">IFERROR(__xludf.DUMMYFUNCTION("""COMPUTED_VALUE"""),1898.16)</f>
        <v>1898.16</v>
      </c>
      <c r="E83" s="1">
        <f ca="1">IFERROR(__xludf.DUMMYFUNCTION("""COMPUTED_VALUE"""),1901.75)</f>
        <v>1901.75</v>
      </c>
      <c r="F83" s="1">
        <f ca="1">IFERROR(__xludf.DUMMYFUNCTION("""COMPUTED_VALUE"""),3675781)</f>
        <v>3675781</v>
      </c>
    </row>
    <row r="84" spans="1:6" ht="15.75" customHeight="1" x14ac:dyDescent="0.25">
      <c r="A84" s="3">
        <f ca="1">IFERROR(__xludf.DUMMYFUNCTION("""COMPUTED_VALUE"""),43580.6666666666)</f>
        <v>43580.666666666599</v>
      </c>
      <c r="B84" s="1">
        <f ca="1">IFERROR(__xludf.DUMMYFUNCTION("""COMPUTED_VALUE"""),1917)</f>
        <v>1917</v>
      </c>
      <c r="C84" s="1">
        <f ca="1">IFERROR(__xludf.DUMMYFUNCTION("""COMPUTED_VALUE"""),1922.45)</f>
        <v>1922.45</v>
      </c>
      <c r="D84" s="1">
        <f ca="1">IFERROR(__xludf.DUMMYFUNCTION("""COMPUTED_VALUE"""),1900.31)</f>
        <v>1900.31</v>
      </c>
      <c r="E84" s="1">
        <f ca="1">IFERROR(__xludf.DUMMYFUNCTION("""COMPUTED_VALUE"""),1902.25)</f>
        <v>1902.25</v>
      </c>
      <c r="F84" s="1">
        <f ca="1">IFERROR(__xludf.DUMMYFUNCTION("""COMPUTED_VALUE"""),6099101)</f>
        <v>6099101</v>
      </c>
    </row>
    <row r="85" spans="1:6" ht="15.75" customHeight="1" x14ac:dyDescent="0.25">
      <c r="A85" s="3">
        <f ca="1">IFERROR(__xludf.DUMMYFUNCTION("""COMPUTED_VALUE"""),43581.6666666666)</f>
        <v>43581.666666666599</v>
      </c>
      <c r="B85" s="1">
        <f ca="1">IFERROR(__xludf.DUMMYFUNCTION("""COMPUTED_VALUE"""),1929)</f>
        <v>1929</v>
      </c>
      <c r="C85" s="1">
        <f ca="1">IFERROR(__xludf.DUMMYFUNCTION("""COMPUTED_VALUE"""),1951)</f>
        <v>1951</v>
      </c>
      <c r="D85" s="1">
        <f ca="1">IFERROR(__xludf.DUMMYFUNCTION("""COMPUTED_VALUE"""),1898)</f>
        <v>1898</v>
      </c>
      <c r="E85" s="1">
        <f ca="1">IFERROR(__xludf.DUMMYFUNCTION("""COMPUTED_VALUE"""),1950.63)</f>
        <v>1950.63</v>
      </c>
      <c r="F85" s="1">
        <f ca="1">IFERROR(__xludf.DUMMYFUNCTION("""COMPUTED_VALUE"""),8432563)</f>
        <v>8432563</v>
      </c>
    </row>
    <row r="86" spans="1:6" ht="15.75" customHeight="1" x14ac:dyDescent="0.25">
      <c r="A86" s="3">
        <f ca="1">IFERROR(__xludf.DUMMYFUNCTION("""COMPUTED_VALUE"""),43584.6666666666)</f>
        <v>43584.666666666599</v>
      </c>
      <c r="B86" s="1">
        <f ca="1">IFERROR(__xludf.DUMMYFUNCTION("""COMPUTED_VALUE"""),1949)</f>
        <v>1949</v>
      </c>
      <c r="C86" s="1">
        <f ca="1">IFERROR(__xludf.DUMMYFUNCTION("""COMPUTED_VALUE"""),1956.34)</f>
        <v>1956.34</v>
      </c>
      <c r="D86" s="1">
        <f ca="1">IFERROR(__xludf.DUMMYFUNCTION("""COMPUTED_VALUE"""),1934.09)</f>
        <v>1934.09</v>
      </c>
      <c r="E86" s="1">
        <f ca="1">IFERROR(__xludf.DUMMYFUNCTION("""COMPUTED_VALUE"""),1938.43)</f>
        <v>1938.43</v>
      </c>
      <c r="F86" s="1">
        <f ca="1">IFERROR(__xludf.DUMMYFUNCTION("""COMPUTED_VALUE"""),4021255)</f>
        <v>4021255</v>
      </c>
    </row>
    <row r="87" spans="1:6" ht="15.75" customHeight="1" x14ac:dyDescent="0.25">
      <c r="A87" s="3">
        <f ca="1">IFERROR(__xludf.DUMMYFUNCTION("""COMPUTED_VALUE"""),43585.6666666666)</f>
        <v>43585.666666666599</v>
      </c>
      <c r="B87" s="1">
        <f ca="1">IFERROR(__xludf.DUMMYFUNCTION("""COMPUTED_VALUE"""),1930.1)</f>
        <v>1930.1</v>
      </c>
      <c r="C87" s="1">
        <f ca="1">IFERROR(__xludf.DUMMYFUNCTION("""COMPUTED_VALUE"""),1935.71)</f>
        <v>1935.71</v>
      </c>
      <c r="D87" s="1">
        <f ca="1">IFERROR(__xludf.DUMMYFUNCTION("""COMPUTED_VALUE"""),1906.95)</f>
        <v>1906.95</v>
      </c>
      <c r="E87" s="1">
        <f ca="1">IFERROR(__xludf.DUMMYFUNCTION("""COMPUTED_VALUE"""),1926.52)</f>
        <v>1926.52</v>
      </c>
      <c r="F87" s="1">
        <f ca="1">IFERROR(__xludf.DUMMYFUNCTION("""COMPUTED_VALUE"""),3506007)</f>
        <v>3506007</v>
      </c>
    </row>
    <row r="88" spans="1:6" ht="15.75" customHeight="1" x14ac:dyDescent="0.25">
      <c r="A88" s="3">
        <f ca="1">IFERROR(__xludf.DUMMYFUNCTION("""COMPUTED_VALUE"""),43586.6666666666)</f>
        <v>43586.666666666599</v>
      </c>
      <c r="B88" s="1">
        <f ca="1">IFERROR(__xludf.DUMMYFUNCTION("""COMPUTED_VALUE"""),1933.09)</f>
        <v>1933.09</v>
      </c>
      <c r="C88" s="1">
        <f ca="1">IFERROR(__xludf.DUMMYFUNCTION("""COMPUTED_VALUE"""),1943.64)</f>
        <v>1943.64</v>
      </c>
      <c r="D88" s="1">
        <f ca="1">IFERROR(__xludf.DUMMYFUNCTION("""COMPUTED_VALUE"""),1910.55)</f>
        <v>1910.55</v>
      </c>
      <c r="E88" s="1">
        <f ca="1">IFERROR(__xludf.DUMMYFUNCTION("""COMPUTED_VALUE"""),1911.52)</f>
        <v>1911.52</v>
      </c>
      <c r="F88" s="1">
        <f ca="1">IFERROR(__xludf.DUMMYFUNCTION("""COMPUTED_VALUE"""),3116964)</f>
        <v>3116964</v>
      </c>
    </row>
    <row r="89" spans="1:6" ht="15.75" customHeight="1" x14ac:dyDescent="0.25">
      <c r="A89" s="3">
        <f ca="1">IFERROR(__xludf.DUMMYFUNCTION("""COMPUTED_VALUE"""),43587.6666666666)</f>
        <v>43587.666666666599</v>
      </c>
      <c r="B89" s="1">
        <f ca="1">IFERROR(__xludf.DUMMYFUNCTION("""COMPUTED_VALUE"""),1913.33)</f>
        <v>1913.33</v>
      </c>
      <c r="C89" s="1">
        <f ca="1">IFERROR(__xludf.DUMMYFUNCTION("""COMPUTED_VALUE"""),1921.55)</f>
        <v>1921.55</v>
      </c>
      <c r="D89" s="1">
        <f ca="1">IFERROR(__xludf.DUMMYFUNCTION("""COMPUTED_VALUE"""),1881.87)</f>
        <v>1881.87</v>
      </c>
      <c r="E89" s="1">
        <f ca="1">IFERROR(__xludf.DUMMYFUNCTION("""COMPUTED_VALUE"""),1900.82)</f>
        <v>1900.82</v>
      </c>
      <c r="F89" s="1">
        <f ca="1">IFERROR(__xludf.DUMMYFUNCTION("""COMPUTED_VALUE"""),3962915)</f>
        <v>3962915</v>
      </c>
    </row>
    <row r="90" spans="1:6" ht="15.75" customHeight="1" x14ac:dyDescent="0.25">
      <c r="A90" s="3">
        <f ca="1">IFERROR(__xludf.DUMMYFUNCTION("""COMPUTED_VALUE"""),43588.6666666666)</f>
        <v>43588.666666666599</v>
      </c>
      <c r="B90" s="1">
        <f ca="1">IFERROR(__xludf.DUMMYFUNCTION("""COMPUTED_VALUE"""),1949)</f>
        <v>1949</v>
      </c>
      <c r="C90" s="1">
        <f ca="1">IFERROR(__xludf.DUMMYFUNCTION("""COMPUTED_VALUE"""),1964.4)</f>
        <v>1964.4</v>
      </c>
      <c r="D90" s="1">
        <f ca="1">IFERROR(__xludf.DUMMYFUNCTION("""COMPUTED_VALUE"""),1936)</f>
        <v>1936</v>
      </c>
      <c r="E90" s="1">
        <f ca="1">IFERROR(__xludf.DUMMYFUNCTION("""COMPUTED_VALUE"""),1962.46)</f>
        <v>1962.46</v>
      </c>
      <c r="F90" s="1">
        <f ca="1">IFERROR(__xludf.DUMMYFUNCTION("""COMPUTED_VALUE"""),6381564)</f>
        <v>6381564</v>
      </c>
    </row>
    <row r="91" spans="1:6" ht="15.75" customHeight="1" x14ac:dyDescent="0.25">
      <c r="A91" s="3">
        <f ca="1">IFERROR(__xludf.DUMMYFUNCTION("""COMPUTED_VALUE"""),43591.6666666666)</f>
        <v>43591.666666666599</v>
      </c>
      <c r="B91" s="1">
        <f ca="1">IFERROR(__xludf.DUMMYFUNCTION("""COMPUTED_VALUE"""),1917.98)</f>
        <v>1917.98</v>
      </c>
      <c r="C91" s="1">
        <f ca="1">IFERROR(__xludf.DUMMYFUNCTION("""COMPUTED_VALUE"""),1959)</f>
        <v>1959</v>
      </c>
      <c r="D91" s="1">
        <f ca="1">IFERROR(__xludf.DUMMYFUNCTION("""COMPUTED_VALUE"""),1910.5)</f>
        <v>1910.5</v>
      </c>
      <c r="E91" s="1">
        <f ca="1">IFERROR(__xludf.DUMMYFUNCTION("""COMPUTED_VALUE"""),1950.55)</f>
        <v>1950.55</v>
      </c>
      <c r="F91" s="1">
        <f ca="1">IFERROR(__xludf.DUMMYFUNCTION("""COMPUTED_VALUE"""),5417841)</f>
        <v>5417841</v>
      </c>
    </row>
    <row r="92" spans="1:6" ht="15.75" customHeight="1" x14ac:dyDescent="0.25">
      <c r="A92" s="3">
        <f ca="1">IFERROR(__xludf.DUMMYFUNCTION("""COMPUTED_VALUE"""),43592.6666666666)</f>
        <v>43592.666666666599</v>
      </c>
      <c r="B92" s="1">
        <f ca="1">IFERROR(__xludf.DUMMYFUNCTION("""COMPUTED_VALUE"""),1939.99)</f>
        <v>1939.99</v>
      </c>
      <c r="C92" s="1">
        <f ca="1">IFERROR(__xludf.DUMMYFUNCTION("""COMPUTED_VALUE"""),1949.1)</f>
        <v>1949.1</v>
      </c>
      <c r="D92" s="1">
        <f ca="1">IFERROR(__xludf.DUMMYFUNCTION("""COMPUTED_VALUE"""),1903.38)</f>
        <v>1903.38</v>
      </c>
      <c r="E92" s="1">
        <f ca="1">IFERROR(__xludf.DUMMYFUNCTION("""COMPUTED_VALUE"""),1921)</f>
        <v>1921</v>
      </c>
      <c r="F92" s="1">
        <f ca="1">IFERROR(__xludf.DUMMYFUNCTION("""COMPUTED_VALUE"""),5902134)</f>
        <v>5902134</v>
      </c>
    </row>
    <row r="93" spans="1:6" ht="15.75" customHeight="1" x14ac:dyDescent="0.25">
      <c r="A93" s="3">
        <f ca="1">IFERROR(__xludf.DUMMYFUNCTION("""COMPUTED_VALUE"""),43593.6666666666)</f>
        <v>43593.666666666599</v>
      </c>
      <c r="B93" s="1">
        <f ca="1">IFERROR(__xludf.DUMMYFUNCTION("""COMPUTED_VALUE"""),1918.87)</f>
        <v>1918.87</v>
      </c>
      <c r="C93" s="1">
        <f ca="1">IFERROR(__xludf.DUMMYFUNCTION("""COMPUTED_VALUE"""),1935.37)</f>
        <v>1935.37</v>
      </c>
      <c r="D93" s="1">
        <f ca="1">IFERROR(__xludf.DUMMYFUNCTION("""COMPUTED_VALUE"""),1910)</f>
        <v>1910</v>
      </c>
      <c r="E93" s="1">
        <f ca="1">IFERROR(__xludf.DUMMYFUNCTION("""COMPUTED_VALUE"""),1917.77)</f>
        <v>1917.77</v>
      </c>
      <c r="F93" s="1">
        <f ca="1">IFERROR(__xludf.DUMMYFUNCTION("""COMPUTED_VALUE"""),4078568)</f>
        <v>4078568</v>
      </c>
    </row>
    <row r="94" spans="1:6" ht="15.75" customHeight="1" x14ac:dyDescent="0.25">
      <c r="A94" s="3">
        <f ca="1">IFERROR(__xludf.DUMMYFUNCTION("""COMPUTED_VALUE"""),43594.6666666666)</f>
        <v>43594.666666666599</v>
      </c>
      <c r="B94" s="1">
        <f ca="1">IFERROR(__xludf.DUMMYFUNCTION("""COMPUTED_VALUE"""),1900)</f>
        <v>1900</v>
      </c>
      <c r="C94" s="1">
        <f ca="1">IFERROR(__xludf.DUMMYFUNCTION("""COMPUTED_VALUE"""),1909.4)</f>
        <v>1909.4</v>
      </c>
      <c r="D94" s="1">
        <f ca="1">IFERROR(__xludf.DUMMYFUNCTION("""COMPUTED_VALUE"""),1876)</f>
        <v>1876</v>
      </c>
      <c r="E94" s="1">
        <f ca="1">IFERROR(__xludf.DUMMYFUNCTION("""COMPUTED_VALUE"""),1899.87)</f>
        <v>1899.87</v>
      </c>
      <c r="F94" s="1">
        <f ca="1">IFERROR(__xludf.DUMMYFUNCTION("""COMPUTED_VALUE"""),5308263)</f>
        <v>5308263</v>
      </c>
    </row>
    <row r="95" spans="1:6" ht="15.75" customHeight="1" x14ac:dyDescent="0.25">
      <c r="A95" s="3">
        <f ca="1">IFERROR(__xludf.DUMMYFUNCTION("""COMPUTED_VALUE"""),43595.6666666666)</f>
        <v>43595.666666666599</v>
      </c>
      <c r="B95" s="1">
        <f ca="1">IFERROR(__xludf.DUMMYFUNCTION("""COMPUTED_VALUE"""),1898)</f>
        <v>1898</v>
      </c>
      <c r="C95" s="1">
        <f ca="1">IFERROR(__xludf.DUMMYFUNCTION("""COMPUTED_VALUE"""),1903.79)</f>
        <v>1903.79</v>
      </c>
      <c r="D95" s="1">
        <f ca="1">IFERROR(__xludf.DUMMYFUNCTION("""COMPUTED_VALUE"""),1856)</f>
        <v>1856</v>
      </c>
      <c r="E95" s="1">
        <f ca="1">IFERROR(__xludf.DUMMYFUNCTION("""COMPUTED_VALUE"""),1889.98)</f>
        <v>1889.98</v>
      </c>
      <c r="F95" s="1">
        <f ca="1">IFERROR(__xludf.DUMMYFUNCTION("""COMPUTED_VALUE"""),5717994)</f>
        <v>5717994</v>
      </c>
    </row>
    <row r="96" spans="1:6" ht="15.75" customHeight="1" x14ac:dyDescent="0.25">
      <c r="A96" s="3">
        <f ca="1">IFERROR(__xludf.DUMMYFUNCTION("""COMPUTED_VALUE"""),43598.6666666666)</f>
        <v>43598.666666666599</v>
      </c>
      <c r="B96" s="1">
        <f ca="1">IFERROR(__xludf.DUMMYFUNCTION("""COMPUTED_VALUE"""),1836.56)</f>
        <v>1836.56</v>
      </c>
      <c r="C96" s="1">
        <f ca="1">IFERROR(__xludf.DUMMYFUNCTION("""COMPUTED_VALUE"""),1846.54)</f>
        <v>1846.54</v>
      </c>
      <c r="D96" s="1">
        <f ca="1">IFERROR(__xludf.DUMMYFUNCTION("""COMPUTED_VALUE"""),1818)</f>
        <v>1818</v>
      </c>
      <c r="E96" s="1">
        <f ca="1">IFERROR(__xludf.DUMMYFUNCTION("""COMPUTED_VALUE"""),1822.68)</f>
        <v>1822.68</v>
      </c>
      <c r="F96" s="1">
        <f ca="1">IFERROR(__xludf.DUMMYFUNCTION("""COMPUTED_VALUE"""),5783410)</f>
        <v>5783410</v>
      </c>
    </row>
    <row r="97" spans="1:6" ht="15.75" customHeight="1" x14ac:dyDescent="0.25">
      <c r="A97" s="3">
        <f ca="1">IFERROR(__xludf.DUMMYFUNCTION("""COMPUTED_VALUE"""),43599.6666666666)</f>
        <v>43599.666666666599</v>
      </c>
      <c r="B97" s="1">
        <f ca="1">IFERROR(__xludf.DUMMYFUNCTION("""COMPUTED_VALUE"""),1839.5)</f>
        <v>1839.5</v>
      </c>
      <c r="C97" s="1">
        <f ca="1">IFERROR(__xludf.DUMMYFUNCTION("""COMPUTED_VALUE"""),1852.44)</f>
        <v>1852.44</v>
      </c>
      <c r="D97" s="1">
        <f ca="1">IFERROR(__xludf.DUMMYFUNCTION("""COMPUTED_VALUE"""),1815.75)</f>
        <v>1815.75</v>
      </c>
      <c r="E97" s="1">
        <f ca="1">IFERROR(__xludf.DUMMYFUNCTION("""COMPUTED_VALUE"""),1840.12)</f>
        <v>1840.12</v>
      </c>
      <c r="F97" s="1">
        <f ca="1">IFERROR(__xludf.DUMMYFUNCTION("""COMPUTED_VALUE"""),4629107)</f>
        <v>4629107</v>
      </c>
    </row>
    <row r="98" spans="1:6" ht="15.75" customHeight="1" x14ac:dyDescent="0.25">
      <c r="A98" s="3">
        <f ca="1">IFERROR(__xludf.DUMMYFUNCTION("""COMPUTED_VALUE"""),43600.6666666666)</f>
        <v>43600.666666666599</v>
      </c>
      <c r="B98" s="1">
        <f ca="1">IFERROR(__xludf.DUMMYFUNCTION("""COMPUTED_VALUE"""),1827.95)</f>
        <v>1827.95</v>
      </c>
      <c r="C98" s="1">
        <f ca="1">IFERROR(__xludf.DUMMYFUNCTION("""COMPUTED_VALUE"""),1874.43)</f>
        <v>1874.43</v>
      </c>
      <c r="D98" s="1">
        <f ca="1">IFERROR(__xludf.DUMMYFUNCTION("""COMPUTED_VALUE"""),1823)</f>
        <v>1823</v>
      </c>
      <c r="E98" s="1">
        <f ca="1">IFERROR(__xludf.DUMMYFUNCTION("""COMPUTED_VALUE"""),1871.15)</f>
        <v>1871.15</v>
      </c>
      <c r="F98" s="1">
        <f ca="1">IFERROR(__xludf.DUMMYFUNCTION("""COMPUTED_VALUE"""),4692642)</f>
        <v>4692642</v>
      </c>
    </row>
    <row r="99" spans="1:6" ht="15.75" customHeight="1" x14ac:dyDescent="0.25">
      <c r="A99" s="3">
        <f ca="1">IFERROR(__xludf.DUMMYFUNCTION("""COMPUTED_VALUE"""),43601.6666666666)</f>
        <v>43601.666666666599</v>
      </c>
      <c r="B99" s="1">
        <f ca="1">IFERROR(__xludf.DUMMYFUNCTION("""COMPUTED_VALUE"""),1885.94)</f>
        <v>1885.94</v>
      </c>
      <c r="C99" s="1">
        <f ca="1">IFERROR(__xludf.DUMMYFUNCTION("""COMPUTED_VALUE"""),1917.51)</f>
        <v>1917.51</v>
      </c>
      <c r="D99" s="1">
        <f ca="1">IFERROR(__xludf.DUMMYFUNCTION("""COMPUTED_VALUE"""),1882.29)</f>
        <v>1882.29</v>
      </c>
      <c r="E99" s="1">
        <f ca="1">IFERROR(__xludf.DUMMYFUNCTION("""COMPUTED_VALUE"""),1907.57)</f>
        <v>1907.57</v>
      </c>
      <c r="F99" s="1">
        <f ca="1">IFERROR(__xludf.DUMMYFUNCTION("""COMPUTED_VALUE"""),4707822)</f>
        <v>4707822</v>
      </c>
    </row>
    <row r="100" spans="1:6" ht="15.75" customHeight="1" x14ac:dyDescent="0.25">
      <c r="A100" s="3">
        <f ca="1">IFERROR(__xludf.DUMMYFUNCTION("""COMPUTED_VALUE"""),43602.6666666666)</f>
        <v>43602.666666666599</v>
      </c>
      <c r="B100" s="1">
        <f ca="1">IFERROR(__xludf.DUMMYFUNCTION("""COMPUTED_VALUE"""),1893.05)</f>
        <v>1893.05</v>
      </c>
      <c r="C100" s="1">
        <f ca="1">IFERROR(__xludf.DUMMYFUNCTION("""COMPUTED_VALUE"""),1910.53)</f>
        <v>1910.53</v>
      </c>
      <c r="D100" s="1">
        <f ca="1">IFERROR(__xludf.DUMMYFUNCTION("""COMPUTED_VALUE"""),1867.33)</f>
        <v>1867.33</v>
      </c>
      <c r="E100" s="1">
        <f ca="1">IFERROR(__xludf.DUMMYFUNCTION("""COMPUTED_VALUE"""),1869)</f>
        <v>1869</v>
      </c>
      <c r="F100" s="1">
        <f ca="1">IFERROR(__xludf.DUMMYFUNCTION("""COMPUTED_VALUE"""),4736618)</f>
        <v>4736618</v>
      </c>
    </row>
    <row r="101" spans="1:6" ht="15.75" customHeight="1" x14ac:dyDescent="0.25">
      <c r="A101" s="3">
        <f ca="1">IFERROR(__xludf.DUMMYFUNCTION("""COMPUTED_VALUE"""),43605.6666666666)</f>
        <v>43605.666666666599</v>
      </c>
      <c r="B101" s="1">
        <f ca="1">IFERROR(__xludf.DUMMYFUNCTION("""COMPUTED_VALUE"""),1852.69)</f>
        <v>1852.69</v>
      </c>
      <c r="C101" s="1">
        <f ca="1">IFERROR(__xludf.DUMMYFUNCTION("""COMPUTED_VALUE"""),1867.78)</f>
        <v>1867.78</v>
      </c>
      <c r="D101" s="1">
        <f ca="1">IFERROR(__xludf.DUMMYFUNCTION("""COMPUTED_VALUE"""),1835.54)</f>
        <v>1835.54</v>
      </c>
      <c r="E101" s="1">
        <f ca="1">IFERROR(__xludf.DUMMYFUNCTION("""COMPUTED_VALUE"""),1858.97)</f>
        <v>1858.97</v>
      </c>
      <c r="F101" s="1">
        <f ca="1">IFERROR(__xludf.DUMMYFUNCTION("""COMPUTED_VALUE"""),3798198)</f>
        <v>3798198</v>
      </c>
    </row>
    <row r="102" spans="1:6" ht="15.75" customHeight="1" x14ac:dyDescent="0.25">
      <c r="A102" s="3">
        <f ca="1">IFERROR(__xludf.DUMMYFUNCTION("""COMPUTED_VALUE"""),43606.6666666666)</f>
        <v>43606.666666666599</v>
      </c>
      <c r="B102" s="1">
        <f ca="1">IFERROR(__xludf.DUMMYFUNCTION("""COMPUTED_VALUE"""),1874.79)</f>
        <v>1874.79</v>
      </c>
      <c r="C102" s="1">
        <f ca="1">IFERROR(__xludf.DUMMYFUNCTION("""COMPUTED_VALUE"""),1879)</f>
        <v>1879</v>
      </c>
      <c r="D102" s="1">
        <f ca="1">IFERROR(__xludf.DUMMYFUNCTION("""COMPUTED_VALUE"""),1846)</f>
        <v>1846</v>
      </c>
      <c r="E102" s="1">
        <f ca="1">IFERROR(__xludf.DUMMYFUNCTION("""COMPUTED_VALUE"""),1857.52)</f>
        <v>1857.52</v>
      </c>
      <c r="F102" s="1">
        <f ca="1">IFERROR(__xludf.DUMMYFUNCTION("""COMPUTED_VALUE"""),4005122)</f>
        <v>4005122</v>
      </c>
    </row>
    <row r="103" spans="1:6" ht="15.75" customHeight="1" x14ac:dyDescent="0.25">
      <c r="A103" s="3">
        <f ca="1">IFERROR(__xludf.DUMMYFUNCTION("""COMPUTED_VALUE"""),43607.6666666666)</f>
        <v>43607.666666666599</v>
      </c>
      <c r="B103" s="1">
        <f ca="1">IFERROR(__xludf.DUMMYFUNCTION("""COMPUTED_VALUE"""),1851.78)</f>
        <v>1851.78</v>
      </c>
      <c r="C103" s="1">
        <f ca="1">IFERROR(__xludf.DUMMYFUNCTION("""COMPUTED_VALUE"""),1871.49)</f>
        <v>1871.49</v>
      </c>
      <c r="D103" s="1">
        <f ca="1">IFERROR(__xludf.DUMMYFUNCTION("""COMPUTED_VALUE"""),1851)</f>
        <v>1851</v>
      </c>
      <c r="E103" s="1">
        <f ca="1">IFERROR(__xludf.DUMMYFUNCTION("""COMPUTED_VALUE"""),1859.68)</f>
        <v>1859.68</v>
      </c>
      <c r="F103" s="1">
        <f ca="1">IFERROR(__xludf.DUMMYFUNCTION("""COMPUTED_VALUE"""),2936601)</f>
        <v>2936601</v>
      </c>
    </row>
    <row r="104" spans="1:6" ht="15.75" customHeight="1" x14ac:dyDescent="0.25">
      <c r="A104" s="3">
        <f ca="1">IFERROR(__xludf.DUMMYFUNCTION("""COMPUTED_VALUE"""),43608.6666666666)</f>
        <v>43608.666666666599</v>
      </c>
      <c r="B104" s="1">
        <f ca="1">IFERROR(__xludf.DUMMYFUNCTION("""COMPUTED_VALUE"""),1836.59)</f>
        <v>1836.59</v>
      </c>
      <c r="C104" s="1">
        <f ca="1">IFERROR(__xludf.DUMMYFUNCTION("""COMPUTED_VALUE"""),1844)</f>
        <v>1844</v>
      </c>
      <c r="D104" s="1">
        <f ca="1">IFERROR(__xludf.DUMMYFUNCTION("""COMPUTED_VALUE"""),1804.2)</f>
        <v>1804.2</v>
      </c>
      <c r="E104" s="1">
        <f ca="1">IFERROR(__xludf.DUMMYFUNCTION("""COMPUTED_VALUE"""),1815.48)</f>
        <v>1815.48</v>
      </c>
      <c r="F104" s="1">
        <f ca="1">IFERROR(__xludf.DUMMYFUNCTION("""COMPUTED_VALUE"""),4424265)</f>
        <v>4424265</v>
      </c>
    </row>
    <row r="105" spans="1:6" ht="15.75" customHeight="1" x14ac:dyDescent="0.25">
      <c r="A105" s="3">
        <f ca="1">IFERROR(__xludf.DUMMYFUNCTION("""COMPUTED_VALUE"""),43609.6666666666)</f>
        <v>43609.666666666599</v>
      </c>
      <c r="B105" s="1">
        <f ca="1">IFERROR(__xludf.DUMMYFUNCTION("""COMPUTED_VALUE"""),1835.89)</f>
        <v>1835.89</v>
      </c>
      <c r="C105" s="1">
        <f ca="1">IFERROR(__xludf.DUMMYFUNCTION("""COMPUTED_VALUE"""),1841.76)</f>
        <v>1841.76</v>
      </c>
      <c r="D105" s="1">
        <f ca="1">IFERROR(__xludf.DUMMYFUNCTION("""COMPUTED_VALUE"""),1817.85)</f>
        <v>1817.85</v>
      </c>
      <c r="E105" s="1">
        <f ca="1">IFERROR(__xludf.DUMMYFUNCTION("""COMPUTED_VALUE"""),1823.28)</f>
        <v>1823.28</v>
      </c>
      <c r="F105" s="1">
        <f ca="1">IFERROR(__xludf.DUMMYFUNCTION("""COMPUTED_VALUE"""),3369673)</f>
        <v>3369673</v>
      </c>
    </row>
    <row r="106" spans="1:6" ht="15.75" customHeight="1" x14ac:dyDescent="0.25">
      <c r="A106" s="3">
        <f ca="1">IFERROR(__xludf.DUMMYFUNCTION("""COMPUTED_VALUE"""),43613.6666666666)</f>
        <v>43613.666666666599</v>
      </c>
      <c r="B106" s="1">
        <f ca="1">IFERROR(__xludf.DUMMYFUNCTION("""COMPUTED_VALUE"""),1832.75)</f>
        <v>1832.75</v>
      </c>
      <c r="C106" s="1">
        <f ca="1">IFERROR(__xludf.DUMMYFUNCTION("""COMPUTED_VALUE"""),1849.27)</f>
        <v>1849.27</v>
      </c>
      <c r="D106" s="1">
        <f ca="1">IFERROR(__xludf.DUMMYFUNCTION("""COMPUTED_VALUE"""),1827.35)</f>
        <v>1827.35</v>
      </c>
      <c r="E106" s="1">
        <f ca="1">IFERROR(__xludf.DUMMYFUNCTION("""COMPUTED_VALUE"""),1836.43)</f>
        <v>1836.43</v>
      </c>
      <c r="F106" s="1">
        <f ca="1">IFERROR(__xludf.DUMMYFUNCTION("""COMPUTED_VALUE"""),3199965)</f>
        <v>3199965</v>
      </c>
    </row>
    <row r="107" spans="1:6" ht="15.75" customHeight="1" x14ac:dyDescent="0.25">
      <c r="A107" s="3">
        <f ca="1">IFERROR(__xludf.DUMMYFUNCTION("""COMPUTED_VALUE"""),43614.6666666666)</f>
        <v>43614.666666666599</v>
      </c>
      <c r="B107" s="1">
        <f ca="1">IFERROR(__xludf.DUMMYFUNCTION("""COMPUTED_VALUE"""),1823.12)</f>
        <v>1823.12</v>
      </c>
      <c r="C107" s="1">
        <f ca="1">IFERROR(__xludf.DUMMYFUNCTION("""COMPUTED_VALUE"""),1830)</f>
        <v>1830</v>
      </c>
      <c r="D107" s="1">
        <f ca="1">IFERROR(__xludf.DUMMYFUNCTION("""COMPUTED_VALUE"""),1807.53)</f>
        <v>1807.53</v>
      </c>
      <c r="E107" s="1">
        <f ca="1">IFERROR(__xludf.DUMMYFUNCTION("""COMPUTED_VALUE"""),1819.19)</f>
        <v>1819.19</v>
      </c>
      <c r="F107" s="1">
        <f ca="1">IFERROR(__xludf.DUMMYFUNCTION("""COMPUTED_VALUE"""),4279025)</f>
        <v>4279025</v>
      </c>
    </row>
    <row r="108" spans="1:6" ht="15.75" customHeight="1" x14ac:dyDescent="0.25">
      <c r="A108" s="3">
        <f ca="1">IFERROR(__xludf.DUMMYFUNCTION("""COMPUTED_VALUE"""),43615.6666666666)</f>
        <v>43615.666666666599</v>
      </c>
      <c r="B108" s="1">
        <f ca="1">IFERROR(__xludf.DUMMYFUNCTION("""COMPUTED_VALUE"""),1825.49)</f>
        <v>1825.49</v>
      </c>
      <c r="C108" s="1">
        <f ca="1">IFERROR(__xludf.DUMMYFUNCTION("""COMPUTED_VALUE"""),1829.47)</f>
        <v>1829.47</v>
      </c>
      <c r="D108" s="1">
        <f ca="1">IFERROR(__xludf.DUMMYFUNCTION("""COMPUTED_VALUE"""),1807.83)</f>
        <v>1807.83</v>
      </c>
      <c r="E108" s="1">
        <f ca="1">IFERROR(__xludf.DUMMYFUNCTION("""COMPUTED_VALUE"""),1816.32)</f>
        <v>1816.32</v>
      </c>
      <c r="F108" s="1">
        <f ca="1">IFERROR(__xludf.DUMMYFUNCTION("""COMPUTED_VALUE"""),3146850)</f>
        <v>3146850</v>
      </c>
    </row>
    <row r="109" spans="1:6" ht="15.75" customHeight="1" x14ac:dyDescent="0.25">
      <c r="A109" s="3">
        <f ca="1">IFERROR(__xludf.DUMMYFUNCTION("""COMPUTED_VALUE"""),43616.6666666666)</f>
        <v>43616.666666666599</v>
      </c>
      <c r="B109" s="1">
        <f ca="1">IFERROR(__xludf.DUMMYFUNCTION("""COMPUTED_VALUE"""),1790.01)</f>
        <v>1790.01</v>
      </c>
      <c r="C109" s="1">
        <f ca="1">IFERROR(__xludf.DUMMYFUNCTION("""COMPUTED_VALUE"""),1795.59)</f>
        <v>1795.59</v>
      </c>
      <c r="D109" s="1">
        <f ca="1">IFERROR(__xludf.DUMMYFUNCTION("""COMPUTED_VALUE"""),1772.7)</f>
        <v>1772.7</v>
      </c>
      <c r="E109" s="1">
        <f ca="1">IFERROR(__xludf.DUMMYFUNCTION("""COMPUTED_VALUE"""),1775.07)</f>
        <v>1775.07</v>
      </c>
      <c r="F109" s="1">
        <f ca="1">IFERROR(__xludf.DUMMYFUNCTION("""COMPUTED_VALUE"""),4618819)</f>
        <v>4618819</v>
      </c>
    </row>
    <row r="110" spans="1:6" ht="15.75" customHeight="1" x14ac:dyDescent="0.25">
      <c r="A110" s="3">
        <f ca="1">IFERROR(__xludf.DUMMYFUNCTION("""COMPUTED_VALUE"""),43619.6666666666)</f>
        <v>43619.666666666599</v>
      </c>
      <c r="B110" s="1">
        <f ca="1">IFERROR(__xludf.DUMMYFUNCTION("""COMPUTED_VALUE"""),1760.01)</f>
        <v>1760.01</v>
      </c>
      <c r="C110" s="1">
        <f ca="1">IFERROR(__xludf.DUMMYFUNCTION("""COMPUTED_VALUE"""),1766.29)</f>
        <v>1766.29</v>
      </c>
      <c r="D110" s="1">
        <f ca="1">IFERROR(__xludf.DUMMYFUNCTION("""COMPUTED_VALUE"""),1672)</f>
        <v>1672</v>
      </c>
      <c r="E110" s="1">
        <f ca="1">IFERROR(__xludf.DUMMYFUNCTION("""COMPUTED_VALUE"""),1692.69)</f>
        <v>1692.69</v>
      </c>
      <c r="F110" s="1">
        <f ca="1">IFERROR(__xludf.DUMMYFUNCTION("""COMPUTED_VALUE"""),9098708)</f>
        <v>9098708</v>
      </c>
    </row>
    <row r="111" spans="1:6" ht="15.75" customHeight="1" x14ac:dyDescent="0.25">
      <c r="A111" s="3">
        <f ca="1">IFERROR(__xludf.DUMMYFUNCTION("""COMPUTED_VALUE"""),43620.6666666666)</f>
        <v>43620.666666666599</v>
      </c>
      <c r="B111" s="1">
        <f ca="1">IFERROR(__xludf.DUMMYFUNCTION("""COMPUTED_VALUE"""),1699.24)</f>
        <v>1699.24</v>
      </c>
      <c r="C111" s="1">
        <f ca="1">IFERROR(__xludf.DUMMYFUNCTION("""COMPUTED_VALUE"""),1730.82)</f>
        <v>1730.82</v>
      </c>
      <c r="D111" s="1">
        <f ca="1">IFERROR(__xludf.DUMMYFUNCTION("""COMPUTED_VALUE"""),1680.89)</f>
        <v>1680.89</v>
      </c>
      <c r="E111" s="1">
        <f ca="1">IFERROR(__xludf.DUMMYFUNCTION("""COMPUTED_VALUE"""),1729.56)</f>
        <v>1729.56</v>
      </c>
      <c r="F111" s="1">
        <f ca="1">IFERROR(__xludf.DUMMYFUNCTION("""COMPUTED_VALUE"""),5679121)</f>
        <v>5679121</v>
      </c>
    </row>
    <row r="112" spans="1:6" ht="15.75" customHeight="1" x14ac:dyDescent="0.25">
      <c r="A112" s="3">
        <f ca="1">IFERROR(__xludf.DUMMYFUNCTION("""COMPUTED_VALUE"""),43621.6666666666)</f>
        <v>43621.666666666599</v>
      </c>
      <c r="B112" s="1">
        <f ca="1">IFERROR(__xludf.DUMMYFUNCTION("""COMPUTED_VALUE"""),1749.6)</f>
        <v>1749.6</v>
      </c>
      <c r="C112" s="1">
        <f ca="1">IFERROR(__xludf.DUMMYFUNCTION("""COMPUTED_VALUE"""),1752)</f>
        <v>1752</v>
      </c>
      <c r="D112" s="1">
        <f ca="1">IFERROR(__xludf.DUMMYFUNCTION("""COMPUTED_VALUE"""),1715.25)</f>
        <v>1715.25</v>
      </c>
      <c r="E112" s="1">
        <f ca="1">IFERROR(__xludf.DUMMYFUNCTION("""COMPUTED_VALUE"""),1738.5)</f>
        <v>1738.5</v>
      </c>
      <c r="F112" s="1">
        <f ca="1">IFERROR(__xludf.DUMMYFUNCTION("""COMPUTED_VALUE"""),4239782)</f>
        <v>4239782</v>
      </c>
    </row>
    <row r="113" spans="1:6" ht="15.75" customHeight="1" x14ac:dyDescent="0.25">
      <c r="A113" s="3">
        <f ca="1">IFERROR(__xludf.DUMMYFUNCTION("""COMPUTED_VALUE"""),43622.6666666666)</f>
        <v>43622.666666666599</v>
      </c>
      <c r="B113" s="1">
        <f ca="1">IFERROR(__xludf.DUMMYFUNCTION("""COMPUTED_VALUE"""),1737.71)</f>
        <v>1737.71</v>
      </c>
      <c r="C113" s="1">
        <f ca="1">IFERROR(__xludf.DUMMYFUNCTION("""COMPUTED_VALUE"""),1760)</f>
        <v>1760</v>
      </c>
      <c r="D113" s="1">
        <f ca="1">IFERROR(__xludf.DUMMYFUNCTION("""COMPUTED_VALUE"""),1726.13)</f>
        <v>1726.13</v>
      </c>
      <c r="E113" s="1">
        <f ca="1">IFERROR(__xludf.DUMMYFUNCTION("""COMPUTED_VALUE"""),1754.36)</f>
        <v>1754.36</v>
      </c>
      <c r="F113" s="1">
        <f ca="1">IFERROR(__xludf.DUMMYFUNCTION("""COMPUTED_VALUE"""),3689272)</f>
        <v>3689272</v>
      </c>
    </row>
    <row r="114" spans="1:6" ht="15.75" customHeight="1" x14ac:dyDescent="0.25">
      <c r="A114" s="3">
        <f ca="1">IFERROR(__xludf.DUMMYFUNCTION("""COMPUTED_VALUE"""),43623.6666666666)</f>
        <v>43623.666666666599</v>
      </c>
      <c r="B114" s="1">
        <f ca="1">IFERROR(__xludf.DUMMYFUNCTION("""COMPUTED_VALUE"""),1763.7)</f>
        <v>1763.7</v>
      </c>
      <c r="C114" s="1">
        <f ca="1">IFERROR(__xludf.DUMMYFUNCTION("""COMPUTED_VALUE"""),1806.25)</f>
        <v>1806.25</v>
      </c>
      <c r="D114" s="1">
        <f ca="1">IFERROR(__xludf.DUMMYFUNCTION("""COMPUTED_VALUE"""),1759.49)</f>
        <v>1759.49</v>
      </c>
      <c r="E114" s="1">
        <f ca="1">IFERROR(__xludf.DUMMYFUNCTION("""COMPUTED_VALUE"""),1804.03)</f>
        <v>1804.03</v>
      </c>
      <c r="F114" s="1">
        <f ca="1">IFERROR(__xludf.DUMMYFUNCTION("""COMPUTED_VALUE"""),4808246)</f>
        <v>4808246</v>
      </c>
    </row>
    <row r="115" spans="1:6" ht="15.75" customHeight="1" x14ac:dyDescent="0.25">
      <c r="A115" s="3">
        <f ca="1">IFERROR(__xludf.DUMMYFUNCTION("""COMPUTED_VALUE"""),43626.6666666666)</f>
        <v>43626.666666666599</v>
      </c>
      <c r="B115" s="1">
        <f ca="1">IFERROR(__xludf.DUMMYFUNCTION("""COMPUTED_VALUE"""),1822)</f>
        <v>1822</v>
      </c>
      <c r="C115" s="1">
        <f ca="1">IFERROR(__xludf.DUMMYFUNCTION("""COMPUTED_VALUE"""),1884.87)</f>
        <v>1884.87</v>
      </c>
      <c r="D115" s="1">
        <f ca="1">IFERROR(__xludf.DUMMYFUNCTION("""COMPUTED_VALUE"""),1818)</f>
        <v>1818</v>
      </c>
      <c r="E115" s="1">
        <f ca="1">IFERROR(__xludf.DUMMYFUNCTION("""COMPUTED_VALUE"""),1860.63)</f>
        <v>1860.63</v>
      </c>
      <c r="F115" s="1">
        <f ca="1">IFERROR(__xludf.DUMMYFUNCTION("""COMPUTED_VALUE"""),5371007)</f>
        <v>5371007</v>
      </c>
    </row>
    <row r="116" spans="1:6" ht="15.75" customHeight="1" x14ac:dyDescent="0.25">
      <c r="A116" s="3">
        <f ca="1">IFERROR(__xludf.DUMMYFUNCTION("""COMPUTED_VALUE"""),43627.6666666666)</f>
        <v>43627.666666666599</v>
      </c>
      <c r="B116" s="1">
        <f ca="1">IFERROR(__xludf.DUMMYFUNCTION("""COMPUTED_VALUE"""),1883.25)</f>
        <v>1883.25</v>
      </c>
      <c r="C116" s="1">
        <f ca="1">IFERROR(__xludf.DUMMYFUNCTION("""COMPUTED_VALUE"""),1893.7)</f>
        <v>1893.7</v>
      </c>
      <c r="D116" s="1">
        <f ca="1">IFERROR(__xludf.DUMMYFUNCTION("""COMPUTED_VALUE"""),1858)</f>
        <v>1858</v>
      </c>
      <c r="E116" s="1">
        <f ca="1">IFERROR(__xludf.DUMMYFUNCTION("""COMPUTED_VALUE"""),1863.7)</f>
        <v>1863.7</v>
      </c>
      <c r="F116" s="1">
        <f ca="1">IFERROR(__xludf.DUMMYFUNCTION("""COMPUTED_VALUE"""),4042694)</f>
        <v>4042694</v>
      </c>
    </row>
    <row r="117" spans="1:6" ht="15.75" customHeight="1" x14ac:dyDescent="0.25">
      <c r="A117" s="3">
        <f ca="1">IFERROR(__xludf.DUMMYFUNCTION("""COMPUTED_VALUE"""),43628.6666666666)</f>
        <v>43628.666666666599</v>
      </c>
      <c r="B117" s="1">
        <f ca="1">IFERROR(__xludf.DUMMYFUNCTION("""COMPUTED_VALUE"""),1853.98)</f>
        <v>1853.98</v>
      </c>
      <c r="C117" s="1">
        <f ca="1">IFERROR(__xludf.DUMMYFUNCTION("""COMPUTED_VALUE"""),1865)</f>
        <v>1865</v>
      </c>
      <c r="D117" s="1">
        <f ca="1">IFERROR(__xludf.DUMMYFUNCTION("""COMPUTED_VALUE"""),1844.38)</f>
        <v>1844.38</v>
      </c>
      <c r="E117" s="1">
        <f ca="1">IFERROR(__xludf.DUMMYFUNCTION("""COMPUTED_VALUE"""),1855.32)</f>
        <v>1855.32</v>
      </c>
      <c r="F117" s="1">
        <f ca="1">IFERROR(__xludf.DUMMYFUNCTION("""COMPUTED_VALUE"""),2678335)</f>
        <v>2678335</v>
      </c>
    </row>
    <row r="118" spans="1:6" ht="15.75" customHeight="1" x14ac:dyDescent="0.25">
      <c r="A118" s="3">
        <f ca="1">IFERROR(__xludf.DUMMYFUNCTION("""COMPUTED_VALUE"""),43629.6666666666)</f>
        <v>43629.666666666599</v>
      </c>
      <c r="B118" s="1">
        <f ca="1">IFERROR(__xludf.DUMMYFUNCTION("""COMPUTED_VALUE"""),1866.72)</f>
        <v>1866.72</v>
      </c>
      <c r="C118" s="1">
        <f ca="1">IFERROR(__xludf.DUMMYFUNCTION("""COMPUTED_VALUE"""),1883.09)</f>
        <v>1883.09</v>
      </c>
      <c r="D118" s="1">
        <f ca="1">IFERROR(__xludf.DUMMYFUNCTION("""COMPUTED_VALUE"""),1862.22)</f>
        <v>1862.22</v>
      </c>
      <c r="E118" s="1">
        <f ca="1">IFERROR(__xludf.DUMMYFUNCTION("""COMPUTED_VALUE"""),1870.3)</f>
        <v>1870.3</v>
      </c>
      <c r="F118" s="1">
        <f ca="1">IFERROR(__xludf.DUMMYFUNCTION("""COMPUTED_VALUE"""),2795810)</f>
        <v>2795810</v>
      </c>
    </row>
    <row r="119" spans="1:6" ht="15.75" customHeight="1" x14ac:dyDescent="0.25">
      <c r="A119" s="3">
        <f ca="1">IFERROR(__xludf.DUMMYFUNCTION("""COMPUTED_VALUE"""),43630.6666666666)</f>
        <v>43630.666666666599</v>
      </c>
      <c r="B119" s="1">
        <f ca="1">IFERROR(__xludf.DUMMYFUNCTION("""COMPUTED_VALUE"""),1864)</f>
        <v>1864</v>
      </c>
      <c r="C119" s="1">
        <f ca="1">IFERROR(__xludf.DUMMYFUNCTION("""COMPUTED_VALUE"""),1876)</f>
        <v>1876</v>
      </c>
      <c r="D119" s="1">
        <f ca="1">IFERROR(__xludf.DUMMYFUNCTION("""COMPUTED_VALUE"""),1859)</f>
        <v>1859</v>
      </c>
      <c r="E119" s="1">
        <f ca="1">IFERROR(__xludf.DUMMYFUNCTION("""COMPUTED_VALUE"""),1869.67)</f>
        <v>1869.67</v>
      </c>
      <c r="F119" s="1">
        <f ca="1">IFERROR(__xludf.DUMMYFUNCTION("""COMPUTED_VALUE"""),2851163)</f>
        <v>2851163</v>
      </c>
    </row>
    <row r="120" spans="1:6" ht="15.75" customHeight="1" x14ac:dyDescent="0.25">
      <c r="A120" s="3">
        <f ca="1">IFERROR(__xludf.DUMMYFUNCTION("""COMPUTED_VALUE"""),43633.6666666666)</f>
        <v>43633.666666666599</v>
      </c>
      <c r="B120" s="1">
        <f ca="1">IFERROR(__xludf.DUMMYFUNCTION("""COMPUTED_VALUE"""),1876.5)</f>
        <v>1876.5</v>
      </c>
      <c r="C120" s="1">
        <f ca="1">IFERROR(__xludf.DUMMYFUNCTION("""COMPUTED_VALUE"""),1895.69)</f>
        <v>1895.69</v>
      </c>
      <c r="D120" s="1">
        <f ca="1">IFERROR(__xludf.DUMMYFUNCTION("""COMPUTED_VALUE"""),1875.45)</f>
        <v>1875.45</v>
      </c>
      <c r="E120" s="1">
        <f ca="1">IFERROR(__xludf.DUMMYFUNCTION("""COMPUTED_VALUE"""),1886.03)</f>
        <v>1886.03</v>
      </c>
      <c r="F120" s="1">
        <f ca="1">IFERROR(__xludf.DUMMYFUNCTION("""COMPUTED_VALUE"""),2634342)</f>
        <v>2634342</v>
      </c>
    </row>
    <row r="121" spans="1:6" ht="15.75" customHeight="1" x14ac:dyDescent="0.25">
      <c r="A121" s="3">
        <f ca="1">IFERROR(__xludf.DUMMYFUNCTION("""COMPUTED_VALUE"""),43634.6666666666)</f>
        <v>43634.666666666599</v>
      </c>
      <c r="B121" s="1">
        <f ca="1">IFERROR(__xludf.DUMMYFUNCTION("""COMPUTED_VALUE"""),1901.35)</f>
        <v>1901.35</v>
      </c>
      <c r="C121" s="1">
        <f ca="1">IFERROR(__xludf.DUMMYFUNCTION("""COMPUTED_VALUE"""),1921.67)</f>
        <v>1921.67</v>
      </c>
      <c r="D121" s="1">
        <f ca="1">IFERROR(__xludf.DUMMYFUNCTION("""COMPUTED_VALUE"""),1899.79)</f>
        <v>1899.79</v>
      </c>
      <c r="E121" s="1">
        <f ca="1">IFERROR(__xludf.DUMMYFUNCTION("""COMPUTED_VALUE"""),1901.37)</f>
        <v>1901.37</v>
      </c>
      <c r="F121" s="1">
        <f ca="1">IFERROR(__xludf.DUMMYFUNCTION("""COMPUTED_VALUE"""),3895728)</f>
        <v>3895728</v>
      </c>
    </row>
    <row r="122" spans="1:6" ht="15.75" customHeight="1" x14ac:dyDescent="0.25">
      <c r="A122" s="3">
        <f ca="1">IFERROR(__xludf.DUMMYFUNCTION("""COMPUTED_VALUE"""),43635.6666666666)</f>
        <v>43635.666666666599</v>
      </c>
      <c r="B122" s="1">
        <f ca="1">IFERROR(__xludf.DUMMYFUNCTION("""COMPUTED_VALUE"""),1907.84)</f>
        <v>1907.84</v>
      </c>
      <c r="C122" s="1">
        <f ca="1">IFERROR(__xludf.DUMMYFUNCTION("""COMPUTED_VALUE"""),1919.58)</f>
        <v>1919.58</v>
      </c>
      <c r="D122" s="1">
        <f ca="1">IFERROR(__xludf.DUMMYFUNCTION("""COMPUTED_VALUE"""),1892.47)</f>
        <v>1892.47</v>
      </c>
      <c r="E122" s="1">
        <f ca="1">IFERROR(__xludf.DUMMYFUNCTION("""COMPUTED_VALUE"""),1908.79)</f>
        <v>1908.79</v>
      </c>
      <c r="F122" s="1">
        <f ca="1">IFERROR(__xludf.DUMMYFUNCTION("""COMPUTED_VALUE"""),2895347)</f>
        <v>2895347</v>
      </c>
    </row>
    <row r="123" spans="1:6" ht="15.75" customHeight="1" x14ac:dyDescent="0.25">
      <c r="A123" s="3">
        <f ca="1">IFERROR(__xludf.DUMMYFUNCTION("""COMPUTED_VALUE"""),43636.6666666666)</f>
        <v>43636.666666666599</v>
      </c>
      <c r="B123" s="1">
        <f ca="1">IFERROR(__xludf.DUMMYFUNCTION("""COMPUTED_VALUE"""),1933.33)</f>
        <v>1933.33</v>
      </c>
      <c r="C123" s="1">
        <f ca="1">IFERROR(__xludf.DUMMYFUNCTION("""COMPUTED_VALUE"""),1935.2)</f>
        <v>1935.2</v>
      </c>
      <c r="D123" s="1">
        <f ca="1">IFERROR(__xludf.DUMMYFUNCTION("""COMPUTED_VALUE"""),1905.8)</f>
        <v>1905.8</v>
      </c>
      <c r="E123" s="1">
        <f ca="1">IFERROR(__xludf.DUMMYFUNCTION("""COMPUTED_VALUE"""),1918.19)</f>
        <v>1918.19</v>
      </c>
      <c r="F123" s="1">
        <f ca="1">IFERROR(__xludf.DUMMYFUNCTION("""COMPUTED_VALUE"""),3217153)</f>
        <v>3217153</v>
      </c>
    </row>
    <row r="124" spans="1:6" ht="15.75" customHeight="1" x14ac:dyDescent="0.25">
      <c r="A124" s="3">
        <f ca="1">IFERROR(__xludf.DUMMYFUNCTION("""COMPUTED_VALUE"""),43637.6666666666)</f>
        <v>43637.666666666599</v>
      </c>
      <c r="B124" s="1">
        <f ca="1">IFERROR(__xludf.DUMMYFUNCTION("""COMPUTED_VALUE"""),1916.1)</f>
        <v>1916.1</v>
      </c>
      <c r="C124" s="1">
        <f ca="1">IFERROR(__xludf.DUMMYFUNCTION("""COMPUTED_VALUE"""),1925.95)</f>
        <v>1925.95</v>
      </c>
      <c r="D124" s="1">
        <f ca="1">IFERROR(__xludf.DUMMYFUNCTION("""COMPUTED_VALUE"""),1907.58)</f>
        <v>1907.58</v>
      </c>
      <c r="E124" s="1">
        <f ca="1">IFERROR(__xludf.DUMMYFUNCTION("""COMPUTED_VALUE"""),1911.3)</f>
        <v>1911.3</v>
      </c>
      <c r="F124" s="1">
        <f ca="1">IFERROR(__xludf.DUMMYFUNCTION("""COMPUTED_VALUE"""),3933576)</f>
        <v>3933576</v>
      </c>
    </row>
    <row r="125" spans="1:6" ht="15.75" customHeight="1" x14ac:dyDescent="0.25">
      <c r="A125" s="3">
        <f ca="1">IFERROR(__xludf.DUMMYFUNCTION("""COMPUTED_VALUE"""),43640.6666666666)</f>
        <v>43640.666666666599</v>
      </c>
      <c r="B125" s="1">
        <f ca="1">IFERROR(__xludf.DUMMYFUNCTION("""COMPUTED_VALUE"""),1912.66)</f>
        <v>1912.66</v>
      </c>
      <c r="C125" s="1">
        <f ca="1">IFERROR(__xludf.DUMMYFUNCTION("""COMPUTED_VALUE"""),1916.86)</f>
        <v>1916.86</v>
      </c>
      <c r="D125" s="1">
        <f ca="1">IFERROR(__xludf.DUMMYFUNCTION("""COMPUTED_VALUE"""),1901.3)</f>
        <v>1901.3</v>
      </c>
      <c r="E125" s="1">
        <f ca="1">IFERROR(__xludf.DUMMYFUNCTION("""COMPUTED_VALUE"""),1913.9)</f>
        <v>1913.9</v>
      </c>
      <c r="F125" s="1">
        <f ca="1">IFERROR(__xludf.DUMMYFUNCTION("""COMPUTED_VALUE"""),2282969)</f>
        <v>2282969</v>
      </c>
    </row>
    <row r="126" spans="1:6" ht="15.75" customHeight="1" x14ac:dyDescent="0.25">
      <c r="A126" s="3">
        <f ca="1">IFERROR(__xludf.DUMMYFUNCTION("""COMPUTED_VALUE"""),43641.6666666666)</f>
        <v>43641.666666666599</v>
      </c>
      <c r="B126" s="1">
        <f ca="1">IFERROR(__xludf.DUMMYFUNCTION("""COMPUTED_VALUE"""),1911.84)</f>
        <v>1911.84</v>
      </c>
      <c r="C126" s="1">
        <f ca="1">IFERROR(__xludf.DUMMYFUNCTION("""COMPUTED_VALUE"""),1916.39)</f>
        <v>1916.39</v>
      </c>
      <c r="D126" s="1">
        <f ca="1">IFERROR(__xludf.DUMMYFUNCTION("""COMPUTED_VALUE"""),1872.42)</f>
        <v>1872.42</v>
      </c>
      <c r="E126" s="1">
        <f ca="1">IFERROR(__xludf.DUMMYFUNCTION("""COMPUTED_VALUE"""),1878.27)</f>
        <v>1878.27</v>
      </c>
      <c r="F126" s="1">
        <f ca="1">IFERROR(__xludf.DUMMYFUNCTION("""COMPUTED_VALUE"""),3012347)</f>
        <v>3012347</v>
      </c>
    </row>
    <row r="127" spans="1:6" ht="15.75" customHeight="1" x14ac:dyDescent="0.25">
      <c r="A127" s="3">
        <f ca="1">IFERROR(__xludf.DUMMYFUNCTION("""COMPUTED_VALUE"""),43642.6666666666)</f>
        <v>43642.666666666599</v>
      </c>
      <c r="B127" s="1">
        <f ca="1">IFERROR(__xludf.DUMMYFUNCTION("""COMPUTED_VALUE"""),1892.48)</f>
        <v>1892.48</v>
      </c>
      <c r="C127" s="1">
        <f ca="1">IFERROR(__xludf.DUMMYFUNCTION("""COMPUTED_VALUE"""),1903.8)</f>
        <v>1903.8</v>
      </c>
      <c r="D127" s="1">
        <f ca="1">IFERROR(__xludf.DUMMYFUNCTION("""COMPUTED_VALUE"""),1887.32)</f>
        <v>1887.32</v>
      </c>
      <c r="E127" s="1">
        <f ca="1">IFERROR(__xludf.DUMMYFUNCTION("""COMPUTED_VALUE"""),1897.83)</f>
        <v>1897.83</v>
      </c>
      <c r="F127" s="1">
        <f ca="1">IFERROR(__xludf.DUMMYFUNCTION("""COMPUTED_VALUE"""),2441910)</f>
        <v>2441910</v>
      </c>
    </row>
    <row r="128" spans="1:6" ht="15.75" customHeight="1" x14ac:dyDescent="0.25">
      <c r="A128" s="3">
        <f ca="1">IFERROR(__xludf.DUMMYFUNCTION("""COMPUTED_VALUE"""),43643.6666666666)</f>
        <v>43643.666666666599</v>
      </c>
      <c r="B128" s="1">
        <f ca="1">IFERROR(__xludf.DUMMYFUNCTION("""COMPUTED_VALUE"""),1902)</f>
        <v>1902</v>
      </c>
      <c r="C128" s="1">
        <f ca="1">IFERROR(__xludf.DUMMYFUNCTION("""COMPUTED_VALUE"""),1911.24)</f>
        <v>1911.24</v>
      </c>
      <c r="D128" s="1">
        <f ca="1">IFERROR(__xludf.DUMMYFUNCTION("""COMPUTED_VALUE"""),1898.04)</f>
        <v>1898.04</v>
      </c>
      <c r="E128" s="1">
        <f ca="1">IFERROR(__xludf.DUMMYFUNCTION("""COMPUTED_VALUE"""),1904.28)</f>
        <v>1904.28</v>
      </c>
      <c r="F128" s="1">
        <f ca="1">IFERROR(__xludf.DUMMYFUNCTION("""COMPUTED_VALUE"""),2141721)</f>
        <v>2141721</v>
      </c>
    </row>
    <row r="129" spans="1:6" ht="15.75" customHeight="1" x14ac:dyDescent="0.25">
      <c r="A129" s="3">
        <f ca="1">IFERROR(__xludf.DUMMYFUNCTION("""COMPUTED_VALUE"""),43644.6666666666)</f>
        <v>43644.666666666599</v>
      </c>
      <c r="B129" s="1">
        <f ca="1">IFERROR(__xludf.DUMMYFUNCTION("""COMPUTED_VALUE"""),1909.1)</f>
        <v>1909.1</v>
      </c>
      <c r="C129" s="1">
        <f ca="1">IFERROR(__xludf.DUMMYFUNCTION("""COMPUTED_VALUE"""),1912.94)</f>
        <v>1912.94</v>
      </c>
      <c r="D129" s="1">
        <f ca="1">IFERROR(__xludf.DUMMYFUNCTION("""COMPUTED_VALUE"""),1884)</f>
        <v>1884</v>
      </c>
      <c r="E129" s="1">
        <f ca="1">IFERROR(__xludf.DUMMYFUNCTION("""COMPUTED_VALUE"""),1893.63)</f>
        <v>1893.63</v>
      </c>
      <c r="F129" s="1">
        <f ca="1">IFERROR(__xludf.DUMMYFUNCTION("""COMPUTED_VALUE"""),3037358)</f>
        <v>3037358</v>
      </c>
    </row>
    <row r="130" spans="1:6" ht="15.75" customHeight="1" x14ac:dyDescent="0.25">
      <c r="A130" s="3">
        <f ca="1">IFERROR(__xludf.DUMMYFUNCTION("""COMPUTED_VALUE"""),43647.6666666666)</f>
        <v>43647.666666666599</v>
      </c>
      <c r="B130" s="1">
        <f ca="1">IFERROR(__xludf.DUMMYFUNCTION("""COMPUTED_VALUE"""),1922.98)</f>
        <v>1922.98</v>
      </c>
      <c r="C130" s="1">
        <f ca="1">IFERROR(__xludf.DUMMYFUNCTION("""COMPUTED_VALUE"""),1929.82)</f>
        <v>1929.82</v>
      </c>
      <c r="D130" s="1">
        <f ca="1">IFERROR(__xludf.DUMMYFUNCTION("""COMPUTED_VALUE"""),1914.66)</f>
        <v>1914.66</v>
      </c>
      <c r="E130" s="1">
        <f ca="1">IFERROR(__xludf.DUMMYFUNCTION("""COMPUTED_VALUE"""),1922.19)</f>
        <v>1922.19</v>
      </c>
      <c r="F130" s="1">
        <f ca="1">IFERROR(__xludf.DUMMYFUNCTION("""COMPUTED_VALUE"""),3203347)</f>
        <v>3203347</v>
      </c>
    </row>
    <row r="131" spans="1:6" ht="15.75" customHeight="1" x14ac:dyDescent="0.25">
      <c r="A131" s="3">
        <f ca="1">IFERROR(__xludf.DUMMYFUNCTION("""COMPUTED_VALUE"""),43648.6666666666)</f>
        <v>43648.666666666599</v>
      </c>
      <c r="B131" s="1">
        <f ca="1">IFERROR(__xludf.DUMMYFUNCTION("""COMPUTED_VALUE"""),1919.38)</f>
        <v>1919.38</v>
      </c>
      <c r="C131" s="1">
        <f ca="1">IFERROR(__xludf.DUMMYFUNCTION("""COMPUTED_VALUE"""),1934.79)</f>
        <v>1934.79</v>
      </c>
      <c r="D131" s="1">
        <f ca="1">IFERROR(__xludf.DUMMYFUNCTION("""COMPUTED_VALUE"""),1906.63)</f>
        <v>1906.63</v>
      </c>
      <c r="E131" s="1">
        <f ca="1">IFERROR(__xludf.DUMMYFUNCTION("""COMPUTED_VALUE"""),1934.31)</f>
        <v>1934.31</v>
      </c>
      <c r="F131" s="1">
        <f ca="1">IFERROR(__xludf.DUMMYFUNCTION("""COMPUTED_VALUE"""),2651299)</f>
        <v>2651299</v>
      </c>
    </row>
    <row r="132" spans="1:6" ht="15.75" customHeight="1" x14ac:dyDescent="0.25">
      <c r="A132" s="3">
        <f ca="1">IFERROR(__xludf.DUMMYFUNCTION("""COMPUTED_VALUE"""),43649.5416666666)</f>
        <v>43649.541666666599</v>
      </c>
      <c r="B132" s="1">
        <f ca="1">IFERROR(__xludf.DUMMYFUNCTION("""COMPUTED_VALUE"""),1935.89)</f>
        <v>1935.89</v>
      </c>
      <c r="C132" s="1">
        <f ca="1">IFERROR(__xludf.DUMMYFUNCTION("""COMPUTED_VALUE"""),1941.59)</f>
        <v>1941.59</v>
      </c>
      <c r="D132" s="1">
        <f ca="1">IFERROR(__xludf.DUMMYFUNCTION("""COMPUTED_VALUE"""),1930.5)</f>
        <v>1930.5</v>
      </c>
      <c r="E132" s="1">
        <f ca="1">IFERROR(__xludf.DUMMYFUNCTION("""COMPUTED_VALUE"""),1939)</f>
        <v>1939</v>
      </c>
      <c r="F132" s="1">
        <f ca="1">IFERROR(__xludf.DUMMYFUNCTION("""COMPUTED_VALUE"""),1690294)</f>
        <v>1690294</v>
      </c>
    </row>
    <row r="133" spans="1:6" ht="15.75" customHeight="1" x14ac:dyDescent="0.25">
      <c r="A133" s="3">
        <f ca="1">IFERROR(__xludf.DUMMYFUNCTION("""COMPUTED_VALUE"""),43651.6666666666)</f>
        <v>43651.666666666599</v>
      </c>
      <c r="B133" s="1">
        <f ca="1">IFERROR(__xludf.DUMMYFUNCTION("""COMPUTED_VALUE"""),1928.6)</f>
        <v>1928.6</v>
      </c>
      <c r="C133" s="1">
        <f ca="1">IFERROR(__xludf.DUMMYFUNCTION("""COMPUTED_VALUE"""),1945.9)</f>
        <v>1945.9</v>
      </c>
      <c r="D133" s="1">
        <f ca="1">IFERROR(__xludf.DUMMYFUNCTION("""COMPUTED_VALUE"""),1925.3)</f>
        <v>1925.3</v>
      </c>
      <c r="E133" s="1">
        <f ca="1">IFERROR(__xludf.DUMMYFUNCTION("""COMPUTED_VALUE"""),1942.91)</f>
        <v>1942.91</v>
      </c>
      <c r="F133" s="1">
        <f ca="1">IFERROR(__xludf.DUMMYFUNCTION("""COMPUTED_VALUE"""),2628359)</f>
        <v>2628359</v>
      </c>
    </row>
    <row r="134" spans="1:6" ht="15.75" customHeight="1" x14ac:dyDescent="0.25">
      <c r="A134" s="3">
        <f ca="1">IFERROR(__xludf.DUMMYFUNCTION("""COMPUTED_VALUE"""),43654.6666666666)</f>
        <v>43654.666666666599</v>
      </c>
      <c r="B134" s="1">
        <f ca="1">IFERROR(__xludf.DUMMYFUNCTION("""COMPUTED_VALUE"""),1934.12)</f>
        <v>1934.12</v>
      </c>
      <c r="C134" s="1">
        <f ca="1">IFERROR(__xludf.DUMMYFUNCTION("""COMPUTED_VALUE"""),1956)</f>
        <v>1956</v>
      </c>
      <c r="D134" s="1">
        <f ca="1">IFERROR(__xludf.DUMMYFUNCTION("""COMPUTED_VALUE"""),1928.25)</f>
        <v>1928.25</v>
      </c>
      <c r="E134" s="1">
        <f ca="1">IFERROR(__xludf.DUMMYFUNCTION("""COMPUTED_VALUE"""),1952.32)</f>
        <v>1952.32</v>
      </c>
      <c r="F134" s="1">
        <f ca="1">IFERROR(__xludf.DUMMYFUNCTION("""COMPUTED_VALUE"""),2883371)</f>
        <v>2883371</v>
      </c>
    </row>
    <row r="135" spans="1:6" ht="15.75" customHeight="1" x14ac:dyDescent="0.25">
      <c r="A135" s="3">
        <f ca="1">IFERROR(__xludf.DUMMYFUNCTION("""COMPUTED_VALUE"""),43655.6666666666)</f>
        <v>43655.666666666599</v>
      </c>
      <c r="B135" s="1">
        <f ca="1">IFERROR(__xludf.DUMMYFUNCTION("""COMPUTED_VALUE"""),1947.8)</f>
        <v>1947.8</v>
      </c>
      <c r="C135" s="1">
        <f ca="1">IFERROR(__xludf.DUMMYFUNCTION("""COMPUTED_VALUE"""),1990.01)</f>
        <v>1990.01</v>
      </c>
      <c r="D135" s="1">
        <f ca="1">IFERROR(__xludf.DUMMYFUNCTION("""COMPUTED_VALUE"""),1943.48)</f>
        <v>1943.48</v>
      </c>
      <c r="E135" s="1">
        <f ca="1">IFERROR(__xludf.DUMMYFUNCTION("""COMPUTED_VALUE"""),1988.3)</f>
        <v>1988.3</v>
      </c>
      <c r="F135" s="1">
        <f ca="1">IFERROR(__xludf.DUMMYFUNCTION("""COMPUTED_VALUE"""),4345698)</f>
        <v>4345698</v>
      </c>
    </row>
    <row r="136" spans="1:6" ht="15.75" customHeight="1" x14ac:dyDescent="0.25">
      <c r="A136" s="3">
        <f ca="1">IFERROR(__xludf.DUMMYFUNCTION("""COMPUTED_VALUE"""),43656.6666666666)</f>
        <v>43656.666666666599</v>
      </c>
      <c r="B136" s="1">
        <f ca="1">IFERROR(__xludf.DUMMYFUNCTION("""COMPUTED_VALUE"""),1996.51)</f>
        <v>1996.51</v>
      </c>
      <c r="C136" s="1">
        <f ca="1">IFERROR(__xludf.DUMMYFUNCTION("""COMPUTED_VALUE"""),2024.94)</f>
        <v>2024.94</v>
      </c>
      <c r="D136" s="1">
        <f ca="1">IFERROR(__xludf.DUMMYFUNCTION("""COMPUTED_VALUE"""),1995.4)</f>
        <v>1995.4</v>
      </c>
      <c r="E136" s="1">
        <f ca="1">IFERROR(__xludf.DUMMYFUNCTION("""COMPUTED_VALUE"""),2017.41)</f>
        <v>2017.41</v>
      </c>
      <c r="F136" s="1">
        <f ca="1">IFERROR(__xludf.DUMMYFUNCTION("""COMPUTED_VALUE"""),4931902)</f>
        <v>4931902</v>
      </c>
    </row>
    <row r="137" spans="1:6" ht="15.75" customHeight="1" x14ac:dyDescent="0.25">
      <c r="A137" s="3">
        <f ca="1">IFERROR(__xludf.DUMMYFUNCTION("""COMPUTED_VALUE"""),43657.6666666666)</f>
        <v>43657.666666666599</v>
      </c>
      <c r="B137" s="1">
        <f ca="1">IFERROR(__xludf.DUMMYFUNCTION("""COMPUTED_VALUE"""),2025.62)</f>
        <v>2025.62</v>
      </c>
      <c r="C137" s="1">
        <f ca="1">IFERROR(__xludf.DUMMYFUNCTION("""COMPUTED_VALUE"""),2035.8)</f>
        <v>2035.8</v>
      </c>
      <c r="D137" s="1">
        <f ca="1">IFERROR(__xludf.DUMMYFUNCTION("""COMPUTED_VALUE"""),1995.3)</f>
        <v>1995.3</v>
      </c>
      <c r="E137" s="1">
        <f ca="1">IFERROR(__xludf.DUMMYFUNCTION("""COMPUTED_VALUE"""),2001.07)</f>
        <v>2001.07</v>
      </c>
      <c r="F137" s="1">
        <f ca="1">IFERROR(__xludf.DUMMYFUNCTION("""COMPUTED_VALUE"""),4317766)</f>
        <v>4317766</v>
      </c>
    </row>
    <row r="138" spans="1:6" ht="15.75" customHeight="1" x14ac:dyDescent="0.25">
      <c r="A138" s="3">
        <f ca="1">IFERROR(__xludf.DUMMYFUNCTION("""COMPUTED_VALUE"""),43658.6666666666)</f>
        <v>43658.666666666599</v>
      </c>
      <c r="B138" s="1">
        <f ca="1">IFERROR(__xludf.DUMMYFUNCTION("""COMPUTED_VALUE"""),2008.27)</f>
        <v>2008.27</v>
      </c>
      <c r="C138" s="1">
        <f ca="1">IFERROR(__xludf.DUMMYFUNCTION("""COMPUTED_VALUE"""),2017)</f>
        <v>2017</v>
      </c>
      <c r="D138" s="1">
        <f ca="1">IFERROR(__xludf.DUMMYFUNCTION("""COMPUTED_VALUE"""),2003.87)</f>
        <v>2003.87</v>
      </c>
      <c r="E138" s="1">
        <f ca="1">IFERROR(__xludf.DUMMYFUNCTION("""COMPUTED_VALUE"""),2011)</f>
        <v>2011</v>
      </c>
      <c r="F138" s="1">
        <f ca="1">IFERROR(__xludf.DUMMYFUNCTION("""COMPUTED_VALUE"""),2509297)</f>
        <v>2509297</v>
      </c>
    </row>
    <row r="139" spans="1:6" ht="15.75" customHeight="1" x14ac:dyDescent="0.25">
      <c r="A139" s="3">
        <f ca="1">IFERROR(__xludf.DUMMYFUNCTION("""COMPUTED_VALUE"""),43661.6666666666)</f>
        <v>43661.666666666599</v>
      </c>
      <c r="B139" s="1">
        <f ca="1">IFERROR(__xludf.DUMMYFUNCTION("""COMPUTED_VALUE"""),2021.4)</f>
        <v>2021.4</v>
      </c>
      <c r="C139" s="1">
        <f ca="1">IFERROR(__xludf.DUMMYFUNCTION("""COMPUTED_VALUE"""),2022.9)</f>
        <v>2022.9</v>
      </c>
      <c r="D139" s="1">
        <f ca="1">IFERROR(__xludf.DUMMYFUNCTION("""COMPUTED_VALUE"""),2001.55)</f>
        <v>2001.55</v>
      </c>
      <c r="E139" s="1">
        <f ca="1">IFERROR(__xludf.DUMMYFUNCTION("""COMPUTED_VALUE"""),2020.99)</f>
        <v>2020.99</v>
      </c>
      <c r="F139" s="1">
        <f ca="1">IFERROR(__xludf.DUMMYFUNCTION("""COMPUTED_VALUE"""),2981343)</f>
        <v>2981343</v>
      </c>
    </row>
    <row r="140" spans="1:6" ht="15.75" customHeight="1" x14ac:dyDescent="0.25">
      <c r="A140" s="3">
        <f ca="1">IFERROR(__xludf.DUMMYFUNCTION("""COMPUTED_VALUE"""),43662.6666666666)</f>
        <v>43662.666666666599</v>
      </c>
      <c r="B140" s="1">
        <f ca="1">IFERROR(__xludf.DUMMYFUNCTION("""COMPUTED_VALUE"""),2010.58)</f>
        <v>2010.58</v>
      </c>
      <c r="C140" s="1">
        <f ca="1">IFERROR(__xludf.DUMMYFUNCTION("""COMPUTED_VALUE"""),2026.32)</f>
        <v>2026.32</v>
      </c>
      <c r="D140" s="1">
        <f ca="1">IFERROR(__xludf.DUMMYFUNCTION("""COMPUTED_VALUE"""),2001.22)</f>
        <v>2001.22</v>
      </c>
      <c r="E140" s="1">
        <f ca="1">IFERROR(__xludf.DUMMYFUNCTION("""COMPUTED_VALUE"""),2009.9)</f>
        <v>2009.9</v>
      </c>
      <c r="F140" s="1">
        <f ca="1">IFERROR(__xludf.DUMMYFUNCTION("""COMPUTED_VALUE"""),2618198)</f>
        <v>2618198</v>
      </c>
    </row>
    <row r="141" spans="1:6" ht="15.75" customHeight="1" x14ac:dyDescent="0.25">
      <c r="A141" s="3">
        <f ca="1">IFERROR(__xludf.DUMMYFUNCTION("""COMPUTED_VALUE"""),43663.6666666666)</f>
        <v>43663.666666666599</v>
      </c>
      <c r="B141" s="1">
        <f ca="1">IFERROR(__xludf.DUMMYFUNCTION("""COMPUTED_VALUE"""),2007.05)</f>
        <v>2007.05</v>
      </c>
      <c r="C141" s="1">
        <f ca="1">IFERROR(__xludf.DUMMYFUNCTION("""COMPUTED_VALUE"""),2012)</f>
        <v>2012</v>
      </c>
      <c r="D141" s="1">
        <f ca="1">IFERROR(__xludf.DUMMYFUNCTION("""COMPUTED_VALUE"""),1992.03)</f>
        <v>1992.03</v>
      </c>
      <c r="E141" s="1">
        <f ca="1">IFERROR(__xludf.DUMMYFUNCTION("""COMPUTED_VALUE"""),1992.03)</f>
        <v>1992.03</v>
      </c>
      <c r="F141" s="1">
        <f ca="1">IFERROR(__xludf.DUMMYFUNCTION("""COMPUTED_VALUE"""),2558809)</f>
        <v>2558809</v>
      </c>
    </row>
    <row r="142" spans="1:6" ht="15.75" customHeight="1" x14ac:dyDescent="0.25">
      <c r="A142" s="3">
        <f ca="1">IFERROR(__xludf.DUMMYFUNCTION("""COMPUTED_VALUE"""),43664.6666666666)</f>
        <v>43664.666666666599</v>
      </c>
      <c r="B142" s="1">
        <f ca="1">IFERROR(__xludf.DUMMYFUNCTION("""COMPUTED_VALUE"""),1980.01)</f>
        <v>1980.01</v>
      </c>
      <c r="C142" s="1">
        <f ca="1">IFERROR(__xludf.DUMMYFUNCTION("""COMPUTED_VALUE"""),1987.5)</f>
        <v>1987.5</v>
      </c>
      <c r="D142" s="1">
        <f ca="1">IFERROR(__xludf.DUMMYFUNCTION("""COMPUTED_VALUE"""),1951.55)</f>
        <v>1951.55</v>
      </c>
      <c r="E142" s="1">
        <f ca="1">IFERROR(__xludf.DUMMYFUNCTION("""COMPUTED_VALUE"""),1977.9)</f>
        <v>1977.9</v>
      </c>
      <c r="F142" s="1">
        <f ca="1">IFERROR(__xludf.DUMMYFUNCTION("""COMPUTED_VALUE"""),3504252)</f>
        <v>3504252</v>
      </c>
    </row>
    <row r="143" spans="1:6" ht="15.75" customHeight="1" x14ac:dyDescent="0.25">
      <c r="A143" s="3">
        <f ca="1">IFERROR(__xludf.DUMMYFUNCTION("""COMPUTED_VALUE"""),43665.6666666666)</f>
        <v>43665.666666666599</v>
      </c>
      <c r="B143" s="1">
        <f ca="1">IFERROR(__xludf.DUMMYFUNCTION("""COMPUTED_VALUE"""),1991.21)</f>
        <v>1991.21</v>
      </c>
      <c r="C143" s="1">
        <f ca="1">IFERROR(__xludf.DUMMYFUNCTION("""COMPUTED_VALUE"""),1996)</f>
        <v>1996</v>
      </c>
      <c r="D143" s="1">
        <f ca="1">IFERROR(__xludf.DUMMYFUNCTION("""COMPUTED_VALUE"""),1962.23)</f>
        <v>1962.23</v>
      </c>
      <c r="E143" s="1">
        <f ca="1">IFERROR(__xludf.DUMMYFUNCTION("""COMPUTED_VALUE"""),1964.52)</f>
        <v>1964.52</v>
      </c>
      <c r="F143" s="1">
        <f ca="1">IFERROR(__xludf.DUMMYFUNCTION("""COMPUTED_VALUE"""),3185612)</f>
        <v>3185612</v>
      </c>
    </row>
    <row r="144" spans="1:6" ht="15.75" customHeight="1" x14ac:dyDescent="0.25">
      <c r="A144" s="3">
        <f ca="1">IFERROR(__xludf.DUMMYFUNCTION("""COMPUTED_VALUE"""),43668.6666666666)</f>
        <v>43668.666666666599</v>
      </c>
      <c r="B144" s="1">
        <f ca="1">IFERROR(__xludf.DUMMYFUNCTION("""COMPUTED_VALUE"""),1971.14)</f>
        <v>1971.14</v>
      </c>
      <c r="C144" s="1">
        <f ca="1">IFERROR(__xludf.DUMMYFUNCTION("""COMPUTED_VALUE"""),1989)</f>
        <v>1989</v>
      </c>
      <c r="D144" s="1">
        <f ca="1">IFERROR(__xludf.DUMMYFUNCTION("""COMPUTED_VALUE"""),1958.26)</f>
        <v>1958.26</v>
      </c>
      <c r="E144" s="1">
        <f ca="1">IFERROR(__xludf.DUMMYFUNCTION("""COMPUTED_VALUE"""),1985.63)</f>
        <v>1985.63</v>
      </c>
      <c r="F144" s="1">
        <f ca="1">IFERROR(__xludf.DUMMYFUNCTION("""COMPUTED_VALUE"""),2908111)</f>
        <v>2908111</v>
      </c>
    </row>
    <row r="145" spans="1:6" ht="15.75" customHeight="1" x14ac:dyDescent="0.25">
      <c r="A145" s="3">
        <f ca="1">IFERROR(__xludf.DUMMYFUNCTION("""COMPUTED_VALUE"""),43669.6666666666)</f>
        <v>43669.666666666599</v>
      </c>
      <c r="B145" s="1">
        <f ca="1">IFERROR(__xludf.DUMMYFUNCTION("""COMPUTED_VALUE"""),1995.99)</f>
        <v>1995.99</v>
      </c>
      <c r="C145" s="1">
        <f ca="1">IFERROR(__xludf.DUMMYFUNCTION("""COMPUTED_VALUE"""),1997.79)</f>
        <v>1997.79</v>
      </c>
      <c r="D145" s="1">
        <f ca="1">IFERROR(__xludf.DUMMYFUNCTION("""COMPUTED_VALUE"""),1973.13)</f>
        <v>1973.13</v>
      </c>
      <c r="E145" s="1">
        <f ca="1">IFERROR(__xludf.DUMMYFUNCTION("""COMPUTED_VALUE"""),1994.49)</f>
        <v>1994.49</v>
      </c>
      <c r="F145" s="1">
        <f ca="1">IFERROR(__xludf.DUMMYFUNCTION("""COMPUTED_VALUE"""),2703480)</f>
        <v>2703480</v>
      </c>
    </row>
    <row r="146" spans="1:6" ht="15.75" customHeight="1" x14ac:dyDescent="0.25">
      <c r="A146" s="3">
        <f ca="1">IFERROR(__xludf.DUMMYFUNCTION("""COMPUTED_VALUE"""),43670.6666666666)</f>
        <v>43670.666666666599</v>
      </c>
      <c r="B146" s="1">
        <f ca="1">IFERROR(__xludf.DUMMYFUNCTION("""COMPUTED_VALUE"""),1969.3)</f>
        <v>1969.3</v>
      </c>
      <c r="C146" s="1">
        <f ca="1">IFERROR(__xludf.DUMMYFUNCTION("""COMPUTED_VALUE"""),2001.3)</f>
        <v>2001.3</v>
      </c>
      <c r="D146" s="1">
        <f ca="1">IFERROR(__xludf.DUMMYFUNCTION("""COMPUTED_VALUE"""),1965.87)</f>
        <v>1965.87</v>
      </c>
      <c r="E146" s="1">
        <f ca="1">IFERROR(__xludf.DUMMYFUNCTION("""COMPUTED_VALUE"""),2000.81)</f>
        <v>2000.81</v>
      </c>
      <c r="F146" s="1">
        <f ca="1">IFERROR(__xludf.DUMMYFUNCTION("""COMPUTED_VALUE"""),2631300)</f>
        <v>2631300</v>
      </c>
    </row>
    <row r="147" spans="1:6" ht="15.75" customHeight="1" x14ac:dyDescent="0.25">
      <c r="A147" s="3">
        <f ca="1">IFERROR(__xludf.DUMMYFUNCTION("""COMPUTED_VALUE"""),43671.6666666666)</f>
        <v>43671.666666666599</v>
      </c>
      <c r="B147" s="1">
        <f ca="1">IFERROR(__xludf.DUMMYFUNCTION("""COMPUTED_VALUE"""),2001)</f>
        <v>2001</v>
      </c>
      <c r="C147" s="1">
        <f ca="1">IFERROR(__xludf.DUMMYFUNCTION("""COMPUTED_VALUE"""),2001.2)</f>
        <v>2001.2</v>
      </c>
      <c r="D147" s="1">
        <f ca="1">IFERROR(__xludf.DUMMYFUNCTION("""COMPUTED_VALUE"""),1972.72)</f>
        <v>1972.72</v>
      </c>
      <c r="E147" s="1">
        <f ca="1">IFERROR(__xludf.DUMMYFUNCTION("""COMPUTED_VALUE"""),1973.82)</f>
        <v>1973.82</v>
      </c>
      <c r="F147" s="1">
        <f ca="1">IFERROR(__xludf.DUMMYFUNCTION("""COMPUTED_VALUE"""),4136461)</f>
        <v>4136461</v>
      </c>
    </row>
    <row r="148" spans="1:6" ht="15.75" customHeight="1" x14ac:dyDescent="0.25">
      <c r="A148" s="3">
        <f ca="1">IFERROR(__xludf.DUMMYFUNCTION("""COMPUTED_VALUE"""),43672.6666666666)</f>
        <v>43672.666666666599</v>
      </c>
      <c r="B148" s="1">
        <f ca="1">IFERROR(__xludf.DUMMYFUNCTION("""COMPUTED_VALUE"""),1942)</f>
        <v>1942</v>
      </c>
      <c r="C148" s="1">
        <f ca="1">IFERROR(__xludf.DUMMYFUNCTION("""COMPUTED_VALUE"""),1950.9)</f>
        <v>1950.9</v>
      </c>
      <c r="D148" s="1">
        <f ca="1">IFERROR(__xludf.DUMMYFUNCTION("""COMPUTED_VALUE"""),1924.51)</f>
        <v>1924.51</v>
      </c>
      <c r="E148" s="1">
        <f ca="1">IFERROR(__xludf.DUMMYFUNCTION("""COMPUTED_VALUE"""),1943.05)</f>
        <v>1943.05</v>
      </c>
      <c r="F148" s="1">
        <f ca="1">IFERROR(__xludf.DUMMYFUNCTION("""COMPUTED_VALUE"""),4927143)</f>
        <v>4927143</v>
      </c>
    </row>
    <row r="149" spans="1:6" ht="15.75" customHeight="1" x14ac:dyDescent="0.25">
      <c r="A149" s="3">
        <f ca="1">IFERROR(__xludf.DUMMYFUNCTION("""COMPUTED_VALUE"""),43675.6666666666)</f>
        <v>43675.666666666599</v>
      </c>
      <c r="B149" s="1">
        <f ca="1">IFERROR(__xludf.DUMMYFUNCTION("""COMPUTED_VALUE"""),1930)</f>
        <v>1930</v>
      </c>
      <c r="C149" s="1">
        <f ca="1">IFERROR(__xludf.DUMMYFUNCTION("""COMPUTED_VALUE"""),1932.23)</f>
        <v>1932.23</v>
      </c>
      <c r="D149" s="1">
        <f ca="1">IFERROR(__xludf.DUMMYFUNCTION("""COMPUTED_VALUE"""),1890.54)</f>
        <v>1890.54</v>
      </c>
      <c r="E149" s="1">
        <f ca="1">IFERROR(__xludf.DUMMYFUNCTION("""COMPUTED_VALUE"""),1912.45)</f>
        <v>1912.45</v>
      </c>
      <c r="F149" s="1">
        <f ca="1">IFERROR(__xludf.DUMMYFUNCTION("""COMPUTED_VALUE"""),4493190)</f>
        <v>4493190</v>
      </c>
    </row>
    <row r="150" spans="1:6" ht="15.75" customHeight="1" x14ac:dyDescent="0.25">
      <c r="A150" s="3">
        <f ca="1">IFERROR(__xludf.DUMMYFUNCTION("""COMPUTED_VALUE"""),43676.6666666666)</f>
        <v>43676.666666666599</v>
      </c>
      <c r="B150" s="1">
        <f ca="1">IFERROR(__xludf.DUMMYFUNCTION("""COMPUTED_VALUE"""),1891.12)</f>
        <v>1891.12</v>
      </c>
      <c r="C150" s="1">
        <f ca="1">IFERROR(__xludf.DUMMYFUNCTION("""COMPUTED_VALUE"""),1909.89)</f>
        <v>1909.89</v>
      </c>
      <c r="D150" s="1">
        <f ca="1">IFERROR(__xludf.DUMMYFUNCTION("""COMPUTED_VALUE"""),1883.48)</f>
        <v>1883.48</v>
      </c>
      <c r="E150" s="1">
        <f ca="1">IFERROR(__xludf.DUMMYFUNCTION("""COMPUTED_VALUE"""),1898.53)</f>
        <v>1898.53</v>
      </c>
      <c r="F150" s="1">
        <f ca="1">IFERROR(__xludf.DUMMYFUNCTION("""COMPUTED_VALUE"""),2910888)</f>
        <v>2910888</v>
      </c>
    </row>
    <row r="151" spans="1:6" ht="15.75" customHeight="1" x14ac:dyDescent="0.25">
      <c r="A151" s="3">
        <f ca="1">IFERROR(__xludf.DUMMYFUNCTION("""COMPUTED_VALUE"""),43677.6666666666)</f>
        <v>43677.666666666599</v>
      </c>
      <c r="B151" s="1">
        <f ca="1">IFERROR(__xludf.DUMMYFUNCTION("""COMPUTED_VALUE"""),1898.11)</f>
        <v>1898.11</v>
      </c>
      <c r="C151" s="1">
        <f ca="1">IFERROR(__xludf.DUMMYFUNCTION("""COMPUTED_VALUE"""),1899.55)</f>
        <v>1899.55</v>
      </c>
      <c r="D151" s="1">
        <f ca="1">IFERROR(__xludf.DUMMYFUNCTION("""COMPUTED_VALUE"""),1849.44)</f>
        <v>1849.44</v>
      </c>
      <c r="E151" s="1">
        <f ca="1">IFERROR(__xludf.DUMMYFUNCTION("""COMPUTED_VALUE"""),1866.78)</f>
        <v>1866.78</v>
      </c>
      <c r="F151" s="1">
        <f ca="1">IFERROR(__xludf.DUMMYFUNCTION("""COMPUTED_VALUE"""),4470727)</f>
        <v>4470727</v>
      </c>
    </row>
    <row r="152" spans="1:6" ht="15.75" customHeight="1" x14ac:dyDescent="0.25">
      <c r="A152" s="3">
        <f ca="1">IFERROR(__xludf.DUMMYFUNCTION("""COMPUTED_VALUE"""),43678.6666666666)</f>
        <v>43678.666666666599</v>
      </c>
      <c r="B152" s="1">
        <f ca="1">IFERROR(__xludf.DUMMYFUNCTION("""COMPUTED_VALUE"""),1871.72)</f>
        <v>1871.72</v>
      </c>
      <c r="C152" s="1">
        <f ca="1">IFERROR(__xludf.DUMMYFUNCTION("""COMPUTED_VALUE"""),1897.92)</f>
        <v>1897.92</v>
      </c>
      <c r="D152" s="1">
        <f ca="1">IFERROR(__xludf.DUMMYFUNCTION("""COMPUTED_VALUE"""),1844.01)</f>
        <v>1844.01</v>
      </c>
      <c r="E152" s="1">
        <f ca="1">IFERROR(__xludf.DUMMYFUNCTION("""COMPUTED_VALUE"""),1855.32)</f>
        <v>1855.32</v>
      </c>
      <c r="F152" s="1">
        <f ca="1">IFERROR(__xludf.DUMMYFUNCTION("""COMPUTED_VALUE"""),4713311)</f>
        <v>4713311</v>
      </c>
    </row>
    <row r="153" spans="1:6" ht="15.75" customHeight="1" x14ac:dyDescent="0.25">
      <c r="A153" s="3">
        <f ca="1">IFERROR(__xludf.DUMMYFUNCTION("""COMPUTED_VALUE"""),43679.6666666666)</f>
        <v>43679.666666666599</v>
      </c>
      <c r="B153" s="1">
        <f ca="1">IFERROR(__xludf.DUMMYFUNCTION("""COMPUTED_VALUE"""),1845.07)</f>
        <v>1845.07</v>
      </c>
      <c r="C153" s="1">
        <f ca="1">IFERROR(__xludf.DUMMYFUNCTION("""COMPUTED_VALUE"""),1846.36)</f>
        <v>1846.36</v>
      </c>
      <c r="D153" s="1">
        <f ca="1">IFERROR(__xludf.DUMMYFUNCTION("""COMPUTED_VALUE"""),1808.02)</f>
        <v>1808.02</v>
      </c>
      <c r="E153" s="1">
        <f ca="1">IFERROR(__xludf.DUMMYFUNCTION("""COMPUTED_VALUE"""),1823.24)</f>
        <v>1823.24</v>
      </c>
      <c r="F153" s="1">
        <f ca="1">IFERROR(__xludf.DUMMYFUNCTION("""COMPUTED_VALUE"""),4956225)</f>
        <v>4956225</v>
      </c>
    </row>
    <row r="154" spans="1:6" ht="15.75" customHeight="1" x14ac:dyDescent="0.25">
      <c r="A154" s="3">
        <f ca="1">IFERROR(__xludf.DUMMYFUNCTION("""COMPUTED_VALUE"""),43682.6666666666)</f>
        <v>43682.666666666599</v>
      </c>
      <c r="B154" s="1">
        <f ca="1">IFERROR(__xludf.DUMMYFUNCTION("""COMPUTED_VALUE"""),1770.22)</f>
        <v>1770.22</v>
      </c>
      <c r="C154" s="1">
        <f ca="1">IFERROR(__xludf.DUMMYFUNCTION("""COMPUTED_VALUE"""),1788.67)</f>
        <v>1788.67</v>
      </c>
      <c r="D154" s="1">
        <f ca="1">IFERROR(__xludf.DUMMYFUNCTION("""COMPUTED_VALUE"""),1748.78)</f>
        <v>1748.78</v>
      </c>
      <c r="E154" s="1">
        <f ca="1">IFERROR(__xludf.DUMMYFUNCTION("""COMPUTED_VALUE"""),1765.13)</f>
        <v>1765.13</v>
      </c>
      <c r="F154" s="1">
        <f ca="1">IFERROR(__xludf.DUMMYFUNCTION("""COMPUTED_VALUE"""),6058212)</f>
        <v>6058212</v>
      </c>
    </row>
    <row r="155" spans="1:6" ht="15.75" customHeight="1" x14ac:dyDescent="0.25">
      <c r="A155" s="3">
        <f ca="1">IFERROR(__xludf.DUMMYFUNCTION("""COMPUTED_VALUE"""),43683.6666666666)</f>
        <v>43683.666666666599</v>
      </c>
      <c r="B155" s="1">
        <f ca="1">IFERROR(__xludf.DUMMYFUNCTION("""COMPUTED_VALUE"""),1792.23)</f>
        <v>1792.23</v>
      </c>
      <c r="C155" s="1">
        <f ca="1">IFERROR(__xludf.DUMMYFUNCTION("""COMPUTED_VALUE"""),1793.77)</f>
        <v>1793.77</v>
      </c>
      <c r="D155" s="1">
        <f ca="1">IFERROR(__xludf.DUMMYFUNCTION("""COMPUTED_VALUE"""),1753.4)</f>
        <v>1753.4</v>
      </c>
      <c r="E155" s="1">
        <f ca="1">IFERROR(__xludf.DUMMYFUNCTION("""COMPUTED_VALUE"""),1787.83)</f>
        <v>1787.83</v>
      </c>
      <c r="F155" s="1">
        <f ca="1">IFERROR(__xludf.DUMMYFUNCTION("""COMPUTED_VALUE"""),5070258)</f>
        <v>5070258</v>
      </c>
    </row>
    <row r="156" spans="1:6" ht="15.75" customHeight="1" x14ac:dyDescent="0.25">
      <c r="A156" s="3">
        <f ca="1">IFERROR(__xludf.DUMMYFUNCTION("""COMPUTED_VALUE"""),43684.6666666666)</f>
        <v>43684.666666666599</v>
      </c>
      <c r="B156" s="1">
        <f ca="1">IFERROR(__xludf.DUMMYFUNCTION("""COMPUTED_VALUE"""),1773.99)</f>
        <v>1773.99</v>
      </c>
      <c r="C156" s="1">
        <f ca="1">IFERROR(__xludf.DUMMYFUNCTION("""COMPUTED_VALUE"""),1798.93)</f>
        <v>1798.93</v>
      </c>
      <c r="D156" s="1">
        <f ca="1">IFERROR(__xludf.DUMMYFUNCTION("""COMPUTED_VALUE"""),1757)</f>
        <v>1757</v>
      </c>
      <c r="E156" s="1">
        <f ca="1">IFERROR(__xludf.DUMMYFUNCTION("""COMPUTED_VALUE"""),1793.4)</f>
        <v>1793.4</v>
      </c>
      <c r="F156" s="1">
        <f ca="1">IFERROR(__xludf.DUMMYFUNCTION("""COMPUTED_VALUE"""),4526884)</f>
        <v>4526884</v>
      </c>
    </row>
    <row r="157" spans="1:6" ht="15.75" customHeight="1" x14ac:dyDescent="0.25">
      <c r="A157" s="3">
        <f ca="1">IFERROR(__xludf.DUMMYFUNCTION("""COMPUTED_VALUE"""),43685.6666666666)</f>
        <v>43685.666666666599</v>
      </c>
      <c r="B157" s="1">
        <f ca="1">IFERROR(__xludf.DUMMYFUNCTION("""COMPUTED_VALUE"""),1806)</f>
        <v>1806</v>
      </c>
      <c r="C157" s="1">
        <f ca="1">IFERROR(__xludf.DUMMYFUNCTION("""COMPUTED_VALUE"""),1834.26)</f>
        <v>1834.26</v>
      </c>
      <c r="D157" s="1">
        <f ca="1">IFERROR(__xludf.DUMMYFUNCTION("""COMPUTED_VALUE"""),1798.11)</f>
        <v>1798.11</v>
      </c>
      <c r="E157" s="1">
        <f ca="1">IFERROR(__xludf.DUMMYFUNCTION("""COMPUTED_VALUE"""),1832.89)</f>
        <v>1832.89</v>
      </c>
      <c r="F157" s="1">
        <f ca="1">IFERROR(__xludf.DUMMYFUNCTION("""COMPUTED_VALUE"""),3701242)</f>
        <v>3701242</v>
      </c>
    </row>
    <row r="158" spans="1:6" ht="15.75" customHeight="1" x14ac:dyDescent="0.25">
      <c r="A158" s="3">
        <f ca="1">IFERROR(__xludf.DUMMYFUNCTION("""COMPUTED_VALUE"""),43686.6666666666)</f>
        <v>43686.666666666599</v>
      </c>
      <c r="B158" s="1">
        <f ca="1">IFERROR(__xludf.DUMMYFUNCTION("""COMPUTED_VALUE"""),1828.95)</f>
        <v>1828.95</v>
      </c>
      <c r="C158" s="1">
        <f ca="1">IFERROR(__xludf.DUMMYFUNCTION("""COMPUTED_VALUE"""),1831.09)</f>
        <v>1831.09</v>
      </c>
      <c r="D158" s="1">
        <f ca="1">IFERROR(__xludf.DUMMYFUNCTION("""COMPUTED_VALUE"""),1802.22)</f>
        <v>1802.22</v>
      </c>
      <c r="E158" s="1">
        <f ca="1">IFERROR(__xludf.DUMMYFUNCTION("""COMPUTED_VALUE"""),1807.58)</f>
        <v>1807.58</v>
      </c>
      <c r="F158" s="1">
        <f ca="1">IFERROR(__xludf.DUMMYFUNCTION("""COMPUTED_VALUE"""),2879770)</f>
        <v>2879770</v>
      </c>
    </row>
    <row r="159" spans="1:6" ht="15.75" customHeight="1" x14ac:dyDescent="0.25">
      <c r="A159" s="3">
        <f ca="1">IFERROR(__xludf.DUMMYFUNCTION("""COMPUTED_VALUE"""),43689.6666666666)</f>
        <v>43689.666666666599</v>
      </c>
      <c r="B159" s="1">
        <f ca="1">IFERROR(__xludf.DUMMYFUNCTION("""COMPUTED_VALUE"""),1795.99)</f>
        <v>1795.99</v>
      </c>
      <c r="C159" s="1">
        <f ca="1">IFERROR(__xludf.DUMMYFUNCTION("""COMPUTED_VALUE"""),1800.98)</f>
        <v>1800.98</v>
      </c>
      <c r="D159" s="1">
        <f ca="1">IFERROR(__xludf.DUMMYFUNCTION("""COMPUTED_VALUE"""),1777)</f>
        <v>1777</v>
      </c>
      <c r="E159" s="1">
        <f ca="1">IFERROR(__xludf.DUMMYFUNCTION("""COMPUTED_VALUE"""),1784.92)</f>
        <v>1784.92</v>
      </c>
      <c r="F159" s="1">
        <f ca="1">IFERROR(__xludf.DUMMYFUNCTION("""COMPUTED_VALUE"""),2905498)</f>
        <v>2905498</v>
      </c>
    </row>
    <row r="160" spans="1:6" ht="15.75" customHeight="1" x14ac:dyDescent="0.25">
      <c r="A160" s="3">
        <f ca="1">IFERROR(__xludf.DUMMYFUNCTION("""COMPUTED_VALUE"""),43690.6666666666)</f>
        <v>43690.666666666599</v>
      </c>
      <c r="B160" s="1">
        <f ca="1">IFERROR(__xludf.DUMMYFUNCTION("""COMPUTED_VALUE"""),1783)</f>
        <v>1783</v>
      </c>
      <c r="C160" s="1">
        <f ca="1">IFERROR(__xludf.DUMMYFUNCTION("""COMPUTED_VALUE"""),1831.74)</f>
        <v>1831.74</v>
      </c>
      <c r="D160" s="1">
        <f ca="1">IFERROR(__xludf.DUMMYFUNCTION("""COMPUTED_VALUE"""),1780)</f>
        <v>1780</v>
      </c>
      <c r="E160" s="1">
        <f ca="1">IFERROR(__xludf.DUMMYFUNCTION("""COMPUTED_VALUE"""),1824.34)</f>
        <v>1824.34</v>
      </c>
      <c r="F160" s="1">
        <f ca="1">IFERROR(__xludf.DUMMYFUNCTION("""COMPUTED_VALUE"""),4075021)</f>
        <v>4075021</v>
      </c>
    </row>
    <row r="161" spans="1:6" ht="15.75" customHeight="1" x14ac:dyDescent="0.25">
      <c r="A161" s="3">
        <f ca="1">IFERROR(__xludf.DUMMYFUNCTION("""COMPUTED_VALUE"""),43691.6666666666)</f>
        <v>43691.666666666599</v>
      </c>
      <c r="B161" s="1">
        <f ca="1">IFERROR(__xludf.DUMMYFUNCTION("""COMPUTED_VALUE"""),1793.01)</f>
        <v>1793.01</v>
      </c>
      <c r="C161" s="1">
        <f ca="1">IFERROR(__xludf.DUMMYFUNCTION("""COMPUTED_VALUE"""),1795.65)</f>
        <v>1795.65</v>
      </c>
      <c r="D161" s="1">
        <f ca="1">IFERROR(__xludf.DUMMYFUNCTION("""COMPUTED_VALUE"""),1757.22)</f>
        <v>1757.22</v>
      </c>
      <c r="E161" s="1">
        <f ca="1">IFERROR(__xludf.DUMMYFUNCTION("""COMPUTED_VALUE"""),1762.96)</f>
        <v>1762.96</v>
      </c>
      <c r="F161" s="1">
        <f ca="1">IFERROR(__xludf.DUMMYFUNCTION("""COMPUTED_VALUE"""),4893649)</f>
        <v>4893649</v>
      </c>
    </row>
    <row r="162" spans="1:6" ht="15.75" customHeight="1" x14ac:dyDescent="0.25">
      <c r="A162" s="3">
        <f ca="1">IFERROR(__xludf.DUMMYFUNCTION("""COMPUTED_VALUE"""),43692.6666666666)</f>
        <v>43692.666666666599</v>
      </c>
      <c r="B162" s="1">
        <f ca="1">IFERROR(__xludf.DUMMYFUNCTION("""COMPUTED_VALUE"""),1781.99)</f>
        <v>1781.99</v>
      </c>
      <c r="C162" s="1">
        <f ca="1">IFERROR(__xludf.DUMMYFUNCTION("""COMPUTED_VALUE"""),1788)</f>
        <v>1788</v>
      </c>
      <c r="D162" s="1">
        <f ca="1">IFERROR(__xludf.DUMMYFUNCTION("""COMPUTED_VALUE"""),1761.96)</f>
        <v>1761.96</v>
      </c>
      <c r="E162" s="1">
        <f ca="1">IFERROR(__xludf.DUMMYFUNCTION("""COMPUTED_VALUE"""),1776.12)</f>
        <v>1776.12</v>
      </c>
      <c r="F162" s="1">
        <f ca="1">IFERROR(__xludf.DUMMYFUNCTION("""COMPUTED_VALUE"""),3809948)</f>
        <v>3809948</v>
      </c>
    </row>
    <row r="163" spans="1:6" ht="15.75" customHeight="1" x14ac:dyDescent="0.25">
      <c r="A163" s="3">
        <f ca="1">IFERROR(__xludf.DUMMYFUNCTION("""COMPUTED_VALUE"""),43693.6666666666)</f>
        <v>43693.666666666599</v>
      </c>
      <c r="B163" s="1">
        <f ca="1">IFERROR(__xludf.DUMMYFUNCTION("""COMPUTED_VALUE"""),1792.89)</f>
        <v>1792.89</v>
      </c>
      <c r="C163" s="1">
        <f ca="1">IFERROR(__xludf.DUMMYFUNCTION("""COMPUTED_VALUE"""),1802.91)</f>
        <v>1802.91</v>
      </c>
      <c r="D163" s="1">
        <f ca="1">IFERROR(__xludf.DUMMYFUNCTION("""COMPUTED_VALUE"""),1784.55)</f>
        <v>1784.55</v>
      </c>
      <c r="E163" s="1">
        <f ca="1">IFERROR(__xludf.DUMMYFUNCTION("""COMPUTED_VALUE"""),1792.57)</f>
        <v>1792.57</v>
      </c>
      <c r="F163" s="1">
        <f ca="1">IFERROR(__xludf.DUMMYFUNCTION("""COMPUTED_VALUE"""),3054240)</f>
        <v>3054240</v>
      </c>
    </row>
    <row r="164" spans="1:6" ht="15.75" customHeight="1" x14ac:dyDescent="0.25">
      <c r="A164" s="3">
        <f ca="1">IFERROR(__xludf.DUMMYFUNCTION("""COMPUTED_VALUE"""),43696.6666666666)</f>
        <v>43696.666666666599</v>
      </c>
      <c r="B164" s="1">
        <f ca="1">IFERROR(__xludf.DUMMYFUNCTION("""COMPUTED_VALUE"""),1818.08)</f>
        <v>1818.08</v>
      </c>
      <c r="C164" s="1">
        <f ca="1">IFERROR(__xludf.DUMMYFUNCTION("""COMPUTED_VALUE"""),1826)</f>
        <v>1826</v>
      </c>
      <c r="D164" s="1">
        <f ca="1">IFERROR(__xludf.DUMMYFUNCTION("""COMPUTED_VALUE"""),1812.61)</f>
        <v>1812.61</v>
      </c>
      <c r="E164" s="1">
        <f ca="1">IFERROR(__xludf.DUMMYFUNCTION("""COMPUTED_VALUE"""),1816.12)</f>
        <v>1816.12</v>
      </c>
      <c r="F164" s="1">
        <f ca="1">IFERROR(__xludf.DUMMYFUNCTION("""COMPUTED_VALUE"""),2820303)</f>
        <v>2820303</v>
      </c>
    </row>
    <row r="165" spans="1:6" ht="15.75" customHeight="1" x14ac:dyDescent="0.25">
      <c r="A165" s="3">
        <f ca="1">IFERROR(__xludf.DUMMYFUNCTION("""COMPUTED_VALUE"""),43697.6666666666)</f>
        <v>43697.666666666599</v>
      </c>
      <c r="B165" s="1">
        <f ca="1">IFERROR(__xludf.DUMMYFUNCTION("""COMPUTED_VALUE"""),1814.5)</f>
        <v>1814.5</v>
      </c>
      <c r="C165" s="1">
        <f ca="1">IFERROR(__xludf.DUMMYFUNCTION("""COMPUTED_VALUE"""),1816.82)</f>
        <v>1816.82</v>
      </c>
      <c r="D165" s="1">
        <f ca="1">IFERROR(__xludf.DUMMYFUNCTION("""COMPUTED_VALUE"""),1799.88)</f>
        <v>1799.88</v>
      </c>
      <c r="E165" s="1">
        <f ca="1">IFERROR(__xludf.DUMMYFUNCTION("""COMPUTED_VALUE"""),1801.38)</f>
        <v>1801.38</v>
      </c>
      <c r="F165" s="1">
        <f ca="1">IFERROR(__xludf.DUMMYFUNCTION("""COMPUTED_VALUE"""),1932835)</f>
        <v>1932835</v>
      </c>
    </row>
    <row r="166" spans="1:6" ht="15.75" customHeight="1" x14ac:dyDescent="0.25">
      <c r="A166" s="3">
        <f ca="1">IFERROR(__xludf.DUMMYFUNCTION("""COMPUTED_VALUE"""),43698.6666666666)</f>
        <v>43698.666666666599</v>
      </c>
      <c r="B166" s="1">
        <f ca="1">IFERROR(__xludf.DUMMYFUNCTION("""COMPUTED_VALUE"""),1819.39)</f>
        <v>1819.39</v>
      </c>
      <c r="C166" s="1">
        <f ca="1">IFERROR(__xludf.DUMMYFUNCTION("""COMPUTED_VALUE"""),1829.58)</f>
        <v>1829.58</v>
      </c>
      <c r="D166" s="1">
        <f ca="1">IFERROR(__xludf.DUMMYFUNCTION("""COMPUTED_VALUE"""),1815)</f>
        <v>1815</v>
      </c>
      <c r="E166" s="1">
        <f ca="1">IFERROR(__xludf.DUMMYFUNCTION("""COMPUTED_VALUE"""),1823.54)</f>
        <v>1823.54</v>
      </c>
      <c r="F166" s="1">
        <f ca="1">IFERROR(__xludf.DUMMYFUNCTION("""COMPUTED_VALUE"""),2039231)</f>
        <v>2039231</v>
      </c>
    </row>
    <row r="167" spans="1:6" ht="15.75" customHeight="1" x14ac:dyDescent="0.25">
      <c r="A167" s="3">
        <f ca="1">IFERROR(__xludf.DUMMYFUNCTION("""COMPUTED_VALUE"""),43699.6666666666)</f>
        <v>43699.666666666599</v>
      </c>
      <c r="B167" s="1">
        <f ca="1">IFERROR(__xludf.DUMMYFUNCTION("""COMPUTED_VALUE"""),1828)</f>
        <v>1828</v>
      </c>
      <c r="C167" s="1">
        <f ca="1">IFERROR(__xludf.DUMMYFUNCTION("""COMPUTED_VALUE"""),1829.41)</f>
        <v>1829.41</v>
      </c>
      <c r="D167" s="1">
        <f ca="1">IFERROR(__xludf.DUMMYFUNCTION("""COMPUTED_VALUE"""),1800.1)</f>
        <v>1800.1</v>
      </c>
      <c r="E167" s="1">
        <f ca="1">IFERROR(__xludf.DUMMYFUNCTION("""COMPUTED_VALUE"""),1805.6)</f>
        <v>1805.6</v>
      </c>
      <c r="F167" s="1">
        <f ca="1">IFERROR(__xludf.DUMMYFUNCTION("""COMPUTED_VALUE"""),2658388)</f>
        <v>2658388</v>
      </c>
    </row>
    <row r="168" spans="1:6" ht="15.75" customHeight="1" x14ac:dyDescent="0.25">
      <c r="A168" s="3">
        <f ca="1">IFERROR(__xludf.DUMMYFUNCTION("""COMPUTED_VALUE"""),43700.6666666666)</f>
        <v>43700.666666666599</v>
      </c>
      <c r="B168" s="1">
        <f ca="1">IFERROR(__xludf.DUMMYFUNCTION("""COMPUTED_VALUE"""),1793.03)</f>
        <v>1793.03</v>
      </c>
      <c r="C168" s="1">
        <f ca="1">IFERROR(__xludf.DUMMYFUNCTION("""COMPUTED_VALUE"""),1804.9)</f>
        <v>1804.9</v>
      </c>
      <c r="D168" s="1">
        <f ca="1">IFERROR(__xludf.DUMMYFUNCTION("""COMPUTED_VALUE"""),1745.23)</f>
        <v>1745.23</v>
      </c>
      <c r="E168" s="1">
        <f ca="1">IFERROR(__xludf.DUMMYFUNCTION("""COMPUTED_VALUE"""),1749.62)</f>
        <v>1749.62</v>
      </c>
      <c r="F168" s="1">
        <f ca="1">IFERROR(__xludf.DUMMYFUNCTION("""COMPUTED_VALUE"""),5277898)</f>
        <v>5277898</v>
      </c>
    </row>
    <row r="169" spans="1:6" ht="15.75" customHeight="1" x14ac:dyDescent="0.25">
      <c r="A169" s="3">
        <f ca="1">IFERROR(__xludf.DUMMYFUNCTION("""COMPUTED_VALUE"""),43703.6666666666)</f>
        <v>43703.666666666599</v>
      </c>
      <c r="B169" s="1">
        <f ca="1">IFERROR(__xludf.DUMMYFUNCTION("""COMPUTED_VALUE"""),1766.91)</f>
        <v>1766.91</v>
      </c>
      <c r="C169" s="1">
        <f ca="1">IFERROR(__xludf.DUMMYFUNCTION("""COMPUTED_VALUE"""),1770)</f>
        <v>1770</v>
      </c>
      <c r="D169" s="1">
        <f ca="1">IFERROR(__xludf.DUMMYFUNCTION("""COMPUTED_VALUE"""),1743.51)</f>
        <v>1743.51</v>
      </c>
      <c r="E169" s="1">
        <f ca="1">IFERROR(__xludf.DUMMYFUNCTION("""COMPUTED_VALUE"""),1768.87)</f>
        <v>1768.87</v>
      </c>
      <c r="F169" s="1">
        <f ca="1">IFERROR(__xludf.DUMMYFUNCTION("""COMPUTED_VALUE"""),3085320)</f>
        <v>3085320</v>
      </c>
    </row>
    <row r="170" spans="1:6" ht="15.75" customHeight="1" x14ac:dyDescent="0.25">
      <c r="A170" s="3">
        <f ca="1">IFERROR(__xludf.DUMMYFUNCTION("""COMPUTED_VALUE"""),43704.6666666666)</f>
        <v>43704.666666666599</v>
      </c>
      <c r="B170" s="1">
        <f ca="1">IFERROR(__xludf.DUMMYFUNCTION("""COMPUTED_VALUE"""),1775.73)</f>
        <v>1775.73</v>
      </c>
      <c r="C170" s="1">
        <f ca="1">IFERROR(__xludf.DUMMYFUNCTION("""COMPUTED_VALUE"""),1779.4)</f>
        <v>1779.4</v>
      </c>
      <c r="D170" s="1">
        <f ca="1">IFERROR(__xludf.DUMMYFUNCTION("""COMPUTED_VALUE"""),1746.68)</f>
        <v>1746.68</v>
      </c>
      <c r="E170" s="1">
        <f ca="1">IFERROR(__xludf.DUMMYFUNCTION("""COMPUTED_VALUE"""),1761.83)</f>
        <v>1761.83</v>
      </c>
      <c r="F170" s="1">
        <f ca="1">IFERROR(__xludf.DUMMYFUNCTION("""COMPUTED_VALUE"""),3027245)</f>
        <v>3027245</v>
      </c>
    </row>
    <row r="171" spans="1:6" ht="15.75" customHeight="1" x14ac:dyDescent="0.25">
      <c r="A171" s="3">
        <f ca="1">IFERROR(__xludf.DUMMYFUNCTION("""COMPUTED_VALUE"""),43705.6666666666)</f>
        <v>43705.666666666599</v>
      </c>
      <c r="B171" s="1">
        <f ca="1">IFERROR(__xludf.DUMMYFUNCTION("""COMPUTED_VALUE"""),1755)</f>
        <v>1755</v>
      </c>
      <c r="C171" s="1">
        <f ca="1">IFERROR(__xludf.DUMMYFUNCTION("""COMPUTED_VALUE"""),1767.86)</f>
        <v>1767.86</v>
      </c>
      <c r="D171" s="1">
        <f ca="1">IFERROR(__xludf.DUMMYFUNCTION("""COMPUTED_VALUE"""),1744.05)</f>
        <v>1744.05</v>
      </c>
      <c r="E171" s="1">
        <f ca="1">IFERROR(__xludf.DUMMYFUNCTION("""COMPUTED_VALUE"""),1764.25)</f>
        <v>1764.25</v>
      </c>
      <c r="F171" s="1">
        <f ca="1">IFERROR(__xludf.DUMMYFUNCTION("""COMPUTED_VALUE"""),2421893)</f>
        <v>2421893</v>
      </c>
    </row>
    <row r="172" spans="1:6" ht="15.75" customHeight="1" x14ac:dyDescent="0.25">
      <c r="A172" s="3">
        <f ca="1">IFERROR(__xludf.DUMMYFUNCTION("""COMPUTED_VALUE"""),43706.6666666666)</f>
        <v>43706.666666666599</v>
      </c>
      <c r="B172" s="1">
        <f ca="1">IFERROR(__xludf.DUMMYFUNCTION("""COMPUTED_VALUE"""),1783)</f>
        <v>1783</v>
      </c>
      <c r="C172" s="1">
        <f ca="1">IFERROR(__xludf.DUMMYFUNCTION("""COMPUTED_VALUE"""),1798.55)</f>
        <v>1798.55</v>
      </c>
      <c r="D172" s="1">
        <f ca="1">IFERROR(__xludf.DUMMYFUNCTION("""COMPUTED_VALUE"""),1777.25)</f>
        <v>1777.25</v>
      </c>
      <c r="E172" s="1">
        <f ca="1">IFERROR(__xludf.DUMMYFUNCTION("""COMPUTED_VALUE"""),1786.4)</f>
        <v>1786.4</v>
      </c>
      <c r="F172" s="1">
        <f ca="1">IFERROR(__xludf.DUMMYFUNCTION("""COMPUTED_VALUE"""),3018012)</f>
        <v>3018012</v>
      </c>
    </row>
    <row r="173" spans="1:6" ht="15.75" customHeight="1" x14ac:dyDescent="0.25">
      <c r="A173" s="3">
        <f ca="1">IFERROR(__xludf.DUMMYFUNCTION("""COMPUTED_VALUE"""),43707.6666666666)</f>
        <v>43707.666666666599</v>
      </c>
      <c r="B173" s="1">
        <f ca="1">IFERROR(__xludf.DUMMYFUNCTION("""COMPUTED_VALUE"""),1797.49)</f>
        <v>1797.49</v>
      </c>
      <c r="C173" s="1">
        <f ca="1">IFERROR(__xludf.DUMMYFUNCTION("""COMPUTED_VALUE"""),1799.74)</f>
        <v>1799.74</v>
      </c>
      <c r="D173" s="1">
        <f ca="1">IFERROR(__xludf.DUMMYFUNCTION("""COMPUTED_VALUE"""),1764.57)</f>
        <v>1764.57</v>
      </c>
      <c r="E173" s="1">
        <f ca="1">IFERROR(__xludf.DUMMYFUNCTION("""COMPUTED_VALUE"""),1776.29)</f>
        <v>1776.29</v>
      </c>
      <c r="F173" s="1">
        <f ca="1">IFERROR(__xludf.DUMMYFUNCTION("""COMPUTED_VALUE"""),3064147)</f>
        <v>3064147</v>
      </c>
    </row>
    <row r="174" spans="1:6" ht="15.75" customHeight="1" x14ac:dyDescent="0.25">
      <c r="A174" s="3">
        <f ca="1">IFERROR(__xludf.DUMMYFUNCTION("""COMPUTED_VALUE"""),43711.6666666666)</f>
        <v>43711.666666666599</v>
      </c>
      <c r="B174" s="1">
        <f ca="1">IFERROR(__xludf.DUMMYFUNCTION("""COMPUTED_VALUE"""),1770)</f>
        <v>1770</v>
      </c>
      <c r="C174" s="1">
        <f ca="1">IFERROR(__xludf.DUMMYFUNCTION("""COMPUTED_VALUE"""),1800.8)</f>
        <v>1800.8</v>
      </c>
      <c r="D174" s="1">
        <f ca="1">IFERROR(__xludf.DUMMYFUNCTION("""COMPUTED_VALUE"""),1768)</f>
        <v>1768</v>
      </c>
      <c r="E174" s="1">
        <f ca="1">IFERROR(__xludf.DUMMYFUNCTION("""COMPUTED_VALUE"""),1789.84)</f>
        <v>1789.84</v>
      </c>
      <c r="F174" s="1">
        <f ca="1">IFERROR(__xludf.DUMMYFUNCTION("""COMPUTED_VALUE"""),3546859)</f>
        <v>3546859</v>
      </c>
    </row>
    <row r="175" spans="1:6" ht="15.75" customHeight="1" x14ac:dyDescent="0.25">
      <c r="A175" s="3">
        <f ca="1">IFERROR(__xludf.DUMMYFUNCTION("""COMPUTED_VALUE"""),43712.6666666666)</f>
        <v>43712.666666666599</v>
      </c>
      <c r="B175" s="1">
        <f ca="1">IFERROR(__xludf.DUMMYFUNCTION("""COMPUTED_VALUE"""),1805)</f>
        <v>1805</v>
      </c>
      <c r="C175" s="1">
        <f ca="1">IFERROR(__xludf.DUMMYFUNCTION("""COMPUTED_VALUE"""),1807.63)</f>
        <v>1807.63</v>
      </c>
      <c r="D175" s="1">
        <f ca="1">IFERROR(__xludf.DUMMYFUNCTION("""COMPUTED_VALUE"""),1796.23)</f>
        <v>1796.23</v>
      </c>
      <c r="E175" s="1">
        <f ca="1">IFERROR(__xludf.DUMMYFUNCTION("""COMPUTED_VALUE"""),1800.62)</f>
        <v>1800.62</v>
      </c>
      <c r="F175" s="1">
        <f ca="1">IFERROR(__xludf.DUMMYFUNCTION("""COMPUTED_VALUE"""),2326228)</f>
        <v>2326228</v>
      </c>
    </row>
    <row r="176" spans="1:6" ht="15.75" customHeight="1" x14ac:dyDescent="0.25">
      <c r="A176" s="3">
        <f ca="1">IFERROR(__xludf.DUMMYFUNCTION("""COMPUTED_VALUE"""),43713.6666666666)</f>
        <v>43713.666666666599</v>
      </c>
      <c r="B176" s="1">
        <f ca="1">IFERROR(__xludf.DUMMYFUNCTION("""COMPUTED_VALUE"""),1821.95)</f>
        <v>1821.95</v>
      </c>
      <c r="C176" s="1">
        <f ca="1">IFERROR(__xludf.DUMMYFUNCTION("""COMPUTED_VALUE"""),1842)</f>
        <v>1842</v>
      </c>
      <c r="D176" s="1">
        <f ca="1">IFERROR(__xludf.DUMMYFUNCTION("""COMPUTED_VALUE"""),1815.58)</f>
        <v>1815.58</v>
      </c>
      <c r="E176" s="1">
        <f ca="1">IFERROR(__xludf.DUMMYFUNCTION("""COMPUTED_VALUE"""),1840.72)</f>
        <v>1840.72</v>
      </c>
      <c r="F176" s="1">
        <f ca="1">IFERROR(__xludf.DUMMYFUNCTION("""COMPUTED_VALUE"""),3325189)</f>
        <v>3325189</v>
      </c>
    </row>
    <row r="177" spans="1:6" ht="15.75" customHeight="1" x14ac:dyDescent="0.25">
      <c r="A177" s="3">
        <f ca="1">IFERROR(__xludf.DUMMYFUNCTION("""COMPUTED_VALUE"""),43714.6666666666)</f>
        <v>43714.666666666599</v>
      </c>
      <c r="B177" s="1">
        <f ca="1">IFERROR(__xludf.DUMMYFUNCTION("""COMPUTED_VALUE"""),1838.22)</f>
        <v>1838.22</v>
      </c>
      <c r="C177" s="1">
        <f ca="1">IFERROR(__xludf.DUMMYFUNCTION("""COMPUTED_VALUE"""),1840.65)</f>
        <v>1840.65</v>
      </c>
      <c r="D177" s="1">
        <f ca="1">IFERROR(__xludf.DUMMYFUNCTION("""COMPUTED_VALUE"""),1826.4)</f>
        <v>1826.4</v>
      </c>
      <c r="E177" s="1">
        <f ca="1">IFERROR(__xludf.DUMMYFUNCTION("""COMPUTED_VALUE"""),1833.51)</f>
        <v>1833.51</v>
      </c>
      <c r="F177" s="1">
        <f ca="1">IFERROR(__xludf.DUMMYFUNCTION("""COMPUTED_VALUE"""),2496933)</f>
        <v>2496933</v>
      </c>
    </row>
    <row r="178" spans="1:6" ht="15.75" customHeight="1" x14ac:dyDescent="0.25">
      <c r="A178" s="3">
        <f ca="1">IFERROR(__xludf.DUMMYFUNCTION("""COMPUTED_VALUE"""),43717.6666666666)</f>
        <v>43717.666666666599</v>
      </c>
      <c r="B178" s="1">
        <f ca="1">IFERROR(__xludf.DUMMYFUNCTION("""COMPUTED_VALUE"""),1841)</f>
        <v>1841</v>
      </c>
      <c r="C178" s="1">
        <f ca="1">IFERROR(__xludf.DUMMYFUNCTION("""COMPUTED_VALUE"""),1850)</f>
        <v>1850</v>
      </c>
      <c r="D178" s="1">
        <f ca="1">IFERROR(__xludf.DUMMYFUNCTION("""COMPUTED_VALUE"""),1824.61)</f>
        <v>1824.61</v>
      </c>
      <c r="E178" s="1">
        <f ca="1">IFERROR(__xludf.DUMMYFUNCTION("""COMPUTED_VALUE"""),1831.35)</f>
        <v>1831.35</v>
      </c>
      <c r="F178" s="1">
        <f ca="1">IFERROR(__xludf.DUMMYFUNCTION("""COMPUTED_VALUE"""),2999515)</f>
        <v>2999515</v>
      </c>
    </row>
    <row r="179" spans="1:6" ht="15.75" customHeight="1" x14ac:dyDescent="0.25">
      <c r="A179" s="3">
        <f ca="1">IFERROR(__xludf.DUMMYFUNCTION("""COMPUTED_VALUE"""),43718.6666666666)</f>
        <v>43718.666666666599</v>
      </c>
      <c r="B179" s="1">
        <f ca="1">IFERROR(__xludf.DUMMYFUNCTION("""COMPUTED_VALUE"""),1822.75)</f>
        <v>1822.75</v>
      </c>
      <c r="C179" s="1">
        <f ca="1">IFERROR(__xludf.DUMMYFUNCTION("""COMPUTED_VALUE"""),1825.81)</f>
        <v>1825.81</v>
      </c>
      <c r="D179" s="1">
        <f ca="1">IFERROR(__xludf.DUMMYFUNCTION("""COMPUTED_VALUE"""),1805.34)</f>
        <v>1805.34</v>
      </c>
      <c r="E179" s="1">
        <f ca="1">IFERROR(__xludf.DUMMYFUNCTION("""COMPUTED_VALUE"""),1820.55)</f>
        <v>1820.55</v>
      </c>
      <c r="F179" s="1">
        <f ca="1">IFERROR(__xludf.DUMMYFUNCTION("""COMPUTED_VALUE"""),2613879)</f>
        <v>2613879</v>
      </c>
    </row>
    <row r="180" spans="1:6" ht="15.75" customHeight="1" x14ac:dyDescent="0.25">
      <c r="A180" s="3">
        <f ca="1">IFERROR(__xludf.DUMMYFUNCTION("""COMPUTED_VALUE"""),43719.6666666666)</f>
        <v>43719.666666666599</v>
      </c>
      <c r="B180" s="1">
        <f ca="1">IFERROR(__xludf.DUMMYFUNCTION("""COMPUTED_VALUE"""),1812.14)</f>
        <v>1812.14</v>
      </c>
      <c r="C180" s="1">
        <f ca="1">IFERROR(__xludf.DUMMYFUNCTION("""COMPUTED_VALUE"""),1833.42)</f>
        <v>1833.42</v>
      </c>
      <c r="D180" s="1">
        <f ca="1">IFERROR(__xludf.DUMMYFUNCTION("""COMPUTED_VALUE"""),1809.08)</f>
        <v>1809.08</v>
      </c>
      <c r="E180" s="1">
        <f ca="1">IFERROR(__xludf.DUMMYFUNCTION("""COMPUTED_VALUE"""),1822.99)</f>
        <v>1822.99</v>
      </c>
      <c r="F180" s="1">
        <f ca="1">IFERROR(__xludf.DUMMYFUNCTION("""COMPUTED_VALUE"""),2432767)</f>
        <v>2432767</v>
      </c>
    </row>
    <row r="181" spans="1:6" ht="15.75" customHeight="1" x14ac:dyDescent="0.25">
      <c r="A181" s="3">
        <f ca="1">IFERROR(__xludf.DUMMYFUNCTION("""COMPUTED_VALUE"""),43720.6666666666)</f>
        <v>43720.666666666599</v>
      </c>
      <c r="B181" s="1">
        <f ca="1">IFERROR(__xludf.DUMMYFUNCTION("""COMPUTED_VALUE"""),1837.63)</f>
        <v>1837.63</v>
      </c>
      <c r="C181" s="1">
        <f ca="1">IFERROR(__xludf.DUMMYFUNCTION("""COMPUTED_VALUE"""),1853.66)</f>
        <v>1853.66</v>
      </c>
      <c r="D181" s="1">
        <f ca="1">IFERROR(__xludf.DUMMYFUNCTION("""COMPUTED_VALUE"""),1834.28)</f>
        <v>1834.28</v>
      </c>
      <c r="E181" s="1">
        <f ca="1">IFERROR(__xludf.DUMMYFUNCTION("""COMPUTED_VALUE"""),1843.55)</f>
        <v>1843.55</v>
      </c>
      <c r="F181" s="1">
        <f ca="1">IFERROR(__xludf.DUMMYFUNCTION("""COMPUTED_VALUE"""),2823505)</f>
        <v>2823505</v>
      </c>
    </row>
    <row r="182" spans="1:6" ht="15.75" customHeight="1" x14ac:dyDescent="0.25">
      <c r="A182" s="3">
        <f ca="1">IFERROR(__xludf.DUMMYFUNCTION("""COMPUTED_VALUE"""),43721.6666666666)</f>
        <v>43721.666666666599</v>
      </c>
      <c r="B182" s="1">
        <f ca="1">IFERROR(__xludf.DUMMYFUNCTION("""COMPUTED_VALUE"""),1842.01)</f>
        <v>1842.01</v>
      </c>
      <c r="C182" s="1">
        <f ca="1">IFERROR(__xludf.DUMMYFUNCTION("""COMPUTED_VALUE"""),1846.12)</f>
        <v>1846.12</v>
      </c>
      <c r="D182" s="1">
        <f ca="1">IFERROR(__xludf.DUMMYFUNCTION("""COMPUTED_VALUE"""),1835.17)</f>
        <v>1835.17</v>
      </c>
      <c r="E182" s="1">
        <f ca="1">IFERROR(__xludf.DUMMYFUNCTION("""COMPUTED_VALUE"""),1839.34)</f>
        <v>1839.34</v>
      </c>
      <c r="F182" s="1">
        <f ca="1">IFERROR(__xludf.DUMMYFUNCTION("""COMPUTED_VALUE"""),1971317)</f>
        <v>1971317</v>
      </c>
    </row>
    <row r="183" spans="1:6" ht="15.75" customHeight="1" x14ac:dyDescent="0.25">
      <c r="A183" s="3">
        <f ca="1">IFERROR(__xludf.DUMMYFUNCTION("""COMPUTED_VALUE"""),43724.6666666666)</f>
        <v>43724.666666666599</v>
      </c>
      <c r="B183" s="1">
        <f ca="1">IFERROR(__xludf.DUMMYFUNCTION("""COMPUTED_VALUE"""),1824.02)</f>
        <v>1824.02</v>
      </c>
      <c r="C183" s="1">
        <f ca="1">IFERROR(__xludf.DUMMYFUNCTION("""COMPUTED_VALUE"""),1825.69)</f>
        <v>1825.69</v>
      </c>
      <c r="D183" s="1">
        <f ca="1">IFERROR(__xludf.DUMMYFUNCTION("""COMPUTED_VALUE"""),1800.2)</f>
        <v>1800.2</v>
      </c>
      <c r="E183" s="1">
        <f ca="1">IFERROR(__xludf.DUMMYFUNCTION("""COMPUTED_VALUE"""),1807.84)</f>
        <v>1807.84</v>
      </c>
      <c r="F183" s="1">
        <f ca="1">IFERROR(__xludf.DUMMYFUNCTION("""COMPUTED_VALUE"""),3675473)</f>
        <v>3675473</v>
      </c>
    </row>
    <row r="184" spans="1:6" ht="15.75" customHeight="1" x14ac:dyDescent="0.25">
      <c r="A184" s="3">
        <f ca="1">IFERROR(__xludf.DUMMYFUNCTION("""COMPUTED_VALUE"""),43725.6666666666)</f>
        <v>43725.666666666599</v>
      </c>
      <c r="B184" s="1">
        <f ca="1">IFERROR(__xludf.DUMMYFUNCTION("""COMPUTED_VALUE"""),1807.08)</f>
        <v>1807.08</v>
      </c>
      <c r="C184" s="1">
        <f ca="1">IFERROR(__xludf.DUMMYFUNCTION("""COMPUTED_VALUE"""),1823.99)</f>
        <v>1823.99</v>
      </c>
      <c r="D184" s="1">
        <f ca="1">IFERROR(__xludf.DUMMYFUNCTION("""COMPUTED_VALUE"""),1804.1)</f>
        <v>1804.1</v>
      </c>
      <c r="E184" s="1">
        <f ca="1">IFERROR(__xludf.DUMMYFUNCTION("""COMPUTED_VALUE"""),1822.55)</f>
        <v>1822.55</v>
      </c>
      <c r="F184" s="1">
        <f ca="1">IFERROR(__xludf.DUMMYFUNCTION("""COMPUTED_VALUE"""),2033058)</f>
        <v>2033058</v>
      </c>
    </row>
    <row r="185" spans="1:6" ht="15.75" customHeight="1" x14ac:dyDescent="0.25">
      <c r="A185" s="3">
        <f ca="1">IFERROR(__xludf.DUMMYFUNCTION("""COMPUTED_VALUE"""),43726.6666666666)</f>
        <v>43726.666666666599</v>
      </c>
      <c r="B185" s="1">
        <f ca="1">IFERROR(__xludf.DUMMYFUNCTION("""COMPUTED_VALUE"""),1817.04)</f>
        <v>1817.04</v>
      </c>
      <c r="C185" s="1">
        <f ca="1">IFERROR(__xludf.DUMMYFUNCTION("""COMPUTED_VALUE"""),1822.06)</f>
        <v>1822.06</v>
      </c>
      <c r="D185" s="1">
        <f ca="1">IFERROR(__xludf.DUMMYFUNCTION("""COMPUTED_VALUE"""),1795.5)</f>
        <v>1795.5</v>
      </c>
      <c r="E185" s="1">
        <f ca="1">IFERROR(__xludf.DUMMYFUNCTION("""COMPUTED_VALUE"""),1817.46)</f>
        <v>1817.46</v>
      </c>
      <c r="F185" s="1">
        <f ca="1">IFERROR(__xludf.DUMMYFUNCTION("""COMPUTED_VALUE"""),2536012)</f>
        <v>2536012</v>
      </c>
    </row>
    <row r="186" spans="1:6" ht="15.75" customHeight="1" x14ac:dyDescent="0.25">
      <c r="A186" s="3">
        <f ca="1">IFERROR(__xludf.DUMMYFUNCTION("""COMPUTED_VALUE"""),43727.6666666666)</f>
        <v>43727.666666666599</v>
      </c>
      <c r="B186" s="1">
        <f ca="1">IFERROR(__xludf.DUMMYFUNCTION("""COMPUTED_VALUE"""),1821.02)</f>
        <v>1821.02</v>
      </c>
      <c r="C186" s="1">
        <f ca="1">IFERROR(__xludf.DUMMYFUNCTION("""COMPUTED_VALUE"""),1832.57)</f>
        <v>1832.57</v>
      </c>
      <c r="D186" s="1">
        <f ca="1">IFERROR(__xludf.DUMMYFUNCTION("""COMPUTED_VALUE"""),1817.9)</f>
        <v>1817.9</v>
      </c>
      <c r="E186" s="1">
        <f ca="1">IFERROR(__xludf.DUMMYFUNCTION("""COMPUTED_VALUE"""),1821.5)</f>
        <v>1821.5</v>
      </c>
      <c r="F186" s="1">
        <f ca="1">IFERROR(__xludf.DUMMYFUNCTION("""COMPUTED_VALUE"""),2078335)</f>
        <v>2078335</v>
      </c>
    </row>
    <row r="187" spans="1:6" ht="15.75" customHeight="1" x14ac:dyDescent="0.25">
      <c r="A187" s="3">
        <f ca="1">IFERROR(__xludf.DUMMYFUNCTION("""COMPUTED_VALUE"""),43728.6666666666)</f>
        <v>43728.666666666599</v>
      </c>
      <c r="B187" s="1">
        <f ca="1">IFERROR(__xludf.DUMMYFUNCTION("""COMPUTED_VALUE"""),1821.71)</f>
        <v>1821.71</v>
      </c>
      <c r="C187" s="1">
        <f ca="1">IFERROR(__xludf.DUMMYFUNCTION("""COMPUTED_VALUE"""),1830.63)</f>
        <v>1830.63</v>
      </c>
      <c r="D187" s="1">
        <f ca="1">IFERROR(__xludf.DUMMYFUNCTION("""COMPUTED_VALUE"""),1780.92)</f>
        <v>1780.92</v>
      </c>
      <c r="E187" s="1">
        <f ca="1">IFERROR(__xludf.DUMMYFUNCTION("""COMPUTED_VALUE"""),1794.16)</f>
        <v>1794.16</v>
      </c>
      <c r="F187" s="1">
        <f ca="1">IFERROR(__xludf.DUMMYFUNCTION("""COMPUTED_VALUE"""),5555839)</f>
        <v>5555839</v>
      </c>
    </row>
    <row r="188" spans="1:6" ht="15.75" customHeight="1" x14ac:dyDescent="0.25">
      <c r="A188" s="3">
        <f ca="1">IFERROR(__xludf.DUMMYFUNCTION("""COMPUTED_VALUE"""),43731.6666666666)</f>
        <v>43731.666666666599</v>
      </c>
      <c r="B188" s="1">
        <f ca="1">IFERROR(__xludf.DUMMYFUNCTION("""COMPUTED_VALUE"""),1777)</f>
        <v>1777</v>
      </c>
      <c r="C188" s="1">
        <f ca="1">IFERROR(__xludf.DUMMYFUNCTION("""COMPUTED_VALUE"""),1792.7)</f>
        <v>1792.7</v>
      </c>
      <c r="D188" s="1">
        <f ca="1">IFERROR(__xludf.DUMMYFUNCTION("""COMPUTED_VALUE"""),1767.32)</f>
        <v>1767.32</v>
      </c>
      <c r="E188" s="1">
        <f ca="1">IFERROR(__xludf.DUMMYFUNCTION("""COMPUTED_VALUE"""),1785.3)</f>
        <v>1785.3</v>
      </c>
      <c r="F188" s="1">
        <f ca="1">IFERROR(__xludf.DUMMYFUNCTION("""COMPUTED_VALUE"""),3139142)</f>
        <v>3139142</v>
      </c>
    </row>
    <row r="189" spans="1:6" ht="15.75" customHeight="1" x14ac:dyDescent="0.25">
      <c r="A189" s="3">
        <f ca="1">IFERROR(__xludf.DUMMYFUNCTION("""COMPUTED_VALUE"""),43732.6666666666)</f>
        <v>43732.666666666599</v>
      </c>
      <c r="B189" s="1">
        <f ca="1">IFERROR(__xludf.DUMMYFUNCTION("""COMPUTED_VALUE"""),1790.61)</f>
        <v>1790.61</v>
      </c>
      <c r="C189" s="1">
        <f ca="1">IFERROR(__xludf.DUMMYFUNCTION("""COMPUTED_VALUE"""),1795.71)</f>
        <v>1795.71</v>
      </c>
      <c r="D189" s="1">
        <f ca="1">IFERROR(__xludf.DUMMYFUNCTION("""COMPUTED_VALUE"""),1735.55)</f>
        <v>1735.55</v>
      </c>
      <c r="E189" s="1">
        <f ca="1">IFERROR(__xludf.DUMMYFUNCTION("""COMPUTED_VALUE"""),1741.61)</f>
        <v>1741.61</v>
      </c>
      <c r="F189" s="1">
        <f ca="1">IFERROR(__xludf.DUMMYFUNCTION("""COMPUTED_VALUE"""),4637901)</f>
        <v>4637901</v>
      </c>
    </row>
    <row r="190" spans="1:6" ht="15.75" customHeight="1" x14ac:dyDescent="0.25">
      <c r="A190" s="3">
        <f ca="1">IFERROR(__xludf.DUMMYFUNCTION("""COMPUTED_VALUE"""),43733.6666666666)</f>
        <v>43733.666666666599</v>
      </c>
      <c r="B190" s="1">
        <f ca="1">IFERROR(__xludf.DUMMYFUNCTION("""COMPUTED_VALUE"""),1747.36)</f>
        <v>1747.36</v>
      </c>
      <c r="C190" s="1">
        <f ca="1">IFERROR(__xludf.DUMMYFUNCTION("""COMPUTED_VALUE"""),1773)</f>
        <v>1773</v>
      </c>
      <c r="D190" s="1">
        <f ca="1">IFERROR(__xludf.DUMMYFUNCTION("""COMPUTED_VALUE"""),1723)</f>
        <v>1723</v>
      </c>
      <c r="E190" s="1">
        <f ca="1">IFERROR(__xludf.DUMMYFUNCTION("""COMPUTED_VALUE"""),1768.33)</f>
        <v>1768.33</v>
      </c>
      <c r="F190" s="1">
        <f ca="1">IFERROR(__xludf.DUMMYFUNCTION("""COMPUTED_VALUE"""),3531098)</f>
        <v>3531098</v>
      </c>
    </row>
    <row r="191" spans="1:6" ht="15.75" customHeight="1" x14ac:dyDescent="0.25">
      <c r="A191" s="3">
        <f ca="1">IFERROR(__xludf.DUMMYFUNCTION("""COMPUTED_VALUE"""),43734.6666666666)</f>
        <v>43734.666666666599</v>
      </c>
      <c r="B191" s="1">
        <f ca="1">IFERROR(__xludf.DUMMYFUNCTION("""COMPUTED_VALUE"""),1762.79)</f>
        <v>1762.79</v>
      </c>
      <c r="C191" s="1">
        <f ca="1">IFERROR(__xludf.DUMMYFUNCTION("""COMPUTED_VALUE"""),1763.37)</f>
        <v>1763.37</v>
      </c>
      <c r="D191" s="1">
        <f ca="1">IFERROR(__xludf.DUMMYFUNCTION("""COMPUTED_VALUE"""),1731.5)</f>
        <v>1731.5</v>
      </c>
      <c r="E191" s="1">
        <f ca="1">IFERROR(__xludf.DUMMYFUNCTION("""COMPUTED_VALUE"""),1739.84)</f>
        <v>1739.84</v>
      </c>
      <c r="F191" s="1">
        <f ca="1">IFERROR(__xludf.DUMMYFUNCTION("""COMPUTED_VALUE"""),3571952)</f>
        <v>3571952</v>
      </c>
    </row>
    <row r="192" spans="1:6" ht="15.75" customHeight="1" x14ac:dyDescent="0.25">
      <c r="A192" s="3">
        <f ca="1">IFERROR(__xludf.DUMMYFUNCTION("""COMPUTED_VALUE"""),43735.6666666666)</f>
        <v>43735.666666666599</v>
      </c>
      <c r="B192" s="1">
        <f ca="1">IFERROR(__xludf.DUMMYFUNCTION("""COMPUTED_VALUE"""),1748)</f>
        <v>1748</v>
      </c>
      <c r="C192" s="1">
        <f ca="1">IFERROR(__xludf.DUMMYFUNCTION("""COMPUTED_VALUE"""),1749.12)</f>
        <v>1749.12</v>
      </c>
      <c r="D192" s="1">
        <f ca="1">IFERROR(__xludf.DUMMYFUNCTION("""COMPUTED_VALUE"""),1713.82)</f>
        <v>1713.82</v>
      </c>
      <c r="E192" s="1">
        <f ca="1">IFERROR(__xludf.DUMMYFUNCTION("""COMPUTED_VALUE"""),1725.45)</f>
        <v>1725.45</v>
      </c>
      <c r="F192" s="1">
        <f ca="1">IFERROR(__xludf.DUMMYFUNCTION("""COMPUTED_VALUE"""),3948029)</f>
        <v>3948029</v>
      </c>
    </row>
    <row r="193" spans="1:6" ht="15.75" customHeight="1" x14ac:dyDescent="0.25">
      <c r="A193" s="3">
        <f ca="1">IFERROR(__xludf.DUMMYFUNCTION("""COMPUTED_VALUE"""),43738.6666666666)</f>
        <v>43738.666666666599</v>
      </c>
      <c r="B193" s="1">
        <f ca="1">IFERROR(__xludf.DUMMYFUNCTION("""COMPUTED_VALUE"""),1726.99)</f>
        <v>1726.99</v>
      </c>
      <c r="C193" s="1">
        <f ca="1">IFERROR(__xludf.DUMMYFUNCTION("""COMPUTED_VALUE"""),1737.46)</f>
        <v>1737.46</v>
      </c>
      <c r="D193" s="1">
        <f ca="1">IFERROR(__xludf.DUMMYFUNCTION("""COMPUTED_VALUE"""),1709.22)</f>
        <v>1709.22</v>
      </c>
      <c r="E193" s="1">
        <f ca="1">IFERROR(__xludf.DUMMYFUNCTION("""COMPUTED_VALUE"""),1735.91)</f>
        <v>1735.91</v>
      </c>
      <c r="F193" s="1">
        <f ca="1">IFERROR(__xludf.DUMMYFUNCTION("""COMPUTED_VALUE"""),2760768)</f>
        <v>2760768</v>
      </c>
    </row>
    <row r="194" spans="1:6" ht="15.75" customHeight="1" x14ac:dyDescent="0.25">
      <c r="A194" s="3">
        <f ca="1">IFERROR(__xludf.DUMMYFUNCTION("""COMPUTED_VALUE"""),43739.6666666666)</f>
        <v>43739.666666666599</v>
      </c>
      <c r="B194" s="1">
        <f ca="1">IFERROR(__xludf.DUMMYFUNCTION("""COMPUTED_VALUE"""),1746)</f>
        <v>1746</v>
      </c>
      <c r="C194" s="1">
        <f ca="1">IFERROR(__xludf.DUMMYFUNCTION("""COMPUTED_VALUE"""),1755.6)</f>
        <v>1755.6</v>
      </c>
      <c r="D194" s="1">
        <f ca="1">IFERROR(__xludf.DUMMYFUNCTION("""COMPUTED_VALUE"""),1728.41)</f>
        <v>1728.41</v>
      </c>
      <c r="E194" s="1">
        <f ca="1">IFERROR(__xludf.DUMMYFUNCTION("""COMPUTED_VALUE"""),1735.65)</f>
        <v>1735.65</v>
      </c>
      <c r="F194" s="1">
        <f ca="1">IFERROR(__xludf.DUMMYFUNCTION("""COMPUTED_VALUE"""),3170460)</f>
        <v>3170460</v>
      </c>
    </row>
    <row r="195" spans="1:6" ht="15.75" customHeight="1" x14ac:dyDescent="0.25">
      <c r="A195" s="3">
        <f ca="1">IFERROR(__xludf.DUMMYFUNCTION("""COMPUTED_VALUE"""),43740.6666666666)</f>
        <v>43740.666666666599</v>
      </c>
      <c r="B195" s="1">
        <f ca="1">IFERROR(__xludf.DUMMYFUNCTION("""COMPUTED_VALUE"""),1727.74)</f>
        <v>1727.74</v>
      </c>
      <c r="C195" s="1">
        <f ca="1">IFERROR(__xludf.DUMMYFUNCTION("""COMPUTED_VALUE"""),1728.89)</f>
        <v>1728.89</v>
      </c>
      <c r="D195" s="1">
        <f ca="1">IFERROR(__xludf.DUMMYFUNCTION("""COMPUTED_VALUE"""),1705)</f>
        <v>1705</v>
      </c>
      <c r="E195" s="1">
        <f ca="1">IFERROR(__xludf.DUMMYFUNCTION("""COMPUTED_VALUE"""),1713.23)</f>
        <v>1713.23</v>
      </c>
      <c r="F195" s="1">
        <f ca="1">IFERROR(__xludf.DUMMYFUNCTION("""COMPUTED_VALUE"""),3338476)</f>
        <v>3338476</v>
      </c>
    </row>
    <row r="196" spans="1:6" ht="15.75" customHeight="1" x14ac:dyDescent="0.25">
      <c r="A196" s="3">
        <f ca="1">IFERROR(__xludf.DUMMYFUNCTION("""COMPUTED_VALUE"""),43741.6666666666)</f>
        <v>43741.666666666599</v>
      </c>
      <c r="B196" s="1">
        <f ca="1">IFERROR(__xludf.DUMMYFUNCTION("""COMPUTED_VALUE"""),1713)</f>
        <v>1713</v>
      </c>
      <c r="C196" s="1">
        <f ca="1">IFERROR(__xludf.DUMMYFUNCTION("""COMPUTED_VALUE"""),1725)</f>
        <v>1725</v>
      </c>
      <c r="D196" s="1">
        <f ca="1">IFERROR(__xludf.DUMMYFUNCTION("""COMPUTED_VALUE"""),1685.06)</f>
        <v>1685.06</v>
      </c>
      <c r="E196" s="1">
        <f ca="1">IFERROR(__xludf.DUMMYFUNCTION("""COMPUTED_VALUE"""),1724.42)</f>
        <v>1724.42</v>
      </c>
      <c r="F196" s="1">
        <f ca="1">IFERROR(__xludf.DUMMYFUNCTION("""COMPUTED_VALUE"""),3624371)</f>
        <v>3624371</v>
      </c>
    </row>
    <row r="197" spans="1:6" ht="15.75" customHeight="1" x14ac:dyDescent="0.25">
      <c r="A197" s="3">
        <f ca="1">IFERROR(__xludf.DUMMYFUNCTION("""COMPUTED_VALUE"""),43742.6666666666)</f>
        <v>43742.666666666599</v>
      </c>
      <c r="B197" s="1">
        <f ca="1">IFERROR(__xludf.DUMMYFUNCTION("""COMPUTED_VALUE"""),1726.02)</f>
        <v>1726.02</v>
      </c>
      <c r="C197" s="1">
        <f ca="1">IFERROR(__xludf.DUMMYFUNCTION("""COMPUTED_VALUE"""),1740.58)</f>
        <v>1740.58</v>
      </c>
      <c r="D197" s="1">
        <f ca="1">IFERROR(__xludf.DUMMYFUNCTION("""COMPUTED_VALUE"""),1719.23)</f>
        <v>1719.23</v>
      </c>
      <c r="E197" s="1">
        <f ca="1">IFERROR(__xludf.DUMMYFUNCTION("""COMPUTED_VALUE"""),1739.65)</f>
        <v>1739.65</v>
      </c>
      <c r="F197" s="1">
        <f ca="1">IFERROR(__xludf.DUMMYFUNCTION("""COMPUTED_VALUE"""),2489277)</f>
        <v>2489277</v>
      </c>
    </row>
    <row r="198" spans="1:6" ht="15.75" customHeight="1" x14ac:dyDescent="0.25">
      <c r="A198" s="3">
        <f ca="1">IFERROR(__xludf.DUMMYFUNCTION("""COMPUTED_VALUE"""),43745.6666666666)</f>
        <v>43745.666666666599</v>
      </c>
      <c r="B198" s="1">
        <f ca="1">IFERROR(__xludf.DUMMYFUNCTION("""COMPUTED_VALUE"""),1731.63)</f>
        <v>1731.63</v>
      </c>
      <c r="C198" s="1">
        <f ca="1">IFERROR(__xludf.DUMMYFUNCTION("""COMPUTED_VALUE"""),1747.83)</f>
        <v>1747.83</v>
      </c>
      <c r="D198" s="1">
        <f ca="1">IFERROR(__xludf.DUMMYFUNCTION("""COMPUTED_VALUE"""),1723.7)</f>
        <v>1723.7</v>
      </c>
      <c r="E198" s="1">
        <f ca="1">IFERROR(__xludf.DUMMYFUNCTION("""COMPUTED_VALUE"""),1732.66)</f>
        <v>1732.66</v>
      </c>
      <c r="F198" s="1">
        <f ca="1">IFERROR(__xludf.DUMMYFUNCTION("""COMPUTED_VALUE"""),2187598)</f>
        <v>2187598</v>
      </c>
    </row>
    <row r="199" spans="1:6" ht="15.75" customHeight="1" x14ac:dyDescent="0.25">
      <c r="A199" s="3">
        <f ca="1">IFERROR(__xludf.DUMMYFUNCTION("""COMPUTED_VALUE"""),43746.6666666666)</f>
        <v>43746.666666666599</v>
      </c>
      <c r="B199" s="1">
        <f ca="1">IFERROR(__xludf.DUMMYFUNCTION("""COMPUTED_VALUE"""),1722.49)</f>
        <v>1722.49</v>
      </c>
      <c r="C199" s="1">
        <f ca="1">IFERROR(__xludf.DUMMYFUNCTION("""COMPUTED_VALUE"""),1727)</f>
        <v>1727</v>
      </c>
      <c r="D199" s="1">
        <f ca="1">IFERROR(__xludf.DUMMYFUNCTION("""COMPUTED_VALUE"""),1705)</f>
        <v>1705</v>
      </c>
      <c r="E199" s="1">
        <f ca="1">IFERROR(__xludf.DUMMYFUNCTION("""COMPUTED_VALUE"""),1705.51)</f>
        <v>1705.51</v>
      </c>
      <c r="F199" s="1">
        <f ca="1">IFERROR(__xludf.DUMMYFUNCTION("""COMPUTED_VALUE"""),2626840)</f>
        <v>2626840</v>
      </c>
    </row>
    <row r="200" spans="1:6" ht="15.75" customHeight="1" x14ac:dyDescent="0.25">
      <c r="A200" s="3">
        <f ca="1">IFERROR(__xludf.DUMMYFUNCTION("""COMPUTED_VALUE"""),43747.6666666666)</f>
        <v>43747.666666666599</v>
      </c>
      <c r="B200" s="1">
        <f ca="1">IFERROR(__xludf.DUMMYFUNCTION("""COMPUTED_VALUE"""),1719.61)</f>
        <v>1719.61</v>
      </c>
      <c r="C200" s="1">
        <f ca="1">IFERROR(__xludf.DUMMYFUNCTION("""COMPUTED_VALUE"""),1729.95)</f>
        <v>1729.95</v>
      </c>
      <c r="D200" s="1">
        <f ca="1">IFERROR(__xludf.DUMMYFUNCTION("""COMPUTED_VALUE"""),1714.36)</f>
        <v>1714.36</v>
      </c>
      <c r="E200" s="1">
        <f ca="1">IFERROR(__xludf.DUMMYFUNCTION("""COMPUTED_VALUE"""),1721.99)</f>
        <v>1721.99</v>
      </c>
      <c r="F200" s="1">
        <f ca="1">IFERROR(__xludf.DUMMYFUNCTION("""COMPUTED_VALUE"""),2089335)</f>
        <v>2089335</v>
      </c>
    </row>
    <row r="201" spans="1:6" ht="15.75" customHeight="1" x14ac:dyDescent="0.25">
      <c r="A201" s="3">
        <f ca="1">IFERROR(__xludf.DUMMYFUNCTION("""COMPUTED_VALUE"""),43748.6666666666)</f>
        <v>43748.666666666599</v>
      </c>
      <c r="B201" s="1">
        <f ca="1">IFERROR(__xludf.DUMMYFUNCTION("""COMPUTED_VALUE"""),1725.24)</f>
        <v>1725.24</v>
      </c>
      <c r="C201" s="1">
        <f ca="1">IFERROR(__xludf.DUMMYFUNCTION("""COMPUTED_VALUE"""),1738.29)</f>
        <v>1738.29</v>
      </c>
      <c r="D201" s="1">
        <f ca="1">IFERROR(__xludf.DUMMYFUNCTION("""COMPUTED_VALUE"""),1713.75)</f>
        <v>1713.75</v>
      </c>
      <c r="E201" s="1">
        <f ca="1">IFERROR(__xludf.DUMMYFUNCTION("""COMPUTED_VALUE"""),1720.26)</f>
        <v>1720.26</v>
      </c>
      <c r="F201" s="1">
        <f ca="1">IFERROR(__xludf.DUMMYFUNCTION("""COMPUTED_VALUE"""),2721531)</f>
        <v>2721531</v>
      </c>
    </row>
    <row r="202" spans="1:6" ht="15.75" customHeight="1" x14ac:dyDescent="0.25">
      <c r="A202" s="3">
        <f ca="1">IFERROR(__xludf.DUMMYFUNCTION("""COMPUTED_VALUE"""),43749.6666666666)</f>
        <v>43749.666666666599</v>
      </c>
      <c r="B202" s="1">
        <f ca="1">IFERROR(__xludf.DUMMYFUNCTION("""COMPUTED_VALUE"""),1742.92)</f>
        <v>1742.92</v>
      </c>
      <c r="C202" s="1">
        <f ca="1">IFERROR(__xludf.DUMMYFUNCTION("""COMPUTED_VALUE"""),1745.45)</f>
        <v>1745.45</v>
      </c>
      <c r="D202" s="1">
        <f ca="1">IFERROR(__xludf.DUMMYFUNCTION("""COMPUTED_VALUE"""),1729.86)</f>
        <v>1729.86</v>
      </c>
      <c r="E202" s="1">
        <f ca="1">IFERROR(__xludf.DUMMYFUNCTION("""COMPUTED_VALUE"""),1731.92)</f>
        <v>1731.92</v>
      </c>
      <c r="F202" s="1">
        <f ca="1">IFERROR(__xludf.DUMMYFUNCTION("""COMPUTED_VALUE"""),3279534)</f>
        <v>3279534</v>
      </c>
    </row>
    <row r="203" spans="1:6" ht="15.75" customHeight="1" x14ac:dyDescent="0.25">
      <c r="A203" s="3">
        <f ca="1">IFERROR(__xludf.DUMMYFUNCTION("""COMPUTED_VALUE"""),43752.6666666666)</f>
        <v>43752.666666666599</v>
      </c>
      <c r="B203" s="1">
        <f ca="1">IFERROR(__xludf.DUMMYFUNCTION("""COMPUTED_VALUE"""),1728.91)</f>
        <v>1728.91</v>
      </c>
      <c r="C203" s="1">
        <f ca="1">IFERROR(__xludf.DUMMYFUNCTION("""COMPUTED_VALUE"""),1741.89)</f>
        <v>1741.89</v>
      </c>
      <c r="D203" s="1">
        <f ca="1">IFERROR(__xludf.DUMMYFUNCTION("""COMPUTED_VALUE"""),1722)</f>
        <v>1722</v>
      </c>
      <c r="E203" s="1">
        <f ca="1">IFERROR(__xludf.DUMMYFUNCTION("""COMPUTED_VALUE"""),1736.43)</f>
        <v>1736.43</v>
      </c>
      <c r="F203" s="1">
        <f ca="1">IFERROR(__xludf.DUMMYFUNCTION("""COMPUTED_VALUE"""),1928898)</f>
        <v>1928898</v>
      </c>
    </row>
    <row r="204" spans="1:6" ht="15.75" customHeight="1" x14ac:dyDescent="0.25">
      <c r="A204" s="3">
        <f ca="1">IFERROR(__xludf.DUMMYFUNCTION("""COMPUTED_VALUE"""),43753.6666666666)</f>
        <v>43753.666666666599</v>
      </c>
      <c r="B204" s="1">
        <f ca="1">IFERROR(__xludf.DUMMYFUNCTION("""COMPUTED_VALUE"""),1742.14)</f>
        <v>1742.14</v>
      </c>
      <c r="C204" s="1">
        <f ca="1">IFERROR(__xludf.DUMMYFUNCTION("""COMPUTED_VALUE"""),1776.45)</f>
        <v>1776.45</v>
      </c>
      <c r="D204" s="1">
        <f ca="1">IFERROR(__xludf.DUMMYFUNCTION("""COMPUTED_VALUE"""),1740.62)</f>
        <v>1740.62</v>
      </c>
      <c r="E204" s="1">
        <f ca="1">IFERROR(__xludf.DUMMYFUNCTION("""COMPUTED_VALUE"""),1767.38)</f>
        <v>1767.38</v>
      </c>
      <c r="F204" s="1">
        <f ca="1">IFERROR(__xludf.DUMMYFUNCTION("""COMPUTED_VALUE"""),3129244)</f>
        <v>3129244</v>
      </c>
    </row>
    <row r="205" spans="1:6" ht="15.75" customHeight="1" x14ac:dyDescent="0.25">
      <c r="A205" s="3">
        <f ca="1">IFERROR(__xludf.DUMMYFUNCTION("""COMPUTED_VALUE"""),43754.6666666666)</f>
        <v>43754.666666666599</v>
      </c>
      <c r="B205" s="1">
        <f ca="1">IFERROR(__xludf.DUMMYFUNCTION("""COMPUTED_VALUE"""),1773.33)</f>
        <v>1773.33</v>
      </c>
      <c r="C205" s="1">
        <f ca="1">IFERROR(__xludf.DUMMYFUNCTION("""COMPUTED_VALUE"""),1786.24)</f>
        <v>1786.24</v>
      </c>
      <c r="D205" s="1">
        <f ca="1">IFERROR(__xludf.DUMMYFUNCTION("""COMPUTED_VALUE"""),1770.52)</f>
        <v>1770.52</v>
      </c>
      <c r="E205" s="1">
        <f ca="1">IFERROR(__xludf.DUMMYFUNCTION("""COMPUTED_VALUE"""),1777.43)</f>
        <v>1777.43</v>
      </c>
      <c r="F205" s="1">
        <f ca="1">IFERROR(__xludf.DUMMYFUNCTION("""COMPUTED_VALUE"""),2804068)</f>
        <v>2804068</v>
      </c>
    </row>
    <row r="206" spans="1:6" ht="15.75" customHeight="1" x14ac:dyDescent="0.25">
      <c r="A206" s="3">
        <f ca="1">IFERROR(__xludf.DUMMYFUNCTION("""COMPUTED_VALUE"""),43755.6666666666)</f>
        <v>43755.666666666599</v>
      </c>
      <c r="B206" s="1">
        <f ca="1">IFERROR(__xludf.DUMMYFUNCTION("""COMPUTED_VALUE"""),1796.49)</f>
        <v>1796.49</v>
      </c>
      <c r="C206" s="1">
        <f ca="1">IFERROR(__xludf.DUMMYFUNCTION("""COMPUTED_VALUE"""),1798.85)</f>
        <v>1798.85</v>
      </c>
      <c r="D206" s="1">
        <f ca="1">IFERROR(__xludf.DUMMYFUNCTION("""COMPUTED_VALUE"""),1782.02)</f>
        <v>1782.02</v>
      </c>
      <c r="E206" s="1">
        <f ca="1">IFERROR(__xludf.DUMMYFUNCTION("""COMPUTED_VALUE"""),1787.48)</f>
        <v>1787.48</v>
      </c>
      <c r="F206" s="1">
        <f ca="1">IFERROR(__xludf.DUMMYFUNCTION("""COMPUTED_VALUE"""),2713773)</f>
        <v>2713773</v>
      </c>
    </row>
    <row r="207" spans="1:6" ht="15.75" customHeight="1" x14ac:dyDescent="0.25">
      <c r="A207" s="3">
        <f ca="1">IFERROR(__xludf.DUMMYFUNCTION("""COMPUTED_VALUE"""),43756.6666666666)</f>
        <v>43756.666666666599</v>
      </c>
      <c r="B207" s="1">
        <f ca="1">IFERROR(__xludf.DUMMYFUNCTION("""COMPUTED_VALUE"""),1787.8)</f>
        <v>1787.8</v>
      </c>
      <c r="C207" s="1">
        <f ca="1">IFERROR(__xludf.DUMMYFUNCTION("""COMPUTED_VALUE"""),1793.98)</f>
        <v>1793.98</v>
      </c>
      <c r="D207" s="1">
        <f ca="1">IFERROR(__xludf.DUMMYFUNCTION("""COMPUTED_VALUE"""),1749.2)</f>
        <v>1749.2</v>
      </c>
      <c r="E207" s="1">
        <f ca="1">IFERROR(__xludf.DUMMYFUNCTION("""COMPUTED_VALUE"""),1757.51)</f>
        <v>1757.51</v>
      </c>
      <c r="F207" s="1">
        <f ca="1">IFERROR(__xludf.DUMMYFUNCTION("""COMPUTED_VALUE"""),3366091)</f>
        <v>3366091</v>
      </c>
    </row>
    <row r="208" spans="1:6" ht="15.75" customHeight="1" x14ac:dyDescent="0.25">
      <c r="A208" s="3">
        <f ca="1">IFERROR(__xludf.DUMMYFUNCTION("""COMPUTED_VALUE"""),43759.6666666666)</f>
        <v>43759.666666666599</v>
      </c>
      <c r="B208" s="1">
        <f ca="1">IFERROR(__xludf.DUMMYFUNCTION("""COMPUTED_VALUE"""),1769.66)</f>
        <v>1769.66</v>
      </c>
      <c r="C208" s="1">
        <f ca="1">IFERROR(__xludf.DUMMYFUNCTION("""COMPUTED_VALUE"""),1785.88)</f>
        <v>1785.88</v>
      </c>
      <c r="D208" s="1">
        <f ca="1">IFERROR(__xludf.DUMMYFUNCTION("""COMPUTED_VALUE"""),1765)</f>
        <v>1765</v>
      </c>
      <c r="E208" s="1">
        <f ca="1">IFERROR(__xludf.DUMMYFUNCTION("""COMPUTED_VALUE"""),1785.66)</f>
        <v>1785.66</v>
      </c>
      <c r="F208" s="1">
        <f ca="1">IFERROR(__xludf.DUMMYFUNCTION("""COMPUTED_VALUE"""),2224902)</f>
        <v>2224902</v>
      </c>
    </row>
    <row r="209" spans="1:6" ht="15.75" customHeight="1" x14ac:dyDescent="0.25">
      <c r="A209" s="3">
        <f ca="1">IFERROR(__xludf.DUMMYFUNCTION("""COMPUTED_VALUE"""),43760.6666666666)</f>
        <v>43760.666666666599</v>
      </c>
      <c r="B209" s="1">
        <f ca="1">IFERROR(__xludf.DUMMYFUNCTION("""COMPUTED_VALUE"""),1788.15)</f>
        <v>1788.15</v>
      </c>
      <c r="C209" s="1">
        <f ca="1">IFERROR(__xludf.DUMMYFUNCTION("""COMPUTED_VALUE"""),1789.78)</f>
        <v>1789.78</v>
      </c>
      <c r="D209" s="1">
        <f ca="1">IFERROR(__xludf.DUMMYFUNCTION("""COMPUTED_VALUE"""),1762)</f>
        <v>1762</v>
      </c>
      <c r="E209" s="1">
        <f ca="1">IFERROR(__xludf.DUMMYFUNCTION("""COMPUTED_VALUE"""),1765.73)</f>
        <v>1765.73</v>
      </c>
      <c r="F209" s="1">
        <f ca="1">IFERROR(__xludf.DUMMYFUNCTION("""COMPUTED_VALUE"""),2234425)</f>
        <v>2234425</v>
      </c>
    </row>
    <row r="210" spans="1:6" ht="15.75" customHeight="1" x14ac:dyDescent="0.25">
      <c r="A210" s="3">
        <f ca="1">IFERROR(__xludf.DUMMYFUNCTION("""COMPUTED_VALUE"""),43761.6666666666)</f>
        <v>43761.666666666599</v>
      </c>
      <c r="B210" s="1">
        <f ca="1">IFERROR(__xludf.DUMMYFUNCTION("""COMPUTED_VALUE"""),1761.3)</f>
        <v>1761.3</v>
      </c>
      <c r="C210" s="1">
        <f ca="1">IFERROR(__xludf.DUMMYFUNCTION("""COMPUTED_VALUE"""),1770.05)</f>
        <v>1770.05</v>
      </c>
      <c r="D210" s="1">
        <f ca="1">IFERROR(__xludf.DUMMYFUNCTION("""COMPUTED_VALUE"""),1742)</f>
        <v>1742</v>
      </c>
      <c r="E210" s="1">
        <f ca="1">IFERROR(__xludf.DUMMYFUNCTION("""COMPUTED_VALUE"""),1762.17)</f>
        <v>1762.17</v>
      </c>
      <c r="F210" s="1">
        <f ca="1">IFERROR(__xludf.DUMMYFUNCTION("""COMPUTED_VALUE"""),2190380)</f>
        <v>2190380</v>
      </c>
    </row>
    <row r="211" spans="1:6" ht="15.75" customHeight="1" x14ac:dyDescent="0.25">
      <c r="A211" s="3">
        <f ca="1">IFERROR(__xludf.DUMMYFUNCTION("""COMPUTED_VALUE"""),43762.6666666666)</f>
        <v>43762.666666666599</v>
      </c>
      <c r="B211" s="1">
        <f ca="1">IFERROR(__xludf.DUMMYFUNCTION("""COMPUTED_VALUE"""),1771.09)</f>
        <v>1771.09</v>
      </c>
      <c r="C211" s="1">
        <f ca="1">IFERROR(__xludf.DUMMYFUNCTION("""COMPUTED_VALUE"""),1788.34)</f>
        <v>1788.34</v>
      </c>
      <c r="D211" s="1">
        <f ca="1">IFERROR(__xludf.DUMMYFUNCTION("""COMPUTED_VALUE"""),1760.27)</f>
        <v>1760.27</v>
      </c>
      <c r="E211" s="1">
        <f ca="1">IFERROR(__xludf.DUMMYFUNCTION("""COMPUTED_VALUE"""),1780.78)</f>
        <v>1780.78</v>
      </c>
      <c r="F211" s="1">
        <f ca="1">IFERROR(__xludf.DUMMYFUNCTION("""COMPUTED_VALUE"""),5204350)</f>
        <v>5204350</v>
      </c>
    </row>
    <row r="212" spans="1:6" ht="15.75" customHeight="1" x14ac:dyDescent="0.25">
      <c r="A212" s="3">
        <f ca="1">IFERROR(__xludf.DUMMYFUNCTION("""COMPUTED_VALUE"""),43763.6666666666)</f>
        <v>43763.666666666599</v>
      </c>
      <c r="B212" s="1">
        <f ca="1">IFERROR(__xludf.DUMMYFUNCTION("""COMPUTED_VALUE"""),1697.55)</f>
        <v>1697.55</v>
      </c>
      <c r="C212" s="1">
        <f ca="1">IFERROR(__xludf.DUMMYFUNCTION("""COMPUTED_VALUE"""),1764.21)</f>
        <v>1764.21</v>
      </c>
      <c r="D212" s="1">
        <f ca="1">IFERROR(__xludf.DUMMYFUNCTION("""COMPUTED_VALUE"""),1695)</f>
        <v>1695</v>
      </c>
      <c r="E212" s="1">
        <f ca="1">IFERROR(__xludf.DUMMYFUNCTION("""COMPUTED_VALUE"""),1761.33)</f>
        <v>1761.33</v>
      </c>
      <c r="F212" s="1">
        <f ca="1">IFERROR(__xludf.DUMMYFUNCTION("""COMPUTED_VALUE"""),9626402)</f>
        <v>9626402</v>
      </c>
    </row>
    <row r="213" spans="1:6" ht="15.75" customHeight="1" x14ac:dyDescent="0.25">
      <c r="A213" s="3">
        <f ca="1">IFERROR(__xludf.DUMMYFUNCTION("""COMPUTED_VALUE"""),43766.6666666666)</f>
        <v>43766.666666666599</v>
      </c>
      <c r="B213" s="1">
        <f ca="1">IFERROR(__xludf.DUMMYFUNCTION("""COMPUTED_VALUE"""),1748.06)</f>
        <v>1748.06</v>
      </c>
      <c r="C213" s="1">
        <f ca="1">IFERROR(__xludf.DUMMYFUNCTION("""COMPUTED_VALUE"""),1778.7)</f>
        <v>1778.7</v>
      </c>
      <c r="D213" s="1">
        <f ca="1">IFERROR(__xludf.DUMMYFUNCTION("""COMPUTED_VALUE"""),1742.5)</f>
        <v>1742.5</v>
      </c>
      <c r="E213" s="1">
        <f ca="1">IFERROR(__xludf.DUMMYFUNCTION("""COMPUTED_VALUE"""),1777.08)</f>
        <v>1777.08</v>
      </c>
      <c r="F213" s="1">
        <f ca="1">IFERROR(__xludf.DUMMYFUNCTION("""COMPUTED_VALUE"""),3708851)</f>
        <v>3708851</v>
      </c>
    </row>
    <row r="214" spans="1:6" ht="15.75" customHeight="1" x14ac:dyDescent="0.25">
      <c r="A214" s="3">
        <f ca="1">IFERROR(__xludf.DUMMYFUNCTION("""COMPUTED_VALUE"""),43767.6666666666)</f>
        <v>43767.666666666599</v>
      </c>
      <c r="B214" s="1">
        <f ca="1">IFERROR(__xludf.DUMMYFUNCTION("""COMPUTED_VALUE"""),1774.81)</f>
        <v>1774.81</v>
      </c>
      <c r="C214" s="1">
        <f ca="1">IFERROR(__xludf.DUMMYFUNCTION("""COMPUTED_VALUE"""),1777)</f>
        <v>1777</v>
      </c>
      <c r="D214" s="1">
        <f ca="1">IFERROR(__xludf.DUMMYFUNCTION("""COMPUTED_VALUE"""),1755.81)</f>
        <v>1755.81</v>
      </c>
      <c r="E214" s="1">
        <f ca="1">IFERROR(__xludf.DUMMYFUNCTION("""COMPUTED_VALUE"""),1762.71)</f>
        <v>1762.71</v>
      </c>
      <c r="F214" s="1">
        <f ca="1">IFERROR(__xludf.DUMMYFUNCTION("""COMPUTED_VALUE"""),2276855)</f>
        <v>2276855</v>
      </c>
    </row>
    <row r="215" spans="1:6" ht="15.75" customHeight="1" x14ac:dyDescent="0.25">
      <c r="A215" s="3">
        <f ca="1">IFERROR(__xludf.DUMMYFUNCTION("""COMPUTED_VALUE"""),43768.6666666666)</f>
        <v>43768.666666666599</v>
      </c>
      <c r="B215" s="1">
        <f ca="1">IFERROR(__xludf.DUMMYFUNCTION("""COMPUTED_VALUE"""),1760.24)</f>
        <v>1760.24</v>
      </c>
      <c r="C215" s="1">
        <f ca="1">IFERROR(__xludf.DUMMYFUNCTION("""COMPUTED_VALUE"""),1782.38)</f>
        <v>1782.38</v>
      </c>
      <c r="D215" s="1">
        <f ca="1">IFERROR(__xludf.DUMMYFUNCTION("""COMPUTED_VALUE"""),1759.12)</f>
        <v>1759.12</v>
      </c>
      <c r="E215" s="1">
        <f ca="1">IFERROR(__xludf.DUMMYFUNCTION("""COMPUTED_VALUE"""),1779.99)</f>
        <v>1779.99</v>
      </c>
      <c r="F215" s="1">
        <f ca="1">IFERROR(__xludf.DUMMYFUNCTION("""COMPUTED_VALUE"""),2449405)</f>
        <v>2449405</v>
      </c>
    </row>
    <row r="216" spans="1:6" ht="15.75" customHeight="1" x14ac:dyDescent="0.25">
      <c r="A216" s="3">
        <f ca="1">IFERROR(__xludf.DUMMYFUNCTION("""COMPUTED_VALUE"""),43769.6666666666)</f>
        <v>43769.666666666599</v>
      </c>
      <c r="B216" s="1">
        <f ca="1">IFERROR(__xludf.DUMMYFUNCTION("""COMPUTED_VALUE"""),1775.99)</f>
        <v>1775.99</v>
      </c>
      <c r="C216" s="1">
        <f ca="1">IFERROR(__xludf.DUMMYFUNCTION("""COMPUTED_VALUE"""),1792)</f>
        <v>1792</v>
      </c>
      <c r="D216" s="1">
        <f ca="1">IFERROR(__xludf.DUMMYFUNCTION("""COMPUTED_VALUE"""),1771.48)</f>
        <v>1771.48</v>
      </c>
      <c r="E216" s="1">
        <f ca="1">IFERROR(__xludf.DUMMYFUNCTION("""COMPUTED_VALUE"""),1776.66)</f>
        <v>1776.66</v>
      </c>
      <c r="F216" s="1">
        <f ca="1">IFERROR(__xludf.DUMMYFUNCTION("""COMPUTED_VALUE"""),2781185)</f>
        <v>2781185</v>
      </c>
    </row>
    <row r="217" spans="1:6" ht="15.75" customHeight="1" x14ac:dyDescent="0.25">
      <c r="A217" s="3">
        <f ca="1">IFERROR(__xludf.DUMMYFUNCTION("""COMPUTED_VALUE"""),43770.6666666666)</f>
        <v>43770.666666666599</v>
      </c>
      <c r="B217" s="1">
        <f ca="1">IFERROR(__xludf.DUMMYFUNCTION("""COMPUTED_VALUE"""),1788.01)</f>
        <v>1788.01</v>
      </c>
      <c r="C217" s="1">
        <f ca="1">IFERROR(__xludf.DUMMYFUNCTION("""COMPUTED_VALUE"""),1797.45)</f>
        <v>1797.45</v>
      </c>
      <c r="D217" s="1">
        <f ca="1">IFERROR(__xludf.DUMMYFUNCTION("""COMPUTED_VALUE"""),1785.21)</f>
        <v>1785.21</v>
      </c>
      <c r="E217" s="1">
        <f ca="1">IFERROR(__xludf.DUMMYFUNCTION("""COMPUTED_VALUE"""),1791.44)</f>
        <v>1791.44</v>
      </c>
      <c r="F217" s="1">
        <f ca="1">IFERROR(__xludf.DUMMYFUNCTION("""COMPUTED_VALUE"""),2790354)</f>
        <v>2790354</v>
      </c>
    </row>
    <row r="218" spans="1:6" ht="15.75" customHeight="1" x14ac:dyDescent="0.25">
      <c r="A218" s="3">
        <f ca="1">IFERROR(__xludf.DUMMYFUNCTION("""COMPUTED_VALUE"""),43773.6666666666)</f>
        <v>43773.666666666599</v>
      </c>
      <c r="B218" s="1">
        <f ca="1">IFERROR(__xludf.DUMMYFUNCTION("""COMPUTED_VALUE"""),1801.01)</f>
        <v>1801.01</v>
      </c>
      <c r="C218" s="1">
        <f ca="1">IFERROR(__xludf.DUMMYFUNCTION("""COMPUTED_VALUE"""),1815.06)</f>
        <v>1815.06</v>
      </c>
      <c r="D218" s="1">
        <f ca="1">IFERROR(__xludf.DUMMYFUNCTION("""COMPUTED_VALUE"""),1801.01)</f>
        <v>1801.01</v>
      </c>
      <c r="E218" s="1">
        <f ca="1">IFERROR(__xludf.DUMMYFUNCTION("""COMPUTED_VALUE"""),1804.66)</f>
        <v>1804.66</v>
      </c>
      <c r="F218" s="1">
        <f ca="1">IFERROR(__xludf.DUMMYFUNCTION("""COMPUTED_VALUE"""),2771922)</f>
        <v>2771922</v>
      </c>
    </row>
    <row r="219" spans="1:6" ht="15.75" customHeight="1" x14ac:dyDescent="0.25">
      <c r="A219" s="3">
        <f ca="1">IFERROR(__xludf.DUMMYFUNCTION("""COMPUTED_VALUE"""),43774.6666666666)</f>
        <v>43774.666666666599</v>
      </c>
      <c r="B219" s="1">
        <f ca="1">IFERROR(__xludf.DUMMYFUNCTION("""COMPUTED_VALUE"""),1809.16)</f>
        <v>1809.16</v>
      </c>
      <c r="C219" s="1">
        <f ca="1">IFERROR(__xludf.DUMMYFUNCTION("""COMPUTED_VALUE"""),1810.25)</f>
        <v>1810.25</v>
      </c>
      <c r="D219" s="1">
        <f ca="1">IFERROR(__xludf.DUMMYFUNCTION("""COMPUTED_VALUE"""),1794)</f>
        <v>1794</v>
      </c>
      <c r="E219" s="1">
        <f ca="1">IFERROR(__xludf.DUMMYFUNCTION("""COMPUTED_VALUE"""),1801.71)</f>
        <v>1801.71</v>
      </c>
      <c r="F219" s="1">
        <f ca="1">IFERROR(__xludf.DUMMYFUNCTION("""COMPUTED_VALUE"""),1885543)</f>
        <v>1885543</v>
      </c>
    </row>
    <row r="220" spans="1:6" ht="15.75" customHeight="1" x14ac:dyDescent="0.25">
      <c r="A220" s="3">
        <f ca="1">IFERROR(__xludf.DUMMYFUNCTION("""COMPUTED_VALUE"""),43775.6666666666)</f>
        <v>43775.666666666599</v>
      </c>
      <c r="B220" s="1">
        <f ca="1">IFERROR(__xludf.DUMMYFUNCTION("""COMPUTED_VALUE"""),1801)</f>
        <v>1801</v>
      </c>
      <c r="C220" s="1">
        <f ca="1">IFERROR(__xludf.DUMMYFUNCTION("""COMPUTED_VALUE"""),1802.5)</f>
        <v>1802.5</v>
      </c>
      <c r="D220" s="1">
        <f ca="1">IFERROR(__xludf.DUMMYFUNCTION("""COMPUTED_VALUE"""),1788.58)</f>
        <v>1788.58</v>
      </c>
      <c r="E220" s="1">
        <f ca="1">IFERROR(__xludf.DUMMYFUNCTION("""COMPUTED_VALUE"""),1795.77)</f>
        <v>1795.77</v>
      </c>
      <c r="F220" s="1">
        <f ca="1">IFERROR(__xludf.DUMMYFUNCTION("""COMPUTED_VALUE"""),2029783)</f>
        <v>2029783</v>
      </c>
    </row>
    <row r="221" spans="1:6" ht="15.75" customHeight="1" x14ac:dyDescent="0.25">
      <c r="A221" s="3">
        <f ca="1">IFERROR(__xludf.DUMMYFUNCTION("""COMPUTED_VALUE"""),43776.6666666666)</f>
        <v>43776.666666666599</v>
      </c>
      <c r="B221" s="1">
        <f ca="1">IFERROR(__xludf.DUMMYFUNCTION("""COMPUTED_VALUE"""),1803.76)</f>
        <v>1803.76</v>
      </c>
      <c r="C221" s="1">
        <f ca="1">IFERROR(__xludf.DUMMYFUNCTION("""COMPUTED_VALUE"""),1805.9)</f>
        <v>1805.9</v>
      </c>
      <c r="D221" s="1">
        <f ca="1">IFERROR(__xludf.DUMMYFUNCTION("""COMPUTED_VALUE"""),1783.48)</f>
        <v>1783.48</v>
      </c>
      <c r="E221" s="1">
        <f ca="1">IFERROR(__xludf.DUMMYFUNCTION("""COMPUTED_VALUE"""),1788.2)</f>
        <v>1788.2</v>
      </c>
      <c r="F221" s="1">
        <f ca="1">IFERROR(__xludf.DUMMYFUNCTION("""COMPUTED_VALUE"""),2651086)</f>
        <v>2651086</v>
      </c>
    </row>
    <row r="222" spans="1:6" ht="15.75" customHeight="1" x14ac:dyDescent="0.25">
      <c r="A222" s="3">
        <f ca="1">IFERROR(__xludf.DUMMYFUNCTION("""COMPUTED_VALUE"""),43777.6666666666)</f>
        <v>43777.666666666599</v>
      </c>
      <c r="B222" s="1">
        <f ca="1">IFERROR(__xludf.DUMMYFUNCTION("""COMPUTED_VALUE"""),1787.89)</f>
        <v>1787.89</v>
      </c>
      <c r="C222" s="1">
        <f ca="1">IFERROR(__xludf.DUMMYFUNCTION("""COMPUTED_VALUE"""),1789.88)</f>
        <v>1789.88</v>
      </c>
      <c r="D222" s="1">
        <f ca="1">IFERROR(__xludf.DUMMYFUNCTION("""COMPUTED_VALUE"""),1774.04)</f>
        <v>1774.04</v>
      </c>
      <c r="E222" s="1">
        <f ca="1">IFERROR(__xludf.DUMMYFUNCTION("""COMPUTED_VALUE"""),1785.88)</f>
        <v>1785.88</v>
      </c>
      <c r="F222" s="1">
        <f ca="1">IFERROR(__xludf.DUMMYFUNCTION("""COMPUTED_VALUE"""),2126198)</f>
        <v>2126198</v>
      </c>
    </row>
    <row r="223" spans="1:6" ht="15.75" customHeight="1" x14ac:dyDescent="0.25">
      <c r="A223" s="3">
        <f ca="1">IFERROR(__xludf.DUMMYFUNCTION("""COMPUTED_VALUE"""),43780.6666666666)</f>
        <v>43780.666666666599</v>
      </c>
      <c r="B223" s="1">
        <f ca="1">IFERROR(__xludf.DUMMYFUNCTION("""COMPUTED_VALUE"""),1778)</f>
        <v>1778</v>
      </c>
      <c r="C223" s="1">
        <f ca="1">IFERROR(__xludf.DUMMYFUNCTION("""COMPUTED_VALUE"""),1780)</f>
        <v>1780</v>
      </c>
      <c r="D223" s="1">
        <f ca="1">IFERROR(__xludf.DUMMYFUNCTION("""COMPUTED_VALUE"""),1767.13)</f>
        <v>1767.13</v>
      </c>
      <c r="E223" s="1">
        <f ca="1">IFERROR(__xludf.DUMMYFUNCTION("""COMPUTED_VALUE"""),1771.65)</f>
        <v>1771.65</v>
      </c>
      <c r="F223" s="1">
        <f ca="1">IFERROR(__xludf.DUMMYFUNCTION("""COMPUTED_VALUE"""),1947810)</f>
        <v>1947810</v>
      </c>
    </row>
    <row r="224" spans="1:6" ht="15.75" customHeight="1" x14ac:dyDescent="0.25">
      <c r="A224" s="3">
        <f ca="1">IFERROR(__xludf.DUMMYFUNCTION("""COMPUTED_VALUE"""),43781.6666666666)</f>
        <v>43781.666666666599</v>
      </c>
      <c r="B224" s="1">
        <f ca="1">IFERROR(__xludf.DUMMYFUNCTION("""COMPUTED_VALUE"""),1774.66)</f>
        <v>1774.66</v>
      </c>
      <c r="C224" s="1">
        <f ca="1">IFERROR(__xludf.DUMMYFUNCTION("""COMPUTED_VALUE"""),1786.22)</f>
        <v>1786.22</v>
      </c>
      <c r="D224" s="1">
        <f ca="1">IFERROR(__xludf.DUMMYFUNCTION("""COMPUTED_VALUE"""),1771.91)</f>
        <v>1771.91</v>
      </c>
      <c r="E224" s="1">
        <f ca="1">IFERROR(__xludf.DUMMYFUNCTION("""COMPUTED_VALUE"""),1778)</f>
        <v>1778</v>
      </c>
      <c r="F224" s="1">
        <f ca="1">IFERROR(__xludf.DUMMYFUNCTION("""COMPUTED_VALUE"""),2038925)</f>
        <v>2038925</v>
      </c>
    </row>
    <row r="225" spans="1:6" ht="15.75" customHeight="1" x14ac:dyDescent="0.25">
      <c r="A225" s="3">
        <f ca="1">IFERROR(__xludf.DUMMYFUNCTION("""COMPUTED_VALUE"""),43782.6666666666)</f>
        <v>43782.666666666599</v>
      </c>
      <c r="B225" s="1">
        <f ca="1">IFERROR(__xludf.DUMMYFUNCTION("""COMPUTED_VALUE"""),1773.39)</f>
        <v>1773.39</v>
      </c>
      <c r="C225" s="1">
        <f ca="1">IFERROR(__xludf.DUMMYFUNCTION("""COMPUTED_VALUE"""),1775)</f>
        <v>1775</v>
      </c>
      <c r="D225" s="1">
        <f ca="1">IFERROR(__xludf.DUMMYFUNCTION("""COMPUTED_VALUE"""),1747.32)</f>
        <v>1747.32</v>
      </c>
      <c r="E225" s="1">
        <f ca="1">IFERROR(__xludf.DUMMYFUNCTION("""COMPUTED_VALUE"""),1753.11)</f>
        <v>1753.11</v>
      </c>
      <c r="F225" s="1">
        <f ca="1">IFERROR(__xludf.DUMMYFUNCTION("""COMPUTED_VALUE"""),2926892)</f>
        <v>2926892</v>
      </c>
    </row>
    <row r="226" spans="1:6" ht="15.75" customHeight="1" x14ac:dyDescent="0.25">
      <c r="A226" s="3">
        <f ca="1">IFERROR(__xludf.DUMMYFUNCTION("""COMPUTED_VALUE"""),43783.6666666666)</f>
        <v>43783.666666666599</v>
      </c>
      <c r="B226" s="1">
        <f ca="1">IFERROR(__xludf.DUMMYFUNCTION("""COMPUTED_VALUE"""),1751.43)</f>
        <v>1751.43</v>
      </c>
      <c r="C226" s="1">
        <f ca="1">IFERROR(__xludf.DUMMYFUNCTION("""COMPUTED_VALUE"""),1766.59)</f>
        <v>1766.59</v>
      </c>
      <c r="D226" s="1">
        <f ca="1">IFERROR(__xludf.DUMMYFUNCTION("""COMPUTED_VALUE"""),1749.56)</f>
        <v>1749.56</v>
      </c>
      <c r="E226" s="1">
        <f ca="1">IFERROR(__xludf.DUMMYFUNCTION("""COMPUTED_VALUE"""),1754.6)</f>
        <v>1754.6</v>
      </c>
      <c r="F226" s="1">
        <f ca="1">IFERROR(__xludf.DUMMYFUNCTION("""COMPUTED_VALUE"""),2269417)</f>
        <v>2269417</v>
      </c>
    </row>
    <row r="227" spans="1:6" ht="15.75" customHeight="1" x14ac:dyDescent="0.25">
      <c r="A227" s="3">
        <f ca="1">IFERROR(__xludf.DUMMYFUNCTION("""COMPUTED_VALUE"""),43784.6666666666)</f>
        <v>43784.666666666599</v>
      </c>
      <c r="B227" s="1">
        <f ca="1">IFERROR(__xludf.DUMMYFUNCTION("""COMPUTED_VALUE"""),1760.05)</f>
        <v>1760.05</v>
      </c>
      <c r="C227" s="1">
        <f ca="1">IFERROR(__xludf.DUMMYFUNCTION("""COMPUTED_VALUE"""),1761.68)</f>
        <v>1761.68</v>
      </c>
      <c r="D227" s="1">
        <f ca="1">IFERROR(__xludf.DUMMYFUNCTION("""COMPUTED_VALUE"""),1732.86)</f>
        <v>1732.86</v>
      </c>
      <c r="E227" s="1">
        <f ca="1">IFERROR(__xludf.DUMMYFUNCTION("""COMPUTED_VALUE"""),1739.49)</f>
        <v>1739.49</v>
      </c>
      <c r="F227" s="1">
        <f ca="1">IFERROR(__xludf.DUMMYFUNCTION("""COMPUTED_VALUE"""),3931141)</f>
        <v>3931141</v>
      </c>
    </row>
    <row r="228" spans="1:6" ht="15.75" customHeight="1" x14ac:dyDescent="0.25">
      <c r="A228" s="3">
        <f ca="1">IFERROR(__xludf.DUMMYFUNCTION("""COMPUTED_VALUE"""),43787.6666666666)</f>
        <v>43787.666666666599</v>
      </c>
      <c r="B228" s="1">
        <f ca="1">IFERROR(__xludf.DUMMYFUNCTION("""COMPUTED_VALUE"""),1738.3)</f>
        <v>1738.3</v>
      </c>
      <c r="C228" s="1">
        <f ca="1">IFERROR(__xludf.DUMMYFUNCTION("""COMPUTED_VALUE"""),1753.7)</f>
        <v>1753.7</v>
      </c>
      <c r="D228" s="1">
        <f ca="1">IFERROR(__xludf.DUMMYFUNCTION("""COMPUTED_VALUE"""),1722.71)</f>
        <v>1722.71</v>
      </c>
      <c r="E228" s="1">
        <f ca="1">IFERROR(__xludf.DUMMYFUNCTION("""COMPUTED_VALUE"""),1752.53)</f>
        <v>1752.53</v>
      </c>
      <c r="F228" s="1">
        <f ca="1">IFERROR(__xludf.DUMMYFUNCTION("""COMPUTED_VALUE"""),2841907)</f>
        <v>2841907</v>
      </c>
    </row>
    <row r="229" spans="1:6" ht="15.75" customHeight="1" x14ac:dyDescent="0.25">
      <c r="A229" s="3">
        <f ca="1">IFERROR(__xludf.DUMMYFUNCTION("""COMPUTED_VALUE"""),43788.6666666666)</f>
        <v>43788.666666666599</v>
      </c>
      <c r="B229" s="1">
        <f ca="1">IFERROR(__xludf.DUMMYFUNCTION("""COMPUTED_VALUE"""),1756.99)</f>
        <v>1756.99</v>
      </c>
      <c r="C229" s="1">
        <f ca="1">IFERROR(__xludf.DUMMYFUNCTION("""COMPUTED_VALUE"""),1760.68)</f>
        <v>1760.68</v>
      </c>
      <c r="D229" s="1">
        <f ca="1">IFERROR(__xludf.DUMMYFUNCTION("""COMPUTED_VALUE"""),1743.03)</f>
        <v>1743.03</v>
      </c>
      <c r="E229" s="1">
        <f ca="1">IFERROR(__xludf.DUMMYFUNCTION("""COMPUTED_VALUE"""),1752.79)</f>
        <v>1752.79</v>
      </c>
      <c r="F229" s="1">
        <f ca="1">IFERROR(__xludf.DUMMYFUNCTION("""COMPUTED_VALUE"""),2274535)</f>
        <v>2274535</v>
      </c>
    </row>
    <row r="230" spans="1:6" ht="15.75" customHeight="1" x14ac:dyDescent="0.25">
      <c r="A230" s="3">
        <f ca="1">IFERROR(__xludf.DUMMYFUNCTION("""COMPUTED_VALUE"""),43789.6666666666)</f>
        <v>43789.666666666599</v>
      </c>
      <c r="B230" s="1">
        <f ca="1">IFERROR(__xludf.DUMMYFUNCTION("""COMPUTED_VALUE"""),1749.14)</f>
        <v>1749.14</v>
      </c>
      <c r="C230" s="1">
        <f ca="1">IFERROR(__xludf.DUMMYFUNCTION("""COMPUTED_VALUE"""),1762.52)</f>
        <v>1762.52</v>
      </c>
      <c r="D230" s="1">
        <f ca="1">IFERROR(__xludf.DUMMYFUNCTION("""COMPUTED_VALUE"""),1734.12)</f>
        <v>1734.12</v>
      </c>
      <c r="E230" s="1">
        <f ca="1">IFERROR(__xludf.DUMMYFUNCTION("""COMPUTED_VALUE"""),1745.53)</f>
        <v>1745.53</v>
      </c>
      <c r="F230" s="1">
        <f ca="1">IFERROR(__xludf.DUMMYFUNCTION("""COMPUTED_VALUE"""),2793759)</f>
        <v>2793759</v>
      </c>
    </row>
    <row r="231" spans="1:6" ht="15.75" customHeight="1" x14ac:dyDescent="0.25">
      <c r="A231" s="3">
        <f ca="1">IFERROR(__xludf.DUMMYFUNCTION("""COMPUTED_VALUE"""),43790.6666666666)</f>
        <v>43790.666666666599</v>
      </c>
      <c r="B231" s="1">
        <f ca="1">IFERROR(__xludf.DUMMYFUNCTION("""COMPUTED_VALUE"""),1743)</f>
        <v>1743</v>
      </c>
      <c r="C231" s="1">
        <f ca="1">IFERROR(__xludf.DUMMYFUNCTION("""COMPUTED_VALUE"""),1746.87)</f>
        <v>1746.87</v>
      </c>
      <c r="D231" s="1">
        <f ca="1">IFERROR(__xludf.DUMMYFUNCTION("""COMPUTED_VALUE"""),1730.36)</f>
        <v>1730.36</v>
      </c>
      <c r="E231" s="1">
        <f ca="1">IFERROR(__xludf.DUMMYFUNCTION("""COMPUTED_VALUE"""),1734.71)</f>
        <v>1734.71</v>
      </c>
      <c r="F231" s="1">
        <f ca="1">IFERROR(__xludf.DUMMYFUNCTION("""COMPUTED_VALUE"""),2662938)</f>
        <v>2662938</v>
      </c>
    </row>
    <row r="232" spans="1:6" ht="15.75" customHeight="1" x14ac:dyDescent="0.25">
      <c r="A232" s="3">
        <f ca="1">IFERROR(__xludf.DUMMYFUNCTION("""COMPUTED_VALUE"""),43791.6666666666)</f>
        <v>43791.666666666599</v>
      </c>
      <c r="B232" s="1">
        <f ca="1">IFERROR(__xludf.DUMMYFUNCTION("""COMPUTED_VALUE"""),1739.02)</f>
        <v>1739.02</v>
      </c>
      <c r="C232" s="1">
        <f ca="1">IFERROR(__xludf.DUMMYFUNCTION("""COMPUTED_VALUE"""),1746.43)</f>
        <v>1746.43</v>
      </c>
      <c r="D232" s="1">
        <f ca="1">IFERROR(__xludf.DUMMYFUNCTION("""COMPUTED_VALUE"""),1731)</f>
        <v>1731</v>
      </c>
      <c r="E232" s="1">
        <f ca="1">IFERROR(__xludf.DUMMYFUNCTION("""COMPUTED_VALUE"""),1745.72)</f>
        <v>1745.72</v>
      </c>
      <c r="F232" s="1">
        <f ca="1">IFERROR(__xludf.DUMMYFUNCTION("""COMPUTED_VALUE"""),2479081)</f>
        <v>2479081</v>
      </c>
    </row>
    <row r="233" spans="1:6" ht="15.75" customHeight="1" x14ac:dyDescent="0.25">
      <c r="A233" s="3">
        <f ca="1">IFERROR(__xludf.DUMMYFUNCTION("""COMPUTED_VALUE"""),43794.6666666666)</f>
        <v>43794.666666666599</v>
      </c>
      <c r="B233" s="1">
        <f ca="1">IFERROR(__xludf.DUMMYFUNCTION("""COMPUTED_VALUE"""),1753.25)</f>
        <v>1753.25</v>
      </c>
      <c r="C233" s="1">
        <f ca="1">IFERROR(__xludf.DUMMYFUNCTION("""COMPUTED_VALUE"""),1777.42)</f>
        <v>1777.42</v>
      </c>
      <c r="D233" s="1">
        <f ca="1">IFERROR(__xludf.DUMMYFUNCTION("""COMPUTED_VALUE"""),1753.24)</f>
        <v>1753.24</v>
      </c>
      <c r="E233" s="1">
        <f ca="1">IFERROR(__xludf.DUMMYFUNCTION("""COMPUTED_VALUE"""),1773.84)</f>
        <v>1773.84</v>
      </c>
      <c r="F233" s="1">
        <f ca="1">IFERROR(__xludf.DUMMYFUNCTION("""COMPUTED_VALUE"""),3489467)</f>
        <v>3489467</v>
      </c>
    </row>
    <row r="234" spans="1:6" ht="15.75" customHeight="1" x14ac:dyDescent="0.25">
      <c r="A234" s="3">
        <f ca="1">IFERROR(__xludf.DUMMYFUNCTION("""COMPUTED_VALUE"""),43795.6666666666)</f>
        <v>43795.666666666599</v>
      </c>
      <c r="B234" s="1">
        <f ca="1">IFERROR(__xludf.DUMMYFUNCTION("""COMPUTED_VALUE"""),1779.92)</f>
        <v>1779.92</v>
      </c>
      <c r="C234" s="1">
        <f ca="1">IFERROR(__xludf.DUMMYFUNCTION("""COMPUTED_VALUE"""),1797.03)</f>
        <v>1797.03</v>
      </c>
      <c r="D234" s="1">
        <f ca="1">IFERROR(__xludf.DUMMYFUNCTION("""COMPUTED_VALUE"""),1778.35)</f>
        <v>1778.35</v>
      </c>
      <c r="E234" s="1">
        <f ca="1">IFERROR(__xludf.DUMMYFUNCTION("""COMPUTED_VALUE"""),1796.94)</f>
        <v>1796.94</v>
      </c>
      <c r="F234" s="1">
        <f ca="1">IFERROR(__xludf.DUMMYFUNCTION("""COMPUTED_VALUE"""),3190428)</f>
        <v>3190428</v>
      </c>
    </row>
    <row r="235" spans="1:6" ht="15.75" customHeight="1" x14ac:dyDescent="0.25">
      <c r="A235" s="3">
        <f ca="1">IFERROR(__xludf.DUMMYFUNCTION("""COMPUTED_VALUE"""),43796.6666666666)</f>
        <v>43796.666666666599</v>
      </c>
      <c r="B235" s="1">
        <f ca="1">IFERROR(__xludf.DUMMYFUNCTION("""COMPUTED_VALUE"""),1801)</f>
        <v>1801</v>
      </c>
      <c r="C235" s="1">
        <f ca="1">IFERROR(__xludf.DUMMYFUNCTION("""COMPUTED_VALUE"""),1824.5)</f>
        <v>1824.5</v>
      </c>
      <c r="D235" s="1">
        <f ca="1">IFERROR(__xludf.DUMMYFUNCTION("""COMPUTED_VALUE"""),1797.31)</f>
        <v>1797.31</v>
      </c>
      <c r="E235" s="1">
        <f ca="1">IFERROR(__xludf.DUMMYFUNCTION("""COMPUTED_VALUE"""),1818.51)</f>
        <v>1818.51</v>
      </c>
      <c r="F235" s="1">
        <f ca="1">IFERROR(__xludf.DUMMYFUNCTION("""COMPUTED_VALUE"""),3035846)</f>
        <v>3035846</v>
      </c>
    </row>
    <row r="236" spans="1:6" ht="15.75" customHeight="1" x14ac:dyDescent="0.25">
      <c r="A236" s="3">
        <f ca="1">IFERROR(__xludf.DUMMYFUNCTION("""COMPUTED_VALUE"""),43798.5416666666)</f>
        <v>43798.541666666599</v>
      </c>
      <c r="B236" s="1">
        <f ca="1">IFERROR(__xludf.DUMMYFUNCTION("""COMPUTED_VALUE"""),1817.78)</f>
        <v>1817.78</v>
      </c>
      <c r="C236" s="1">
        <f ca="1">IFERROR(__xludf.DUMMYFUNCTION("""COMPUTED_VALUE"""),1824.69)</f>
        <v>1824.69</v>
      </c>
      <c r="D236" s="1">
        <f ca="1">IFERROR(__xludf.DUMMYFUNCTION("""COMPUTED_VALUE"""),1800.79)</f>
        <v>1800.79</v>
      </c>
      <c r="E236" s="1">
        <f ca="1">IFERROR(__xludf.DUMMYFUNCTION("""COMPUTED_VALUE"""),1800.8)</f>
        <v>1800.8</v>
      </c>
      <c r="F236" s="1">
        <f ca="1">IFERROR(__xludf.DUMMYFUNCTION("""COMPUTED_VALUE"""),1923440)</f>
        <v>1923440</v>
      </c>
    </row>
    <row r="237" spans="1:6" ht="15.75" customHeight="1" x14ac:dyDescent="0.25">
      <c r="A237" s="3">
        <f ca="1">IFERROR(__xludf.DUMMYFUNCTION("""COMPUTED_VALUE"""),43801.6666666666)</f>
        <v>43801.666666666599</v>
      </c>
      <c r="B237" s="1">
        <f ca="1">IFERROR(__xludf.DUMMYFUNCTION("""COMPUTED_VALUE"""),1804.4)</f>
        <v>1804.4</v>
      </c>
      <c r="C237" s="1">
        <f ca="1">IFERROR(__xludf.DUMMYFUNCTION("""COMPUTED_VALUE"""),1805.55)</f>
        <v>1805.55</v>
      </c>
      <c r="D237" s="1">
        <f ca="1">IFERROR(__xludf.DUMMYFUNCTION("""COMPUTED_VALUE"""),1762.68)</f>
        <v>1762.68</v>
      </c>
      <c r="E237" s="1">
        <f ca="1">IFERROR(__xludf.DUMMYFUNCTION("""COMPUTED_VALUE"""),1781.6)</f>
        <v>1781.6</v>
      </c>
      <c r="F237" s="1">
        <f ca="1">IFERROR(__xludf.DUMMYFUNCTION("""COMPUTED_VALUE"""),3931750)</f>
        <v>3931750</v>
      </c>
    </row>
    <row r="238" spans="1:6" ht="15.75" customHeight="1" x14ac:dyDescent="0.25">
      <c r="A238" s="3">
        <f ca="1">IFERROR(__xludf.DUMMYFUNCTION("""COMPUTED_VALUE"""),43802.6666666666)</f>
        <v>43802.666666666599</v>
      </c>
      <c r="B238" s="1">
        <f ca="1">IFERROR(__xludf.DUMMYFUNCTION("""COMPUTED_VALUE"""),1760)</f>
        <v>1760</v>
      </c>
      <c r="C238" s="1">
        <f ca="1">IFERROR(__xludf.DUMMYFUNCTION("""COMPUTED_VALUE"""),1772.87)</f>
        <v>1772.87</v>
      </c>
      <c r="D238" s="1">
        <f ca="1">IFERROR(__xludf.DUMMYFUNCTION("""COMPUTED_VALUE"""),1747.23)</f>
        <v>1747.23</v>
      </c>
      <c r="E238" s="1">
        <f ca="1">IFERROR(__xludf.DUMMYFUNCTION("""COMPUTED_VALUE"""),1769.96)</f>
        <v>1769.96</v>
      </c>
      <c r="F238" s="1">
        <f ca="1">IFERROR(__xludf.DUMMYFUNCTION("""COMPUTED_VALUE"""),3529582)</f>
        <v>3529582</v>
      </c>
    </row>
    <row r="239" spans="1:6" ht="15.75" customHeight="1" x14ac:dyDescent="0.25">
      <c r="A239" s="3">
        <f ca="1">IFERROR(__xludf.DUMMYFUNCTION("""COMPUTED_VALUE"""),43803.6666666666)</f>
        <v>43803.666666666599</v>
      </c>
      <c r="B239" s="1">
        <f ca="1">IFERROR(__xludf.DUMMYFUNCTION("""COMPUTED_VALUE"""),1774.01)</f>
        <v>1774.01</v>
      </c>
      <c r="C239" s="1">
        <f ca="1">IFERROR(__xludf.DUMMYFUNCTION("""COMPUTED_VALUE"""),1789.09)</f>
        <v>1789.09</v>
      </c>
      <c r="D239" s="1">
        <f ca="1">IFERROR(__xludf.DUMMYFUNCTION("""COMPUTED_VALUE"""),1760.22)</f>
        <v>1760.22</v>
      </c>
      <c r="E239" s="1">
        <f ca="1">IFERROR(__xludf.DUMMYFUNCTION("""COMPUTED_VALUE"""),1760.69)</f>
        <v>1760.69</v>
      </c>
      <c r="F239" s="1">
        <f ca="1">IFERROR(__xludf.DUMMYFUNCTION("""COMPUTED_VALUE"""),2680700)</f>
        <v>2680700</v>
      </c>
    </row>
    <row r="240" spans="1:6" ht="15.75" customHeight="1" x14ac:dyDescent="0.25">
      <c r="A240" s="3">
        <f ca="1">IFERROR(__xludf.DUMMYFUNCTION("""COMPUTED_VALUE"""),43804.6666666666)</f>
        <v>43804.666666666599</v>
      </c>
      <c r="B240" s="1">
        <f ca="1">IFERROR(__xludf.DUMMYFUNCTION("""COMPUTED_VALUE"""),1763.5)</f>
        <v>1763.5</v>
      </c>
      <c r="C240" s="1">
        <f ca="1">IFERROR(__xludf.DUMMYFUNCTION("""COMPUTED_VALUE"""),1763.5)</f>
        <v>1763.5</v>
      </c>
      <c r="D240" s="1">
        <f ca="1">IFERROR(__xludf.DUMMYFUNCTION("""COMPUTED_VALUE"""),1740)</f>
        <v>1740</v>
      </c>
      <c r="E240" s="1">
        <f ca="1">IFERROR(__xludf.DUMMYFUNCTION("""COMPUTED_VALUE"""),1740.48)</f>
        <v>1740.48</v>
      </c>
      <c r="F240" s="1">
        <f ca="1">IFERROR(__xludf.DUMMYFUNCTION("""COMPUTED_VALUE"""),2827852)</f>
        <v>2827852</v>
      </c>
    </row>
    <row r="241" spans="1:6" ht="15.75" customHeight="1" x14ac:dyDescent="0.25">
      <c r="A241" s="3">
        <f ca="1">IFERROR(__xludf.DUMMYFUNCTION("""COMPUTED_VALUE"""),43805.6666666666)</f>
        <v>43805.666666666599</v>
      </c>
      <c r="B241" s="1">
        <f ca="1">IFERROR(__xludf.DUMMYFUNCTION("""COMPUTED_VALUE"""),1751.2)</f>
        <v>1751.2</v>
      </c>
      <c r="C241" s="1">
        <f ca="1">IFERROR(__xludf.DUMMYFUNCTION("""COMPUTED_VALUE"""),1754.4)</f>
        <v>1754.4</v>
      </c>
      <c r="D241" s="1">
        <f ca="1">IFERROR(__xludf.DUMMYFUNCTION("""COMPUTED_VALUE"""),1740.13)</f>
        <v>1740.13</v>
      </c>
      <c r="E241" s="1">
        <f ca="1">IFERROR(__xludf.DUMMYFUNCTION("""COMPUTED_VALUE"""),1751.6)</f>
        <v>1751.6</v>
      </c>
      <c r="F241" s="1">
        <f ca="1">IFERROR(__xludf.DUMMYFUNCTION("""COMPUTED_VALUE"""),3119979)</f>
        <v>3119979</v>
      </c>
    </row>
    <row r="242" spans="1:6" ht="15.75" customHeight="1" x14ac:dyDescent="0.25">
      <c r="A242" s="3">
        <f ca="1">IFERROR(__xludf.DUMMYFUNCTION("""COMPUTED_VALUE"""),43808.6666666666)</f>
        <v>43808.666666666599</v>
      </c>
      <c r="B242" s="1">
        <f ca="1">IFERROR(__xludf.DUMMYFUNCTION("""COMPUTED_VALUE"""),1750.66)</f>
        <v>1750.66</v>
      </c>
      <c r="C242" s="1">
        <f ca="1">IFERROR(__xludf.DUMMYFUNCTION("""COMPUTED_VALUE"""),1766.89)</f>
        <v>1766.89</v>
      </c>
      <c r="D242" s="1">
        <f ca="1">IFERROR(__xludf.DUMMYFUNCTION("""COMPUTED_VALUE"""),1745.61)</f>
        <v>1745.61</v>
      </c>
      <c r="E242" s="1">
        <f ca="1">IFERROR(__xludf.DUMMYFUNCTION("""COMPUTED_VALUE"""),1749.51)</f>
        <v>1749.51</v>
      </c>
      <c r="F242" s="1">
        <f ca="1">IFERROR(__xludf.DUMMYFUNCTION("""COMPUTED_VALUE"""),2502489)</f>
        <v>2502489</v>
      </c>
    </row>
    <row r="243" spans="1:6" ht="15.75" customHeight="1" x14ac:dyDescent="0.25">
      <c r="A243" s="3">
        <f ca="1">IFERROR(__xludf.DUMMYFUNCTION("""COMPUTED_VALUE"""),43809.6666666666)</f>
        <v>43809.666666666599</v>
      </c>
      <c r="B243" s="1">
        <f ca="1">IFERROR(__xludf.DUMMYFUNCTION("""COMPUTED_VALUE"""),1747.4)</f>
        <v>1747.4</v>
      </c>
      <c r="C243" s="1">
        <f ca="1">IFERROR(__xludf.DUMMYFUNCTION("""COMPUTED_VALUE"""),1750.67)</f>
        <v>1750.67</v>
      </c>
      <c r="D243" s="1">
        <f ca="1">IFERROR(__xludf.DUMMYFUNCTION("""COMPUTED_VALUE"""),1735)</f>
        <v>1735</v>
      </c>
      <c r="E243" s="1">
        <f ca="1">IFERROR(__xludf.DUMMYFUNCTION("""COMPUTED_VALUE"""),1739.21)</f>
        <v>1739.21</v>
      </c>
      <c r="F243" s="1">
        <f ca="1">IFERROR(__xludf.DUMMYFUNCTION("""COMPUTED_VALUE"""),2515644)</f>
        <v>2515644</v>
      </c>
    </row>
    <row r="244" spans="1:6" ht="15.75" customHeight="1" x14ac:dyDescent="0.25">
      <c r="A244" s="3">
        <f ca="1">IFERROR(__xludf.DUMMYFUNCTION("""COMPUTED_VALUE"""),43810.6666666666)</f>
        <v>43810.666666666599</v>
      </c>
      <c r="B244" s="1">
        <f ca="1">IFERROR(__xludf.DUMMYFUNCTION("""COMPUTED_VALUE"""),1741.67)</f>
        <v>1741.67</v>
      </c>
      <c r="C244" s="1">
        <f ca="1">IFERROR(__xludf.DUMMYFUNCTION("""COMPUTED_VALUE"""),1750)</f>
        <v>1750</v>
      </c>
      <c r="D244" s="1">
        <f ca="1">IFERROR(__xludf.DUMMYFUNCTION("""COMPUTED_VALUE"""),1735.71)</f>
        <v>1735.71</v>
      </c>
      <c r="E244" s="1">
        <f ca="1">IFERROR(__xludf.DUMMYFUNCTION("""COMPUTED_VALUE"""),1748.72)</f>
        <v>1748.72</v>
      </c>
      <c r="F244" s="1">
        <f ca="1">IFERROR(__xludf.DUMMYFUNCTION("""COMPUTED_VALUE"""),2101318)</f>
        <v>2101318</v>
      </c>
    </row>
    <row r="245" spans="1:6" ht="15.75" customHeight="1" x14ac:dyDescent="0.25">
      <c r="A245" s="3">
        <f ca="1">IFERROR(__xludf.DUMMYFUNCTION("""COMPUTED_VALUE"""),43811.6666666666)</f>
        <v>43811.666666666599</v>
      </c>
      <c r="B245" s="1">
        <f ca="1">IFERROR(__xludf.DUMMYFUNCTION("""COMPUTED_VALUE"""),1750)</f>
        <v>1750</v>
      </c>
      <c r="C245" s="1">
        <f ca="1">IFERROR(__xludf.DUMMYFUNCTION("""COMPUTED_VALUE"""),1764)</f>
        <v>1764</v>
      </c>
      <c r="D245" s="1">
        <f ca="1">IFERROR(__xludf.DUMMYFUNCTION("""COMPUTED_VALUE"""),1745.44)</f>
        <v>1745.44</v>
      </c>
      <c r="E245" s="1">
        <f ca="1">IFERROR(__xludf.DUMMYFUNCTION("""COMPUTED_VALUE"""),1760.33)</f>
        <v>1760.33</v>
      </c>
      <c r="F245" s="1">
        <f ca="1">IFERROR(__xludf.DUMMYFUNCTION("""COMPUTED_VALUE"""),3103949)</f>
        <v>3103949</v>
      </c>
    </row>
    <row r="246" spans="1:6" ht="15.75" customHeight="1" x14ac:dyDescent="0.25">
      <c r="A246" s="3">
        <f ca="1">IFERROR(__xludf.DUMMYFUNCTION("""COMPUTED_VALUE"""),43812.6666666666)</f>
        <v>43812.666666666599</v>
      </c>
      <c r="B246" s="1">
        <f ca="1">IFERROR(__xludf.DUMMYFUNCTION("""COMPUTED_VALUE"""),1765)</f>
        <v>1765</v>
      </c>
      <c r="C246" s="1">
        <f ca="1">IFERROR(__xludf.DUMMYFUNCTION("""COMPUTED_VALUE"""),1768.99)</f>
        <v>1768.99</v>
      </c>
      <c r="D246" s="1">
        <f ca="1">IFERROR(__xludf.DUMMYFUNCTION("""COMPUTED_VALUE"""),1755)</f>
        <v>1755</v>
      </c>
      <c r="E246" s="1">
        <f ca="1">IFERROR(__xludf.DUMMYFUNCTION("""COMPUTED_VALUE"""),1760.94)</f>
        <v>1760.94</v>
      </c>
      <c r="F246" s="1">
        <f ca="1">IFERROR(__xludf.DUMMYFUNCTION("""COMPUTED_VALUE"""),2747909)</f>
        <v>2747909</v>
      </c>
    </row>
    <row r="247" spans="1:6" ht="15.75" customHeight="1" x14ac:dyDescent="0.25">
      <c r="A247" s="3">
        <f ca="1">IFERROR(__xludf.DUMMYFUNCTION("""COMPUTED_VALUE"""),43815.6666666666)</f>
        <v>43815.666666666599</v>
      </c>
      <c r="B247" s="1">
        <f ca="1">IFERROR(__xludf.DUMMYFUNCTION("""COMPUTED_VALUE"""),1767)</f>
        <v>1767</v>
      </c>
      <c r="C247" s="1">
        <f ca="1">IFERROR(__xludf.DUMMYFUNCTION("""COMPUTED_VALUE"""),1769.5)</f>
        <v>1769.5</v>
      </c>
      <c r="D247" s="1">
        <f ca="1">IFERROR(__xludf.DUMMYFUNCTION("""COMPUTED_VALUE"""),1757.05)</f>
        <v>1757.05</v>
      </c>
      <c r="E247" s="1">
        <f ca="1">IFERROR(__xludf.DUMMYFUNCTION("""COMPUTED_VALUE"""),1769.21)</f>
        <v>1769.21</v>
      </c>
      <c r="F247" s="1">
        <f ca="1">IFERROR(__xludf.DUMMYFUNCTION("""COMPUTED_VALUE"""),3149345)</f>
        <v>3149345</v>
      </c>
    </row>
    <row r="248" spans="1:6" ht="15.75" customHeight="1" x14ac:dyDescent="0.25">
      <c r="A248" s="3">
        <f ca="1">IFERROR(__xludf.DUMMYFUNCTION("""COMPUTED_VALUE"""),43816.6666666666)</f>
        <v>43816.666666666599</v>
      </c>
      <c r="B248" s="1">
        <f ca="1">IFERROR(__xludf.DUMMYFUNCTION("""COMPUTED_VALUE"""),1778.01)</f>
        <v>1778.01</v>
      </c>
      <c r="C248" s="1">
        <f ca="1">IFERROR(__xludf.DUMMYFUNCTION("""COMPUTED_VALUE"""),1792)</f>
        <v>1792</v>
      </c>
      <c r="D248" s="1">
        <f ca="1">IFERROR(__xludf.DUMMYFUNCTION("""COMPUTED_VALUE"""),1777.39)</f>
        <v>1777.39</v>
      </c>
      <c r="E248" s="1">
        <f ca="1">IFERROR(__xludf.DUMMYFUNCTION("""COMPUTED_VALUE"""),1790.66)</f>
        <v>1790.66</v>
      </c>
      <c r="F248" s="1">
        <f ca="1">IFERROR(__xludf.DUMMYFUNCTION("""COMPUTED_VALUE"""),3646697)</f>
        <v>3646697</v>
      </c>
    </row>
    <row r="249" spans="1:6" ht="15.75" customHeight="1" x14ac:dyDescent="0.25">
      <c r="A249" s="3">
        <f ca="1">IFERROR(__xludf.DUMMYFUNCTION("""COMPUTED_VALUE"""),43817.6666666666)</f>
        <v>43817.666666666599</v>
      </c>
      <c r="B249" s="1">
        <f ca="1">IFERROR(__xludf.DUMMYFUNCTION("""COMPUTED_VALUE"""),1795.02)</f>
        <v>1795.02</v>
      </c>
      <c r="C249" s="1">
        <f ca="1">IFERROR(__xludf.DUMMYFUNCTION("""COMPUTED_VALUE"""),1798.2)</f>
        <v>1798.2</v>
      </c>
      <c r="D249" s="1">
        <f ca="1">IFERROR(__xludf.DUMMYFUNCTION("""COMPUTED_VALUE"""),1782.36)</f>
        <v>1782.36</v>
      </c>
      <c r="E249" s="1">
        <f ca="1">IFERROR(__xludf.DUMMYFUNCTION("""COMPUTED_VALUE"""),1784.03)</f>
        <v>1784.03</v>
      </c>
      <c r="F249" s="1">
        <f ca="1">IFERROR(__xludf.DUMMYFUNCTION("""COMPUTED_VALUE"""),3352187)</f>
        <v>3352187</v>
      </c>
    </row>
    <row r="250" spans="1:6" ht="15.75" customHeight="1" x14ac:dyDescent="0.25">
      <c r="A250" s="3">
        <f ca="1">IFERROR(__xludf.DUMMYFUNCTION("""COMPUTED_VALUE"""),43818.6666666666)</f>
        <v>43818.666666666599</v>
      </c>
      <c r="B250" s="1">
        <f ca="1">IFERROR(__xludf.DUMMYFUNCTION("""COMPUTED_VALUE"""),1780.5)</f>
        <v>1780.5</v>
      </c>
      <c r="C250" s="1">
        <f ca="1">IFERROR(__xludf.DUMMYFUNCTION("""COMPUTED_VALUE"""),1792.99)</f>
        <v>1792.99</v>
      </c>
      <c r="D250" s="1">
        <f ca="1">IFERROR(__xludf.DUMMYFUNCTION("""COMPUTED_VALUE"""),1774.06)</f>
        <v>1774.06</v>
      </c>
      <c r="E250" s="1">
        <f ca="1">IFERROR(__xludf.DUMMYFUNCTION("""COMPUTED_VALUE"""),1792.28)</f>
        <v>1792.28</v>
      </c>
      <c r="F250" s="1">
        <f ca="1">IFERROR(__xludf.DUMMYFUNCTION("""COMPUTED_VALUE"""),2738320)</f>
        <v>2738320</v>
      </c>
    </row>
    <row r="251" spans="1:6" ht="15.75" customHeight="1" x14ac:dyDescent="0.25">
      <c r="A251" s="3">
        <f ca="1">IFERROR(__xludf.DUMMYFUNCTION("""COMPUTED_VALUE"""),43819.6666666666)</f>
        <v>43819.666666666599</v>
      </c>
      <c r="B251" s="1">
        <f ca="1">IFERROR(__xludf.DUMMYFUNCTION("""COMPUTED_VALUE"""),1799.62)</f>
        <v>1799.62</v>
      </c>
      <c r="C251" s="1">
        <f ca="1">IFERROR(__xludf.DUMMYFUNCTION("""COMPUTED_VALUE"""),1802.97)</f>
        <v>1802.97</v>
      </c>
      <c r="D251" s="1">
        <f ca="1">IFERROR(__xludf.DUMMYFUNCTION("""COMPUTED_VALUE"""),1782.45)</f>
        <v>1782.45</v>
      </c>
      <c r="E251" s="1">
        <f ca="1">IFERROR(__xludf.DUMMYFUNCTION("""COMPUTED_VALUE"""),1786.5)</f>
        <v>1786.5</v>
      </c>
      <c r="F251" s="1">
        <f ca="1">IFERROR(__xludf.DUMMYFUNCTION("""COMPUTED_VALUE"""),5152460)</f>
        <v>5152460</v>
      </c>
    </row>
    <row r="252" spans="1:6" ht="15.75" customHeight="1" x14ac:dyDescent="0.25">
      <c r="A252" s="3">
        <f ca="1">IFERROR(__xludf.DUMMYFUNCTION("""COMPUTED_VALUE"""),43822.6666666666)</f>
        <v>43822.666666666599</v>
      </c>
      <c r="B252" s="1">
        <f ca="1">IFERROR(__xludf.DUMMYFUNCTION("""COMPUTED_VALUE"""),1788.26)</f>
        <v>1788.26</v>
      </c>
      <c r="C252" s="1">
        <f ca="1">IFERROR(__xludf.DUMMYFUNCTION("""COMPUTED_VALUE"""),1793)</f>
        <v>1793</v>
      </c>
      <c r="D252" s="1">
        <f ca="1">IFERROR(__xludf.DUMMYFUNCTION("""COMPUTED_VALUE"""),1784.51)</f>
        <v>1784.51</v>
      </c>
      <c r="E252" s="1">
        <f ca="1">IFERROR(__xludf.DUMMYFUNCTION("""COMPUTED_VALUE"""),1793)</f>
        <v>1793</v>
      </c>
      <c r="F252" s="1">
        <f ca="1">IFERROR(__xludf.DUMMYFUNCTION("""COMPUTED_VALUE"""),2137493)</f>
        <v>2137493</v>
      </c>
    </row>
    <row r="253" spans="1:6" ht="15.75" customHeight="1" x14ac:dyDescent="0.25">
      <c r="A253" s="3">
        <f ca="1">IFERROR(__xludf.DUMMYFUNCTION("""COMPUTED_VALUE"""),43823.5416666666)</f>
        <v>43823.541666666599</v>
      </c>
      <c r="B253" s="1">
        <f ca="1">IFERROR(__xludf.DUMMYFUNCTION("""COMPUTED_VALUE"""),1793.81)</f>
        <v>1793.81</v>
      </c>
      <c r="C253" s="1">
        <f ca="1">IFERROR(__xludf.DUMMYFUNCTION("""COMPUTED_VALUE"""),1795.57)</f>
        <v>1795.57</v>
      </c>
      <c r="D253" s="1">
        <f ca="1">IFERROR(__xludf.DUMMYFUNCTION("""COMPUTED_VALUE"""),1787.58)</f>
        <v>1787.58</v>
      </c>
      <c r="E253" s="1">
        <f ca="1">IFERROR(__xludf.DUMMYFUNCTION("""COMPUTED_VALUE"""),1789.21)</f>
        <v>1789.21</v>
      </c>
      <c r="F253" s="1">
        <f ca="1">IFERROR(__xludf.DUMMYFUNCTION("""COMPUTED_VALUE"""),881337)</f>
        <v>881337</v>
      </c>
    </row>
    <row r="254" spans="1:6" ht="15.75" customHeight="1" x14ac:dyDescent="0.25">
      <c r="A254" s="3">
        <f ca="1">IFERROR(__xludf.DUMMYFUNCTION("""COMPUTED_VALUE"""),43825.6666666666)</f>
        <v>43825.666666666599</v>
      </c>
      <c r="B254" s="1">
        <f ca="1">IFERROR(__xludf.DUMMYFUNCTION("""COMPUTED_VALUE"""),1801.01)</f>
        <v>1801.01</v>
      </c>
      <c r="C254" s="1">
        <f ca="1">IFERROR(__xludf.DUMMYFUNCTION("""COMPUTED_VALUE"""),1870.46)</f>
        <v>1870.46</v>
      </c>
      <c r="D254" s="1">
        <f ca="1">IFERROR(__xludf.DUMMYFUNCTION("""COMPUTED_VALUE"""),1799.5)</f>
        <v>1799.5</v>
      </c>
      <c r="E254" s="1">
        <f ca="1">IFERROR(__xludf.DUMMYFUNCTION("""COMPUTED_VALUE"""),1868.77)</f>
        <v>1868.77</v>
      </c>
      <c r="F254" s="1">
        <f ca="1">IFERROR(__xludf.DUMMYFUNCTION("""COMPUTED_VALUE"""),6024608)</f>
        <v>6024608</v>
      </c>
    </row>
    <row r="255" spans="1:6" ht="15.75" customHeight="1" x14ac:dyDescent="0.25">
      <c r="A255" s="3">
        <f ca="1">IFERROR(__xludf.DUMMYFUNCTION("""COMPUTED_VALUE"""),43826.6666666666)</f>
        <v>43826.666666666599</v>
      </c>
      <c r="B255" s="1">
        <f ca="1">IFERROR(__xludf.DUMMYFUNCTION("""COMPUTED_VALUE"""),1882.92)</f>
        <v>1882.92</v>
      </c>
      <c r="C255" s="1">
        <f ca="1">IFERROR(__xludf.DUMMYFUNCTION("""COMPUTED_VALUE"""),1901.4)</f>
        <v>1901.4</v>
      </c>
      <c r="D255" s="1">
        <f ca="1">IFERROR(__xludf.DUMMYFUNCTION("""COMPUTED_VALUE"""),1866.01)</f>
        <v>1866.01</v>
      </c>
      <c r="E255" s="1">
        <f ca="1">IFERROR(__xludf.DUMMYFUNCTION("""COMPUTED_VALUE"""),1869.8)</f>
        <v>1869.8</v>
      </c>
      <c r="F255" s="1">
        <f ca="1">IFERROR(__xludf.DUMMYFUNCTION("""COMPUTED_VALUE"""),6188754)</f>
        <v>6188754</v>
      </c>
    </row>
    <row r="256" spans="1:6" ht="15.75" customHeight="1" x14ac:dyDescent="0.25">
      <c r="A256" s="3">
        <f ca="1">IFERROR(__xludf.DUMMYFUNCTION("""COMPUTED_VALUE"""),43829.6666666666)</f>
        <v>43829.666666666599</v>
      </c>
      <c r="B256" s="1">
        <f ca="1">IFERROR(__xludf.DUMMYFUNCTION("""COMPUTED_VALUE"""),1874)</f>
        <v>1874</v>
      </c>
      <c r="C256" s="1">
        <f ca="1">IFERROR(__xludf.DUMMYFUNCTION("""COMPUTED_VALUE"""),1884)</f>
        <v>1884</v>
      </c>
      <c r="D256" s="1">
        <f ca="1">IFERROR(__xludf.DUMMYFUNCTION("""COMPUTED_VALUE"""),1840.62)</f>
        <v>1840.62</v>
      </c>
      <c r="E256" s="1">
        <f ca="1">IFERROR(__xludf.DUMMYFUNCTION("""COMPUTED_VALUE"""),1846.89)</f>
        <v>1846.89</v>
      </c>
      <c r="F256" s="1">
        <f ca="1">IFERROR(__xludf.DUMMYFUNCTION("""COMPUTED_VALUE"""),3677306)</f>
        <v>3677306</v>
      </c>
    </row>
    <row r="257" spans="1:6" ht="15.75" customHeight="1" x14ac:dyDescent="0.25">
      <c r="A257" s="3">
        <f ca="1">IFERROR(__xludf.DUMMYFUNCTION("""COMPUTED_VALUE"""),43830.6666666666)</f>
        <v>43830.666666666599</v>
      </c>
      <c r="B257" s="1">
        <f ca="1">IFERROR(__xludf.DUMMYFUNCTION("""COMPUTED_VALUE"""),1842)</f>
        <v>1842</v>
      </c>
      <c r="C257" s="1">
        <f ca="1">IFERROR(__xludf.DUMMYFUNCTION("""COMPUTED_VALUE"""),1853.26)</f>
        <v>1853.26</v>
      </c>
      <c r="D257" s="1">
        <f ca="1">IFERROR(__xludf.DUMMYFUNCTION("""COMPUTED_VALUE"""),1832.23)</f>
        <v>1832.23</v>
      </c>
      <c r="E257" s="1">
        <f ca="1">IFERROR(__xludf.DUMMYFUNCTION("""COMPUTED_VALUE"""),1847.84)</f>
        <v>1847.84</v>
      </c>
      <c r="F257" s="1">
        <f ca="1">IFERROR(__xludf.DUMMYFUNCTION("""COMPUTED_VALUE"""),2510380)</f>
        <v>2510380</v>
      </c>
    </row>
    <row r="258" spans="1:6" ht="15.75" customHeight="1" x14ac:dyDescent="0.25"/>
    <row r="259" spans="1:6" ht="15.75" customHeight="1" x14ac:dyDescent="0.25"/>
    <row r="260" spans="1:6" ht="15.75" customHeight="1" x14ac:dyDescent="0.25"/>
    <row r="261" spans="1:6" ht="15.75" customHeight="1" x14ac:dyDescent="0.25"/>
    <row r="262" spans="1:6" ht="15.75" customHeight="1" x14ac:dyDescent="0.25"/>
    <row r="263" spans="1:6" ht="15.75" customHeight="1" x14ac:dyDescent="0.25"/>
    <row r="264" spans="1:6" ht="15.75" customHeight="1" x14ac:dyDescent="0.25"/>
    <row r="265" spans="1:6" ht="15.75" customHeight="1" x14ac:dyDescent="0.25"/>
    <row r="266" spans="1:6" ht="15.75" customHeight="1" x14ac:dyDescent="0.25"/>
    <row r="267" spans="1:6" ht="15.75" customHeight="1" x14ac:dyDescent="0.25"/>
    <row r="268" spans="1:6" ht="15.75" customHeight="1" x14ac:dyDescent="0.25"/>
    <row r="269" spans="1:6" ht="15.75" customHeight="1" x14ac:dyDescent="0.25"/>
    <row r="270" spans="1:6" ht="15.75" customHeight="1" x14ac:dyDescent="0.25"/>
    <row r="271" spans="1:6" ht="15.75" customHeight="1" x14ac:dyDescent="0.25"/>
    <row r="272" spans="1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custom" allowBlank="1" showDropDown="1" showErrorMessage="1" sqref="C2:D2" xr:uid="{00000000-0002-0000-0600-000000000000}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AMAZON 2019-2020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Aftab, Shamia</dc:creator>
  <cp:lastModifiedBy>Aftab, Shamia</cp:lastModifiedBy>
  <dcterms:created xsi:type="dcterms:W3CDTF">2020-11-30T03:46:40Z</dcterms:created>
  <dcterms:modified xsi:type="dcterms:W3CDTF">2020-11-30T03:50:05Z</dcterms:modified>
</cp:coreProperties>
</file>