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 Vieira\Desktop\"/>
    </mc:Choice>
  </mc:AlternateContent>
  <xr:revisionPtr revIDLastSave="0" documentId="8_{5613EFFE-DB4E-4CC6-B605-AF5B98E8094C}" xr6:coauthVersionLast="31" xr6:coauthVersionMax="31" xr10:uidLastSave="{00000000-0000-0000-0000-000000000000}"/>
  <bookViews>
    <workbookView xWindow="0" yWindow="0" windowWidth="25587" windowHeight="10220" xr2:uid="{00000000-000D-0000-FFFF-FFFF00000000}"/>
  </bookViews>
  <sheets>
    <sheet name="Folha1" sheetId="1" r:id="rId1"/>
    <sheet name="Fo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G42" i="1"/>
  <c r="G43" i="1"/>
  <c r="G44" i="1"/>
  <c r="G45" i="1"/>
  <c r="G46" i="1"/>
  <c r="G47" i="1"/>
  <c r="G48" i="1"/>
  <c r="G49" i="1"/>
  <c r="G50" i="1"/>
  <c r="G51" i="1"/>
  <c r="G52" i="1"/>
  <c r="D16" i="1"/>
  <c r="E16" i="1" s="1"/>
  <c r="D15" i="1"/>
  <c r="E15" i="1" s="1"/>
  <c r="D14" i="1"/>
  <c r="E14" i="1" s="1"/>
  <c r="H47" i="1" l="1"/>
  <c r="H46" i="1"/>
  <c r="H48" i="1"/>
  <c r="H49" i="1"/>
  <c r="H52" i="1"/>
  <c r="H45" i="1"/>
  <c r="H51" i="1"/>
  <c r="H44" i="1"/>
  <c r="H50" i="1"/>
  <c r="H43" i="1"/>
  <c r="H42" i="1"/>
  <c r="D11" i="1"/>
  <c r="E11" i="1" s="1"/>
  <c r="D12" i="1"/>
  <c r="E12" i="1" s="1"/>
  <c r="D13" i="1"/>
  <c r="E13" i="1" s="1"/>
  <c r="D10" i="1"/>
  <c r="E10" i="1" s="1"/>
  <c r="D9" i="1"/>
  <c r="E9" i="1" s="1"/>
  <c r="D8" i="1"/>
  <c r="E8" i="1" s="1"/>
  <c r="D7" i="1"/>
  <c r="E7" i="1" s="1"/>
  <c r="D6" i="1"/>
  <c r="E6" i="1" s="1"/>
</calcChain>
</file>

<file path=xl/sharedStrings.xml><?xml version="1.0" encoding="utf-8"?>
<sst xmlns="http://schemas.openxmlformats.org/spreadsheetml/2006/main" count="14" uniqueCount="12">
  <si>
    <t># lines</t>
  </si>
  <si>
    <t>ODBC Proxy Tables</t>
  </si>
  <si>
    <t>tempo de envio (Wireshark)</t>
  </si>
  <si>
    <t>tempo de processamento (total - envio)</t>
  </si>
  <si>
    <t>tempo de processamento MYSQL (bat file)</t>
  </si>
  <si>
    <t>FILE TXT</t>
  </si>
  <si>
    <t>TOTAL (processamento sybase + envio wireshark + processamento mysql)</t>
  </si>
  <si>
    <t>TOTAL (processamento sybase + tempo de envio)</t>
  </si>
  <si>
    <t xml:space="preserve">tempo de processamento Sybase </t>
  </si>
  <si>
    <t>total  (processamento + envio)</t>
  </si>
  <si>
    <t>Tamanho  total dos ficheiros em disco (bytes)</t>
  </si>
  <si>
    <t>ODBC PROXY TABLES VS FILE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</si>
</sst>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0" fillId="0" borderId="1" xfId="0" applyNumberFormat="1" applyBorder="1"/>
    <xf numFmtId="3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1" xfId="0" applyFont="1" applyBorder="1"/>
    <xf numFmtId="0" fontId="0" fillId="0" borderId="0" xfId="0" applyNumberFormat="1" applyBorder="1"/>
    <xf numFmtId="0" fontId="2" fillId="0" borderId="1" xfId="0" applyNumberFormat="1" applyFont="1" applyBorder="1"/>
    <xf numFmtId="0" fontId="3" fillId="0" borderId="1" xfId="0" applyFont="1" applyBorder="1"/>
    <xf numFmtId="0" fontId="0" fillId="0" borderId="4" xfId="0" applyNumberFormat="1" applyBorder="1"/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0" fillId="0" borderId="3" xfId="0" applyNumberFormat="1" applyBorder="1"/>
    <xf numFmtId="0" fontId="0" fillId="0" borderId="0" xfId="0" applyFont="1"/>
  </cellXfs>
  <cellStyles count="1">
    <cellStyle name="Normal" xfId="0" builtinId="0"/>
  </cellStyles>
  <dxfs count="19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Folha1!$C$6:$C$16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</c:numCache>
            </c:numRef>
          </c:xVal>
          <c:yVal>
            <c:numRef>
              <c:f>Folha1!$F$6:$F$16</c:f>
              <c:numCache>
                <c:formatCode>General</c:formatCode>
                <c:ptCount val="11"/>
                <c:pt idx="0">
                  <c:v>9.2999999999999999E-2</c:v>
                </c:pt>
                <c:pt idx="1">
                  <c:v>0.26500000000000001</c:v>
                </c:pt>
                <c:pt idx="2">
                  <c:v>0.60899999999999999</c:v>
                </c:pt>
                <c:pt idx="3">
                  <c:v>2.4689999999999999</c:v>
                </c:pt>
                <c:pt idx="4">
                  <c:v>4.9370000000000003</c:v>
                </c:pt>
                <c:pt idx="5">
                  <c:v>24.719000000000001</c:v>
                </c:pt>
                <c:pt idx="6">
                  <c:v>49.890999999999998</c:v>
                </c:pt>
                <c:pt idx="7">
                  <c:v>112.422</c:v>
                </c:pt>
                <c:pt idx="8">
                  <c:v>294.13900000000001</c:v>
                </c:pt>
                <c:pt idx="9">
                  <c:v>507.56700000000001</c:v>
                </c:pt>
                <c:pt idx="10">
                  <c:v>2172.9850000000001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D-4397-BF15-EE9D619E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18520"/>
        <c:axId val="528123112"/>
      </c:scatterChart>
      <c:valAx>
        <c:axId val="528118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123112"/>
        <c:crosses val="autoZero"/>
        <c:crossBetween val="midCat"/>
      </c:valAx>
      <c:valAx>
        <c:axId val="5281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1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Folha1!$C$42:$C$52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</c:numCache>
            </c:numRef>
          </c:xVal>
          <c:yVal>
            <c:numRef>
              <c:f>Folha1!$F$42:$F$52</c:f>
              <c:numCache>
                <c:formatCode>General</c:formatCode>
                <c:ptCount val="11"/>
                <c:pt idx="0">
                  <c:v>0.17100000000000001</c:v>
                </c:pt>
                <c:pt idx="1">
                  <c:v>0.17799999999999999</c:v>
                </c:pt>
                <c:pt idx="2">
                  <c:v>0.21299999999999999</c:v>
                </c:pt>
                <c:pt idx="3">
                  <c:v>0.314</c:v>
                </c:pt>
                <c:pt idx="4">
                  <c:v>0.35899999999999999</c:v>
                </c:pt>
                <c:pt idx="5">
                  <c:v>0.40600000000000003</c:v>
                </c:pt>
                <c:pt idx="6">
                  <c:v>0.65600000000000003</c:v>
                </c:pt>
                <c:pt idx="7">
                  <c:v>1.171</c:v>
                </c:pt>
                <c:pt idx="8">
                  <c:v>3.11</c:v>
                </c:pt>
                <c:pt idx="9">
                  <c:v>5.6870000000000003</c:v>
                </c:pt>
                <c:pt idx="10">
                  <c:v>12.718999999999999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411-B016-4E31D338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18520"/>
        <c:axId val="528123112"/>
      </c:scatterChart>
      <c:valAx>
        <c:axId val="528118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123112"/>
        <c:crosses val="autoZero"/>
        <c:crossBetween val="midCat"/>
      </c:valAx>
      <c:valAx>
        <c:axId val="5281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81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97353271873392E-2"/>
          <c:y val="2.2540972695411436E-2"/>
          <c:w val="0.92671991232774253"/>
          <c:h val="0.81140095614385122"/>
        </c:manualLayout>
      </c:layout>
      <c:scatterChart>
        <c:scatterStyle val="smoothMarker"/>
        <c:varyColors val="0"/>
        <c:ser>
          <c:idx val="0"/>
          <c:order val="0"/>
          <c:tx>
            <c:v>FILTE TXT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Folha1!$C$42:$C$52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</c:numCache>
            </c:numRef>
          </c:xVal>
          <c:yVal>
            <c:numRef>
              <c:f>Folha1!$H$42:$H$52</c:f>
              <c:numCache>
                <c:formatCode>General</c:formatCode>
                <c:ptCount val="11"/>
                <c:pt idx="0">
                  <c:v>0.83100000000000374</c:v>
                </c:pt>
                <c:pt idx="1">
                  <c:v>0.95800000000000107</c:v>
                </c:pt>
                <c:pt idx="2">
                  <c:v>1.2229999999999981</c:v>
                </c:pt>
                <c:pt idx="3">
                  <c:v>1.5040000000000049</c:v>
                </c:pt>
                <c:pt idx="4">
                  <c:v>1.7390000000000025</c:v>
                </c:pt>
                <c:pt idx="5">
                  <c:v>3.9360000000000013</c:v>
                </c:pt>
                <c:pt idx="6">
                  <c:v>6.2559999999999993</c:v>
                </c:pt>
                <c:pt idx="7">
                  <c:v>9.9209999999999958</c:v>
                </c:pt>
                <c:pt idx="8">
                  <c:v>34.54</c:v>
                </c:pt>
                <c:pt idx="9">
                  <c:v>88.82699999999987</c:v>
                </c:pt>
                <c:pt idx="10">
                  <c:v>221.22900000000021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C-447C-BC80-DEDA0BBD28E2}"/>
            </c:ext>
          </c:extLst>
        </c:ser>
        <c:ser>
          <c:idx val="1"/>
          <c:order val="1"/>
          <c:tx>
            <c:v>ODBC PROXY TABLE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Folha1!$C$6:$C$16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500000</c:v>
                </c:pt>
              </c:numCache>
            </c:numRef>
          </c:xVal>
          <c:yVal>
            <c:numRef>
              <c:f>Folha1!$F$6:$F$16</c:f>
              <c:numCache>
                <c:formatCode>General</c:formatCode>
                <c:ptCount val="11"/>
                <c:pt idx="0">
                  <c:v>9.2999999999999999E-2</c:v>
                </c:pt>
                <c:pt idx="1">
                  <c:v>0.26500000000000001</c:v>
                </c:pt>
                <c:pt idx="2">
                  <c:v>0.60899999999999999</c:v>
                </c:pt>
                <c:pt idx="3">
                  <c:v>2.4689999999999999</c:v>
                </c:pt>
                <c:pt idx="4">
                  <c:v>4.9370000000000003</c:v>
                </c:pt>
                <c:pt idx="5">
                  <c:v>24.719000000000001</c:v>
                </c:pt>
                <c:pt idx="6">
                  <c:v>49.890999999999998</c:v>
                </c:pt>
                <c:pt idx="7">
                  <c:v>112.422</c:v>
                </c:pt>
                <c:pt idx="8">
                  <c:v>294.13900000000001</c:v>
                </c:pt>
                <c:pt idx="9">
                  <c:v>507.56700000000001</c:v>
                </c:pt>
                <c:pt idx="10">
                  <c:v>2172.9850000000001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C-447C-BC80-DEDA0BBD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24832"/>
        <c:axId val="601722536"/>
      </c:scatterChart>
      <c:valAx>
        <c:axId val="601724832"/>
        <c:scaling>
          <c:orientation val="minMax"/>
          <c:max val="52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722536"/>
        <c:crosses val="autoZero"/>
        <c:crossBetween val="midCat"/>
      </c:valAx>
      <c:valAx>
        <c:axId val="6017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172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6348</xdr:colOff>
      <xdr:row>17</xdr:row>
      <xdr:rowOff>4837</xdr:rowOff>
    </xdr:from>
    <xdr:to>
      <xdr:col>7</xdr:col>
      <xdr:colOff>25399</xdr:colOff>
      <xdr:row>36</xdr:row>
      <xdr:rowOff>123370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595D6F-E01C-4E31-B9BB-DD0A1F0E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30238</xdr:colOff>
      <xdr:row>53</xdr:row>
      <xdr:rowOff>42334</xdr:rowOff>
    </xdr:from>
    <xdr:to>
      <xdr:col>7</xdr:col>
      <xdr:colOff>49289</xdr:colOff>
      <xdr:row>72</xdr:row>
      <xdr:rowOff>160867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1B4766-AB08-4EEB-8D57-171C36EAD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1436309</xdr:colOff>
      <xdr:row>78</xdr:row>
      <xdr:rowOff>25397</xdr:rowOff>
    </xdr:from>
    <xdr:to>
      <xdr:col>7</xdr:col>
      <xdr:colOff>24189</xdr:colOff>
      <xdr:row>112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E89AF7-A463-4BD9-BA9F-E1B46836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C5:F16" totalsRowShown="0" headerRowDxfId="18" headerRowBorderDxfId="17" tableBorderDxfId="16" totalsRowBorderDxfId="15">
  <tableColumns count="4">
    <tableColumn id="1" xr3:uid="{00000000-0010-0000-0000-000001000000}" name="# lines" dataDxfId="14"/>
    <tableColumn id="5" xr3:uid="{00000000-0010-0000-0000-000005000000}" name="tempo de envio (Wireshark)" dataDxfId="13">
      <calculatedColumnFormula>0.334808-0.201267</calculatedColumnFormula>
    </tableColumn>
    <tableColumn id="2" xr3:uid="{00000000-0010-0000-0000-000002000000}" name="tempo de processamento (total - envio)" dataDxfId="2">
      <calculatedColumnFormula>Tabela1[[#This Row],[TOTAL (processamento sybase + tempo de envio)]]-Tabela1[[#This Row],[tempo de envio (Wireshark)]]</calculatedColumnFormula>
    </tableColumn>
    <tableColumn id="12" xr3:uid="{00000000-0010-0000-0000-00000C000000}" name="TOTAL (processamento sybase + tempo de envio)" dataDxfId="12">
      <calculatedColumnFormula>Tabela1[[#This Row],[tempo de processamento (total - envio)]]+Tabela1[[#This Row],[tempo de envio (Wireshark)]]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C41:I52" totalsRowShown="0" headerRowDxfId="11" headerRowBorderDxfId="10" tableBorderDxfId="9" totalsRowBorderDxfId="8">
  <tableColumns count="7">
    <tableColumn id="1" xr3:uid="{00000000-0010-0000-0100-000001000000}" name="# lines" dataDxfId="7"/>
    <tableColumn id="3" xr3:uid="{00000000-0010-0000-0100-000003000000}" name="tempo de processamento Sybase " dataDxfId="6"/>
    <tableColumn id="5" xr3:uid="{00000000-0010-0000-0100-000005000000}" name="tempo de envio (Wireshark)" dataDxfId="5"/>
    <tableColumn id="2" xr3:uid="{00000000-0010-0000-0100-000002000000}" name="total  (processamento + envio)" dataDxfId="0">
      <calculatedColumnFormula>Tabela13[[#This Row],[tempo de processamento Sybase ]]+Tabela13[[#This Row],[tempo de envio (Wireshark)]]</calculatedColumnFormula>
    </tableColumn>
    <tableColumn id="12" xr3:uid="{00000000-0010-0000-0100-00000C000000}" name="tempo de processamento MYSQL (bat file)" dataDxfId="1">
      <calculatedColumnFormula>6.51-5.88</calculatedColumnFormula>
    </tableColumn>
    <tableColumn id="13" xr3:uid="{00000000-0010-0000-0100-00000D000000}" name="TOTAL (processamento sybase + envio wireshark + processamento mysql)" dataDxfId="4">
      <calculatedColumnFormula>Tabela13[[#This Row],[tempo de processamento MYSQL (bat file)]]+Tabela13[[#This Row],[total  (processamento + envio)]]+Tabela13[[#This Row],[tempo de envio (Wireshark)]]</calculatedColumnFormula>
    </tableColumn>
    <tableColumn id="4" xr3:uid="{674A64A3-0CFB-4348-9162-C089AA4BFDD7}" name="Tamanho  total dos ficheiros em disco (bytes)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77"/>
  <sheetViews>
    <sheetView tabSelected="1" topLeftCell="A34" zoomScale="55" zoomScaleNormal="55" workbookViewId="0">
      <selection activeCell="I62" sqref="I62"/>
    </sheetView>
  </sheetViews>
  <sheetFormatPr defaultRowHeight="14.35" x14ac:dyDescent="0.5"/>
  <cols>
    <col min="2" max="2" width="20.1171875" customWidth="1"/>
    <col min="3" max="3" width="27.52734375" bestFit="1" customWidth="1"/>
    <col min="4" max="4" width="28.17578125" bestFit="1" customWidth="1"/>
    <col min="5" max="5" width="33.1171875" bestFit="1" customWidth="1"/>
    <col min="6" max="7" width="40.8203125" bestFit="1" customWidth="1"/>
    <col min="8" max="8" width="61.52734375" bestFit="1" customWidth="1"/>
    <col min="9" max="9" width="37.5859375" bestFit="1" customWidth="1"/>
    <col min="10" max="10" width="42.41015625" bestFit="1" customWidth="1"/>
    <col min="11" max="11" width="43.17578125" bestFit="1" customWidth="1"/>
    <col min="12" max="12" width="20.703125" customWidth="1"/>
    <col min="13" max="13" width="25.17578125" customWidth="1"/>
    <col min="14" max="14" width="39.87890625" customWidth="1"/>
    <col min="15" max="15" width="35.76171875" customWidth="1"/>
    <col min="16" max="16" width="60.8203125" bestFit="1" customWidth="1"/>
  </cols>
  <sheetData>
    <row r="4" spans="3:6" x14ac:dyDescent="0.5">
      <c r="C4" s="9" t="s">
        <v>1</v>
      </c>
    </row>
    <row r="5" spans="3:6" x14ac:dyDescent="0.5">
      <c r="C5" s="1" t="s">
        <v>0</v>
      </c>
      <c r="D5" s="2" t="s">
        <v>2</v>
      </c>
      <c r="E5" s="3" t="s">
        <v>3</v>
      </c>
      <c r="F5" s="2" t="s">
        <v>7</v>
      </c>
    </row>
    <row r="6" spans="3:6" x14ac:dyDescent="0.5">
      <c r="C6" s="4">
        <v>10</v>
      </c>
      <c r="D6" s="5">
        <f>1.941646-1.856039</f>
        <v>8.5606999999999989E-2</v>
      </c>
      <c r="E6" s="6">
        <f>Tabela1[[#This Row],[TOTAL (processamento sybase + tempo de envio)]]-Tabela1[[#This Row],[tempo de envio (Wireshark)]]</f>
        <v>7.3930000000000107E-3</v>
      </c>
      <c r="F6" s="5">
        <v>9.2999999999999999E-2</v>
      </c>
    </row>
    <row r="7" spans="3:6" x14ac:dyDescent="0.5">
      <c r="C7" s="4">
        <v>50</v>
      </c>
      <c r="D7" s="10">
        <f>0.252471-0</f>
        <v>0.252471</v>
      </c>
      <c r="E7" s="6">
        <f>Tabela1[[#This Row],[TOTAL (processamento sybase + tempo de envio)]]-Tabela1[[#This Row],[tempo de envio (Wireshark)]]</f>
        <v>1.2529000000000012E-2</v>
      </c>
      <c r="F7" s="5">
        <v>0.26500000000000001</v>
      </c>
    </row>
    <row r="8" spans="3:6" x14ac:dyDescent="0.5">
      <c r="C8" s="4">
        <v>100</v>
      </c>
      <c r="D8" s="5">
        <f>4.365056-3.78378</f>
        <v>0.5812759999999999</v>
      </c>
      <c r="E8" s="6">
        <f>Tabela1[[#This Row],[TOTAL (processamento sybase + tempo de envio)]]-Tabela1[[#This Row],[tempo de envio (Wireshark)]]</f>
        <v>2.7724000000000082E-2</v>
      </c>
      <c r="F8" s="5">
        <v>0.60899999999999999</v>
      </c>
    </row>
    <row r="9" spans="3:6" x14ac:dyDescent="0.5">
      <c r="C9" s="4">
        <v>500</v>
      </c>
      <c r="D9" s="10">
        <f>4.311003-1.850572</f>
        <v>2.4604310000000003</v>
      </c>
      <c r="E9" s="6">
        <f>Tabela1[[#This Row],[TOTAL (processamento sybase + tempo de envio)]]-Tabela1[[#This Row],[tempo de envio (Wireshark)]]</f>
        <v>8.5689999999996047E-3</v>
      </c>
      <c r="F9" s="5">
        <v>2.4689999999999999</v>
      </c>
    </row>
    <row r="10" spans="3:6" x14ac:dyDescent="0.5">
      <c r="C10" s="4">
        <v>1000</v>
      </c>
      <c r="D10" s="10">
        <f>6.748977-1.823614</f>
        <v>4.9253629999999999</v>
      </c>
      <c r="E10" s="6">
        <f>Tabela1[[#This Row],[TOTAL (processamento sybase + tempo de envio)]]-Tabela1[[#This Row],[tempo de envio (Wireshark)]]</f>
        <v>1.1637000000000342E-2</v>
      </c>
      <c r="F10" s="10">
        <v>4.9370000000000003</v>
      </c>
    </row>
    <row r="11" spans="3:6" x14ac:dyDescent="0.5">
      <c r="C11" s="7">
        <v>5000</v>
      </c>
      <c r="D11" s="8">
        <f>32.5434-7.908772</f>
        <v>24.634627999999999</v>
      </c>
      <c r="E11" s="6">
        <f>Tabela1[[#This Row],[TOTAL (processamento sybase + tempo de envio)]]-Tabela1[[#This Row],[tempo de envio (Wireshark)]]</f>
        <v>8.437200000000189E-2</v>
      </c>
      <c r="F11" s="8">
        <v>24.719000000000001</v>
      </c>
    </row>
    <row r="12" spans="3:6" x14ac:dyDescent="0.5">
      <c r="C12" s="8">
        <v>10000</v>
      </c>
      <c r="D12" s="8">
        <f>49.877081-0</f>
        <v>49.877080999999997</v>
      </c>
      <c r="E12" s="8">
        <f>Tabela1[[#This Row],[TOTAL (processamento sybase + tempo de envio)]]-Tabela1[[#This Row],[tempo de envio (Wireshark)]]</f>
        <v>1.3919000000001347E-2</v>
      </c>
      <c r="F12" s="8">
        <v>49.890999999999998</v>
      </c>
    </row>
    <row r="13" spans="3:6" x14ac:dyDescent="0.5">
      <c r="C13" s="4">
        <v>25000</v>
      </c>
      <c r="D13" s="17">
        <f>116.262585-4.117032</f>
        <v>112.14555300000001</v>
      </c>
      <c r="E13" s="8">
        <f>Tabela1[[#This Row],[TOTAL (processamento sybase + tempo de envio)]]-Tabela1[[#This Row],[tempo de envio (Wireshark)]]</f>
        <v>0.27644699999999034</v>
      </c>
      <c r="F13" s="17">
        <v>112.422</v>
      </c>
    </row>
    <row r="14" spans="3:6" x14ac:dyDescent="0.5">
      <c r="C14" s="4">
        <v>50000</v>
      </c>
      <c r="D14" s="16">
        <f>299.888244-6.143904</f>
        <v>293.74433999999997</v>
      </c>
      <c r="E14" s="8">
        <f>Tabela1[[#This Row],[TOTAL (processamento sybase + tempo de envio)]]-Tabela1[[#This Row],[tempo de envio (Wireshark)]]</f>
        <v>0.39466000000004442</v>
      </c>
      <c r="F14" s="14">
        <v>294.13900000000001</v>
      </c>
    </row>
    <row r="15" spans="3:6" x14ac:dyDescent="0.5">
      <c r="C15" s="4">
        <v>100000</v>
      </c>
      <c r="D15" s="14">
        <f>507.783443-0.361885</f>
        <v>507.421558</v>
      </c>
      <c r="E15" s="8">
        <f>Tabela1[[#This Row],[TOTAL (processamento sybase + tempo de envio)]]-Tabela1[[#This Row],[tempo de envio (Wireshark)]]</f>
        <v>0.14544200000000274</v>
      </c>
      <c r="F15" s="14">
        <v>507.56700000000001</v>
      </c>
    </row>
    <row r="16" spans="3:6" x14ac:dyDescent="0.5">
      <c r="C16" s="4">
        <v>500000</v>
      </c>
      <c r="D16" s="10">
        <f>2172.760609-0.060757</f>
        <v>2172.6998519999997</v>
      </c>
      <c r="E16" s="8">
        <f>Tabela1[[#This Row],[TOTAL (processamento sybase + tempo de envio)]]-Tabela1[[#This Row],[tempo de envio (Wireshark)]]</f>
        <v>0.28514800000039031</v>
      </c>
      <c r="F16" s="16">
        <v>2172.9850000000001</v>
      </c>
    </row>
    <row r="17" spans="3:9" x14ac:dyDescent="0.5">
      <c r="C17" s="13"/>
      <c r="D17" s="13"/>
      <c r="E17" s="15"/>
      <c r="F17" s="15"/>
    </row>
    <row r="18" spans="3:9" x14ac:dyDescent="0.5">
      <c r="C18" s="13"/>
      <c r="D18" s="13"/>
      <c r="E18" s="15"/>
      <c r="F18" s="15"/>
    </row>
    <row r="19" spans="3:9" x14ac:dyDescent="0.5">
      <c r="C19" s="13"/>
      <c r="D19" s="13"/>
      <c r="E19" s="15"/>
      <c r="F19" s="15"/>
    </row>
    <row r="20" spans="3:9" x14ac:dyDescent="0.5">
      <c r="C20" s="13"/>
      <c r="D20" s="13"/>
      <c r="E20" s="15"/>
      <c r="F20" s="15"/>
    </row>
    <row r="21" spans="3:9" x14ac:dyDescent="0.5">
      <c r="C21" s="13"/>
      <c r="D21" s="13"/>
      <c r="E21" s="15"/>
      <c r="F21" s="15"/>
    </row>
    <row r="22" spans="3:9" x14ac:dyDescent="0.5">
      <c r="C22" s="13"/>
      <c r="D22" s="13"/>
      <c r="E22" s="15"/>
      <c r="F22" s="15"/>
    </row>
    <row r="23" spans="3:9" x14ac:dyDescent="0.5">
      <c r="C23" s="13"/>
      <c r="D23" s="13"/>
      <c r="E23" s="15"/>
      <c r="F23" s="15"/>
    </row>
    <row r="25" spans="3:9" x14ac:dyDescent="0.5">
      <c r="D25" s="12"/>
    </row>
    <row r="29" spans="3:9" x14ac:dyDescent="0.5">
      <c r="I29" s="22"/>
    </row>
    <row r="40" spans="3:9" x14ac:dyDescent="0.5">
      <c r="C40" s="9" t="s">
        <v>5</v>
      </c>
    </row>
    <row r="41" spans="3:9" x14ac:dyDescent="0.5">
      <c r="C41" s="1" t="s">
        <v>0</v>
      </c>
      <c r="D41" s="2" t="s">
        <v>8</v>
      </c>
      <c r="E41" s="2" t="s">
        <v>2</v>
      </c>
      <c r="F41" s="3" t="s">
        <v>9</v>
      </c>
      <c r="G41" s="10" t="s">
        <v>4</v>
      </c>
      <c r="H41" s="10" t="s">
        <v>6</v>
      </c>
      <c r="I41" s="21" t="s">
        <v>10</v>
      </c>
    </row>
    <row r="42" spans="3:9" x14ac:dyDescent="0.5">
      <c r="C42" s="4">
        <v>10</v>
      </c>
      <c r="D42" s="5">
        <v>0.17100000000000001</v>
      </c>
      <c r="E42" s="5">
        <v>0</v>
      </c>
      <c r="F42" s="6">
        <f>Tabela13[[#This Row],[tempo de processamento Sybase ]]+Tabela13[[#This Row],[tempo de envio (Wireshark)]]</f>
        <v>0.17100000000000001</v>
      </c>
      <c r="G42" s="10">
        <f>33.14-32.48</f>
        <v>0.66000000000000369</v>
      </c>
      <c r="H42" s="10">
        <f>Tabela13[[#This Row],[tempo de processamento MYSQL (bat file)]]+Tabela13[[#This Row],[total  (processamento + envio)]]+Tabela13[[#This Row],[tempo de envio (Wireshark)]]</f>
        <v>0.83100000000000374</v>
      </c>
      <c r="I42" s="18">
        <v>28672</v>
      </c>
    </row>
    <row r="43" spans="3:9" x14ac:dyDescent="0.5">
      <c r="C43" s="4">
        <v>50</v>
      </c>
      <c r="D43" s="5">
        <v>0.17799999999999999</v>
      </c>
      <c r="E43" s="5">
        <v>0</v>
      </c>
      <c r="F43" s="6">
        <f>Tabela13[[#This Row],[tempo de processamento Sybase ]]+Tabela13[[#This Row],[tempo de envio (Wireshark)]]</f>
        <v>0.17799999999999999</v>
      </c>
      <c r="G43" s="20">
        <f>26.93-26.15</f>
        <v>0.78000000000000114</v>
      </c>
      <c r="H43" s="10">
        <f>Tabela13[[#This Row],[tempo de processamento MYSQL (bat file)]]+Tabela13[[#This Row],[total  (processamento + envio)]]+Tabela13[[#This Row],[tempo de envio (Wireshark)]]</f>
        <v>0.95800000000000107</v>
      </c>
      <c r="I43" s="18">
        <v>32768</v>
      </c>
    </row>
    <row r="44" spans="3:9" x14ac:dyDescent="0.5">
      <c r="C44" s="4">
        <v>100</v>
      </c>
      <c r="D44" s="5">
        <v>0.21299999999999999</v>
      </c>
      <c r="E44" s="5">
        <v>0</v>
      </c>
      <c r="F44" s="6">
        <f>Tabela13[[#This Row],[tempo de processamento Sybase ]]+Tabela13[[#This Row],[tempo de envio (Wireshark)]]</f>
        <v>0.21299999999999999</v>
      </c>
      <c r="G44" s="19">
        <f>38.68-37.67</f>
        <v>1.009999999999998</v>
      </c>
      <c r="H44" s="10">
        <f>Tabela13[[#This Row],[tempo de processamento MYSQL (bat file)]]+Tabela13[[#This Row],[total  (processamento + envio)]]+Tabela13[[#This Row],[tempo de envio (Wireshark)]]</f>
        <v>1.2229999999999981</v>
      </c>
      <c r="I44" s="18">
        <v>61440</v>
      </c>
    </row>
    <row r="45" spans="3:9" x14ac:dyDescent="0.5">
      <c r="C45" s="4">
        <v>500</v>
      </c>
      <c r="D45" s="5">
        <v>0.314</v>
      </c>
      <c r="E45" s="5">
        <v>0</v>
      </c>
      <c r="F45" s="6">
        <f>Tabela13[[#This Row],[tempo de processamento Sybase ]]+Tabela13[[#This Row],[tempo de envio (Wireshark)]]</f>
        <v>0.314</v>
      </c>
      <c r="G45" s="10">
        <f>55.59-54.4</f>
        <v>1.1900000000000048</v>
      </c>
      <c r="H45" s="10">
        <f>Tabela13[[#This Row],[tempo de processamento MYSQL (bat file)]]+Tabela13[[#This Row],[total  (processamento + envio)]]+Tabela13[[#This Row],[tempo de envio (Wireshark)]]</f>
        <v>1.5040000000000049</v>
      </c>
      <c r="I45" s="18">
        <v>266240</v>
      </c>
    </row>
    <row r="46" spans="3:9" x14ac:dyDescent="0.5">
      <c r="C46" s="4">
        <v>1000</v>
      </c>
      <c r="D46" s="10">
        <v>0.35899999999999999</v>
      </c>
      <c r="E46" s="5">
        <v>0</v>
      </c>
      <c r="F46" s="6">
        <f>Tabela13[[#This Row],[tempo de processamento Sybase ]]+Tabela13[[#This Row],[tempo de envio (Wireshark)]]</f>
        <v>0.35899999999999999</v>
      </c>
      <c r="G46" s="10">
        <f>35.75-34.37</f>
        <v>1.3800000000000026</v>
      </c>
      <c r="H46" s="10">
        <f>Tabela13[[#This Row],[tempo de processamento MYSQL (bat file)]]+Tabela13[[#This Row],[total  (processamento + envio)]]+Tabela13[[#This Row],[tempo de envio (Wireshark)]]</f>
        <v>1.7390000000000025</v>
      </c>
      <c r="I46" s="18">
        <v>516096</v>
      </c>
    </row>
    <row r="47" spans="3:9" x14ac:dyDescent="0.5">
      <c r="C47" s="7">
        <v>5000</v>
      </c>
      <c r="D47" s="8">
        <v>0.40600000000000003</v>
      </c>
      <c r="E47" s="5">
        <v>0</v>
      </c>
      <c r="F47" s="6">
        <f>Tabela13[[#This Row],[tempo de processamento Sybase ]]+Tabela13[[#This Row],[tempo de envio (Wireshark)]]</f>
        <v>0.40600000000000003</v>
      </c>
      <c r="G47" s="10">
        <f>28.87-25.34</f>
        <v>3.5300000000000011</v>
      </c>
      <c r="H47" s="10">
        <f>Tabela13[[#This Row],[tempo de processamento MYSQL (bat file)]]+Tabela13[[#This Row],[total  (processamento + envio)]]+Tabela13[[#This Row],[tempo de envio (Wireshark)]]</f>
        <v>3.9360000000000013</v>
      </c>
      <c r="I47" s="18">
        <v>2568192</v>
      </c>
    </row>
    <row r="48" spans="3:9" x14ac:dyDescent="0.5">
      <c r="C48" s="8">
        <v>10000</v>
      </c>
      <c r="D48" s="8">
        <v>0.65600000000000003</v>
      </c>
      <c r="E48" s="5">
        <v>0</v>
      </c>
      <c r="F48" s="8">
        <f>Tabela13[[#This Row],[tempo de processamento Sybase ]]+Tabela13[[#This Row],[tempo de envio (Wireshark)]]</f>
        <v>0.65600000000000003</v>
      </c>
      <c r="G48" s="8">
        <f>9.04-3.44</f>
        <v>5.6</v>
      </c>
      <c r="H48" s="8">
        <f>Tabela13[[#This Row],[tempo de processamento MYSQL (bat file)]]+Tabela13[[#This Row],[total  (processamento + envio)]]+Tabela13[[#This Row],[tempo de envio (Wireshark)]]</f>
        <v>6.2559999999999993</v>
      </c>
      <c r="I48" s="8">
        <v>5136384</v>
      </c>
    </row>
    <row r="49" spans="3:9" x14ac:dyDescent="0.5">
      <c r="C49" s="4">
        <v>25000</v>
      </c>
      <c r="D49" s="8">
        <v>1.171</v>
      </c>
      <c r="E49" s="5">
        <v>0</v>
      </c>
      <c r="F49" s="8">
        <f>Tabela13[[#This Row],[tempo de processamento Sybase ]]+Tabela13[[#This Row],[tempo de envio (Wireshark)]]</f>
        <v>1.171</v>
      </c>
      <c r="G49" s="8">
        <f>36.8-28.05</f>
        <v>8.7499999999999964</v>
      </c>
      <c r="H49" s="8">
        <f>Tabela13[[#This Row],[tempo de processamento MYSQL (bat file)]]+Tabela13[[#This Row],[total  (processamento + envio)]]+Tabela13[[#This Row],[tempo de envio (Wireshark)]]</f>
        <v>9.9209999999999958</v>
      </c>
      <c r="I49" s="8">
        <v>12918784</v>
      </c>
    </row>
    <row r="50" spans="3:9" x14ac:dyDescent="0.5">
      <c r="C50" s="4">
        <v>50000</v>
      </c>
      <c r="D50" s="8">
        <v>3.11</v>
      </c>
      <c r="E50" s="5">
        <v>0</v>
      </c>
      <c r="F50" s="8">
        <f>Tabela13[[#This Row],[tempo de processamento Sybase ]]+Tabela13[[#This Row],[tempo de envio (Wireshark)]]</f>
        <v>3.11</v>
      </c>
      <c r="G50" s="8">
        <f>33.66-2.23</f>
        <v>31.429999999999996</v>
      </c>
      <c r="H50" s="8">
        <f>Tabela13[[#This Row],[tempo de processamento MYSQL (bat file)]]+Tabela13[[#This Row],[total  (processamento + envio)]]+Tabela13[[#This Row],[tempo de envio (Wireshark)]]</f>
        <v>34.54</v>
      </c>
      <c r="I50" s="8">
        <v>25899008</v>
      </c>
    </row>
    <row r="51" spans="3:9" x14ac:dyDescent="0.5">
      <c r="C51" s="4">
        <v>100000</v>
      </c>
      <c r="D51" s="8">
        <v>5.6870000000000003</v>
      </c>
      <c r="E51" s="5">
        <v>0</v>
      </c>
      <c r="F51" s="8">
        <f>Tabela13[[#This Row],[tempo de processamento Sybase ]]+Tabela13[[#This Row],[tempo de envio (Wireshark)]]</f>
        <v>5.6870000000000003</v>
      </c>
      <c r="G51" s="8">
        <f>3922.52-3839.38</f>
        <v>83.139999999999873</v>
      </c>
      <c r="H51" s="8">
        <f>Tabela13[[#This Row],[tempo de processamento MYSQL (bat file)]]+Tabela13[[#This Row],[total  (processamento + envio)]]+Tabela13[[#This Row],[tempo de envio (Wireshark)]]</f>
        <v>88.82699999999987</v>
      </c>
      <c r="I51" s="8">
        <v>51867648</v>
      </c>
    </row>
    <row r="52" spans="3:9" x14ac:dyDescent="0.5">
      <c r="C52" s="4">
        <v>500000</v>
      </c>
      <c r="D52" s="8">
        <v>12.718999999999999</v>
      </c>
      <c r="E52" s="5">
        <v>0</v>
      </c>
      <c r="F52" s="8">
        <f>Tabela13[[#This Row],[tempo de processamento Sybase ]]+Tabela13[[#This Row],[tempo de envio (Wireshark)]]</f>
        <v>12.718999999999999</v>
      </c>
      <c r="G52" s="8">
        <f>5421.39-5212.88</f>
        <v>208.51000000000022</v>
      </c>
      <c r="H52" s="8">
        <f>Tabela13[[#This Row],[tempo de processamento MYSQL (bat file)]]+Tabela13[[#This Row],[total  (processamento + envio)]]+Tabela13[[#This Row],[tempo de envio (Wireshark)]]</f>
        <v>221.22900000000021</v>
      </c>
      <c r="I52" s="8">
        <v>261931008</v>
      </c>
    </row>
    <row r="53" spans="3:9" x14ac:dyDescent="0.5">
      <c r="C53" s="13"/>
      <c r="D53" s="13"/>
      <c r="E53" s="15"/>
      <c r="F53" s="15"/>
    </row>
    <row r="54" spans="3:9" x14ac:dyDescent="0.5">
      <c r="C54" s="13"/>
      <c r="D54" s="13"/>
      <c r="E54" s="15"/>
      <c r="F54" s="15"/>
    </row>
    <row r="55" spans="3:9" x14ac:dyDescent="0.5">
      <c r="C55" s="13"/>
      <c r="D55" s="13"/>
      <c r="E55" s="15"/>
      <c r="F55" s="15"/>
    </row>
    <row r="56" spans="3:9" x14ac:dyDescent="0.5">
      <c r="C56" s="13"/>
      <c r="D56" s="13"/>
      <c r="E56" s="15"/>
      <c r="F56" s="15"/>
    </row>
    <row r="57" spans="3:9" x14ac:dyDescent="0.5">
      <c r="C57" s="13"/>
      <c r="D57" s="13"/>
      <c r="E57" s="15"/>
      <c r="F57" s="15"/>
    </row>
    <row r="58" spans="3:9" x14ac:dyDescent="0.5">
      <c r="C58" s="13"/>
      <c r="D58" s="13"/>
      <c r="E58" s="15"/>
      <c r="F58" s="15"/>
    </row>
    <row r="59" spans="3:9" x14ac:dyDescent="0.5">
      <c r="C59" s="13"/>
      <c r="D59" s="13"/>
      <c r="E59" s="15"/>
      <c r="F59" s="15"/>
    </row>
    <row r="61" spans="3:9" x14ac:dyDescent="0.5">
      <c r="D61" s="12"/>
    </row>
    <row r="77" spans="3:3" x14ac:dyDescent="0.5">
      <c r="C77" s="9" t="s">
        <v>11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3"/>
  <sheetViews>
    <sheetView workbookViewId="0">
      <selection activeCell="C15" sqref="C15"/>
    </sheetView>
  </sheetViews>
  <sheetFormatPr defaultRowHeight="14.35" x14ac:dyDescent="0.5"/>
  <sheetData>
    <row r="13" spans="3:3" x14ac:dyDescent="0.5">
      <c r="C13" s="11">
        <v>9220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Vieira</dc:creator>
  <cp:lastModifiedBy>André Vieira</cp:lastModifiedBy>
  <dcterms:created xsi:type="dcterms:W3CDTF">2018-04-14T13:46:06Z</dcterms:created>
  <dcterms:modified xsi:type="dcterms:W3CDTF">2018-04-15T15:44:59Z</dcterms:modified>
</cp:coreProperties>
</file>