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indexanalytics-my.sharepoint.com/personal/aodonnell_index-analytics_com/Documents/Documents/PGMS/excel/"/>
    </mc:Choice>
  </mc:AlternateContent>
  <xr:revisionPtr revIDLastSave="571" documentId="8_{0A8A4B32-F3DF-40D1-9CD8-C6933C161A82}" xr6:coauthVersionLast="47" xr6:coauthVersionMax="47" xr10:uidLastSave="{9336F321-3AA9-4B24-9C63-BEA8F3D81660}"/>
  <bookViews>
    <workbookView xWindow="-120" yWindow="-16320" windowWidth="29040" windowHeight="15720" xr2:uid="{38424D15-B090-4AE3-AE3B-FD3323CB8EB4}"/>
  </bookViews>
  <sheets>
    <sheet name="geoMean to arithMean" sheetId="1" r:id="rId1"/>
    <sheet name="Derivative(meterPerSec)" sheetId="5" r:id="rId2"/>
    <sheet name="Derivative(milePerSec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N8" i="3"/>
  <c r="N9" i="3"/>
  <c r="N10" i="3"/>
  <c r="N11" i="3"/>
  <c r="N5" i="3"/>
  <c r="N6" i="3"/>
  <c r="N4" i="3"/>
  <c r="G6" i="3"/>
  <c r="G7" i="3"/>
  <c r="G8" i="3"/>
  <c r="G9" i="3"/>
  <c r="G10" i="3"/>
  <c r="G11" i="3"/>
  <c r="G12" i="3"/>
  <c r="G4" i="3"/>
  <c r="G5" i="3"/>
  <c r="C6" i="3"/>
  <c r="C7" i="3"/>
  <c r="D8" i="3" s="1"/>
  <c r="H8" i="3" s="1"/>
  <c r="C8" i="3"/>
  <c r="C9" i="3"/>
  <c r="C10" i="3"/>
  <c r="C11" i="3"/>
  <c r="C12" i="3"/>
  <c r="C13" i="3"/>
  <c r="C5" i="3"/>
  <c r="C4" i="3"/>
  <c r="C40" i="3"/>
  <c r="C41" i="3"/>
  <c r="C42" i="3"/>
  <c r="C43" i="3"/>
  <c r="C44" i="3"/>
  <c r="C45" i="3"/>
  <c r="C46" i="3"/>
  <c r="C47" i="3"/>
  <c r="C48" i="3"/>
  <c r="C39" i="3"/>
  <c r="D39" i="3"/>
  <c r="C13" i="5"/>
  <c r="D12" i="5" s="1"/>
  <c r="G12" i="5"/>
  <c r="C12" i="5"/>
  <c r="D11" i="5" s="1"/>
  <c r="J11" i="5"/>
  <c r="G11" i="5"/>
  <c r="C11" i="5"/>
  <c r="D10" i="5" s="1"/>
  <c r="J10" i="5"/>
  <c r="G10" i="5"/>
  <c r="C10" i="5"/>
  <c r="J9" i="5"/>
  <c r="G9" i="5"/>
  <c r="C9" i="5"/>
  <c r="J8" i="5"/>
  <c r="G8" i="5"/>
  <c r="D8" i="5"/>
  <c r="H8" i="5" s="1"/>
  <c r="C8" i="5"/>
  <c r="D9" i="5" s="1"/>
  <c r="G7" i="5"/>
  <c r="D7" i="5"/>
  <c r="H7" i="5" s="1"/>
  <c r="C7" i="5"/>
  <c r="D6" i="5" s="1"/>
  <c r="G6" i="5"/>
  <c r="C6" i="5"/>
  <c r="D5" i="5" s="1"/>
  <c r="H5" i="5" s="1"/>
  <c r="G5" i="5"/>
  <c r="C5" i="5"/>
  <c r="G4" i="5"/>
  <c r="C4" i="5"/>
  <c r="C3" i="5"/>
  <c r="D4" i="5" s="1"/>
  <c r="H4" i="5" s="1"/>
  <c r="C3" i="3"/>
  <c r="C12" i="1"/>
  <c r="C25" i="1" s="1"/>
  <c r="B29" i="1"/>
  <c r="E29" i="1" s="1"/>
  <c r="D33" i="1"/>
  <c r="C3" i="1"/>
  <c r="B3" i="1" s="1"/>
  <c r="D3" i="1" s="1"/>
  <c r="C4" i="1"/>
  <c r="C17" i="1" s="1"/>
  <c r="C5" i="1"/>
  <c r="C18" i="1" s="1"/>
  <c r="C6" i="1"/>
  <c r="C19" i="1" s="1"/>
  <c r="C7" i="1"/>
  <c r="C20" i="1" s="1"/>
  <c r="C8" i="1"/>
  <c r="C21" i="1" s="1"/>
  <c r="C9" i="1"/>
  <c r="C22" i="1" s="1"/>
  <c r="C10" i="1"/>
  <c r="C23" i="1" s="1"/>
  <c r="C11" i="1"/>
  <c r="C24" i="1" s="1"/>
  <c r="M8" i="3" l="1"/>
  <c r="D5" i="3"/>
  <c r="D40" i="3"/>
  <c r="E8" i="5"/>
  <c r="K8" i="5" s="1"/>
  <c r="H9" i="5"/>
  <c r="H10" i="5"/>
  <c r="E9" i="5"/>
  <c r="K9" i="5" s="1"/>
  <c r="H6" i="5"/>
  <c r="E5" i="5"/>
  <c r="K5" i="5" s="1"/>
  <c r="E10" i="5"/>
  <c r="K10" i="5" s="1"/>
  <c r="H11" i="5"/>
  <c r="H12" i="5"/>
  <c r="E11" i="5"/>
  <c r="K11" i="5" s="1"/>
  <c r="E6" i="5"/>
  <c r="K6" i="5" s="1"/>
  <c r="E7" i="5"/>
  <c r="K7" i="5" s="1"/>
  <c r="D7" i="3"/>
  <c r="M7" i="3" s="1"/>
  <c r="D11" i="3"/>
  <c r="D10" i="3"/>
  <c r="M10" i="3" s="1"/>
  <c r="D6" i="3"/>
  <c r="E7" i="3" s="1"/>
  <c r="K7" i="3" s="1"/>
  <c r="D4" i="3"/>
  <c r="M4" i="3" s="1"/>
  <c r="D12" i="3"/>
  <c r="M12" i="3" s="1"/>
  <c r="D9" i="3"/>
  <c r="M9" i="3" s="1"/>
  <c r="E25" i="1"/>
  <c r="C16" i="1"/>
  <c r="E20" i="1" s="1"/>
  <c r="B30" i="1"/>
  <c r="B31" i="1" s="1"/>
  <c r="B32" i="1" s="1"/>
  <c r="E12" i="1"/>
  <c r="G3" i="1"/>
  <c r="E5" i="1"/>
  <c r="E9" i="1"/>
  <c r="E6" i="1"/>
  <c r="E10" i="1"/>
  <c r="E8" i="1"/>
  <c r="E11" i="1"/>
  <c r="F3" i="1"/>
  <c r="E7" i="1"/>
  <c r="E4" i="1"/>
  <c r="B4" i="1"/>
  <c r="G4" i="1" s="1"/>
  <c r="E30" i="1" l="1"/>
  <c r="E31" i="1"/>
  <c r="H6" i="3"/>
  <c r="E5" i="3"/>
  <c r="K5" i="3" s="1"/>
  <c r="M6" i="3"/>
  <c r="H5" i="3"/>
  <c r="E4" i="3"/>
  <c r="K4" i="3" s="1"/>
  <c r="M5" i="3"/>
  <c r="H11" i="3"/>
  <c r="M11" i="3"/>
  <c r="E8" i="3"/>
  <c r="K8" i="3" s="1"/>
  <c r="H9" i="3"/>
  <c r="E9" i="3"/>
  <c r="K9" i="3" s="1"/>
  <c r="H10" i="3"/>
  <c r="E6" i="3"/>
  <c r="K6" i="3" s="1"/>
  <c r="H7" i="3"/>
  <c r="E11" i="3"/>
  <c r="K11" i="3" s="1"/>
  <c r="H12" i="3"/>
  <c r="H4" i="3"/>
  <c r="E39" i="3"/>
  <c r="D41" i="3"/>
  <c r="E10" i="3"/>
  <c r="K10" i="3" s="1"/>
  <c r="B16" i="1"/>
  <c r="B33" i="1"/>
  <c r="E33" i="1" s="1"/>
  <c r="E32" i="1"/>
  <c r="H4" i="1"/>
  <c r="I4" i="1" s="1"/>
  <c r="D4" i="1"/>
  <c r="F4" i="1"/>
  <c r="B5" i="1"/>
  <c r="G5" i="1" s="1"/>
  <c r="L4" i="1" s="1"/>
  <c r="F33" i="1" l="1"/>
  <c r="G33" i="1"/>
  <c r="H33" i="1" s="1"/>
  <c r="D42" i="3"/>
  <c r="E40" i="3"/>
  <c r="F39" i="3" s="1"/>
  <c r="B17" i="1"/>
  <c r="B18" i="1" s="1"/>
  <c r="H5" i="1"/>
  <c r="I5" i="1" s="1"/>
  <c r="B6" i="1"/>
  <c r="G6" i="1" s="1"/>
  <c r="L5" i="1" s="1"/>
  <c r="F5" i="1"/>
  <c r="D5" i="1"/>
  <c r="D43" i="3" l="1"/>
  <c r="E41" i="3"/>
  <c r="F40" i="3" s="1"/>
  <c r="B19" i="1"/>
  <c r="H6" i="1"/>
  <c r="I6" i="1" s="1"/>
  <c r="B7" i="1"/>
  <c r="G7" i="1" s="1"/>
  <c r="D6" i="1"/>
  <c r="F6" i="1"/>
  <c r="J7" i="1" l="1"/>
  <c r="L6" i="1"/>
  <c r="M5" i="1" s="1"/>
  <c r="D44" i="3"/>
  <c r="E42" i="3"/>
  <c r="F41" i="3" s="1"/>
  <c r="B20" i="1"/>
  <c r="H7" i="1"/>
  <c r="I7" i="1" s="1"/>
  <c r="B8" i="1"/>
  <c r="G8" i="1" s="1"/>
  <c r="L7" i="1" s="1"/>
  <c r="M6" i="1" s="1"/>
  <c r="D7" i="1"/>
  <c r="F7" i="1"/>
  <c r="D45" i="3" l="1"/>
  <c r="E43" i="3"/>
  <c r="F42" i="3" s="1"/>
  <c r="D20" i="1"/>
  <c r="F20" i="1"/>
  <c r="G20" i="1"/>
  <c r="H20" i="1" s="1"/>
  <c r="I20" i="1" s="1"/>
  <c r="B21" i="1"/>
  <c r="H8" i="1"/>
  <c r="I8" i="1" s="1"/>
  <c r="B9" i="1"/>
  <c r="G9" i="1" s="1"/>
  <c r="L8" i="1" s="1"/>
  <c r="M7" i="1" s="1"/>
  <c r="D8" i="1"/>
  <c r="F8" i="1"/>
  <c r="D46" i="3" l="1"/>
  <c r="E44" i="3"/>
  <c r="F43" i="3" s="1"/>
  <c r="B22" i="1"/>
  <c r="H9" i="1"/>
  <c r="I9" i="1" s="1"/>
  <c r="B10" i="1"/>
  <c r="G10" i="1" s="1"/>
  <c r="L9" i="1" s="1"/>
  <c r="M8" i="1" s="1"/>
  <c r="D9" i="1"/>
  <c r="F9" i="1"/>
  <c r="D47" i="3" l="1"/>
  <c r="E45" i="3"/>
  <c r="F44" i="3" s="1"/>
  <c r="B23" i="1"/>
  <c r="H10" i="1"/>
  <c r="I10" i="1" s="1"/>
  <c r="B11" i="1"/>
  <c r="D10" i="1"/>
  <c r="F10" i="1"/>
  <c r="E46" i="3" l="1"/>
  <c r="F45" i="3" s="1"/>
  <c r="D48" i="3"/>
  <c r="E47" i="3" s="1"/>
  <c r="F46" i="3" s="1"/>
  <c r="B24" i="1"/>
  <c r="G11" i="1"/>
  <c r="L10" i="1" s="1"/>
  <c r="M9" i="1" s="1"/>
  <c r="B12" i="1"/>
  <c r="D11" i="1"/>
  <c r="F11" i="1"/>
  <c r="B25" i="1" l="1"/>
  <c r="D12" i="1"/>
  <c r="F12" i="1"/>
  <c r="G12" i="1"/>
  <c r="L11" i="1" s="1"/>
  <c r="M10" i="1" s="1"/>
  <c r="H11" i="1"/>
  <c r="I11" i="1" s="1"/>
  <c r="H12" i="1" l="1"/>
  <c r="I12" i="1" s="1"/>
  <c r="J12" i="1"/>
  <c r="G25" i="1"/>
  <c r="H25" i="1" s="1"/>
  <c r="I25" i="1" s="1"/>
  <c r="F25" i="1"/>
  <c r="D25" i="1"/>
</calcChain>
</file>

<file path=xl/sharedStrings.xml><?xml version="1.0" encoding="utf-8"?>
<sst xmlns="http://schemas.openxmlformats.org/spreadsheetml/2006/main" count="124" uniqueCount="58">
  <si>
    <t>period</t>
  </si>
  <si>
    <t>value</t>
  </si>
  <si>
    <t>delta</t>
  </si>
  <si>
    <t>arithmeticMean</t>
  </si>
  <si>
    <t>rate</t>
  </si>
  <si>
    <t>arithMeanRate2p</t>
  </si>
  <si>
    <t>geoMeanValue2p</t>
  </si>
  <si>
    <t>arithMeanValue2p</t>
  </si>
  <si>
    <t>geoMeanRate2p</t>
  </si>
  <si>
    <t>deltaGeoToArith</t>
  </si>
  <si>
    <t>arithMeanValue5p</t>
  </si>
  <si>
    <t>geoMeanValue5p</t>
  </si>
  <si>
    <t>geoRate5p</t>
  </si>
  <si>
    <t>multiplicativeRate_5yr</t>
  </si>
  <si>
    <t>geometricMean</t>
  </si>
  <si>
    <t>usingProductFunction</t>
  </si>
  <si>
    <t>Time(s)</t>
  </si>
  <si>
    <t>firstDeriv</t>
  </si>
  <si>
    <t>mph</t>
  </si>
  <si>
    <t>rate(ft/sec)</t>
  </si>
  <si>
    <t>position(ft)</t>
  </si>
  <si>
    <t>firstDeriv(mile/hour)</t>
  </si>
  <si>
    <t>secondDeriv(mile/hour)</t>
  </si>
  <si>
    <t>parms</t>
  </si>
  <si>
    <t>velocity(mph)</t>
  </si>
  <si>
    <t>acceleration(mile/(hour^2))</t>
  </si>
  <si>
    <t>Position(m)</t>
  </si>
  <si>
    <t>velocity(m/s)</t>
  </si>
  <si>
    <t>acceleration(m/s^2)</t>
  </si>
  <si>
    <t>Parms</t>
  </si>
  <si>
    <t>y=2x</t>
  </si>
  <si>
    <t>Equation</t>
  </si>
  <si>
    <t>y=0.94*x^2-5.06*x+13.4</t>
  </si>
  <si>
    <t>dy/dx=2x^0</t>
  </si>
  <si>
    <t>dy/dx=2*0.94*x - 5.06x^0</t>
  </si>
  <si>
    <t>Velocity</t>
  </si>
  <si>
    <t>secondDeriv</t>
  </si>
  <si>
    <t>(d^2)y/d(x^2)=0</t>
  </si>
  <si>
    <t>(d^2)y/d(x^2)=1*2*0.94*x^0</t>
  </si>
  <si>
    <t>(d^2)y/d(x^2)=1*2*0.94*x^1</t>
  </si>
  <si>
    <t>(d^2)y/d(x^2)=1*2*0.94*x^2</t>
  </si>
  <si>
    <t>(d^2)y/d(x^2)=1*2*0.94*x^3</t>
  </si>
  <si>
    <t>Acceleration</t>
  </si>
  <si>
    <t>f '' (x) = (d^2)y/d(x^2)</t>
  </si>
  <si>
    <t>f ' (x) = dy/dx</t>
  </si>
  <si>
    <t>y=(60*5280x)/(60*60)</t>
  </si>
  <si>
    <t>Position(ft)</t>
  </si>
  <si>
    <t>velocity(ft/s)</t>
  </si>
  <si>
    <t>acceleration(ft/s^2)</t>
  </si>
  <si>
    <t>dy/dx=(5280/60)*(x^0) = 88</t>
  </si>
  <si>
    <t>acceleration(mph)</t>
  </si>
  <si>
    <t>geoMeanRate5p perYear</t>
  </si>
  <si>
    <t>arithMeanRate5p perYear</t>
  </si>
  <si>
    <t>return WikiExample</t>
  </si>
  <si>
    <t>deltaPct range (-.10 to .30)</t>
  </si>
  <si>
    <t>1st Derivate(Rate)</t>
  </si>
  <si>
    <t>2nd Derivate (Rate)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</si>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</sst>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#,##0.000"/>
    <numFmt numFmtId="168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mediumGray"/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bgColor rgb="FFFFC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8" fontId="0" fillId="2" borderId="0" xfId="0" applyNumberFormat="1" applyFill="1"/>
    <xf numFmtId="164" fontId="0" fillId="2" borderId="0" xfId="0" applyNumberFormat="1" applyFill="1"/>
    <xf numFmtId="0" fontId="0" fillId="1" borderId="0" xfId="0" applyFill="1"/>
    <xf numFmtId="0" fontId="2" fillId="3" borderId="0" xfId="0" applyFont="1" applyFill="1"/>
    <xf numFmtId="10" fontId="2" fillId="3" borderId="0" xfId="0" applyNumberFormat="1" applyFont="1" applyFill="1" applyAlignment="1">
      <alignment wrapText="1"/>
    </xf>
    <xf numFmtId="167" fontId="2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2" fillId="2" borderId="0" xfId="0" applyFont="1" applyFill="1"/>
    <xf numFmtId="2" fontId="0" fillId="5" borderId="0" xfId="0" applyNumberFormat="1" applyFill="1"/>
    <xf numFmtId="4" fontId="0" fillId="5" borderId="0" xfId="0" applyNumberFormat="1" applyFill="1"/>
    <xf numFmtId="0" fontId="2" fillId="3" borderId="0" xfId="0" applyFont="1" applyFill="1" applyAlignment="1">
      <alignment wrapText="1"/>
    </xf>
    <xf numFmtId="4" fontId="2" fillId="3" borderId="0" xfId="0" applyNumberFormat="1" applyFont="1" applyFill="1" applyAlignment="1">
      <alignment wrapText="1"/>
    </xf>
    <xf numFmtId="168" fontId="2" fillId="3" borderId="0" xfId="0" applyNumberFormat="1" applyFont="1" applyFill="1" applyAlignment="1">
      <alignment wrapText="1"/>
    </xf>
    <xf numFmtId="167" fontId="2" fillId="3" borderId="0" xfId="0" applyNumberFormat="1" applyFont="1" applyFill="1" applyAlignment="1">
      <alignment wrapText="1"/>
    </xf>
    <xf numFmtId="166" fontId="2" fillId="3" borderId="0" xfId="1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0" fillId="1" borderId="0" xfId="0" applyFill="1" applyAlignment="1">
      <alignment wrapText="1"/>
    </xf>
    <xf numFmtId="165" fontId="0" fillId="3" borderId="0" xfId="0" applyNumberFormat="1" applyFill="1"/>
    <xf numFmtId="168" fontId="0" fillId="9" borderId="0" xfId="0" applyNumberFormat="1" applyFill="1"/>
    <xf numFmtId="165" fontId="0" fillId="10" borderId="0" xfId="0" applyNumberFormat="1" applyFill="1"/>
  </cellXfs>
  <cellStyles count="2">
    <cellStyle name="Normal" xfId="0" builtinId="0"/>
    <cellStyle name="Percent" xfId="1" builtinId="5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'geoMean to arithMean'!$G$1</c:f>
              <c:strCache>
                <c:ptCount val="1"/>
                <c:pt idx="0">
                  <c:v>Rate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'geoMean to arithMean'!$A$3:$A$12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'geoMean to arithMean'!$G$3:$G$12</c:f>
              <c:numCache>
                <c:formatCode>#,##0.0000</c:formatCode>
                <c:ptCount val="10"/>
                <c:pt idx="0">
                  <c:v>1.0541242491485658</c:v>
                </c:pt>
                <c:pt idx="1">
                  <c:v>0.95990617952339274</c:v>
                </c:pt>
                <c:pt idx="2">
                  <c:v>1.2891060065207647</c:v>
                </c:pt>
                <c:pt idx="3">
                  <c:v>1.2867313768012134</c:v>
                </c:pt>
                <c:pt idx="4">
                  <c:v>1.2898620177661946</c:v>
                </c:pt>
                <c:pt idx="5">
                  <c:v>1.2544503867375478</c:v>
                </c:pt>
                <c:pt idx="6">
                  <c:v>0.95560021093927972</c:v>
                </c:pt>
                <c:pt idx="7">
                  <c:v>0.90460990055917689</c:v>
                </c:pt>
                <c:pt idx="8">
                  <c:v>1.2807185341974647</c:v>
                </c:pt>
                <c:pt idx="9">
                  <c:v>1.1832267309747508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7-43D7-851A-63FB031E85F7}"/>
            </c:ext>
          </c:extLst>
        </c:ser>
        <c:ser>
          <c:idx val="1"/>
          <c:order val="1"/>
          <c:tx>
            <c:strRef>
              <c:f>'geoMean to arithMean'!$L$1</c:f>
              <c:strCache>
                <c:ptCount val="1"/>
                <c:pt idx="0">
                  <c:v>1st Derivate(Rate)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'geoMean to arithMean'!$A$4:$A$11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'geoMean to arithMean'!$L$4:$L$11</c:f>
              <c:numCache>
                <c:formatCode>0.000</c:formatCode>
                <c:ptCount val="8"/>
                <c:pt idx="0">
                  <c:v>0.11749087868609942</c:v>
                </c:pt>
                <c:pt idx="1">
                  <c:v>0.16341259863891033</c:v>
                </c:pt>
                <c:pt idx="2">
                  <c:v>3.7800562271494975E-4</c:v>
                </c:pt>
                <c:pt idx="3">
                  <c:v>-1.6140495031832791E-2</c:v>
                </c:pt>
                <c:pt idx="4">
                  <c:v>-0.16713090341345743</c:v>
                </c:pt>
                <c:pt idx="5">
                  <c:v>-0.17492024308918547</c:v>
                </c:pt>
                <c:pt idx="6">
                  <c:v>0.16255916162909251</c:v>
                </c:pt>
                <c:pt idx="7">
                  <c:v>0.13930841520778697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7-43D7-851A-63FB031E85F7}"/>
            </c:ext>
          </c:extLst>
        </c:ser>
        <c:ser>
          <c:idx val="2"/>
          <c:order val="2"/>
          <c:tx>
            <c:strRef>
              <c:f>'geoMean to arithMean'!$M$1</c:f>
              <c:strCache>
                <c:ptCount val="1"/>
                <c:pt idx="0">
                  <c:v>2nd Derivate (Rate)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'geoMean to arithMean'!$A$5:$A$10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'geoMean to arithMean'!$M$5:$M$10</c:f>
              <c:numCache>
                <c:formatCode>0.000</c:formatCode>
                <c:ptCount val="6"/>
                <c:pt idx="0">
                  <c:v>-5.8556436531692235E-2</c:v>
                </c:pt>
                <c:pt idx="1">
                  <c:v>-8.9776546835371562E-2</c:v>
                </c:pt>
                <c:pt idx="2">
                  <c:v>-8.3754454518086191E-2</c:v>
                </c:pt>
                <c:pt idx="3">
                  <c:v>-7.9389874028676338E-2</c:v>
                </c:pt>
                <c:pt idx="4">
                  <c:v>0.16484503252127497</c:v>
                </c:pt>
                <c:pt idx="5">
                  <c:v>0.15711432914848622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7-43D7-851A-63FB031E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15455"/>
        <c:axId val="714714015"/>
      </c:scatterChart>
      <c:valAx>
        <c:axId val="7147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14015"/>
        <c:crosses val="autoZero"/>
        <c:crossBetween val="midCat"/>
      </c:valAx>
      <c:valAx>
        <c:axId val="7147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1545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'Derivative(meterPerSec)'!$D$2</c:f>
              <c:strCache>
                <c:ptCount val="1"/>
                <c:pt idx="0">
                  <c:v>velocity(m/s)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'Derivative(meterPerSec)'!$A$4:$A$12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'Derivative(meterPerSec)'!$D$4:$D$12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2.8000000000000016</c:v>
                </c:pt>
                <c:pt idx="4">
                  <c:v>4.4399999999999977</c:v>
                </c:pt>
                <c:pt idx="5">
                  <c:v>6.219999999999998</c:v>
                </c:pt>
                <c:pt idx="6">
                  <c:v>8.1000000000000014</c:v>
                </c:pt>
                <c:pt idx="7">
                  <c:v>9.98</c:v>
                </c:pt>
                <c:pt idx="8">
                  <c:v>11.860000000000003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4D54-A40A-9C85C04B57D5}"/>
            </c:ext>
          </c:extLst>
        </c:ser>
        <c:ser>
          <c:idx val="0"/>
          <c:order val="1"/>
          <c:tx>
            <c:strRef>
              <c:f>'Derivative(meterPerSec)'!$C$2</c:f>
              <c:strCache>
                <c:ptCount val="1"/>
                <c:pt idx="0">
                  <c:v>Position(m)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'Derivative(meterPerSec)'!$A$3:$A$13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'Derivative(meterPerSec)'!$C$3:$C$13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11.600000000000003</c:v>
                </c:pt>
                <c:pt idx="6">
                  <c:v>16.879999999999995</c:v>
                </c:pt>
                <c:pt idx="7">
                  <c:v>24.04</c:v>
                </c:pt>
                <c:pt idx="8">
                  <c:v>33.08</c:v>
                </c:pt>
                <c:pt idx="9">
                  <c:v>44</c:v>
                </c:pt>
                <c:pt idx="10">
                  <c:v>56.800000000000004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3-4D54-A40A-9C85C04B57D5}"/>
            </c:ext>
          </c:extLst>
        </c:ser>
        <c:ser>
          <c:idx val="2"/>
          <c:order val="2"/>
          <c:tx>
            <c:strRef>
              <c:f>'Derivative(meterPerSec)'!$E$2</c:f>
              <c:strCache>
                <c:ptCount val="1"/>
                <c:pt idx="0">
                  <c:v>acceleration(m/s^2)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'Derivative(meterPerSec)'!$A$5:$A$11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'Derivative(meterPerSec)'!$E$5:$E$11</c:f>
              <c:numCache>
                <c:formatCode>General</c:formatCode>
                <c:ptCount val="7"/>
                <c:pt idx="0">
                  <c:v>0</c:v>
                </c:pt>
                <c:pt idx="1">
                  <c:v>0.4000000000000008</c:v>
                </c:pt>
                <c:pt idx="2">
                  <c:v>1.2199999999999989</c:v>
                </c:pt>
                <c:pt idx="3">
                  <c:v>1.7099999999999982</c:v>
                </c:pt>
                <c:pt idx="4">
                  <c:v>1.8300000000000018</c:v>
                </c:pt>
                <c:pt idx="5">
                  <c:v>1.8800000000000012</c:v>
                </c:pt>
                <c:pt idx="6">
                  <c:v>1.8800000000000008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54-A40A-9C85C04B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16831"/>
        <c:axId val="590515871"/>
      </c:scatterChart>
      <c:valAx>
        <c:axId val="5905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5871"/>
        <c:crosses val="autoZero"/>
        <c:crossBetween val="midCat"/>
      </c:valAx>
      <c:valAx>
        <c:axId val="5905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68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'Derivative(meterPerSec)'!$D$2</c:f>
              <c:strCache>
                <c:ptCount val="1"/>
                <c:pt idx="0">
                  <c:v>velocity(m/s)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'Derivative(meterPerSec)'!$A$4:$A$12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'Derivative(meterPerSec)'!$D$4:$D$12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2.8000000000000016</c:v>
                </c:pt>
                <c:pt idx="4">
                  <c:v>4.4399999999999977</c:v>
                </c:pt>
                <c:pt idx="5">
                  <c:v>6.219999999999998</c:v>
                </c:pt>
                <c:pt idx="6">
                  <c:v>8.1000000000000014</c:v>
                </c:pt>
                <c:pt idx="7">
                  <c:v>9.98</c:v>
                </c:pt>
                <c:pt idx="8">
                  <c:v>11.860000000000003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D-4269-90EF-9945FE6CA702}"/>
            </c:ext>
          </c:extLst>
        </c:ser>
        <c:ser>
          <c:idx val="1"/>
          <c:order val="1"/>
          <c:tx>
            <c:strRef>
              <c:f>'Derivative(meterPerSec)'!$E$2</c:f>
              <c:strCache>
                <c:ptCount val="1"/>
                <c:pt idx="0">
                  <c:v>acceleration(m/s^2)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'Derivative(meterPerSec)'!$A$5:$A$11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'Derivative(meterPerSec)'!$E$5:$E$11</c:f>
              <c:numCache>
                <c:formatCode>General</c:formatCode>
                <c:ptCount val="7"/>
                <c:pt idx="0">
                  <c:v>0</c:v>
                </c:pt>
                <c:pt idx="1">
                  <c:v>0.4000000000000008</c:v>
                </c:pt>
                <c:pt idx="2">
                  <c:v>1.2199999999999989</c:v>
                </c:pt>
                <c:pt idx="3">
                  <c:v>1.7099999999999982</c:v>
                </c:pt>
                <c:pt idx="4">
                  <c:v>1.8300000000000018</c:v>
                </c:pt>
                <c:pt idx="5">
                  <c:v>1.8800000000000012</c:v>
                </c:pt>
                <c:pt idx="6">
                  <c:v>1.8800000000000008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D-4269-90EF-9945FE6C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6351"/>
        <c:axId val="570167679"/>
      </c:scatterChart>
      <c:valAx>
        <c:axId val="6259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67679"/>
        <c:crosses val="autoZero"/>
        <c:crossBetween val="midCat"/>
      </c:valAx>
      <c:valAx>
        <c:axId val="5701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63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'Derivative(milePerSec)'!$D$2</c:f>
              <c:strCache>
                <c:ptCount val="1"/>
                <c:pt idx="0">
                  <c:v>velocity(ft/s)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'Derivative(milePerSec)'!$A$4:$A$12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'Derivative(milePerSec)'!$D$4:$D$12</c:f>
              <c:numCache>
                <c:formatCode>General</c:formatCode>
                <c:ptCount val="9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4-4D31-BCD6-49EF72B1EC78}"/>
            </c:ext>
          </c:extLst>
        </c:ser>
        <c:ser>
          <c:idx val="0"/>
          <c:order val="1"/>
          <c:tx>
            <c:strRef>
              <c:f>'Derivative(milePerSec)'!$C$2</c:f>
              <c:strCache>
                <c:ptCount val="1"/>
                <c:pt idx="0">
                  <c:v>Position(ft)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'Derivative(milePerSec)'!$A$3:$A$13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'Derivative(milePerSec)'!$C$3:$C$13</c:f>
              <c:numCache>
                <c:formatCode>General</c:formatCode>
                <c:ptCount val="11"/>
                <c:pt idx="0">
                  <c:v>0</c:v>
                </c:pt>
                <c:pt idx="1">
                  <c:v>88</c:v>
                </c:pt>
                <c:pt idx="2">
                  <c:v>176</c:v>
                </c:pt>
                <c:pt idx="3">
                  <c:v>264</c:v>
                </c:pt>
                <c:pt idx="4">
                  <c:v>352</c:v>
                </c:pt>
                <c:pt idx="5">
                  <c:v>440</c:v>
                </c:pt>
                <c:pt idx="6">
                  <c:v>528</c:v>
                </c:pt>
                <c:pt idx="7">
                  <c:v>616</c:v>
                </c:pt>
                <c:pt idx="8">
                  <c:v>704</c:v>
                </c:pt>
                <c:pt idx="9">
                  <c:v>792</c:v>
                </c:pt>
                <c:pt idx="10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4-4D31-BCD6-49EF72B1EC78}"/>
            </c:ext>
          </c:extLst>
        </c:ser>
        <c:ser>
          <c:idx val="2"/>
          <c:order val="2"/>
          <c:tx>
            <c:strRef>
              <c:f>'Derivative(milePerSec)'!$E$2</c:f>
              <c:strCache>
                <c:ptCount val="1"/>
                <c:pt idx="0">
                  <c:v>acceleration(ft/s^2)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'Derivative(milePerSec)'!$A$5:$A$11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'Derivative(milePerSec)'!$E$5:$E$11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4-4D31-BCD6-49EF72B1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16831"/>
        <c:axId val="590515871"/>
      </c:scatterChart>
      <c:valAx>
        <c:axId val="5905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5871"/>
        <c:crosses val="autoZero"/>
        <c:crossBetween val="midCat"/>
      </c:valAx>
      <c:valAx>
        <c:axId val="5905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68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'Derivative(milePerSec)'!$D$2</c:f>
              <c:strCache>
                <c:ptCount val="1"/>
                <c:pt idx="0">
                  <c:v>velocity(ft/s)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'Derivative(milePerSec)'!$A$4:$A$12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'Derivative(milePerSec)'!$D$4:$D$12</c:f>
              <c:numCache>
                <c:formatCode>General</c:formatCode>
                <c:ptCount val="9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4C65-BF34-60B468761E0E}"/>
            </c:ext>
          </c:extLst>
        </c:ser>
        <c:ser>
          <c:idx val="1"/>
          <c:order val="1"/>
          <c:tx>
            <c:strRef>
              <c:f>'Derivative(milePerSec)'!$E$2</c:f>
              <c:strCache>
                <c:ptCount val="1"/>
                <c:pt idx="0">
                  <c:v>acceleration(ft/s^2)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'Derivative(milePerSec)'!$A$5:$A$11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'Derivative(milePerSec)'!$E$5:$E$11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4C65-BF34-60B46876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6351"/>
        <c:axId val="570167679"/>
      </c:scatterChart>
      <c:valAx>
        <c:axId val="6259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67679"/>
        <c:crosses val="autoZero"/>
        <c:crossBetween val="midCat"/>
      </c:valAx>
      <c:valAx>
        <c:axId val="5701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63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5000"/>
        <a:lumOff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116205</xdr:colOff>
      <xdr:row>11</xdr:row>
      <xdr:rowOff>44766</xdr:rowOff>
    </xdr:from>
    <xdr:to>
      <xdr:col>15</xdr:col>
      <xdr:colOff>569595</xdr:colOff>
      <xdr:row>30</xdr:row>
      <xdr:rowOff>51434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069E9-CFA1-0BC8-0F64-06FE29D55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</xdr:colOff>
      <xdr:row>15</xdr:row>
      <xdr:rowOff>48577</xdr:rowOff>
    </xdr:from>
    <xdr:to>
      <xdr:col>5</xdr:col>
      <xdr:colOff>1224915</xdr:colOff>
      <xdr:row>33</xdr:row>
      <xdr:rowOff>158116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51615-D19C-4820-B5C4-65332E213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153351</xdr:colOff>
      <xdr:row>15</xdr:row>
      <xdr:rowOff>48577</xdr:rowOff>
    </xdr:from>
    <xdr:to>
      <xdr:col>12</xdr:col>
      <xdr:colOff>169544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5B26D-D8A0-4B55-97C7-F14806A1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4</xdr:row>
      <xdr:rowOff>57150</xdr:rowOff>
    </xdr:from>
    <xdr:to>
      <xdr:col>18</xdr:col>
      <xdr:colOff>371475</xdr:colOff>
      <xdr:row>15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EF3751-4682-EF9C-3C29-DCF3DCEBD58C}"/>
                </a:ext>
              </a:extLst>
            </xdr:cNvPr>
            <xdr:cNvSpPr txBox="1"/>
          </xdr:nvSpPr>
          <xdr:spPr>
            <a:xfrm>
              <a:off x="13535025" y="781050"/>
              <a:ext cx="3686175" cy="1962150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function: y=x</a:t>
              </a:r>
            </a:p>
            <a:p>
              <a:r>
                <a:rPr lang="en-US" sz="1100"/>
                <a:t>first derivative</a:t>
              </a:r>
              <a:r>
                <a:rPr lang="en-US" sz="1100" baseline="0"/>
                <a:t> = dy/dx</a:t>
              </a:r>
            </a:p>
            <a:p>
              <a:r>
                <a:rPr lang="en-US" sz="1100" baseline="0"/>
                <a:t>second derivative = (d/dx)(dy/dx) = (d^2)y/d(x^2)</a:t>
              </a:r>
            </a:p>
            <a:p>
              <a:endParaRPr lang="en-US" sz="1100" baseline="0"/>
            </a:p>
            <a:p>
              <a:r>
                <a:rPr lang="en-US" sz="1100" baseline="0"/>
                <a:t>f '' (x)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ⅆ</m:t>
                          </m:r>
                        </m:e>
                        <m:sup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100" i="1">
                          <a:latin typeface="Cambria Math" panose="02040503050406030204" pitchFamily="18" charset="0"/>
                        </a:rPr>
                        <m:t>𝑦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</a:rPr>
                        <m:t>ⅆ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EF3751-4682-EF9C-3C29-DCF3DCEBD58C}"/>
                </a:ext>
              </a:extLst>
            </xdr:cNvPr>
            <xdr:cNvSpPr txBox="1"/>
          </xdr:nvSpPr>
          <xdr:spPr>
            <a:xfrm>
              <a:off x="13535025" y="781050"/>
              <a:ext cx="3686175" cy="1962150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function: y=x</a:t>
              </a:r>
            </a:p>
            <a:p>
              <a:r>
                <a:rPr lang="en-US" sz="1100"/>
                <a:t>first derivative</a:t>
              </a:r>
              <a:r>
                <a:rPr lang="en-US" sz="1100" baseline="0"/>
                <a:t> = dy/dx</a:t>
              </a:r>
            </a:p>
            <a:p>
              <a:r>
                <a:rPr lang="en-US" sz="1100" baseline="0"/>
                <a:t>second derivative = (d/dx)(dy/dx) = (d^2)y/d(x^2)</a:t>
              </a:r>
            </a:p>
            <a:p>
              <a:endParaRPr lang="en-US" sz="1100" baseline="0"/>
            </a:p>
            <a:p>
              <a:r>
                <a:rPr lang="en-US" sz="1100" baseline="0"/>
                <a:t>f '' (x) =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ⅆ𝑥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</xdr:colOff>
      <xdr:row>15</xdr:row>
      <xdr:rowOff>48577</xdr:rowOff>
    </xdr:from>
    <xdr:to>
      <xdr:col>5</xdr:col>
      <xdr:colOff>1224915</xdr:colOff>
      <xdr:row>33</xdr:row>
      <xdr:rowOff>158116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A04D1-BAD5-1E44-985B-63FD83A3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153351</xdr:colOff>
      <xdr:row>15</xdr:row>
      <xdr:rowOff>48577</xdr:rowOff>
    </xdr:from>
    <xdr:to>
      <xdr:col>12</xdr:col>
      <xdr:colOff>169544</xdr:colOff>
      <xdr:row>34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050F0-4B05-B025-6864-5EE9255E8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A16D-B458-403B-B667-9E6DC83C9A5D}">
  <sheetPr codeName="Sheet1"/>
  <dimension ref="A1:P48"/>
  <sheetViews>
    <sheetView tabSelected="1" workbookViewId="0">
      <selection activeCell="P7" sqref="P7"/>
    </sheetView>
  </sheetViews>
  <sheetFormatPr defaultRowHeight="14.4" x14ac:dyDescent="0.3"/>
  <cols>
    <col min="2" max="2" width="8.88671875" style="1"/>
    <col min="3" max="3" width="15.6640625" style="5" customWidth="1"/>
    <col min="4" max="4" width="16.88671875" style="1" bestFit="1" customWidth="1"/>
    <col min="5" max="5" width="17.21875" style="1" customWidth="1"/>
    <col min="6" max="6" width="15.77734375" style="1" bestFit="1" customWidth="1"/>
    <col min="7" max="7" width="20.109375" style="9" bestFit="1" customWidth="1"/>
    <col min="8" max="8" width="13.33203125" customWidth="1"/>
    <col min="9" max="9" width="15.44140625" style="8" bestFit="1" customWidth="1"/>
    <col min="10" max="10" width="20" style="2" bestFit="1" customWidth="1"/>
    <col min="12" max="12" width="22" customWidth="1"/>
    <col min="13" max="13" width="19.77734375" customWidth="1"/>
    <col min="14" max="16" width="17.33203125" bestFit="1" customWidth="1"/>
  </cols>
  <sheetData>
    <row r="1" spans="1:16" ht="28.8" x14ac:dyDescent="0.3">
      <c r="A1" s="24" t="s">
        <v>0</v>
      </c>
      <c r="B1" s="25" t="s">
        <v>1</v>
      </c>
      <c r="C1" s="14" t="s">
        <v>54</v>
      </c>
      <c r="D1" s="25" t="s">
        <v>7</v>
      </c>
      <c r="E1" s="25" t="s">
        <v>5</v>
      </c>
      <c r="F1" s="25" t="s">
        <v>6</v>
      </c>
      <c r="G1" s="26" t="s">
        <v>57</v>
      </c>
      <c r="H1" s="25" t="s">
        <v>8</v>
      </c>
      <c r="I1" s="27" t="s">
        <v>9</v>
      </c>
      <c r="J1" s="29" t="s">
        <v>13</v>
      </c>
      <c r="K1" s="30"/>
      <c r="L1" s="24" t="s">
        <v>55</v>
      </c>
      <c r="M1" s="24" t="s">
        <v>56</v>
      </c>
      <c r="N1" s="12"/>
      <c r="O1" s="12"/>
      <c r="P1" s="12"/>
    </row>
    <row r="2" spans="1:16" x14ac:dyDescent="0.3">
      <c r="A2">
        <v>0</v>
      </c>
      <c r="B2" s="1">
        <v>100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3">
      <c r="A3">
        <v>1</v>
      </c>
      <c r="B3" s="1">
        <f ca="1">B2*(1+C3)</f>
        <v>105.41242491485659</v>
      </c>
      <c r="C3" s="5">
        <f t="shared" ref="C3:C12" ca="1" si="0">RAND()*(0.3+0.1)-0.1</f>
        <v>5.4124249148565923E-2</v>
      </c>
      <c r="D3" s="1">
        <f ca="1">(B3+B2)/2</f>
        <v>102.70621245742829</v>
      </c>
      <c r="E3" s="12"/>
      <c r="F3" s="1">
        <f ca="1">(B3*B2)^(1/2)</f>
        <v>102.67055318583638</v>
      </c>
      <c r="G3" s="32">
        <f ca="1">B3/B2</f>
        <v>1.0541242491485658</v>
      </c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3">
      <c r="A4">
        <v>2</v>
      </c>
      <c r="B4" s="1">
        <f t="shared" ref="B4:B11" ca="1" si="1">B3*(1+C4)</f>
        <v>101.18603807431649</v>
      </c>
      <c r="C4" s="5">
        <f t="shared" ca="1" si="0"/>
        <v>-4.0093820476607304E-2</v>
      </c>
      <c r="D4" s="1">
        <f ca="1">(B4+B3)/2</f>
        <v>103.29923149458654</v>
      </c>
      <c r="E4" s="23">
        <f ca="1">(C4+C3)/2</f>
        <v>7.0152143359793091E-3</v>
      </c>
      <c r="F4" s="1">
        <f ca="1">(B4*B3)^(1/2)</f>
        <v>103.27761442316871</v>
      </c>
      <c r="G4" s="32">
        <f t="shared" ref="G4:G11" ca="1" si="2">B4/B3</f>
        <v>0.95990617952339274</v>
      </c>
      <c r="H4" s="22">
        <f t="shared" ref="H4:H12" ca="1" si="3">((G3*G4)^(1/COUNT(G3:G4)))-1</f>
        <v>5.9127103000362613E-3</v>
      </c>
      <c r="I4" s="8">
        <f ca="1">SUM(H4,-E4)</f>
        <v>-1.1025040359430478E-3</v>
      </c>
      <c r="K4" s="12"/>
      <c r="L4" s="31">
        <f ca="1">(G5-G3)/(A5-A3)</f>
        <v>0.11749087868609942</v>
      </c>
      <c r="M4" s="12"/>
      <c r="N4" s="12"/>
      <c r="O4" s="12"/>
      <c r="P4" s="12"/>
    </row>
    <row r="5" spans="1:16" x14ac:dyDescent="0.3">
      <c r="A5">
        <v>3</v>
      </c>
      <c r="B5" s="1">
        <f t="shared" ca="1" si="1"/>
        <v>130.43952945764016</v>
      </c>
      <c r="C5" s="5">
        <f t="shared" ca="1" si="0"/>
        <v>0.28910600652076479</v>
      </c>
      <c r="D5" s="1">
        <f t="shared" ref="D5:D11" ca="1" si="4">(B5+B4)/2</f>
        <v>115.81278376597832</v>
      </c>
      <c r="E5" s="23">
        <f t="shared" ref="E5:E11" ca="1" si="5">(C5+C4)/2</f>
        <v>0.12450609302207874</v>
      </c>
      <c r="F5" s="1">
        <f t="shared" ref="F5:F11" ca="1" si="6">(B5*B4)^(1/2)</f>
        <v>114.88541767385756</v>
      </c>
      <c r="G5" s="32">
        <f t="shared" ca="1" si="2"/>
        <v>1.2891060065207647</v>
      </c>
      <c r="H5" s="22">
        <f t="shared" ca="1" si="3"/>
        <v>0.1123941845047578</v>
      </c>
      <c r="I5" s="8">
        <f t="shared" ref="I5:I12" ca="1" si="7">SUM(H5,-E5)</f>
        <v>-1.2111908517320941E-2</v>
      </c>
      <c r="K5" s="12"/>
      <c r="L5" s="31">
        <f t="shared" ref="L5:L11" ca="1" si="8">(G6-G4)/(A6-A4)</f>
        <v>0.16341259863891033</v>
      </c>
      <c r="M5" s="33">
        <f ca="1">(L6-L4)/(A6-A4)</f>
        <v>-5.8556436531692235E-2</v>
      </c>
      <c r="N5" s="12"/>
      <c r="O5" s="12"/>
      <c r="P5" s="12"/>
    </row>
    <row r="6" spans="1:16" x14ac:dyDescent="0.3">
      <c r="A6">
        <v>4</v>
      </c>
      <c r="B6" s="1">
        <f t="shared" ca="1" si="1"/>
        <v>167.84063532833176</v>
      </c>
      <c r="C6" s="5">
        <f t="shared" ca="1" si="0"/>
        <v>0.28673137680121352</v>
      </c>
      <c r="D6" s="1">
        <f t="shared" ca="1" si="4"/>
        <v>149.14008239298596</v>
      </c>
      <c r="E6" s="23">
        <f t="shared" ca="1" si="5"/>
        <v>0.28791869166098916</v>
      </c>
      <c r="F6" s="1">
        <f t="shared" ca="1" si="6"/>
        <v>147.96301394638786</v>
      </c>
      <c r="G6" s="32">
        <f t="shared" ca="1" si="2"/>
        <v>1.2867313768012134</v>
      </c>
      <c r="H6" s="22">
        <f t="shared" ca="1" si="3"/>
        <v>0.2879181443761003</v>
      </c>
      <c r="I6" s="8">
        <f t="shared" ca="1" si="7"/>
        <v>-5.4728488885213977E-7</v>
      </c>
      <c r="K6" s="12"/>
      <c r="L6" s="31">
        <f t="shared" ca="1" si="8"/>
        <v>3.7800562271494975E-4</v>
      </c>
      <c r="M6" s="33">
        <f t="shared" ref="M6:M10" ca="1" si="9">(L7-L5)/(A7-A5)</f>
        <v>-8.9776546835371562E-2</v>
      </c>
      <c r="N6" s="12"/>
      <c r="O6" s="12"/>
      <c r="P6" s="12"/>
    </row>
    <row r="7" spans="1:16" x14ac:dyDescent="0.3">
      <c r="A7">
        <v>5</v>
      </c>
      <c r="B7" s="1">
        <f t="shared" ca="1" si="1"/>
        <v>216.49126054776204</v>
      </c>
      <c r="C7" s="5">
        <f t="shared" ca="1" si="0"/>
        <v>0.28986201776619447</v>
      </c>
      <c r="D7" s="1">
        <f t="shared" ca="1" si="4"/>
        <v>192.16594793804688</v>
      </c>
      <c r="E7" s="23">
        <f t="shared" ca="1" si="5"/>
        <v>0.288296697283704</v>
      </c>
      <c r="F7" s="1">
        <f t="shared" ca="1" si="6"/>
        <v>190.62012148083366</v>
      </c>
      <c r="G7" s="32">
        <f t="shared" ca="1" si="2"/>
        <v>1.2898620177661946</v>
      </c>
      <c r="H7" s="22">
        <f t="shared" ca="1" si="3"/>
        <v>0.28829574632686206</v>
      </c>
      <c r="I7" s="8">
        <f t="shared" ca="1" si="7"/>
        <v>-9.5095684193857721E-7</v>
      </c>
      <c r="J7" s="11">
        <f ca="1">PRODUCT(G3:G7)</f>
        <v>2.1649126054776207</v>
      </c>
      <c r="K7" s="12"/>
      <c r="L7" s="31">
        <f t="shared" ca="1" si="8"/>
        <v>-1.6140495031832791E-2</v>
      </c>
      <c r="M7" s="33">
        <f t="shared" ca="1" si="9"/>
        <v>-8.3754454518086191E-2</v>
      </c>
      <c r="N7" s="12"/>
      <c r="O7" s="12"/>
      <c r="P7" s="12"/>
    </row>
    <row r="8" spans="1:16" x14ac:dyDescent="0.3">
      <c r="A8">
        <v>6</v>
      </c>
      <c r="B8" s="1">
        <f t="shared" ca="1" si="1"/>
        <v>271.5775455194393</v>
      </c>
      <c r="C8" s="5">
        <f t="shared" ca="1" si="0"/>
        <v>0.25445038673754783</v>
      </c>
      <c r="D8" s="1">
        <f t="shared" ca="1" si="4"/>
        <v>244.03440303360065</v>
      </c>
      <c r="E8" s="23">
        <f t="shared" ca="1" si="5"/>
        <v>0.27215620225187115</v>
      </c>
      <c r="F8" s="1">
        <f t="shared" ca="1" si="6"/>
        <v>242.47508153616661</v>
      </c>
      <c r="G8" s="32">
        <f t="shared" ca="1" si="2"/>
        <v>1.2544503867375478</v>
      </c>
      <c r="H8" s="22">
        <f t="shared" ca="1" si="3"/>
        <v>0.272032981893503</v>
      </c>
      <c r="I8" s="8">
        <f t="shared" ca="1" si="7"/>
        <v>-1.2322035836814793E-4</v>
      </c>
      <c r="K8" s="12"/>
      <c r="L8" s="31">
        <f t="shared" ca="1" si="8"/>
        <v>-0.16713090341345743</v>
      </c>
      <c r="M8" s="33">
        <f t="shared" ca="1" si="9"/>
        <v>-7.9389874028676338E-2</v>
      </c>
      <c r="N8" s="12"/>
      <c r="O8" s="12"/>
      <c r="P8" s="12"/>
    </row>
    <row r="9" spans="1:16" x14ac:dyDescent="0.3">
      <c r="A9">
        <v>7</v>
      </c>
      <c r="B9" s="1">
        <f t="shared" ca="1" si="1"/>
        <v>259.51955978474803</v>
      </c>
      <c r="C9" s="5">
        <f t="shared" ca="1" si="0"/>
        <v>-4.4399789060720313E-2</v>
      </c>
      <c r="D9" s="1">
        <f t="shared" ca="1" si="4"/>
        <v>265.54855265209369</v>
      </c>
      <c r="E9" s="23">
        <f t="shared" ca="1" si="5"/>
        <v>0.10502529883841376</v>
      </c>
      <c r="F9" s="1">
        <f t="shared" ca="1" si="6"/>
        <v>265.48010294676936</v>
      </c>
      <c r="G9" s="32">
        <f t="shared" ca="1" si="2"/>
        <v>0.95560021093927972</v>
      </c>
      <c r="H9" s="22">
        <f t="shared" ca="1" si="3"/>
        <v>9.4875816784379285E-2</v>
      </c>
      <c r="I9" s="8">
        <f t="shared" ca="1" si="7"/>
        <v>-1.0149482054034473E-2</v>
      </c>
      <c r="K9" s="12"/>
      <c r="L9" s="31">
        <f t="shared" ca="1" si="8"/>
        <v>-0.17492024308918547</v>
      </c>
      <c r="M9" s="33">
        <f t="shared" ca="1" si="9"/>
        <v>0.16484503252127497</v>
      </c>
      <c r="N9" s="12"/>
      <c r="O9" s="12"/>
      <c r="P9" s="12"/>
    </row>
    <row r="10" spans="1:16" x14ac:dyDescent="0.3">
      <c r="A10">
        <v>8</v>
      </c>
      <c r="B10" s="1">
        <f t="shared" ca="1" si="1"/>
        <v>234.76396317004227</v>
      </c>
      <c r="C10" s="5">
        <f t="shared" ca="1" si="0"/>
        <v>-9.5390099440823092E-2</v>
      </c>
      <c r="D10" s="1">
        <f t="shared" ca="1" si="4"/>
        <v>247.14176147739516</v>
      </c>
      <c r="E10" s="23">
        <f t="shared" ca="1" si="5"/>
        <v>-6.9894944250771696E-2</v>
      </c>
      <c r="F10" s="1">
        <f t="shared" ca="1" si="6"/>
        <v>246.83160327480792</v>
      </c>
      <c r="G10" s="32">
        <f t="shared" ca="1" si="2"/>
        <v>0.90460990055917689</v>
      </c>
      <c r="H10" s="22">
        <f t="shared" ca="1" si="3"/>
        <v>-7.0244434384977517E-2</v>
      </c>
      <c r="I10" s="8">
        <f t="shared" ca="1" si="7"/>
        <v>-3.4949013420582098E-4</v>
      </c>
      <c r="K10" s="12"/>
      <c r="L10" s="31">
        <f t="shared" ca="1" si="8"/>
        <v>0.16255916162909251</v>
      </c>
      <c r="M10" s="33">
        <f t="shared" ca="1" si="9"/>
        <v>0.15711432914848622</v>
      </c>
      <c r="N10" s="12"/>
      <c r="O10" s="12"/>
      <c r="P10" s="12"/>
    </row>
    <row r="11" spans="1:16" x14ac:dyDescent="0.3">
      <c r="A11">
        <v>9</v>
      </c>
      <c r="B11" s="1">
        <f t="shared" ca="1" si="1"/>
        <v>300.66655879352413</v>
      </c>
      <c r="C11" s="5">
        <f t="shared" ca="1" si="0"/>
        <v>0.28071853419746484</v>
      </c>
      <c r="D11" s="1">
        <f t="shared" ca="1" si="4"/>
        <v>267.71526098178322</v>
      </c>
      <c r="E11" s="23">
        <f t="shared" ca="1" si="5"/>
        <v>9.2664217378320868E-2</v>
      </c>
      <c r="F11" s="1">
        <f t="shared" ca="1" si="6"/>
        <v>265.67964343371557</v>
      </c>
      <c r="G11" s="32">
        <f t="shared" ca="1" si="2"/>
        <v>1.2807185341974647</v>
      </c>
      <c r="H11" s="22">
        <f t="shared" ca="1" si="3"/>
        <v>7.6359914649678506E-2</v>
      </c>
      <c r="I11" s="8">
        <f t="shared" ca="1" si="7"/>
        <v>-1.6304302728642361E-2</v>
      </c>
      <c r="K11" s="12"/>
      <c r="L11" s="31">
        <f t="shared" ca="1" si="8"/>
        <v>0.13930841520778697</v>
      </c>
      <c r="M11" s="12"/>
      <c r="N11" s="12"/>
      <c r="O11" s="12"/>
      <c r="P11" s="12"/>
    </row>
    <row r="12" spans="1:16" x14ac:dyDescent="0.3">
      <c r="A12">
        <v>10</v>
      </c>
      <c r="B12" s="1">
        <f t="shared" ref="B12" ca="1" si="10">B11*(1+C12)</f>
        <v>355.75670947468927</v>
      </c>
      <c r="C12" s="5">
        <f t="shared" ca="1" si="0"/>
        <v>0.18322673097475092</v>
      </c>
      <c r="D12" s="1">
        <f t="shared" ref="D12" ca="1" si="11">(B12+B11)/2</f>
        <v>328.2116341341067</v>
      </c>
      <c r="E12" s="23">
        <f t="shared" ref="E12" ca="1" si="12">(C12+C11)/2</f>
        <v>0.2319726325861079</v>
      </c>
      <c r="F12" s="1">
        <f t="shared" ref="F12" ca="1" si="13">(B12*B11)^(1/2)</f>
        <v>327.05373504282494</v>
      </c>
      <c r="G12" s="32">
        <f t="shared" ref="G12" ca="1" si="14">B12/B11</f>
        <v>1.1832267309747508</v>
      </c>
      <c r="H12" s="22">
        <f t="shared" ca="1" si="3"/>
        <v>0.2310078815820964</v>
      </c>
      <c r="I12" s="8">
        <f t="shared" ca="1" si="7"/>
        <v>-9.6475100401149927E-4</v>
      </c>
      <c r="J12" s="11">
        <f ca="1">PRODUCT(G8:G12)</f>
        <v>1.6432843920561064</v>
      </c>
      <c r="K12" s="12"/>
      <c r="L12" s="12"/>
      <c r="M12" s="12"/>
      <c r="N12" s="12"/>
      <c r="O12" s="12"/>
      <c r="P12" s="12"/>
    </row>
    <row r="13" spans="1:16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ht="41.4" customHeight="1" x14ac:dyDescent="0.3">
      <c r="A14" s="24" t="s">
        <v>0</v>
      </c>
      <c r="B14" s="25" t="s">
        <v>1</v>
      </c>
      <c r="C14" s="14" t="s">
        <v>54</v>
      </c>
      <c r="D14" s="25" t="s">
        <v>10</v>
      </c>
      <c r="E14" s="25" t="s">
        <v>52</v>
      </c>
      <c r="F14" s="25" t="s">
        <v>11</v>
      </c>
      <c r="G14" s="26" t="s">
        <v>12</v>
      </c>
      <c r="H14" s="25" t="s">
        <v>51</v>
      </c>
      <c r="I14" s="27" t="s">
        <v>9</v>
      </c>
      <c r="J14" s="12"/>
      <c r="K14" s="12"/>
      <c r="L14" s="12"/>
      <c r="M14" s="12"/>
      <c r="N14" s="12"/>
      <c r="O14" s="12"/>
      <c r="P14" s="12"/>
    </row>
    <row r="15" spans="1:16" x14ac:dyDescent="0.3">
      <c r="A15">
        <v>0</v>
      </c>
      <c r="B15" s="1">
        <v>100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3">
      <c r="A16">
        <v>1</v>
      </c>
      <c r="B16" s="1">
        <f ca="1">B15*(1+C16)</f>
        <v>105.41242491485659</v>
      </c>
      <c r="C16" s="5">
        <f ca="1">C3</f>
        <v>5.4124249148565923E-2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3">
      <c r="A17">
        <v>2</v>
      </c>
      <c r="B17" s="1">
        <f t="shared" ref="B17:B25" ca="1" si="15">B16*(1+C17)</f>
        <v>101.18603807431649</v>
      </c>
      <c r="C17" s="5">
        <f t="shared" ref="C17:C25" ca="1" si="16">C4</f>
        <v>-4.0093820476607304E-2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>
        <v>3</v>
      </c>
      <c r="B18" s="1">
        <f t="shared" ca="1" si="15"/>
        <v>130.43952945764016</v>
      </c>
      <c r="C18" s="5">
        <f t="shared" ca="1" si="16"/>
        <v>0.28910600652076479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>
        <v>4</v>
      </c>
      <c r="B19" s="1">
        <f t="shared" ca="1" si="15"/>
        <v>167.84063532833176</v>
      </c>
      <c r="C19" s="5">
        <f t="shared" ca="1" si="16"/>
        <v>0.28673137680121352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>
        <v>5</v>
      </c>
      <c r="B20" s="1">
        <f t="shared" ca="1" si="15"/>
        <v>216.49126054776204</v>
      </c>
      <c r="C20" s="5">
        <f t="shared" ca="1" si="16"/>
        <v>0.28986201776619447</v>
      </c>
      <c r="D20" s="1">
        <f ca="1">SUM(B15:B20)/COUNT(B15:B20)</f>
        <v>136.89498138715118</v>
      </c>
      <c r="E20" s="1">
        <f ca="1">SUM(C15:C20)/COUNT(C15:C20)</f>
        <v>0.17594596595202627</v>
      </c>
      <c r="F20" s="1">
        <f ca="1">(B20*B15)^(1/2)</f>
        <v>147.13641987888724</v>
      </c>
      <c r="G20" s="10">
        <f ca="1">B20/B15</f>
        <v>2.1649126054776202</v>
      </c>
      <c r="H20" s="4">
        <f ca="1">(G20^(1/5))-1</f>
        <v>0.16704626712989623</v>
      </c>
      <c r="I20" s="8">
        <f t="shared" ref="I20" ca="1" si="17">SUM(H20,-E20)</f>
        <v>-8.8996988221300422E-3</v>
      </c>
      <c r="J20" s="12"/>
      <c r="K20" s="12"/>
      <c r="L20" s="12"/>
      <c r="M20" s="12"/>
      <c r="N20" s="12"/>
      <c r="O20" s="12"/>
      <c r="P20" s="12"/>
    </row>
    <row r="21" spans="1:16" x14ac:dyDescent="0.3">
      <c r="A21">
        <v>6</v>
      </c>
      <c r="B21" s="1">
        <f t="shared" ca="1" si="15"/>
        <v>271.5775455194393</v>
      </c>
      <c r="C21" s="5">
        <f t="shared" ca="1" si="16"/>
        <v>0.25445038673754783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>
        <v>7</v>
      </c>
      <c r="B22" s="1">
        <f t="shared" ca="1" si="15"/>
        <v>259.51955978474803</v>
      </c>
      <c r="C22" s="5">
        <f t="shared" ca="1" si="16"/>
        <v>-4.4399789060720313E-2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>
        <v>8</v>
      </c>
      <c r="B23" s="1">
        <f t="shared" ca="1" si="15"/>
        <v>234.76396317004227</v>
      </c>
      <c r="C23" s="5">
        <f t="shared" ca="1" si="16"/>
        <v>-9.5390099440823092E-2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>
        <v>9</v>
      </c>
      <c r="B24" s="1">
        <f t="shared" ca="1" si="15"/>
        <v>300.66655879352413</v>
      </c>
      <c r="C24" s="5">
        <f t="shared" ca="1" si="16"/>
        <v>0.28071853419746484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3">
      <c r="A25">
        <v>10</v>
      </c>
      <c r="B25" s="1">
        <f t="shared" ca="1" si="15"/>
        <v>355.75670947468927</v>
      </c>
      <c r="C25" s="5">
        <f t="shared" ca="1" si="16"/>
        <v>0.18322673097475092</v>
      </c>
      <c r="D25" s="1">
        <f ca="1">SUM(B20:B25)/COUNT(B20:B25)</f>
        <v>273.12926621503419</v>
      </c>
      <c r="E25" s="1">
        <f ca="1">SUM(C20:C25)/COUNT(C20:C25)</f>
        <v>0.14474463019573577</v>
      </c>
      <c r="F25" s="1">
        <f ca="1">(B25*B20)^(1/2)</f>
        <v>277.52156399548386</v>
      </c>
      <c r="G25" s="10">
        <f ca="1">B25/B20</f>
        <v>1.6432843920561064</v>
      </c>
      <c r="H25" s="4">
        <f ca="1">(G25^(1/5))-1</f>
        <v>0.10444106497583272</v>
      </c>
      <c r="I25" s="8">
        <f ca="1">SUM(H25,-E25)</f>
        <v>-4.0303565219903054E-2</v>
      </c>
      <c r="J25" s="12"/>
      <c r="K25" s="12"/>
      <c r="L25" s="12"/>
      <c r="M25" s="12"/>
      <c r="N25" s="12"/>
      <c r="O25" s="12"/>
      <c r="P25" s="12"/>
    </row>
    <row r="26" spans="1:16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28.8" x14ac:dyDescent="0.3">
      <c r="A27" s="24" t="s">
        <v>0</v>
      </c>
      <c r="B27" s="24" t="s">
        <v>1</v>
      </c>
      <c r="C27" s="28" t="s">
        <v>53</v>
      </c>
      <c r="D27" s="24" t="s">
        <v>3</v>
      </c>
      <c r="E27" s="24" t="s">
        <v>4</v>
      </c>
      <c r="F27" s="24" t="s">
        <v>14</v>
      </c>
      <c r="G27" s="24" t="s">
        <v>15</v>
      </c>
      <c r="H27" s="24" t="s">
        <v>2</v>
      </c>
      <c r="I27" s="12"/>
      <c r="J27" s="12"/>
      <c r="K27" s="12"/>
      <c r="L27" s="12"/>
      <c r="M27" s="12"/>
      <c r="N27" s="12"/>
      <c r="O27" s="12"/>
      <c r="P27" s="12"/>
    </row>
    <row r="28" spans="1:16" x14ac:dyDescent="0.3">
      <c r="A28">
        <v>0</v>
      </c>
      <c r="B28">
        <v>1000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3">
      <c r="A29">
        <v>1</v>
      </c>
      <c r="B29">
        <f>B28*(1+C29)</f>
        <v>1100</v>
      </c>
      <c r="C29" s="6">
        <v>0.1</v>
      </c>
      <c r="D29" s="12"/>
      <c r="E29">
        <f>B29/B28</f>
        <v>1.1000000000000001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3">
      <c r="A30">
        <v>2</v>
      </c>
      <c r="B30">
        <f t="shared" ref="B30:B33" si="18">B29*(1+C30)</f>
        <v>968</v>
      </c>
      <c r="C30" s="6">
        <v>-0.12</v>
      </c>
      <c r="D30" s="12"/>
      <c r="E30">
        <f t="shared" ref="E30:E33" si="19">B30/B29</f>
        <v>0.88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3">
      <c r="A31">
        <v>3</v>
      </c>
      <c r="B31">
        <f t="shared" si="18"/>
        <v>1839.1999999999998</v>
      </c>
      <c r="C31" s="6">
        <v>0.9</v>
      </c>
      <c r="D31" s="12"/>
      <c r="E31">
        <f t="shared" si="19"/>
        <v>1.9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3">
      <c r="A32">
        <v>4</v>
      </c>
      <c r="B32">
        <f t="shared" si="18"/>
        <v>1287.4399999999998</v>
      </c>
      <c r="C32" s="6">
        <v>-0.3</v>
      </c>
      <c r="D32" s="12"/>
      <c r="E32">
        <f t="shared" si="19"/>
        <v>0.7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3">
      <c r="A33">
        <v>5</v>
      </c>
      <c r="B33">
        <f t="shared" si="18"/>
        <v>1609.2999999999997</v>
      </c>
      <c r="C33" s="6">
        <v>0.25</v>
      </c>
      <c r="D33" s="7">
        <f>SUM(C29:C33)/COUNT(C29:C33)</f>
        <v>0.16600000000000001</v>
      </c>
      <c r="E33">
        <f t="shared" si="19"/>
        <v>1.25</v>
      </c>
      <c r="F33" s="7">
        <f>((E29*E30*E31*E32*E33)^(1/COUNT(A29:A33)))-1</f>
        <v>9.9834661047691675E-2</v>
      </c>
      <c r="G33" s="7">
        <f>(PRODUCT(E29:E33)^(1/COUNT(E29:E33)))-1</f>
        <v>9.9834661047691675E-2</v>
      </c>
      <c r="H33" s="4">
        <f>SUM(G33,-F33)</f>
        <v>0</v>
      </c>
      <c r="I33" s="12"/>
      <c r="J33" s="12"/>
      <c r="K33" s="12"/>
      <c r="L33" s="12"/>
      <c r="M33" s="12"/>
      <c r="N33" s="12"/>
      <c r="O33" s="12"/>
      <c r="P33" s="12"/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</sheetData>
  <conditionalFormatting sqref="H33">
    <cfRule type="expression" dxfId="6" priority="1">
      <formula>"abs($H7)&lt;0"</formula>
    </cfRule>
  </conditionalFormatting>
  <conditionalFormatting sqref="I4:I12">
    <cfRule type="expression" dxfId="5" priority="3">
      <formula>$I4&lt;-0.001</formula>
    </cfRule>
  </conditionalFormatting>
  <conditionalFormatting sqref="I20 I25">
    <cfRule type="expression" dxfId="4" priority="2">
      <formula>$I20&lt;-0.001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44F3-4014-4FD3-BA9A-CF978AD23DC0}">
  <sheetPr codeName="Sheet5"/>
  <dimension ref="A1:L14"/>
  <sheetViews>
    <sheetView workbookViewId="0">
      <selection activeCell="L14" sqref="A14:L14"/>
    </sheetView>
  </sheetViews>
  <sheetFormatPr defaultRowHeight="14.4" x14ac:dyDescent="0.3"/>
  <cols>
    <col min="1" max="1" width="7.44140625" bestFit="1" customWidth="1"/>
    <col min="2" max="2" width="21" bestFit="1" customWidth="1"/>
    <col min="3" max="3" width="20.6640625" bestFit="1" customWidth="1"/>
    <col min="4" max="4" width="12.109375" bestFit="1" customWidth="1"/>
    <col min="5" max="5" width="18.77734375" bestFit="1" customWidth="1"/>
    <col min="6" max="6" width="22.109375" bestFit="1" customWidth="1"/>
    <col min="7" max="7" width="11.33203125" bestFit="1" customWidth="1"/>
    <col min="8" max="8" width="6" customWidth="1"/>
    <col min="9" max="9" width="25.21875" bestFit="1" customWidth="1"/>
    <col min="10" max="10" width="29.88671875" bestFit="1" customWidth="1"/>
  </cols>
  <sheetData>
    <row r="1" spans="1:12" x14ac:dyDescent="0.3">
      <c r="A1" s="13"/>
      <c r="B1" s="13" t="s">
        <v>29</v>
      </c>
      <c r="C1" s="13"/>
      <c r="D1" s="13"/>
      <c r="E1" s="13"/>
      <c r="F1" s="13" t="s">
        <v>29</v>
      </c>
      <c r="G1" s="13" t="s">
        <v>35</v>
      </c>
      <c r="H1" s="13"/>
      <c r="I1" s="13" t="s">
        <v>29</v>
      </c>
      <c r="J1" s="13" t="s">
        <v>42</v>
      </c>
      <c r="L1" s="16"/>
    </row>
    <row r="2" spans="1:12" x14ac:dyDescent="0.3">
      <c r="A2" s="13" t="s">
        <v>16</v>
      </c>
      <c r="B2" s="13" t="s">
        <v>31</v>
      </c>
      <c r="C2" s="13" t="s">
        <v>26</v>
      </c>
      <c r="D2" s="13" t="s">
        <v>27</v>
      </c>
      <c r="E2" s="13" t="s">
        <v>28</v>
      </c>
      <c r="F2" s="13" t="s">
        <v>17</v>
      </c>
      <c r="G2" s="13" t="s">
        <v>44</v>
      </c>
      <c r="H2" s="13" t="s">
        <v>2</v>
      </c>
      <c r="I2" s="13" t="s">
        <v>36</v>
      </c>
      <c r="J2" s="13" t="s">
        <v>43</v>
      </c>
      <c r="K2" s="13" t="s">
        <v>2</v>
      </c>
      <c r="L2" s="16"/>
    </row>
    <row r="3" spans="1:12" x14ac:dyDescent="0.3">
      <c r="A3">
        <v>0</v>
      </c>
      <c r="B3" t="s">
        <v>30</v>
      </c>
      <c r="C3">
        <f>2*A3</f>
        <v>0</v>
      </c>
      <c r="D3" s="16"/>
      <c r="E3" s="16"/>
      <c r="F3" s="16"/>
      <c r="I3" s="16"/>
      <c r="J3" s="16"/>
      <c r="K3" s="16"/>
      <c r="L3" s="16"/>
    </row>
    <row r="4" spans="1:12" x14ac:dyDescent="0.3">
      <c r="A4">
        <v>1</v>
      </c>
      <c r="B4" t="s">
        <v>30</v>
      </c>
      <c r="C4">
        <f>2*A4</f>
        <v>2</v>
      </c>
      <c r="D4" s="17">
        <f>(C5-C3)/($A5-$A3)</f>
        <v>2</v>
      </c>
      <c r="E4" s="16"/>
      <c r="F4" t="s">
        <v>33</v>
      </c>
      <c r="G4" s="17">
        <f>2*(A4^0)</f>
        <v>2</v>
      </c>
      <c r="H4" s="17">
        <f>SUM(G4,-D4)</f>
        <v>0</v>
      </c>
      <c r="I4" s="16"/>
      <c r="J4" s="16"/>
      <c r="K4" s="16"/>
      <c r="L4" s="16"/>
    </row>
    <row r="5" spans="1:12" x14ac:dyDescent="0.3">
      <c r="A5">
        <v>2</v>
      </c>
      <c r="B5" t="s">
        <v>30</v>
      </c>
      <c r="C5">
        <f>2*A5</f>
        <v>4</v>
      </c>
      <c r="D5" s="17">
        <f t="shared" ref="D5:E12" si="0">(C6-C4)/($A6-$A4)</f>
        <v>2</v>
      </c>
      <c r="E5" s="18">
        <f t="shared" si="0"/>
        <v>0</v>
      </c>
      <c r="F5" t="s">
        <v>33</v>
      </c>
      <c r="G5" s="17">
        <f>2*(A5^0)</f>
        <v>2</v>
      </c>
      <c r="H5" s="17">
        <f t="shared" ref="H5:H12" si="1">SUM(G5,-D5)</f>
        <v>0</v>
      </c>
      <c r="I5" t="s">
        <v>37</v>
      </c>
      <c r="J5" s="18">
        <v>0</v>
      </c>
      <c r="K5" s="18">
        <f>SUM(J5,-E5)</f>
        <v>0</v>
      </c>
      <c r="L5" s="16"/>
    </row>
    <row r="6" spans="1:12" x14ac:dyDescent="0.3">
      <c r="A6">
        <v>3</v>
      </c>
      <c r="B6" t="s">
        <v>30</v>
      </c>
      <c r="C6">
        <f>2*A6</f>
        <v>6</v>
      </c>
      <c r="D6" s="17">
        <f t="shared" si="0"/>
        <v>2</v>
      </c>
      <c r="E6" s="18">
        <f t="shared" si="0"/>
        <v>0.4000000000000008</v>
      </c>
      <c r="F6" t="s">
        <v>33</v>
      </c>
      <c r="G6" s="17">
        <f>2*(A6^0)</f>
        <v>2</v>
      </c>
      <c r="H6" s="17">
        <f t="shared" si="1"/>
        <v>0</v>
      </c>
      <c r="I6" t="s">
        <v>37</v>
      </c>
      <c r="J6" s="18">
        <v>0</v>
      </c>
      <c r="K6" s="18">
        <f t="shared" ref="K6:K11" si="2">SUM(J6,-E6)</f>
        <v>-0.4000000000000008</v>
      </c>
      <c r="L6" s="16"/>
    </row>
    <row r="7" spans="1:12" x14ac:dyDescent="0.3">
      <c r="A7">
        <v>4</v>
      </c>
      <c r="B7" t="s">
        <v>30</v>
      </c>
      <c r="C7">
        <f>2*A7</f>
        <v>8</v>
      </c>
      <c r="D7" s="17">
        <f t="shared" si="0"/>
        <v>2.8000000000000016</v>
      </c>
      <c r="E7" s="18">
        <f t="shared" si="0"/>
        <v>1.2199999999999989</v>
      </c>
      <c r="F7" t="s">
        <v>33</v>
      </c>
      <c r="G7" s="17">
        <f>2*(A7^0)</f>
        <v>2</v>
      </c>
      <c r="H7" s="17">
        <f t="shared" si="1"/>
        <v>-0.8000000000000016</v>
      </c>
      <c r="I7" t="s">
        <v>37</v>
      </c>
      <c r="J7" s="18">
        <v>0</v>
      </c>
      <c r="K7" s="18">
        <f t="shared" si="2"/>
        <v>-1.2199999999999989</v>
      </c>
      <c r="L7" s="16"/>
    </row>
    <row r="8" spans="1:12" x14ac:dyDescent="0.3">
      <c r="A8">
        <v>5</v>
      </c>
      <c r="B8" t="s">
        <v>32</v>
      </c>
      <c r="C8">
        <f>0.94*A8^2-5.06*A8+13.4</f>
        <v>11.600000000000003</v>
      </c>
      <c r="D8" s="17">
        <f t="shared" si="0"/>
        <v>4.4399999999999977</v>
      </c>
      <c r="E8" s="18">
        <f t="shared" si="0"/>
        <v>1.7099999999999982</v>
      </c>
      <c r="F8" t="s">
        <v>34</v>
      </c>
      <c r="G8" s="17">
        <f>2*0.94*A8-5.06*(A8^0)</f>
        <v>4.339999999999999</v>
      </c>
      <c r="H8" s="17">
        <f t="shared" si="1"/>
        <v>-9.9999999999998757E-2</v>
      </c>
      <c r="I8" t="s">
        <v>38</v>
      </c>
      <c r="J8" s="18">
        <f>1*2*0.94*(A8^0)</f>
        <v>1.88</v>
      </c>
      <c r="K8" s="18">
        <f t="shared" si="2"/>
        <v>0.17000000000000171</v>
      </c>
      <c r="L8" s="16"/>
    </row>
    <row r="9" spans="1:12" x14ac:dyDescent="0.3">
      <c r="A9">
        <v>6</v>
      </c>
      <c r="B9" t="s">
        <v>32</v>
      </c>
      <c r="C9">
        <f t="shared" ref="C9:C13" si="3">0.94*A9^2-5.06*A9+13.4</f>
        <v>16.879999999999995</v>
      </c>
      <c r="D9" s="17">
        <f t="shared" si="0"/>
        <v>6.219999999999998</v>
      </c>
      <c r="E9" s="18">
        <f t="shared" si="0"/>
        <v>1.8300000000000018</v>
      </c>
      <c r="F9" t="s">
        <v>34</v>
      </c>
      <c r="G9" s="17">
        <f>2*0.94*A9-5.06*(A9^0)</f>
        <v>6.22</v>
      </c>
      <c r="H9" s="17">
        <f t="shared" si="1"/>
        <v>0</v>
      </c>
      <c r="I9" t="s">
        <v>39</v>
      </c>
      <c r="J9" s="18">
        <f t="shared" ref="J9:J11" si="4">1*2*0.94*(A9^0)</f>
        <v>1.88</v>
      </c>
      <c r="K9" s="18">
        <f t="shared" si="2"/>
        <v>4.9999999999998046E-2</v>
      </c>
      <c r="L9" s="16"/>
    </row>
    <row r="10" spans="1:12" x14ac:dyDescent="0.3">
      <c r="A10">
        <v>7</v>
      </c>
      <c r="B10" t="s">
        <v>32</v>
      </c>
      <c r="C10">
        <f t="shared" si="3"/>
        <v>24.04</v>
      </c>
      <c r="D10" s="17">
        <f t="shared" si="0"/>
        <v>8.1000000000000014</v>
      </c>
      <c r="E10" s="18">
        <f t="shared" si="0"/>
        <v>1.8800000000000012</v>
      </c>
      <c r="F10" t="s">
        <v>34</v>
      </c>
      <c r="G10" s="17">
        <f>2*0.94*A10-5.06*(A10^0)</f>
        <v>8.1000000000000014</v>
      </c>
      <c r="H10" s="17">
        <f t="shared" si="1"/>
        <v>0</v>
      </c>
      <c r="I10" t="s">
        <v>40</v>
      </c>
      <c r="J10" s="18">
        <f t="shared" si="4"/>
        <v>1.88</v>
      </c>
      <c r="K10" s="18">
        <f t="shared" si="2"/>
        <v>0</v>
      </c>
      <c r="L10" s="16"/>
    </row>
    <row r="11" spans="1:12" x14ac:dyDescent="0.3">
      <c r="A11">
        <v>8</v>
      </c>
      <c r="B11" t="s">
        <v>32</v>
      </c>
      <c r="C11">
        <f t="shared" si="3"/>
        <v>33.08</v>
      </c>
      <c r="D11" s="17">
        <f t="shared" si="0"/>
        <v>9.98</v>
      </c>
      <c r="E11" s="18">
        <f t="shared" si="0"/>
        <v>1.8800000000000008</v>
      </c>
      <c r="F11" t="s">
        <v>34</v>
      </c>
      <c r="G11" s="17">
        <f>2*0.94*A11-5.06*(A11^0)</f>
        <v>9.98</v>
      </c>
      <c r="H11" s="17">
        <f t="shared" si="1"/>
        <v>0</v>
      </c>
      <c r="I11" t="s">
        <v>41</v>
      </c>
      <c r="J11" s="18">
        <f t="shared" si="4"/>
        <v>1.88</v>
      </c>
      <c r="K11" s="18">
        <f t="shared" si="2"/>
        <v>0</v>
      </c>
      <c r="L11" s="16"/>
    </row>
    <row r="12" spans="1:12" x14ac:dyDescent="0.3">
      <c r="A12">
        <v>9</v>
      </c>
      <c r="B12" t="s">
        <v>32</v>
      </c>
      <c r="C12">
        <f t="shared" si="3"/>
        <v>44</v>
      </c>
      <c r="D12" s="17">
        <f t="shared" si="0"/>
        <v>11.860000000000003</v>
      </c>
      <c r="E12" s="16"/>
      <c r="F12" s="16"/>
      <c r="G12" s="17">
        <f>2*0.94*A12-5.06*(A12^0)</f>
        <v>11.86</v>
      </c>
      <c r="H12" s="17">
        <f t="shared" si="1"/>
        <v>0</v>
      </c>
      <c r="I12" s="16"/>
      <c r="J12" s="16"/>
      <c r="K12" s="16"/>
      <c r="L12" s="16"/>
    </row>
    <row r="13" spans="1:12" x14ac:dyDescent="0.3">
      <c r="A13">
        <v>10</v>
      </c>
      <c r="B13" t="s">
        <v>32</v>
      </c>
      <c r="C13">
        <f t="shared" si="3"/>
        <v>56.800000000000004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</sheetData>
  <conditionalFormatting sqref="H4:H12">
    <cfRule type="expression" dxfId="3" priority="2">
      <formula>ABS($H4)&gt;0</formula>
    </cfRule>
  </conditionalFormatting>
  <conditionalFormatting sqref="K5:K11">
    <cfRule type="expression" dxfId="2" priority="1">
      <formula>ABS($K5)&gt;0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AD97-879A-4144-AFDC-E16AAF621A04}">
  <sheetPr codeName="Sheet3"/>
  <dimension ref="A1:O49"/>
  <sheetViews>
    <sheetView workbookViewId="0">
      <selection activeCell="N23" sqref="N23"/>
    </sheetView>
  </sheetViews>
  <sheetFormatPr defaultRowHeight="14.4" x14ac:dyDescent="0.3"/>
  <cols>
    <col min="1" max="1" width="7.44140625" bestFit="1" customWidth="1"/>
    <col min="2" max="2" width="21" bestFit="1" customWidth="1"/>
    <col min="3" max="3" width="20.6640625" bestFit="1" customWidth="1"/>
    <col min="4" max="4" width="12.109375" bestFit="1" customWidth="1"/>
    <col min="5" max="5" width="18.77734375" bestFit="1" customWidth="1"/>
    <col min="6" max="6" width="25.5546875" bestFit="1" customWidth="1"/>
    <col min="7" max="7" width="11.33203125" bestFit="1" customWidth="1"/>
    <col min="8" max="8" width="6" customWidth="1"/>
    <col min="9" max="9" width="25.21875" bestFit="1" customWidth="1"/>
    <col min="10" max="10" width="29.88671875" bestFit="1" customWidth="1"/>
    <col min="13" max="13" width="12.77734375" bestFit="1" customWidth="1"/>
    <col min="14" max="14" width="17.33203125" bestFit="1" customWidth="1"/>
  </cols>
  <sheetData>
    <row r="1" spans="1:15" x14ac:dyDescent="0.3">
      <c r="A1" s="13"/>
      <c r="B1" s="13" t="s">
        <v>29</v>
      </c>
      <c r="C1" s="13"/>
      <c r="D1" s="13"/>
      <c r="E1" s="13"/>
      <c r="F1" s="13" t="s">
        <v>29</v>
      </c>
      <c r="G1" s="13" t="s">
        <v>35</v>
      </c>
      <c r="H1" s="13"/>
      <c r="I1" s="13" t="s">
        <v>29</v>
      </c>
      <c r="J1" s="13" t="s">
        <v>42</v>
      </c>
      <c r="L1" s="16"/>
      <c r="M1" s="13" t="s">
        <v>24</v>
      </c>
      <c r="N1" s="13" t="s">
        <v>50</v>
      </c>
      <c r="O1" s="16"/>
    </row>
    <row r="2" spans="1:15" x14ac:dyDescent="0.3">
      <c r="A2" s="13" t="s">
        <v>16</v>
      </c>
      <c r="B2" s="13" t="s">
        <v>31</v>
      </c>
      <c r="C2" s="13" t="s">
        <v>46</v>
      </c>
      <c r="D2" s="13" t="s">
        <v>47</v>
      </c>
      <c r="E2" s="13" t="s">
        <v>48</v>
      </c>
      <c r="F2" s="13" t="s">
        <v>17</v>
      </c>
      <c r="G2" s="13" t="s">
        <v>44</v>
      </c>
      <c r="H2" s="13" t="s">
        <v>2</v>
      </c>
      <c r="I2" s="13" t="s">
        <v>36</v>
      </c>
      <c r="J2" s="13" t="s">
        <v>43</v>
      </c>
      <c r="K2" s="13" t="s">
        <v>2</v>
      </c>
      <c r="L2" s="16"/>
      <c r="M2" s="13"/>
      <c r="N2" s="13"/>
      <c r="O2" s="16"/>
    </row>
    <row r="3" spans="1:15" x14ac:dyDescent="0.3">
      <c r="A3">
        <v>0</v>
      </c>
      <c r="B3" t="s">
        <v>30</v>
      </c>
      <c r="C3">
        <f>2*A3</f>
        <v>0</v>
      </c>
      <c r="D3" s="19">
        <v>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>
      <c r="A4">
        <v>1</v>
      </c>
      <c r="B4" t="s">
        <v>45</v>
      </c>
      <c r="C4">
        <f>(60*A4*5280)/(60*60)</f>
        <v>88</v>
      </c>
      <c r="D4" s="17">
        <f>(C5-C3)/($A5-$A3)</f>
        <v>88</v>
      </c>
      <c r="E4" s="19">
        <f>(D5-D3)/($A5-$A3)</f>
        <v>44</v>
      </c>
      <c r="F4" t="s">
        <v>49</v>
      </c>
      <c r="G4" s="17">
        <f>(5280/60)*(A4^0)</f>
        <v>88</v>
      </c>
      <c r="H4" s="17">
        <f>SUM(G4,-D4)</f>
        <v>0</v>
      </c>
      <c r="I4" s="16"/>
      <c r="J4" s="19">
        <v>0</v>
      </c>
      <c r="K4" s="18">
        <f>SUM(J4,-E4)</f>
        <v>-44</v>
      </c>
      <c r="L4" s="16"/>
      <c r="M4" s="17">
        <f>D4*60*60/5280</f>
        <v>60</v>
      </c>
      <c r="N4" s="19">
        <f>E4*60*60/5280</f>
        <v>30</v>
      </c>
      <c r="O4" s="16"/>
    </row>
    <row r="5" spans="1:15" x14ac:dyDescent="0.3">
      <c r="A5">
        <v>2</v>
      </c>
      <c r="B5" t="s">
        <v>45</v>
      </c>
      <c r="C5">
        <f>(60*A5*5280)/(60*60)</f>
        <v>176</v>
      </c>
      <c r="D5" s="17">
        <f t="shared" ref="D5:E12" si="0">(C6-C4)/($A6-$A4)</f>
        <v>88</v>
      </c>
      <c r="E5" s="18">
        <f>(D6-D4)/($A6-$A4)</f>
        <v>0</v>
      </c>
      <c r="F5" t="s">
        <v>49</v>
      </c>
      <c r="G5" s="17">
        <f>(5280/60)*(A5^0)</f>
        <v>88</v>
      </c>
      <c r="H5" s="17">
        <f t="shared" ref="H5:H12" si="1">SUM(G5,-D5)</f>
        <v>0</v>
      </c>
      <c r="I5" t="s">
        <v>37</v>
      </c>
      <c r="J5" s="18">
        <v>0</v>
      </c>
      <c r="K5" s="18">
        <f>SUM(J5,-E5)</f>
        <v>0</v>
      </c>
      <c r="L5" s="16"/>
      <c r="M5" s="17">
        <f t="shared" ref="M5:M12" si="2">D5*60*60/5280</f>
        <v>60</v>
      </c>
      <c r="N5" s="17">
        <f t="shared" ref="N5:N11" si="3">E5*60*60/5280</f>
        <v>0</v>
      </c>
      <c r="O5" s="16"/>
    </row>
    <row r="6" spans="1:15" x14ac:dyDescent="0.3">
      <c r="A6">
        <v>3</v>
      </c>
      <c r="B6" t="s">
        <v>45</v>
      </c>
      <c r="C6">
        <f t="shared" ref="C6:C13" si="4">(60*A6*5280)/(60*60)</f>
        <v>264</v>
      </c>
      <c r="D6" s="17">
        <f t="shared" si="0"/>
        <v>88</v>
      </c>
      <c r="E6" s="18">
        <f t="shared" si="0"/>
        <v>0</v>
      </c>
      <c r="F6" t="s">
        <v>49</v>
      </c>
      <c r="G6" s="17">
        <f t="shared" ref="G6:G12" si="5">(5280/60)*(A6^0)</f>
        <v>88</v>
      </c>
      <c r="H6" s="17">
        <f t="shared" si="1"/>
        <v>0</v>
      </c>
      <c r="I6" t="s">
        <v>37</v>
      </c>
      <c r="J6" s="18">
        <v>0</v>
      </c>
      <c r="K6" s="18">
        <f t="shared" ref="K6:K11" si="6">SUM(J6,-E6)</f>
        <v>0</v>
      </c>
      <c r="L6" s="16"/>
      <c r="M6" s="17">
        <f t="shared" si="2"/>
        <v>60</v>
      </c>
      <c r="N6" s="17">
        <f t="shared" si="3"/>
        <v>0</v>
      </c>
      <c r="O6" s="16"/>
    </row>
    <row r="7" spans="1:15" x14ac:dyDescent="0.3">
      <c r="A7">
        <v>4</v>
      </c>
      <c r="B7" t="s">
        <v>45</v>
      </c>
      <c r="C7">
        <f t="shared" si="4"/>
        <v>352</v>
      </c>
      <c r="D7" s="17">
        <f t="shared" si="0"/>
        <v>88</v>
      </c>
      <c r="E7" s="18">
        <f t="shared" si="0"/>
        <v>0</v>
      </c>
      <c r="F7" t="s">
        <v>49</v>
      </c>
      <c r="G7" s="17">
        <f t="shared" si="5"/>
        <v>88</v>
      </c>
      <c r="H7" s="17">
        <f t="shared" si="1"/>
        <v>0</v>
      </c>
      <c r="I7" t="s">
        <v>37</v>
      </c>
      <c r="J7" s="18">
        <v>0</v>
      </c>
      <c r="K7" s="18">
        <f t="shared" si="6"/>
        <v>0</v>
      </c>
      <c r="L7" s="16"/>
      <c r="M7" s="17">
        <f t="shared" si="2"/>
        <v>60</v>
      </c>
      <c r="N7" s="17">
        <f t="shared" si="3"/>
        <v>0</v>
      </c>
      <c r="O7" s="16"/>
    </row>
    <row r="8" spans="1:15" x14ac:dyDescent="0.3">
      <c r="A8">
        <v>5</v>
      </c>
      <c r="B8" t="s">
        <v>45</v>
      </c>
      <c r="C8">
        <f t="shared" si="4"/>
        <v>440</v>
      </c>
      <c r="D8" s="17">
        <f t="shared" si="0"/>
        <v>88</v>
      </c>
      <c r="E8" s="18">
        <f t="shared" si="0"/>
        <v>0</v>
      </c>
      <c r="F8" t="s">
        <v>49</v>
      </c>
      <c r="G8" s="17">
        <f t="shared" si="5"/>
        <v>88</v>
      </c>
      <c r="H8" s="17">
        <f t="shared" si="1"/>
        <v>0</v>
      </c>
      <c r="I8" t="s">
        <v>37</v>
      </c>
      <c r="J8" s="18">
        <v>0</v>
      </c>
      <c r="K8" s="18">
        <f t="shared" si="6"/>
        <v>0</v>
      </c>
      <c r="L8" s="16"/>
      <c r="M8" s="17">
        <f t="shared" si="2"/>
        <v>60</v>
      </c>
      <c r="N8" s="17">
        <f t="shared" si="3"/>
        <v>0</v>
      </c>
      <c r="O8" s="16"/>
    </row>
    <row r="9" spans="1:15" x14ac:dyDescent="0.3">
      <c r="A9">
        <v>6</v>
      </c>
      <c r="B9" t="s">
        <v>45</v>
      </c>
      <c r="C9">
        <f t="shared" si="4"/>
        <v>528</v>
      </c>
      <c r="D9" s="17">
        <f t="shared" si="0"/>
        <v>88</v>
      </c>
      <c r="E9" s="18">
        <f t="shared" si="0"/>
        <v>0</v>
      </c>
      <c r="F9" t="s">
        <v>49</v>
      </c>
      <c r="G9" s="17">
        <f t="shared" si="5"/>
        <v>88</v>
      </c>
      <c r="H9" s="17">
        <f t="shared" si="1"/>
        <v>0</v>
      </c>
      <c r="I9" t="s">
        <v>37</v>
      </c>
      <c r="J9" s="18">
        <v>0</v>
      </c>
      <c r="K9" s="18">
        <f t="shared" si="6"/>
        <v>0</v>
      </c>
      <c r="L9" s="16"/>
      <c r="M9" s="17">
        <f t="shared" si="2"/>
        <v>60</v>
      </c>
      <c r="N9" s="17">
        <f t="shared" si="3"/>
        <v>0</v>
      </c>
      <c r="O9" s="16"/>
    </row>
    <row r="10" spans="1:15" x14ac:dyDescent="0.3">
      <c r="A10">
        <v>7</v>
      </c>
      <c r="B10" t="s">
        <v>45</v>
      </c>
      <c r="C10">
        <f t="shared" si="4"/>
        <v>616</v>
      </c>
      <c r="D10" s="17">
        <f t="shared" si="0"/>
        <v>88</v>
      </c>
      <c r="E10" s="18">
        <f t="shared" si="0"/>
        <v>0</v>
      </c>
      <c r="F10" t="s">
        <v>49</v>
      </c>
      <c r="G10" s="17">
        <f t="shared" si="5"/>
        <v>88</v>
      </c>
      <c r="H10" s="17">
        <f t="shared" si="1"/>
        <v>0</v>
      </c>
      <c r="I10" t="s">
        <v>37</v>
      </c>
      <c r="J10" s="18">
        <v>0</v>
      </c>
      <c r="K10" s="18">
        <f t="shared" si="6"/>
        <v>0</v>
      </c>
      <c r="L10" s="16"/>
      <c r="M10" s="17">
        <f t="shared" si="2"/>
        <v>60</v>
      </c>
      <c r="N10" s="17">
        <f t="shared" si="3"/>
        <v>0</v>
      </c>
      <c r="O10" s="16"/>
    </row>
    <row r="11" spans="1:15" x14ac:dyDescent="0.3">
      <c r="A11">
        <v>8</v>
      </c>
      <c r="B11" t="s">
        <v>45</v>
      </c>
      <c r="C11">
        <f t="shared" si="4"/>
        <v>704</v>
      </c>
      <c r="D11" s="17">
        <f t="shared" si="0"/>
        <v>88</v>
      </c>
      <c r="E11" s="18">
        <f t="shared" si="0"/>
        <v>0</v>
      </c>
      <c r="F11" t="s">
        <v>49</v>
      </c>
      <c r="G11" s="17">
        <f t="shared" si="5"/>
        <v>88</v>
      </c>
      <c r="H11" s="17">
        <f t="shared" si="1"/>
        <v>0</v>
      </c>
      <c r="I11" t="s">
        <v>37</v>
      </c>
      <c r="J11" s="18">
        <v>0</v>
      </c>
      <c r="K11" s="18">
        <f t="shared" si="6"/>
        <v>0</v>
      </c>
      <c r="L11" s="16"/>
      <c r="M11" s="17">
        <f t="shared" si="2"/>
        <v>60</v>
      </c>
      <c r="N11" s="17">
        <f t="shared" si="3"/>
        <v>0</v>
      </c>
      <c r="O11" s="16"/>
    </row>
    <row r="12" spans="1:15" x14ac:dyDescent="0.3">
      <c r="A12">
        <v>9</v>
      </c>
      <c r="B12" t="s">
        <v>45</v>
      </c>
      <c r="C12">
        <f t="shared" si="4"/>
        <v>792</v>
      </c>
      <c r="D12" s="17">
        <f t="shared" si="0"/>
        <v>88</v>
      </c>
      <c r="E12" s="16"/>
      <c r="F12" s="16"/>
      <c r="G12" s="17">
        <f t="shared" si="5"/>
        <v>88</v>
      </c>
      <c r="H12" s="17">
        <f t="shared" si="1"/>
        <v>0</v>
      </c>
      <c r="I12" s="16"/>
      <c r="J12" s="16"/>
      <c r="K12" s="16"/>
      <c r="L12" s="16"/>
      <c r="M12" s="17">
        <f t="shared" si="2"/>
        <v>60</v>
      </c>
      <c r="N12" s="16"/>
      <c r="O12" s="16"/>
    </row>
    <row r="13" spans="1:15" x14ac:dyDescent="0.3">
      <c r="A13">
        <v>10</v>
      </c>
      <c r="B13" t="s">
        <v>45</v>
      </c>
      <c r="C13">
        <f t="shared" si="4"/>
        <v>880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35" spans="1:15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5" x14ac:dyDescent="0.3">
      <c r="A36" s="13" t="s">
        <v>23</v>
      </c>
      <c r="B36" s="21">
        <v>60</v>
      </c>
      <c r="C36" s="21" t="s">
        <v>18</v>
      </c>
      <c r="D36" s="15"/>
      <c r="E36" s="13" t="s">
        <v>21</v>
      </c>
      <c r="F36" s="13" t="s">
        <v>22</v>
      </c>
      <c r="G36" s="16"/>
      <c r="H36" s="16"/>
      <c r="I36" s="16"/>
      <c r="J36" s="16"/>
      <c r="K36" s="16"/>
      <c r="L36" s="16"/>
      <c r="M36" s="16"/>
      <c r="N36" s="16"/>
      <c r="O36" s="16"/>
    </row>
    <row r="37" spans="1:15" x14ac:dyDescent="0.3">
      <c r="A37" s="13" t="s">
        <v>16</v>
      </c>
      <c r="B37" s="20"/>
      <c r="C37" s="15" t="s">
        <v>19</v>
      </c>
      <c r="D37" s="15" t="s">
        <v>20</v>
      </c>
      <c r="E37" s="13" t="s">
        <v>24</v>
      </c>
      <c r="F37" s="13" t="s">
        <v>25</v>
      </c>
      <c r="G37" s="16"/>
      <c r="H37" s="16"/>
      <c r="I37" s="16"/>
      <c r="J37" s="16"/>
      <c r="K37" s="16"/>
      <c r="L37" s="16"/>
      <c r="M37" s="16"/>
      <c r="N37" s="16"/>
      <c r="O37" s="16"/>
    </row>
    <row r="38" spans="1:15" x14ac:dyDescent="0.3">
      <c r="A38">
        <v>0</v>
      </c>
      <c r="B38" s="16"/>
      <c r="C38" s="8">
        <v>0</v>
      </c>
      <c r="D38" s="8">
        <v>0</v>
      </c>
      <c r="E38">
        <v>0</v>
      </c>
      <c r="F38" s="3">
        <v>0</v>
      </c>
      <c r="G38" s="16"/>
      <c r="H38" s="16"/>
      <c r="I38" s="16"/>
      <c r="J38" s="16"/>
      <c r="K38" s="16"/>
      <c r="L38" s="16"/>
      <c r="M38" s="16"/>
      <c r="N38" s="16"/>
      <c r="O38" s="16"/>
    </row>
    <row r="39" spans="1:15" x14ac:dyDescent="0.3">
      <c r="A39">
        <v>1</v>
      </c>
      <c r="B39" s="16"/>
      <c r="C39" s="8">
        <f>5280/60/60*B$36</f>
        <v>88</v>
      </c>
      <c r="D39" s="8">
        <f>C39</f>
        <v>88</v>
      </c>
      <c r="E39" s="3">
        <f t="shared" ref="E39:E47" si="7">(D40-D38)/($A40-$A38)*60*60/5280</f>
        <v>60</v>
      </c>
      <c r="F39" s="3">
        <f t="shared" ref="F39:F46" si="8">(E40-E38)/($A40-$A38)*60*60/5280</f>
        <v>20.454545454545453</v>
      </c>
      <c r="G39" s="16"/>
      <c r="H39" s="16"/>
      <c r="I39" s="16"/>
      <c r="J39" s="16"/>
      <c r="K39" s="16"/>
      <c r="L39" s="16"/>
      <c r="M39" s="16"/>
      <c r="N39" s="16"/>
      <c r="O39" s="16"/>
    </row>
    <row r="40" spans="1:15" x14ac:dyDescent="0.3">
      <c r="A40">
        <v>2</v>
      </c>
      <c r="B40" s="16"/>
      <c r="C40" s="8">
        <f t="shared" ref="C40:C48" si="9">5280/60/60*B$36</f>
        <v>88</v>
      </c>
      <c r="D40" s="8">
        <f>SUM(D39,C40)</f>
        <v>176</v>
      </c>
      <c r="E40" s="3">
        <f t="shared" si="7"/>
        <v>60</v>
      </c>
      <c r="F40" s="3">
        <f t="shared" si="8"/>
        <v>0</v>
      </c>
      <c r="G40" s="16"/>
      <c r="H40" s="16"/>
      <c r="I40" s="16"/>
      <c r="J40" s="16"/>
      <c r="K40" s="16"/>
      <c r="L40" s="16"/>
      <c r="M40" s="16"/>
      <c r="N40" s="16"/>
      <c r="O40" s="16"/>
    </row>
    <row r="41" spans="1:15" x14ac:dyDescent="0.3">
      <c r="A41">
        <v>3</v>
      </c>
      <c r="B41" s="16"/>
      <c r="C41" s="8">
        <f t="shared" si="9"/>
        <v>88</v>
      </c>
      <c r="D41" s="8">
        <f t="shared" ref="D41:D48" si="10">SUM(D40,C41)</f>
        <v>264</v>
      </c>
      <c r="E41" s="3">
        <f t="shared" si="7"/>
        <v>60</v>
      </c>
      <c r="F41" s="3">
        <f t="shared" si="8"/>
        <v>0</v>
      </c>
      <c r="G41" s="16"/>
      <c r="H41" s="16"/>
      <c r="I41" s="16"/>
      <c r="J41" s="16"/>
      <c r="K41" s="16"/>
      <c r="L41" s="16"/>
      <c r="M41" s="16"/>
      <c r="N41" s="16"/>
      <c r="O41" s="16"/>
    </row>
    <row r="42" spans="1:15" x14ac:dyDescent="0.3">
      <c r="A42">
        <v>4</v>
      </c>
      <c r="B42" s="16"/>
      <c r="C42" s="8">
        <f t="shared" si="9"/>
        <v>88</v>
      </c>
      <c r="D42" s="8">
        <f t="shared" si="10"/>
        <v>352</v>
      </c>
      <c r="E42" s="3">
        <f t="shared" si="7"/>
        <v>60</v>
      </c>
      <c r="F42" s="3">
        <f t="shared" si="8"/>
        <v>0</v>
      </c>
      <c r="G42" s="16"/>
      <c r="H42" s="16"/>
      <c r="I42" s="16"/>
      <c r="J42" s="16"/>
      <c r="K42" s="16"/>
      <c r="L42" s="16"/>
      <c r="M42" s="16"/>
      <c r="N42" s="16"/>
      <c r="O42" s="16"/>
    </row>
    <row r="43" spans="1:15" x14ac:dyDescent="0.3">
      <c r="A43">
        <v>5</v>
      </c>
      <c r="B43" s="16"/>
      <c r="C43" s="8">
        <f t="shared" si="9"/>
        <v>88</v>
      </c>
      <c r="D43" s="8">
        <f t="shared" si="10"/>
        <v>440</v>
      </c>
      <c r="E43" s="3">
        <f t="shared" si="7"/>
        <v>60</v>
      </c>
      <c r="F43" s="3">
        <f t="shared" si="8"/>
        <v>0</v>
      </c>
      <c r="G43" s="16"/>
      <c r="H43" s="16"/>
      <c r="I43" s="16"/>
      <c r="J43" s="16"/>
      <c r="K43" s="16"/>
      <c r="L43" s="16"/>
      <c r="M43" s="16"/>
      <c r="N43" s="16"/>
      <c r="O43" s="16"/>
    </row>
    <row r="44" spans="1:15" x14ac:dyDescent="0.3">
      <c r="A44">
        <v>6</v>
      </c>
      <c r="B44" s="16"/>
      <c r="C44" s="8">
        <f t="shared" si="9"/>
        <v>88</v>
      </c>
      <c r="D44" s="8">
        <f t="shared" si="10"/>
        <v>528</v>
      </c>
      <c r="E44" s="3">
        <f t="shared" si="7"/>
        <v>60</v>
      </c>
      <c r="F44" s="3">
        <f t="shared" si="8"/>
        <v>0</v>
      </c>
      <c r="G44" s="16"/>
      <c r="H44" s="16"/>
      <c r="I44" s="16"/>
      <c r="J44" s="16"/>
      <c r="K44" s="16"/>
      <c r="L44" s="16"/>
      <c r="M44" s="16"/>
      <c r="N44" s="16"/>
      <c r="O44" s="16"/>
    </row>
    <row r="45" spans="1:15" x14ac:dyDescent="0.3">
      <c r="A45">
        <v>7</v>
      </c>
      <c r="B45" s="16"/>
      <c r="C45" s="8">
        <f t="shared" si="9"/>
        <v>88</v>
      </c>
      <c r="D45" s="8">
        <f t="shared" si="10"/>
        <v>616</v>
      </c>
      <c r="E45" s="3">
        <f t="shared" si="7"/>
        <v>60</v>
      </c>
      <c r="F45" s="3">
        <f t="shared" si="8"/>
        <v>0</v>
      </c>
      <c r="G45" s="16"/>
      <c r="H45" s="16"/>
      <c r="I45" s="16"/>
      <c r="J45" s="16"/>
      <c r="K45" s="16"/>
      <c r="L45" s="16"/>
      <c r="M45" s="16"/>
      <c r="N45" s="16"/>
      <c r="O45" s="16"/>
    </row>
    <row r="46" spans="1:15" x14ac:dyDescent="0.3">
      <c r="A46">
        <v>8</v>
      </c>
      <c r="B46" s="16"/>
      <c r="C46" s="8">
        <f t="shared" si="9"/>
        <v>88</v>
      </c>
      <c r="D46" s="8">
        <f t="shared" si="10"/>
        <v>704</v>
      </c>
      <c r="E46" s="3">
        <f t="shared" si="7"/>
        <v>60</v>
      </c>
      <c r="F46" s="3">
        <f t="shared" si="8"/>
        <v>0</v>
      </c>
      <c r="G46" s="16"/>
      <c r="H46" s="16"/>
      <c r="I46" s="16"/>
      <c r="J46" s="16"/>
      <c r="K46" s="16"/>
      <c r="L46" s="16"/>
      <c r="M46" s="16"/>
      <c r="N46" s="16"/>
      <c r="O46" s="16"/>
    </row>
    <row r="47" spans="1:15" x14ac:dyDescent="0.3">
      <c r="A47">
        <v>9</v>
      </c>
      <c r="B47" s="16"/>
      <c r="C47" s="8">
        <f t="shared" si="9"/>
        <v>88</v>
      </c>
      <c r="D47" s="8">
        <f t="shared" si="10"/>
        <v>792</v>
      </c>
      <c r="E47" s="3">
        <f t="shared" si="7"/>
        <v>60</v>
      </c>
      <c r="F47" s="3"/>
      <c r="G47" s="16"/>
      <c r="H47" s="16"/>
      <c r="I47" s="16"/>
      <c r="J47" s="16"/>
      <c r="K47" s="16"/>
      <c r="L47" s="16"/>
      <c r="M47" s="16"/>
      <c r="N47" s="16"/>
      <c r="O47" s="16"/>
    </row>
    <row r="48" spans="1:15" x14ac:dyDescent="0.3">
      <c r="A48">
        <v>10</v>
      </c>
      <c r="B48" s="16"/>
      <c r="C48" s="8">
        <f t="shared" si="9"/>
        <v>88</v>
      </c>
      <c r="D48" s="8">
        <f t="shared" si="10"/>
        <v>880</v>
      </c>
      <c r="E48" s="3"/>
      <c r="F48" s="3"/>
      <c r="G48" s="16"/>
      <c r="H48" s="16"/>
      <c r="I48" s="16"/>
      <c r="J48" s="16"/>
      <c r="K48" s="16"/>
      <c r="L48" s="16"/>
      <c r="M48" s="16"/>
      <c r="N48" s="16"/>
      <c r="O48" s="16"/>
    </row>
    <row r="49" spans="1:15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</sheetData>
  <phoneticPr fontId="3" type="noConversion"/>
  <conditionalFormatting sqref="H4:H12">
    <cfRule type="expression" dxfId="1" priority="2">
      <formula>ABS($H4)&gt;0</formula>
    </cfRule>
  </conditionalFormatting>
  <conditionalFormatting sqref="K4:K11">
    <cfRule type="expression" dxfId="0" priority="1">
      <formula>ABS($K4)&gt;0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geoMean to arithMean</vt:lpstr>
      <vt:lpstr>Derivative(meterPerSec)</vt:lpstr>
      <vt:lpstr>Derivative(milePerSec)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O’Donnell</dc:creator>
  <cp:lastModifiedBy>Aaron O’Donnell</cp:lastModifiedBy>
  <dcterms:created xsi:type="dcterms:W3CDTF">2024-10-14T15:21:56Z</dcterms:created>
  <dcterms:modified xsi:type="dcterms:W3CDTF">2024-10-21T17:12:47Z</dcterms:modified>
</cp:coreProperties>
</file>