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d Computer Files\Documents\research\Amrit_Research\KU\Research\Project 2\"/>
    </mc:Choice>
  </mc:AlternateContent>
  <xr:revisionPtr revIDLastSave="0" documentId="13_ncr:1_{A3846FA7-0F35-44BE-A5D9-316A8F375920}" xr6:coauthVersionLast="45" xr6:coauthVersionMax="45" xr10:uidLastSave="{00000000-0000-0000-0000-000000000000}"/>
  <bookViews>
    <workbookView xWindow="-108" yWindow="-108" windowWidth="23256" windowHeight="12576" activeTab="5" xr2:uid="{C7447A36-9150-4F31-BCB9-1EAEE721B39B}"/>
  </bookViews>
  <sheets>
    <sheet name="Event Selection" sheetId="2" r:id="rId1"/>
    <sheet name="Yeild Comparison" sheetId="7" r:id="rId2"/>
    <sheet name="TestEventSelection" sheetId="6" r:id="rId3"/>
    <sheet name="theta" sheetId="3" r:id="rId4"/>
    <sheet name="phi" sheetId="4" r:id="rId5"/>
    <sheet name="tildephi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4" l="1"/>
  <c r="G56" i="4"/>
  <c r="F56" i="4"/>
  <c r="D56" i="4"/>
  <c r="E56" i="4"/>
  <c r="G60" i="5"/>
  <c r="F60" i="5"/>
  <c r="G27" i="4"/>
  <c r="D23" i="3"/>
  <c r="E23" i="3"/>
  <c r="G42" i="3"/>
  <c r="D42" i="3"/>
  <c r="E42" i="3"/>
  <c r="F42" i="3"/>
  <c r="D60" i="5"/>
  <c r="E60" i="5"/>
  <c r="I8" i="3"/>
  <c r="I31" i="5" l="1"/>
  <c r="F13" i="7"/>
  <c r="E13" i="7"/>
  <c r="I8" i="7"/>
  <c r="H8" i="7"/>
  <c r="H6" i="7"/>
  <c r="G13" i="7" l="1"/>
  <c r="I6" i="7"/>
  <c r="I7" i="7"/>
  <c r="I9" i="7"/>
  <c r="I10" i="7"/>
  <c r="I11" i="7"/>
  <c r="H7" i="7"/>
  <c r="H9" i="7"/>
  <c r="H10" i="7"/>
  <c r="H11" i="7"/>
  <c r="I12" i="7" l="1"/>
  <c r="H12" i="7"/>
  <c r="I35" i="6"/>
  <c r="I30" i="6"/>
  <c r="I31" i="6"/>
  <c r="I32" i="6"/>
  <c r="I33" i="6"/>
  <c r="I34" i="6"/>
  <c r="I29" i="6"/>
  <c r="I11" i="6"/>
  <c r="I12" i="6"/>
  <c r="I13" i="6"/>
  <c r="I14" i="6"/>
  <c r="I15" i="6"/>
  <c r="I16" i="6"/>
  <c r="I10" i="6"/>
  <c r="G32" i="6"/>
  <c r="H32" i="6" s="1"/>
  <c r="G40" i="6"/>
  <c r="G41" i="6"/>
  <c r="H42" i="6" s="1"/>
  <c r="G33" i="6"/>
  <c r="H34" i="6" s="1"/>
  <c r="G31" i="6"/>
  <c r="H31" i="6" s="1"/>
  <c r="G30" i="6"/>
  <c r="G29" i="6"/>
  <c r="G39" i="6"/>
  <c r="G38" i="6"/>
  <c r="G37" i="6"/>
  <c r="H43" i="6"/>
  <c r="H35" i="6"/>
  <c r="H30" i="6"/>
  <c r="H20" i="6"/>
  <c r="H19" i="6"/>
  <c r="H12" i="6"/>
  <c r="H13" i="6"/>
  <c r="H14" i="6"/>
  <c r="H15" i="6"/>
  <c r="H16" i="6"/>
  <c r="H11" i="6"/>
  <c r="H21" i="6"/>
  <c r="H22" i="6"/>
  <c r="H23" i="6"/>
  <c r="H24" i="6"/>
  <c r="G22" i="6"/>
  <c r="G21" i="6"/>
  <c r="G20" i="6"/>
  <c r="G19" i="6"/>
  <c r="G18" i="6"/>
  <c r="G14" i="6"/>
  <c r="G13" i="6"/>
  <c r="G12" i="6"/>
  <c r="G11" i="6"/>
  <c r="G10" i="6"/>
  <c r="H33" i="6" l="1"/>
  <c r="H41" i="6"/>
  <c r="H40" i="6"/>
  <c r="H39" i="6"/>
  <c r="H38" i="6"/>
  <c r="H11" i="2"/>
  <c r="H26" i="2"/>
  <c r="H27" i="2"/>
  <c r="H28" i="2"/>
  <c r="H29" i="2"/>
  <c r="H30" i="2"/>
  <c r="H31" i="2"/>
  <c r="H32" i="2"/>
  <c r="H33" i="2"/>
  <c r="H34" i="2"/>
  <c r="H35" i="2"/>
  <c r="H36" i="2"/>
  <c r="H37" i="2"/>
  <c r="H25" i="2"/>
  <c r="H12" i="2"/>
  <c r="H13" i="2"/>
  <c r="H14" i="2"/>
  <c r="H15" i="2"/>
  <c r="H16" i="2"/>
  <c r="H17" i="2"/>
  <c r="H18" i="2"/>
  <c r="H19" i="2"/>
  <c r="D3" i="3"/>
  <c r="H10" i="2" l="1"/>
  <c r="H9" i="2"/>
  <c r="H8" i="2"/>
  <c r="H7" i="2"/>
  <c r="E27" i="5"/>
  <c r="F27" i="5"/>
  <c r="G27" i="5"/>
  <c r="D27" i="5"/>
  <c r="D27" i="4"/>
  <c r="E27" i="4"/>
  <c r="F23" i="3"/>
  <c r="I2" i="4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3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" i="4"/>
  <c r="I4" i="4"/>
  <c r="I27" i="4" s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C60" i="5"/>
  <c r="B35" i="5"/>
  <c r="A35" i="5"/>
  <c r="A36" i="5" s="1"/>
  <c r="A2" i="5"/>
  <c r="A3" i="5" s="1"/>
  <c r="C27" i="5"/>
  <c r="H34" i="3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14" i="4"/>
  <c r="H2" i="4"/>
  <c r="C14" i="4"/>
  <c r="C2" i="4"/>
  <c r="H3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19" i="4"/>
  <c r="H20" i="4"/>
  <c r="H21" i="4"/>
  <c r="H22" i="4"/>
  <c r="H23" i="4"/>
  <c r="H24" i="4"/>
  <c r="H25" i="4"/>
  <c r="H26" i="4"/>
  <c r="C56" i="4"/>
  <c r="B31" i="4"/>
  <c r="A31" i="4"/>
  <c r="A32" i="4" s="1"/>
  <c r="C27" i="4"/>
  <c r="C26" i="4"/>
  <c r="C25" i="4"/>
  <c r="C24" i="4"/>
  <c r="C23" i="4"/>
  <c r="C22" i="4"/>
  <c r="C21" i="4"/>
  <c r="C20" i="4"/>
  <c r="C19" i="4"/>
  <c r="C18" i="4"/>
  <c r="C17" i="4"/>
  <c r="B27" i="4"/>
  <c r="B26" i="4"/>
  <c r="B25" i="4"/>
  <c r="B24" i="4"/>
  <c r="B23" i="4"/>
  <c r="B22" i="4"/>
  <c r="B21" i="4"/>
  <c r="B20" i="4"/>
  <c r="B19" i="4"/>
  <c r="B18" i="4"/>
  <c r="A27" i="4"/>
  <c r="A4" i="4"/>
  <c r="A5" i="4"/>
  <c r="B5" i="4" s="1"/>
  <c r="A6" i="4"/>
  <c r="A7" i="4" s="1"/>
  <c r="A3" i="4"/>
  <c r="A2" i="4"/>
  <c r="B4" i="4"/>
  <c r="C3" i="4" s="1"/>
  <c r="B2" i="4"/>
  <c r="B42" i="3"/>
  <c r="H42" i="3" s="1"/>
  <c r="B41" i="3"/>
  <c r="B40" i="3"/>
  <c r="H39" i="3"/>
  <c r="C39" i="3"/>
  <c r="B39" i="3"/>
  <c r="C38" i="3"/>
  <c r="B38" i="3"/>
  <c r="C37" i="3" s="1"/>
  <c r="B37" i="3"/>
  <c r="C36" i="3"/>
  <c r="B36" i="3"/>
  <c r="H36" i="3" s="1"/>
  <c r="C35" i="3"/>
  <c r="B35" i="3"/>
  <c r="H35" i="3" s="1"/>
  <c r="C34" i="3"/>
  <c r="B34" i="3"/>
  <c r="B33" i="3"/>
  <c r="C32" i="3"/>
  <c r="B32" i="3"/>
  <c r="H32" i="3" s="1"/>
  <c r="C31" i="3"/>
  <c r="B31" i="3"/>
  <c r="H31" i="3" s="1"/>
  <c r="C30" i="3"/>
  <c r="B30" i="3"/>
  <c r="C29" i="3" s="1"/>
  <c r="B29" i="3"/>
  <c r="C28" i="3"/>
  <c r="B28" i="3"/>
  <c r="H28" i="3" s="1"/>
  <c r="C27" i="3"/>
  <c r="B27" i="3"/>
  <c r="H27" i="3" s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8" i="3"/>
  <c r="B9" i="3"/>
  <c r="C8" i="3" s="1"/>
  <c r="B10" i="3"/>
  <c r="C9" i="3" s="1"/>
  <c r="B11" i="3"/>
  <c r="C10" i="3" s="1"/>
  <c r="B12" i="3"/>
  <c r="C11" i="3" s="1"/>
  <c r="B13" i="3"/>
  <c r="C12" i="3" s="1"/>
  <c r="B14" i="3"/>
  <c r="C13" i="3" s="1"/>
  <c r="B15" i="3"/>
  <c r="C14" i="3" s="1"/>
  <c r="B16" i="3"/>
  <c r="C15" i="3" s="1"/>
  <c r="B17" i="3"/>
  <c r="C16" i="3" s="1"/>
  <c r="B18" i="3"/>
  <c r="C17" i="3" s="1"/>
  <c r="B19" i="3"/>
  <c r="C18" i="3" s="1"/>
  <c r="B20" i="3"/>
  <c r="C19" i="3" s="1"/>
  <c r="B21" i="3"/>
  <c r="C20" i="3" s="1"/>
  <c r="B22" i="3"/>
  <c r="C21" i="3" s="1"/>
  <c r="B23" i="3"/>
  <c r="C22" i="3" s="1"/>
  <c r="B8" i="3"/>
  <c r="I42" i="3" l="1"/>
  <c r="I23" i="3"/>
  <c r="I27" i="5"/>
  <c r="I60" i="5"/>
  <c r="I56" i="4"/>
  <c r="A37" i="5"/>
  <c r="B36" i="5"/>
  <c r="B3" i="5"/>
  <c r="A4" i="5"/>
  <c r="B2" i="5"/>
  <c r="B32" i="4"/>
  <c r="C31" i="4" s="1"/>
  <c r="A33" i="4"/>
  <c r="B7" i="4"/>
  <c r="C6" i="4" s="1"/>
  <c r="A8" i="4"/>
  <c r="B6" i="4"/>
  <c r="C5" i="4" s="1"/>
  <c r="B3" i="4"/>
  <c r="C4" i="4"/>
  <c r="H40" i="3"/>
  <c r="H29" i="3"/>
  <c r="H37" i="3"/>
  <c r="C40" i="3"/>
  <c r="H30" i="3"/>
  <c r="H38" i="3"/>
  <c r="C33" i="3"/>
  <c r="H33" i="3" s="1"/>
  <c r="C41" i="3"/>
  <c r="H41" i="3" s="1"/>
  <c r="A38" i="5" l="1"/>
  <c r="B37" i="5"/>
  <c r="C35" i="5"/>
  <c r="H35" i="5" s="1"/>
  <c r="A5" i="5"/>
  <c r="B4" i="5"/>
  <c r="C2" i="5"/>
  <c r="H2" i="5" s="1"/>
  <c r="A34" i="4"/>
  <c r="B33" i="4"/>
  <c r="C32" i="4" s="1"/>
  <c r="B8" i="4"/>
  <c r="A9" i="4"/>
  <c r="C36" i="5" l="1"/>
  <c r="H36" i="5" s="1"/>
  <c r="A39" i="5"/>
  <c r="B38" i="5"/>
  <c r="C3" i="5"/>
  <c r="H3" i="5" s="1"/>
  <c r="A6" i="5"/>
  <c r="B5" i="5"/>
  <c r="A35" i="4"/>
  <c r="B34" i="4"/>
  <c r="C33" i="4" s="1"/>
  <c r="A10" i="4"/>
  <c r="B9" i="4"/>
  <c r="C7" i="4"/>
  <c r="C37" i="5" l="1"/>
  <c r="H37" i="5" s="1"/>
  <c r="B39" i="5"/>
  <c r="A40" i="5"/>
  <c r="C4" i="5"/>
  <c r="H4" i="5" s="1"/>
  <c r="B6" i="5"/>
  <c r="A7" i="5"/>
  <c r="A36" i="4"/>
  <c r="B35" i="4"/>
  <c r="C34" i="4" s="1"/>
  <c r="C8" i="4"/>
  <c r="B10" i="4"/>
  <c r="A11" i="4"/>
  <c r="A41" i="5" l="1"/>
  <c r="B40" i="5"/>
  <c r="C38" i="5"/>
  <c r="H38" i="5" s="1"/>
  <c r="B7" i="5"/>
  <c r="A8" i="5"/>
  <c r="C5" i="5"/>
  <c r="H5" i="5" s="1"/>
  <c r="B36" i="4"/>
  <c r="C35" i="4" s="1"/>
  <c r="A37" i="4"/>
  <c r="B11" i="4"/>
  <c r="C10" i="4" s="1"/>
  <c r="A12" i="4"/>
  <c r="C9" i="4"/>
  <c r="C39" i="5" l="1"/>
  <c r="H39" i="5" s="1"/>
  <c r="A42" i="5"/>
  <c r="B41" i="5"/>
  <c r="A9" i="5"/>
  <c r="B8" i="5"/>
  <c r="C6" i="5"/>
  <c r="H6" i="5" s="1"/>
  <c r="A38" i="4"/>
  <c r="B37" i="4"/>
  <c r="C36" i="4" s="1"/>
  <c r="A13" i="4"/>
  <c r="B12" i="4"/>
  <c r="C11" i="4" s="1"/>
  <c r="C40" i="5" l="1"/>
  <c r="H40" i="5" s="1"/>
  <c r="A43" i="5"/>
  <c r="B42" i="5"/>
  <c r="C7" i="5"/>
  <c r="H7" i="5" s="1"/>
  <c r="A10" i="5"/>
  <c r="B9" i="5"/>
  <c r="B38" i="4"/>
  <c r="C37" i="4" s="1"/>
  <c r="A39" i="4"/>
  <c r="A14" i="4"/>
  <c r="B13" i="4"/>
  <c r="A44" i="5" l="1"/>
  <c r="B43" i="5"/>
  <c r="C41" i="5"/>
  <c r="H41" i="5" s="1"/>
  <c r="C8" i="5"/>
  <c r="H8" i="5" s="1"/>
  <c r="B10" i="5"/>
  <c r="A11" i="5"/>
  <c r="A40" i="4"/>
  <c r="B39" i="4"/>
  <c r="C38" i="4" s="1"/>
  <c r="C12" i="4"/>
  <c r="B14" i="4"/>
  <c r="A15" i="4"/>
  <c r="C42" i="5" l="1"/>
  <c r="H42" i="5" s="1"/>
  <c r="A45" i="5"/>
  <c r="B44" i="5"/>
  <c r="A12" i="5"/>
  <c r="B11" i="5"/>
  <c r="C9" i="5"/>
  <c r="H9" i="5" s="1"/>
  <c r="B40" i="4"/>
  <c r="C39" i="4" s="1"/>
  <c r="A41" i="4"/>
  <c r="A16" i="4"/>
  <c r="B15" i="4"/>
  <c r="C13" i="4"/>
  <c r="C43" i="5" l="1"/>
  <c r="H43" i="5" s="1"/>
  <c r="A46" i="5"/>
  <c r="B45" i="5"/>
  <c r="B12" i="5"/>
  <c r="A13" i="5"/>
  <c r="C10" i="5"/>
  <c r="H10" i="5" s="1"/>
  <c r="B41" i="4"/>
  <c r="C40" i="4" s="1"/>
  <c r="A42" i="4"/>
  <c r="A17" i="4"/>
  <c r="B16" i="4"/>
  <c r="C15" i="4" s="1"/>
  <c r="A47" i="5" l="1"/>
  <c r="B46" i="5"/>
  <c r="C44" i="5"/>
  <c r="H44" i="5" s="1"/>
  <c r="B13" i="5"/>
  <c r="A14" i="5"/>
  <c r="C11" i="5"/>
  <c r="H11" i="5" s="1"/>
  <c r="A43" i="4"/>
  <c r="B42" i="4"/>
  <c r="C41" i="4" s="1"/>
  <c r="A18" i="4"/>
  <c r="B17" i="4"/>
  <c r="B47" i="5" l="1"/>
  <c r="A48" i="5"/>
  <c r="C45" i="5"/>
  <c r="H45" i="5" s="1"/>
  <c r="A15" i="5"/>
  <c r="B14" i="5"/>
  <c r="C12" i="5"/>
  <c r="H12" i="5" s="1"/>
  <c r="A44" i="4"/>
  <c r="B43" i="4"/>
  <c r="C42" i="4" s="1"/>
  <c r="C16" i="4"/>
  <c r="A19" i="4"/>
  <c r="C46" i="5" l="1"/>
  <c r="H46" i="5" s="1"/>
  <c r="B48" i="5"/>
  <c r="A49" i="5"/>
  <c r="C13" i="5"/>
  <c r="H13" i="5" s="1"/>
  <c r="B15" i="5"/>
  <c r="A16" i="5"/>
  <c r="A45" i="4"/>
  <c r="B44" i="4"/>
  <c r="C43" i="4" s="1"/>
  <c r="A20" i="4"/>
  <c r="A50" i="5" l="1"/>
  <c r="B49" i="5"/>
  <c r="C47" i="5"/>
  <c r="H47" i="5" s="1"/>
  <c r="B16" i="5"/>
  <c r="A17" i="5"/>
  <c r="C14" i="5"/>
  <c r="H14" i="5" s="1"/>
  <c r="B45" i="4"/>
  <c r="C44" i="4" s="1"/>
  <c r="A46" i="4"/>
  <c r="A21" i="4"/>
  <c r="A51" i="5" l="1"/>
  <c r="B50" i="5"/>
  <c r="C48" i="5"/>
  <c r="H48" i="5" s="1"/>
  <c r="A18" i="5"/>
  <c r="B17" i="5"/>
  <c r="C15" i="5"/>
  <c r="H15" i="5" s="1"/>
  <c r="A47" i="4"/>
  <c r="B46" i="4"/>
  <c r="C45" i="4" s="1"/>
  <c r="A22" i="4"/>
  <c r="C49" i="5" l="1"/>
  <c r="H49" i="5" s="1"/>
  <c r="A52" i="5"/>
  <c r="B51" i="5"/>
  <c r="C16" i="5"/>
  <c r="H16" i="5" s="1"/>
  <c r="B18" i="5"/>
  <c r="A19" i="5"/>
  <c r="A48" i="4"/>
  <c r="B47" i="4"/>
  <c r="C46" i="4" s="1"/>
  <c r="A23" i="4"/>
  <c r="C50" i="5" l="1"/>
  <c r="H50" i="5" s="1"/>
  <c r="A53" i="5"/>
  <c r="B52" i="5"/>
  <c r="A20" i="5"/>
  <c r="B19" i="5"/>
  <c r="C17" i="5"/>
  <c r="H17" i="5" s="1"/>
  <c r="B48" i="4"/>
  <c r="C47" i="4" s="1"/>
  <c r="A49" i="4"/>
  <c r="A24" i="4"/>
  <c r="A54" i="5" l="1"/>
  <c r="B53" i="5"/>
  <c r="C51" i="5"/>
  <c r="H51" i="5" s="1"/>
  <c r="C18" i="5"/>
  <c r="H18" i="5" s="1"/>
  <c r="A21" i="5"/>
  <c r="B20" i="5"/>
  <c r="A50" i="4"/>
  <c r="B49" i="4"/>
  <c r="C48" i="4" s="1"/>
  <c r="A25" i="4"/>
  <c r="C52" i="5" l="1"/>
  <c r="H52" i="5" s="1"/>
  <c r="A55" i="5"/>
  <c r="B54" i="5"/>
  <c r="B21" i="5"/>
  <c r="A22" i="5"/>
  <c r="C19" i="5"/>
  <c r="H19" i="5" s="1"/>
  <c r="A51" i="4"/>
  <c r="B50" i="4"/>
  <c r="C49" i="4" s="1"/>
  <c r="A26" i="4"/>
  <c r="C53" i="5" l="1"/>
  <c r="H53" i="5" s="1"/>
  <c r="A56" i="5"/>
  <c r="B55" i="5"/>
  <c r="B22" i="5"/>
  <c r="A23" i="5"/>
  <c r="C20" i="5"/>
  <c r="H20" i="5" s="1"/>
  <c r="A52" i="4"/>
  <c r="B51" i="4"/>
  <c r="C50" i="4" s="1"/>
  <c r="C54" i="5" l="1"/>
  <c r="H54" i="5" s="1"/>
  <c r="A57" i="5"/>
  <c r="B56" i="5"/>
  <c r="A24" i="5"/>
  <c r="B23" i="5"/>
  <c r="C21" i="5"/>
  <c r="H21" i="5" s="1"/>
  <c r="B52" i="4"/>
  <c r="C51" i="4" s="1"/>
  <c r="A53" i="4"/>
  <c r="C55" i="5" l="1"/>
  <c r="H55" i="5" s="1"/>
  <c r="A58" i="5"/>
  <c r="B57" i="5"/>
  <c r="C22" i="5"/>
  <c r="H22" i="5" s="1"/>
  <c r="B24" i="5"/>
  <c r="A25" i="5"/>
  <c r="A54" i="4"/>
  <c r="B53" i="4"/>
  <c r="C52" i="4" s="1"/>
  <c r="C56" i="5" l="1"/>
  <c r="H56" i="5" s="1"/>
  <c r="A59" i="5"/>
  <c r="B58" i="5"/>
  <c r="C23" i="5"/>
  <c r="H23" i="5" s="1"/>
  <c r="A26" i="5"/>
  <c r="B25" i="5"/>
  <c r="A55" i="4"/>
  <c r="B54" i="4"/>
  <c r="C53" i="4" s="1"/>
  <c r="C57" i="5" l="1"/>
  <c r="H57" i="5" s="1"/>
  <c r="A60" i="5"/>
  <c r="B60" i="5" s="1"/>
  <c r="C59" i="5" s="1"/>
  <c r="B59" i="5"/>
  <c r="C24" i="5"/>
  <c r="H24" i="5" s="1"/>
  <c r="A27" i="5"/>
  <c r="B27" i="5" s="1"/>
  <c r="C26" i="5" s="1"/>
  <c r="B26" i="5"/>
  <c r="A56" i="4"/>
  <c r="B56" i="4" s="1"/>
  <c r="C55" i="4" s="1"/>
  <c r="B55" i="4"/>
  <c r="C54" i="4" s="1"/>
  <c r="C58" i="5" l="1"/>
  <c r="H58" i="5" s="1"/>
  <c r="H59" i="5"/>
  <c r="H26" i="5"/>
  <c r="C25" i="5"/>
  <c r="H25" i="5" s="1"/>
</calcChain>
</file>

<file path=xl/sharedStrings.xml><?xml version="1.0" encoding="utf-8"?>
<sst xmlns="http://schemas.openxmlformats.org/spreadsheetml/2006/main" count="290" uniqueCount="87">
  <si>
    <t>Bin</t>
  </si>
  <si>
    <t>Events</t>
  </si>
  <si>
    <t>Vzero</t>
  </si>
  <si>
    <t>AD</t>
  </si>
  <si>
    <t>fV0TotalNCells&lt;2</t>
  </si>
  <si>
    <t>Triggers</t>
  </si>
  <si>
    <t>nTracks&gt;1</t>
  </si>
  <si>
    <t>MuonTrackSelection</t>
  </si>
  <si>
    <t>one pair</t>
  </si>
  <si>
    <t>"-4&lt;Eta&lt;-2.5"</t>
  </si>
  <si>
    <t>GoodMuonTracks</t>
  </si>
  <si>
    <t>"17.5&lt;Rabs&lt;89.5"</t>
  </si>
  <si>
    <t>Opposite Charge</t>
  </si>
  <si>
    <t>Pt&lt;0.25</t>
  </si>
  <si>
    <t>"-4&lt;rapidity&lt;2.5"</t>
  </si>
  <si>
    <t xml:space="preserve">Bin </t>
  </si>
  <si>
    <t>Yeild/Simone</t>
  </si>
  <si>
    <t>Error</t>
  </si>
  <si>
    <t xml:space="preserve"> Yeild/Amrit</t>
  </si>
  <si>
    <t xml:space="preserve"> Error</t>
  </si>
  <si>
    <t>CosTheta /Helicity</t>
  </si>
  <si>
    <t>Average/Bin</t>
  </si>
  <si>
    <t>CosTheta /ColinSoper</t>
  </si>
  <si>
    <t>Phi /Helicity</t>
  </si>
  <si>
    <t>Phi /CollinSoper</t>
  </si>
  <si>
    <t>Tilde Phi /CollinSoper</t>
  </si>
  <si>
    <t>Tilde Phi /Helicity</t>
  </si>
  <si>
    <t>%difference in my  yeild</t>
  </si>
  <si>
    <t>%change in yeild</t>
  </si>
  <si>
    <t>% change from yeild</t>
  </si>
  <si>
    <t>%change from yeild</t>
  </si>
  <si>
    <t>Average Change</t>
  </si>
  <si>
    <t>Entries After Each Cut</t>
  </si>
  <si>
    <t>Total(CMUP) Triggered Events</t>
  </si>
  <si>
    <t>number of Tracks Greater than 1</t>
  </si>
  <si>
    <t>Muon Track Selection Parameters</t>
  </si>
  <si>
    <t>Pseudo Rapidity between -4 and -2.5</t>
  </si>
  <si>
    <t>GoodMuonTracks Selection</t>
  </si>
  <si>
    <t>Rabs between 17.5 cm to 89.5 cm</t>
  </si>
  <si>
    <t xml:space="preserve">Transverse momentum of Muon Pair </t>
  </si>
  <si>
    <t>Rapidity distribution of Muon Pair</t>
  </si>
  <si>
    <t>Selection  Applied</t>
  </si>
  <si>
    <t>% Change from Previous Entry</t>
  </si>
  <si>
    <t>Offline Veto on VzeroA and C</t>
  </si>
  <si>
    <t>Offline Veto on AD A and C</t>
  </si>
  <si>
    <t>One Pair of Tracks(Two Track Events)</t>
  </si>
  <si>
    <t>Maximum of Two Hits on V0C</t>
  </si>
  <si>
    <t>Opposite Charge muons</t>
  </si>
  <si>
    <t>(2015 +2018q +2018r)</t>
  </si>
  <si>
    <t xml:space="preserve">Data Set </t>
  </si>
  <si>
    <t>2018Q</t>
  </si>
  <si>
    <t>2018R</t>
  </si>
  <si>
    <t>CMUP6 Triggers</t>
  </si>
  <si>
    <t>ZDC</t>
  </si>
  <si>
    <t>2018Q+R CMUP6</t>
  </si>
  <si>
    <t>T</t>
  </si>
  <si>
    <t>Two Opposite Charge  Good muons</t>
  </si>
  <si>
    <t>Ptof muon pair &lt;0.25 and Rapidity beween -4 and -2.5</t>
  </si>
  <si>
    <t>Selection</t>
  </si>
  <si>
    <t>Events with Selection(Amrit)</t>
  </si>
  <si>
    <t>% Change</t>
  </si>
  <si>
    <t>Events with Selection(Simone)</t>
  </si>
  <si>
    <t>Data</t>
  </si>
  <si>
    <t>LHC18q_ CMUP6 Trigger</t>
  </si>
  <si>
    <t>Trigger</t>
  </si>
  <si>
    <t xml:space="preserve">V0 and AD </t>
  </si>
  <si>
    <t>TriggerSelection</t>
  </si>
  <si>
    <t>Pt and Rapidity Selection</t>
  </si>
  <si>
    <t>LHC18r_ CMUP6 Trigger</t>
  </si>
  <si>
    <t>V0 and AD</t>
  </si>
  <si>
    <t>Comparison with Simone's Code=(Amrit-Simone/Simone)*100</t>
  </si>
  <si>
    <t>LHC18r</t>
  </si>
  <si>
    <t>LHC18q</t>
  </si>
  <si>
    <t>Rapidity Range</t>
  </si>
  <si>
    <t>Yeild /Amrit</t>
  </si>
  <si>
    <t>Yeild_Tomas</t>
  </si>
  <si>
    <t>Yeild_Simone</t>
  </si>
  <si>
    <t>4.00-2.50</t>
  </si>
  <si>
    <t>4.00-3.75</t>
  </si>
  <si>
    <t>3.75-3.50</t>
  </si>
  <si>
    <t>3.50-3.25</t>
  </si>
  <si>
    <t>3.25-3.00</t>
  </si>
  <si>
    <t>3.00-2.75</t>
  </si>
  <si>
    <t>2.75-2.50</t>
  </si>
  <si>
    <t>change/Tomas</t>
  </si>
  <si>
    <t>chage/Simone</t>
  </si>
  <si>
    <t>CMUP6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</si>
</sst>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E+00"/>
    <numFmt numFmtId="167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0" fontId="0" fillId="2" borderId="0" xfId="0" applyFill="1" applyBorder="1"/>
    <xf numFmtId="0" fontId="4" fillId="0" borderId="0" xfId="0" applyFont="1"/>
    <xf numFmtId="167" fontId="0" fillId="0" borderId="0" xfId="0" applyNumberFormat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Fill="1"/>
    <xf numFmtId="0" fontId="1" fillId="0" borderId="0" xfId="0" applyFont="1" applyFill="1"/>
    <xf numFmtId="1" fontId="3" fillId="3" borderId="0" xfId="0" applyNumberFormat="1" applyFont="1" applyFill="1"/>
    <xf numFmtId="2" fontId="0" fillId="4" borderId="0" xfId="0" applyNumberFormat="1" applyFill="1"/>
    <xf numFmtId="1" fontId="0" fillId="0" borderId="0" xfId="0" applyNumberForma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Helicity</a:t>
            </a:r>
            <a:r>
              <a:rPr lang="en-US" baseline="0"/>
              <a:t> Frame_Cos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76241430560687E-2"/>
          <c:y val="0.16414376900833511"/>
          <c:w val="0.89523513549173628"/>
          <c:h val="0.7514291334879454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theta!$H$8:$H$22</c:f>
              <c:numCache>
                <c:formatCode>General</c:formatCode>
                <c:ptCount val="15"/>
                <c:pt idx="0">
                  <c:v>-0.56000000000000005</c:v>
                </c:pt>
                <c:pt idx="1">
                  <c:v>-0.48</c:v>
                </c:pt>
                <c:pt idx="2">
                  <c:v>-0.4</c:v>
                </c:pt>
                <c:pt idx="3">
                  <c:v>-0.32</c:v>
                </c:pt>
                <c:pt idx="4">
                  <c:v>-0.24000000000000002</c:v>
                </c:pt>
                <c:pt idx="5">
                  <c:v>-0.16</c:v>
                </c:pt>
                <c:pt idx="6">
                  <c:v>-7.9999999999999946E-2</c:v>
                </c:pt>
                <c:pt idx="7">
                  <c:v>5.2041704279304213E-17</c:v>
                </c:pt>
                <c:pt idx="8">
                  <c:v>0.08</c:v>
                </c:pt>
                <c:pt idx="9">
                  <c:v>0.16</c:v>
                </c:pt>
                <c:pt idx="10">
                  <c:v>0.24000000000000002</c:v>
                </c:pt>
                <c:pt idx="11">
                  <c:v>0.32</c:v>
                </c:pt>
                <c:pt idx="12">
                  <c:v>0.4</c:v>
                </c:pt>
                <c:pt idx="13">
                  <c:v>0.48</c:v>
                </c:pt>
                <c:pt idx="14">
                  <c:v>0.56000000000000005</c:v>
                </c:pt>
              </c:numCache>
            </c:numRef>
          </c:xVal>
          <c:yVal>
            <c:numRef>
              <c:f>theta!$D$8:$D$22</c:f>
              <c:numCache>
                <c:formatCode>General</c:formatCode>
                <c:ptCount val="15"/>
                <c:pt idx="0">
                  <c:v>191</c:v>
                </c:pt>
                <c:pt idx="1">
                  <c:v>601</c:v>
                </c:pt>
                <c:pt idx="2">
                  <c:v>1082</c:v>
                </c:pt>
                <c:pt idx="3">
                  <c:v>1457</c:v>
                </c:pt>
                <c:pt idx="4">
                  <c:v>1838</c:v>
                </c:pt>
                <c:pt idx="5">
                  <c:v>2131</c:v>
                </c:pt>
                <c:pt idx="6">
                  <c:v>2333</c:v>
                </c:pt>
                <c:pt idx="7">
                  <c:v>2532</c:v>
                </c:pt>
                <c:pt idx="8">
                  <c:v>2459</c:v>
                </c:pt>
                <c:pt idx="9">
                  <c:v>2169</c:v>
                </c:pt>
                <c:pt idx="10">
                  <c:v>1781</c:v>
                </c:pt>
                <c:pt idx="11">
                  <c:v>1449</c:v>
                </c:pt>
                <c:pt idx="12">
                  <c:v>1044</c:v>
                </c:pt>
                <c:pt idx="13">
                  <c:v>609</c:v>
                </c:pt>
                <c:pt idx="14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F-4D22-A523-243993807F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theta!$H$8:$H$22</c:f>
              <c:numCache>
                <c:formatCode>General</c:formatCode>
                <c:ptCount val="15"/>
                <c:pt idx="0">
                  <c:v>-0.56000000000000005</c:v>
                </c:pt>
                <c:pt idx="1">
                  <c:v>-0.48</c:v>
                </c:pt>
                <c:pt idx="2">
                  <c:v>-0.4</c:v>
                </c:pt>
                <c:pt idx="3">
                  <c:v>-0.32</c:v>
                </c:pt>
                <c:pt idx="4">
                  <c:v>-0.24000000000000002</c:v>
                </c:pt>
                <c:pt idx="5">
                  <c:v>-0.16</c:v>
                </c:pt>
                <c:pt idx="6">
                  <c:v>-7.9999999999999946E-2</c:v>
                </c:pt>
                <c:pt idx="7">
                  <c:v>5.2041704279304213E-17</c:v>
                </c:pt>
                <c:pt idx="8">
                  <c:v>0.08</c:v>
                </c:pt>
                <c:pt idx="9">
                  <c:v>0.16</c:v>
                </c:pt>
                <c:pt idx="10">
                  <c:v>0.24000000000000002</c:v>
                </c:pt>
                <c:pt idx="11">
                  <c:v>0.32</c:v>
                </c:pt>
                <c:pt idx="12">
                  <c:v>0.4</c:v>
                </c:pt>
                <c:pt idx="13">
                  <c:v>0.48</c:v>
                </c:pt>
                <c:pt idx="14">
                  <c:v>0.56000000000000005</c:v>
                </c:pt>
              </c:numCache>
            </c:numRef>
          </c:xVal>
          <c:yVal>
            <c:numRef>
              <c:f>theta!$F$8:$F$22</c:f>
              <c:numCache>
                <c:formatCode>0</c:formatCode>
                <c:ptCount val="15"/>
                <c:pt idx="0">
                  <c:v>238.22912171224499</c:v>
                </c:pt>
                <c:pt idx="1">
                  <c:v>644.90951843464597</c:v>
                </c:pt>
                <c:pt idx="2">
                  <c:v>1099.8106131434099</c:v>
                </c:pt>
                <c:pt idx="3">
                  <c:v>1521.815122424</c:v>
                </c:pt>
                <c:pt idx="4">
                  <c:v>1973.4132811426</c:v>
                </c:pt>
                <c:pt idx="5">
                  <c:v>2225.5571684858</c:v>
                </c:pt>
                <c:pt idx="6">
                  <c:v>2529.94649415603</c:v>
                </c:pt>
                <c:pt idx="7">
                  <c:v>2573.6865474102501</c:v>
                </c:pt>
                <c:pt idx="8">
                  <c:v>2426.9435832301901</c:v>
                </c:pt>
                <c:pt idx="9">
                  <c:v>2222.5399877683099</c:v>
                </c:pt>
                <c:pt idx="10">
                  <c:v>1791.2005296514801</c:v>
                </c:pt>
                <c:pt idx="11">
                  <c:v>1458.7903222944501</c:v>
                </c:pt>
                <c:pt idx="12">
                  <c:v>1174.57587154199</c:v>
                </c:pt>
                <c:pt idx="13">
                  <c:v>679.99656171316201</c:v>
                </c:pt>
                <c:pt idx="14">
                  <c:v>219.30500541753199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3F-4D22-A523-24399380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62384"/>
        <c:axId val="341690784"/>
      </c:scatterChart>
      <c:valAx>
        <c:axId val="13992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</a:t>
                </a:r>
                <a:r>
                  <a:rPr lang="en-US" baseline="0"/>
                  <a:t> theta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0784"/>
        <c:crosses val="autoZero"/>
        <c:crossBetween val="midCat"/>
      </c:valAx>
      <c:valAx>
        <c:axId val="3416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Yeild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Helicity</a:t>
            </a:r>
            <a:r>
              <a:rPr lang="en-US" baseline="0"/>
              <a:t> Frame_Cos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76241430560687E-2"/>
          <c:y val="0.16414376900833511"/>
          <c:w val="0.89523513549173628"/>
          <c:h val="0.75142913348794549"/>
        </c:manualLayout>
      </c:layout>
      <c:scatterChart>
        <c:scatterStyle val="lineMarker"/>
        <c:varyColors val="0"/>
        <c:ser>
          <c:idx val="0"/>
          <c:order val="0"/>
          <c:tx>
            <c:v>Simone's Analysis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theta!$H$8:$H$23</c:f>
              <c:strCache>
                <c:ptCount val="16"/>
                <c:pt idx="0">
                  <c:v>-0.56</c:v>
                </c:pt>
                <c:pt idx="1">
                  <c:v>-0.48</c:v>
                </c:pt>
                <c:pt idx="2">
                  <c:v>-0.4</c:v>
                </c:pt>
                <c:pt idx="3">
                  <c:v>-0.32</c:v>
                </c:pt>
                <c:pt idx="4">
                  <c:v>-0.24</c:v>
                </c:pt>
                <c:pt idx="5">
                  <c:v>-0.16</c:v>
                </c:pt>
                <c:pt idx="6">
                  <c:v>-0.08</c:v>
                </c:pt>
                <c:pt idx="7">
                  <c:v>5.20417E-17</c:v>
                </c:pt>
                <c:pt idx="8">
                  <c:v>0.08</c:v>
                </c:pt>
                <c:pt idx="9">
                  <c:v>0.16</c:v>
                </c:pt>
                <c:pt idx="10">
                  <c:v>0.24</c:v>
                </c:pt>
                <c:pt idx="11">
                  <c:v>0.32</c:v>
                </c:pt>
                <c:pt idx="12">
                  <c:v>0.4</c:v>
                </c:pt>
                <c:pt idx="13">
                  <c:v>0.48</c:v>
                </c:pt>
                <c:pt idx="14">
                  <c:v>0.56</c:v>
                </c:pt>
                <c:pt idx="15">
                  <c:v>Average Change</c:v>
                </c:pt>
              </c:strCache>
            </c:strRef>
          </c:xVal>
          <c:yVal>
            <c:numRef>
              <c:f>theta!$D$27:$D$41</c:f>
              <c:numCache>
                <c:formatCode>General</c:formatCode>
                <c:ptCount val="15"/>
                <c:pt idx="0">
                  <c:v>191</c:v>
                </c:pt>
                <c:pt idx="1">
                  <c:v>600</c:v>
                </c:pt>
                <c:pt idx="2">
                  <c:v>1080</c:v>
                </c:pt>
                <c:pt idx="3">
                  <c:v>1456</c:v>
                </c:pt>
                <c:pt idx="4">
                  <c:v>1839</c:v>
                </c:pt>
                <c:pt idx="5">
                  <c:v>2131</c:v>
                </c:pt>
                <c:pt idx="6">
                  <c:v>2335</c:v>
                </c:pt>
                <c:pt idx="7">
                  <c:v>2532</c:v>
                </c:pt>
                <c:pt idx="8">
                  <c:v>2461</c:v>
                </c:pt>
                <c:pt idx="9">
                  <c:v>2167</c:v>
                </c:pt>
                <c:pt idx="10">
                  <c:v>1781</c:v>
                </c:pt>
                <c:pt idx="11">
                  <c:v>1449</c:v>
                </c:pt>
                <c:pt idx="12">
                  <c:v>1043</c:v>
                </c:pt>
                <c:pt idx="13">
                  <c:v>609</c:v>
                </c:pt>
                <c:pt idx="14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4-4B25-A626-4A873EAF8486}"/>
            </c:ext>
          </c:extLst>
        </c:ser>
        <c:ser>
          <c:idx val="1"/>
          <c:order val="1"/>
          <c:tx>
            <c:v>Amrit Re-Analysis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theta!$H$8:$H$23</c:f>
              <c:strCache>
                <c:ptCount val="16"/>
                <c:pt idx="0">
                  <c:v>-0.56</c:v>
                </c:pt>
                <c:pt idx="1">
                  <c:v>-0.48</c:v>
                </c:pt>
                <c:pt idx="2">
                  <c:v>-0.4</c:v>
                </c:pt>
                <c:pt idx="3">
                  <c:v>-0.32</c:v>
                </c:pt>
                <c:pt idx="4">
                  <c:v>-0.24</c:v>
                </c:pt>
                <c:pt idx="5">
                  <c:v>-0.16</c:v>
                </c:pt>
                <c:pt idx="6">
                  <c:v>-0.08</c:v>
                </c:pt>
                <c:pt idx="7">
                  <c:v>5.20417E-17</c:v>
                </c:pt>
                <c:pt idx="8">
                  <c:v>0.08</c:v>
                </c:pt>
                <c:pt idx="9">
                  <c:v>0.16</c:v>
                </c:pt>
                <c:pt idx="10">
                  <c:v>0.24</c:v>
                </c:pt>
                <c:pt idx="11">
                  <c:v>0.32</c:v>
                </c:pt>
                <c:pt idx="12">
                  <c:v>0.4</c:v>
                </c:pt>
                <c:pt idx="13">
                  <c:v>0.48</c:v>
                </c:pt>
                <c:pt idx="14">
                  <c:v>0.56</c:v>
                </c:pt>
                <c:pt idx="15">
                  <c:v>Average Change</c:v>
                </c:pt>
              </c:strCache>
            </c:strRef>
          </c:xVal>
          <c:yVal>
            <c:numRef>
              <c:f>theta!$F$27:$F$41</c:f>
              <c:numCache>
                <c:formatCode>0</c:formatCode>
                <c:ptCount val="15"/>
                <c:pt idx="0">
                  <c:v>228.51338063350599</c:v>
                </c:pt>
                <c:pt idx="1">
                  <c:v>638.393949189095</c:v>
                </c:pt>
                <c:pt idx="2">
                  <c:v>1148.6044264627701</c:v>
                </c:pt>
                <c:pt idx="3">
                  <c:v>1482.6342985255401</c:v>
                </c:pt>
                <c:pt idx="4">
                  <c:v>1962.4444562542201</c:v>
                </c:pt>
                <c:pt idx="5">
                  <c:v>2299.3884962536799</c:v>
                </c:pt>
                <c:pt idx="6">
                  <c:v>2280.6632659336201</c:v>
                </c:pt>
                <c:pt idx="7">
                  <c:v>2589.1628990446002</c:v>
                </c:pt>
                <c:pt idx="8">
                  <c:v>2442.3423119665399</c:v>
                </c:pt>
                <c:pt idx="9">
                  <c:v>2170.5406348428601</c:v>
                </c:pt>
                <c:pt idx="10">
                  <c:v>1811.0934806003399</c:v>
                </c:pt>
                <c:pt idx="11">
                  <c:v>1475.16442659058</c:v>
                </c:pt>
                <c:pt idx="12">
                  <c:v>1153.1557659385601</c:v>
                </c:pt>
                <c:pt idx="13">
                  <c:v>673.35601926252002</c:v>
                </c:pt>
                <c:pt idx="14">
                  <c:v>201.56115963164299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4-4B25-A626-4A873EAF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62384"/>
        <c:axId val="341690784"/>
      </c:scatterChart>
      <c:valAx>
        <c:axId val="13992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</a:t>
                </a:r>
                <a:r>
                  <a:rPr lang="en-US" baseline="0"/>
                  <a:t> theta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0784"/>
        <c:crosses val="autoZero"/>
        <c:crossBetween val="midCat"/>
      </c:valAx>
      <c:valAx>
        <c:axId val="3416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Yeild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en-US" baseline="0"/>
              <a:t> 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"Simone"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phi!$H$2:$H$26</c:f>
              <c:numCache>
                <c:formatCode>General</c:formatCode>
                <c:ptCount val="25"/>
                <c:pt idx="0">
                  <c:v>-3.0144000000000002</c:v>
                </c:pt>
                <c:pt idx="1">
                  <c:v>-2.7632000000000003</c:v>
                </c:pt>
                <c:pt idx="2">
                  <c:v>-2.5120000000000005</c:v>
                </c:pt>
                <c:pt idx="3">
                  <c:v>-2.2608000000000006</c:v>
                </c:pt>
                <c:pt idx="4">
                  <c:v>-2.0096000000000007</c:v>
                </c:pt>
                <c:pt idx="5">
                  <c:v>-1.7584000000000009</c:v>
                </c:pt>
                <c:pt idx="6">
                  <c:v>-1.507200000000001</c:v>
                </c:pt>
                <c:pt idx="7">
                  <c:v>-1.2560000000000011</c:v>
                </c:pt>
                <c:pt idx="8">
                  <c:v>-1.0048000000000012</c:v>
                </c:pt>
                <c:pt idx="9">
                  <c:v>-0.75360000000000116</c:v>
                </c:pt>
                <c:pt idx="10">
                  <c:v>-0.50240000000000129</c:v>
                </c:pt>
                <c:pt idx="11">
                  <c:v>-0.25120000000000126</c:v>
                </c:pt>
                <c:pt idx="12" formatCode="0E+00">
                  <c:v>-1.27675647831893E-15</c:v>
                </c:pt>
                <c:pt idx="13">
                  <c:v>0.2511999999999987</c:v>
                </c:pt>
                <c:pt idx="14">
                  <c:v>0.50239999999999863</c:v>
                </c:pt>
                <c:pt idx="15">
                  <c:v>0.75359999999999872</c:v>
                </c:pt>
                <c:pt idx="16">
                  <c:v>1.0047999999999986</c:v>
                </c:pt>
                <c:pt idx="17">
                  <c:v>1.2559999999999985</c:v>
                </c:pt>
                <c:pt idx="18">
                  <c:v>1.5071999999999983</c:v>
                </c:pt>
                <c:pt idx="19">
                  <c:v>1.7583999999999982</c:v>
                </c:pt>
                <c:pt idx="20">
                  <c:v>2.0095999999999981</c:v>
                </c:pt>
                <c:pt idx="21">
                  <c:v>2.2607999999999979</c:v>
                </c:pt>
                <c:pt idx="22">
                  <c:v>2.5119999999999978</c:v>
                </c:pt>
                <c:pt idx="23">
                  <c:v>2.7631999999999977</c:v>
                </c:pt>
                <c:pt idx="24">
                  <c:v>3.0143999999999975</c:v>
                </c:pt>
              </c:numCache>
            </c:numRef>
          </c:xVal>
          <c:yVal>
            <c:numRef>
              <c:f>phi!$D$2:$D$26</c:f>
              <c:numCache>
                <c:formatCode>General</c:formatCode>
                <c:ptCount val="25"/>
                <c:pt idx="0">
                  <c:v>1045</c:v>
                </c:pt>
                <c:pt idx="1">
                  <c:v>984</c:v>
                </c:pt>
                <c:pt idx="2">
                  <c:v>807</c:v>
                </c:pt>
                <c:pt idx="3">
                  <c:v>758</c:v>
                </c:pt>
                <c:pt idx="4">
                  <c:v>756</c:v>
                </c:pt>
                <c:pt idx="5">
                  <c:v>745</c:v>
                </c:pt>
                <c:pt idx="6">
                  <c:v>701</c:v>
                </c:pt>
                <c:pt idx="7">
                  <c:v>734</c:v>
                </c:pt>
                <c:pt idx="8">
                  <c:v>825</c:v>
                </c:pt>
                <c:pt idx="9">
                  <c:v>882</c:v>
                </c:pt>
                <c:pt idx="10">
                  <c:v>1025</c:v>
                </c:pt>
                <c:pt idx="11">
                  <c:v>1146</c:v>
                </c:pt>
                <c:pt idx="12">
                  <c:v>1114</c:v>
                </c:pt>
                <c:pt idx="13">
                  <c:v>1051</c:v>
                </c:pt>
                <c:pt idx="14">
                  <c:v>992</c:v>
                </c:pt>
                <c:pt idx="15">
                  <c:v>829</c:v>
                </c:pt>
                <c:pt idx="16">
                  <c:v>739</c:v>
                </c:pt>
                <c:pt idx="17">
                  <c:v>784</c:v>
                </c:pt>
                <c:pt idx="18">
                  <c:v>647</c:v>
                </c:pt>
                <c:pt idx="19">
                  <c:v>762</c:v>
                </c:pt>
                <c:pt idx="20">
                  <c:v>702</c:v>
                </c:pt>
                <c:pt idx="21">
                  <c:v>736</c:v>
                </c:pt>
                <c:pt idx="22">
                  <c:v>922</c:v>
                </c:pt>
                <c:pt idx="23">
                  <c:v>1005</c:v>
                </c:pt>
                <c:pt idx="24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BB-4BDA-89A2-3AEFE98E4728}"/>
            </c:ext>
          </c:extLst>
        </c:ser>
        <c:ser>
          <c:idx val="1"/>
          <c:order val="1"/>
          <c:tx>
            <c:v>Amrit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phi!$H$2:$H$26</c:f>
              <c:numCache>
                <c:formatCode>General</c:formatCode>
                <c:ptCount val="25"/>
                <c:pt idx="0">
                  <c:v>-3.0144000000000002</c:v>
                </c:pt>
                <c:pt idx="1">
                  <c:v>-2.7632000000000003</c:v>
                </c:pt>
                <c:pt idx="2">
                  <c:v>-2.5120000000000005</c:v>
                </c:pt>
                <c:pt idx="3">
                  <c:v>-2.2608000000000006</c:v>
                </c:pt>
                <c:pt idx="4">
                  <c:v>-2.0096000000000007</c:v>
                </c:pt>
                <c:pt idx="5">
                  <c:v>-1.7584000000000009</c:v>
                </c:pt>
                <c:pt idx="6">
                  <c:v>-1.507200000000001</c:v>
                </c:pt>
                <c:pt idx="7">
                  <c:v>-1.2560000000000011</c:v>
                </c:pt>
                <c:pt idx="8">
                  <c:v>-1.0048000000000012</c:v>
                </c:pt>
                <c:pt idx="9">
                  <c:v>-0.75360000000000116</c:v>
                </c:pt>
                <c:pt idx="10">
                  <c:v>-0.50240000000000129</c:v>
                </c:pt>
                <c:pt idx="11">
                  <c:v>-0.25120000000000126</c:v>
                </c:pt>
                <c:pt idx="12" formatCode="0E+00">
                  <c:v>-1.27675647831893E-15</c:v>
                </c:pt>
                <c:pt idx="13">
                  <c:v>0.2511999999999987</c:v>
                </c:pt>
                <c:pt idx="14">
                  <c:v>0.50239999999999863</c:v>
                </c:pt>
                <c:pt idx="15">
                  <c:v>0.75359999999999872</c:v>
                </c:pt>
                <c:pt idx="16">
                  <c:v>1.0047999999999986</c:v>
                </c:pt>
                <c:pt idx="17">
                  <c:v>1.2559999999999985</c:v>
                </c:pt>
                <c:pt idx="18">
                  <c:v>1.5071999999999983</c:v>
                </c:pt>
                <c:pt idx="19">
                  <c:v>1.7583999999999982</c:v>
                </c:pt>
                <c:pt idx="20">
                  <c:v>2.0095999999999981</c:v>
                </c:pt>
                <c:pt idx="21">
                  <c:v>2.2607999999999979</c:v>
                </c:pt>
                <c:pt idx="22">
                  <c:v>2.5119999999999978</c:v>
                </c:pt>
                <c:pt idx="23">
                  <c:v>2.7631999999999977</c:v>
                </c:pt>
                <c:pt idx="24">
                  <c:v>3.0143999999999975</c:v>
                </c:pt>
              </c:numCache>
            </c:numRef>
          </c:xVal>
          <c:yVal>
            <c:numRef>
              <c:f>phi!$F$2:$F$26</c:f>
              <c:numCache>
                <c:formatCode>0</c:formatCode>
                <c:ptCount val="25"/>
                <c:pt idx="0">
                  <c:v>1241.90764424077</c:v>
                </c:pt>
                <c:pt idx="1">
                  <c:v>1044.4248681455699</c:v>
                </c:pt>
                <c:pt idx="2">
                  <c:v>876.27071130609295</c:v>
                </c:pt>
                <c:pt idx="3">
                  <c:v>747.41617441671997</c:v>
                </c:pt>
                <c:pt idx="4">
                  <c:v>752.53324435035404</c:v>
                </c:pt>
                <c:pt idx="5">
                  <c:v>689.22808917446298</c:v>
                </c:pt>
                <c:pt idx="6">
                  <c:v>668.32769786215601</c:v>
                </c:pt>
                <c:pt idx="7">
                  <c:v>690.69743446293103</c:v>
                </c:pt>
                <c:pt idx="8">
                  <c:v>685.36267574162105</c:v>
                </c:pt>
                <c:pt idx="9">
                  <c:v>813.61005962776505</c:v>
                </c:pt>
                <c:pt idx="10">
                  <c:v>930.31269302303201</c:v>
                </c:pt>
                <c:pt idx="11">
                  <c:v>1034.16423338355</c:v>
                </c:pt>
                <c:pt idx="12">
                  <c:v>1017.99843412622</c:v>
                </c:pt>
                <c:pt idx="13">
                  <c:v>1073.7446086352199</c:v>
                </c:pt>
                <c:pt idx="14">
                  <c:v>989.76674381426596</c:v>
                </c:pt>
                <c:pt idx="15">
                  <c:v>872.77024619751001</c:v>
                </c:pt>
                <c:pt idx="16">
                  <c:v>851.74295661365204</c:v>
                </c:pt>
                <c:pt idx="17">
                  <c:v>844.64087698430706</c:v>
                </c:pt>
                <c:pt idx="18">
                  <c:v>765.026741032377</c:v>
                </c:pt>
                <c:pt idx="19">
                  <c:v>894.91193772523604</c:v>
                </c:pt>
                <c:pt idx="20">
                  <c:v>853.34353480539005</c:v>
                </c:pt>
                <c:pt idx="21">
                  <c:v>928.51356490568799</c:v>
                </c:pt>
                <c:pt idx="22">
                  <c:v>1056.4117698155701</c:v>
                </c:pt>
                <c:pt idx="23">
                  <c:v>1176.4998971456901</c:v>
                </c:pt>
                <c:pt idx="24">
                  <c:v>1338.3031461301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BB-4BDA-89A2-3AEFE98E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2256"/>
        <c:axId val="336460944"/>
      </c:scatterChart>
      <c:valAx>
        <c:axId val="25739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  <a:r>
                  <a:rPr lang="en-US" baseline="0"/>
                  <a:t> Helicity Frame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60944"/>
        <c:crosses val="autoZero"/>
        <c:crossBetween val="midCat"/>
      </c:valAx>
      <c:valAx>
        <c:axId val="336460944"/>
        <c:scaling>
          <c:orientation val="minMax"/>
          <c:max val="13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Yeild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9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en-US" baseline="0"/>
              <a:t> 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phi!$H$31:$H$55</c:f>
              <c:numCache>
                <c:formatCode>General</c:formatCode>
                <c:ptCount val="25"/>
                <c:pt idx="0">
                  <c:v>-3.0144000000000002</c:v>
                </c:pt>
                <c:pt idx="1">
                  <c:v>-2.7632000000000003</c:v>
                </c:pt>
                <c:pt idx="2">
                  <c:v>-2.5120000000000005</c:v>
                </c:pt>
                <c:pt idx="3">
                  <c:v>-2.2608000000000006</c:v>
                </c:pt>
                <c:pt idx="4">
                  <c:v>-2.0096000000000007</c:v>
                </c:pt>
                <c:pt idx="5">
                  <c:v>-1.7584000000000009</c:v>
                </c:pt>
                <c:pt idx="6">
                  <c:v>-1.507200000000001</c:v>
                </c:pt>
                <c:pt idx="7">
                  <c:v>-1.2560000000000011</c:v>
                </c:pt>
                <c:pt idx="8">
                  <c:v>-1.0048000000000012</c:v>
                </c:pt>
                <c:pt idx="9">
                  <c:v>-0.75360000000000116</c:v>
                </c:pt>
                <c:pt idx="10">
                  <c:v>-0.50240000000000129</c:v>
                </c:pt>
                <c:pt idx="11">
                  <c:v>-0.25120000000000126</c:v>
                </c:pt>
                <c:pt idx="12" formatCode="0E+00">
                  <c:v>-1.27675647831893E-15</c:v>
                </c:pt>
                <c:pt idx="13">
                  <c:v>0.2511999999999987</c:v>
                </c:pt>
                <c:pt idx="14">
                  <c:v>0.50239999999999863</c:v>
                </c:pt>
                <c:pt idx="15">
                  <c:v>0.75359999999999872</c:v>
                </c:pt>
                <c:pt idx="16">
                  <c:v>1.0047999999999986</c:v>
                </c:pt>
                <c:pt idx="17">
                  <c:v>1.2559999999999985</c:v>
                </c:pt>
                <c:pt idx="18">
                  <c:v>1.5071999999999983</c:v>
                </c:pt>
                <c:pt idx="19">
                  <c:v>1.7583999999999982</c:v>
                </c:pt>
                <c:pt idx="20">
                  <c:v>2.0095999999999981</c:v>
                </c:pt>
                <c:pt idx="21">
                  <c:v>2.2607999999999979</c:v>
                </c:pt>
                <c:pt idx="22">
                  <c:v>2.5119999999999978</c:v>
                </c:pt>
                <c:pt idx="23">
                  <c:v>2.7631999999999977</c:v>
                </c:pt>
                <c:pt idx="24">
                  <c:v>3.0143999999999975</c:v>
                </c:pt>
              </c:numCache>
            </c:numRef>
          </c:xVal>
          <c:yVal>
            <c:numRef>
              <c:f>phi!$D$31:$D$55</c:f>
              <c:numCache>
                <c:formatCode>General</c:formatCode>
                <c:ptCount val="25"/>
                <c:pt idx="0">
                  <c:v>1046</c:v>
                </c:pt>
                <c:pt idx="1">
                  <c:v>988</c:v>
                </c:pt>
                <c:pt idx="2">
                  <c:v>802</c:v>
                </c:pt>
                <c:pt idx="3">
                  <c:v>760</c:v>
                </c:pt>
                <c:pt idx="4">
                  <c:v>755</c:v>
                </c:pt>
                <c:pt idx="5">
                  <c:v>753</c:v>
                </c:pt>
                <c:pt idx="6">
                  <c:v>689</c:v>
                </c:pt>
                <c:pt idx="7">
                  <c:v>731</c:v>
                </c:pt>
                <c:pt idx="8">
                  <c:v>817</c:v>
                </c:pt>
                <c:pt idx="9">
                  <c:v>875</c:v>
                </c:pt>
                <c:pt idx="10">
                  <c:v>1025</c:v>
                </c:pt>
                <c:pt idx="11">
                  <c:v>1114</c:v>
                </c:pt>
                <c:pt idx="12">
                  <c:v>1114</c:v>
                </c:pt>
                <c:pt idx="13">
                  <c:v>1050</c:v>
                </c:pt>
                <c:pt idx="14">
                  <c:v>990</c:v>
                </c:pt>
                <c:pt idx="15">
                  <c:v>844</c:v>
                </c:pt>
                <c:pt idx="16">
                  <c:v>723</c:v>
                </c:pt>
                <c:pt idx="17">
                  <c:v>787</c:v>
                </c:pt>
                <c:pt idx="18">
                  <c:v>650</c:v>
                </c:pt>
                <c:pt idx="19">
                  <c:v>766</c:v>
                </c:pt>
                <c:pt idx="20">
                  <c:v>697</c:v>
                </c:pt>
                <c:pt idx="21">
                  <c:v>744</c:v>
                </c:pt>
                <c:pt idx="22">
                  <c:v>921</c:v>
                </c:pt>
                <c:pt idx="23">
                  <c:v>1002</c:v>
                </c:pt>
                <c:pt idx="24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B-49C9-8C85-0AB0F970520A}"/>
            </c:ext>
          </c:extLst>
        </c:ser>
        <c:ser>
          <c:idx val="1"/>
          <c:order val="1"/>
          <c:tx>
            <c:v>Amrit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phi!$H$31:$H$55</c:f>
              <c:numCache>
                <c:formatCode>General</c:formatCode>
                <c:ptCount val="25"/>
                <c:pt idx="0">
                  <c:v>-3.0144000000000002</c:v>
                </c:pt>
                <c:pt idx="1">
                  <c:v>-2.7632000000000003</c:v>
                </c:pt>
                <c:pt idx="2">
                  <c:v>-2.5120000000000005</c:v>
                </c:pt>
                <c:pt idx="3">
                  <c:v>-2.2608000000000006</c:v>
                </c:pt>
                <c:pt idx="4">
                  <c:v>-2.0096000000000007</c:v>
                </c:pt>
                <c:pt idx="5">
                  <c:v>-1.7584000000000009</c:v>
                </c:pt>
                <c:pt idx="6">
                  <c:v>-1.507200000000001</c:v>
                </c:pt>
                <c:pt idx="7">
                  <c:v>-1.2560000000000011</c:v>
                </c:pt>
                <c:pt idx="8">
                  <c:v>-1.0048000000000012</c:v>
                </c:pt>
                <c:pt idx="9">
                  <c:v>-0.75360000000000116</c:v>
                </c:pt>
                <c:pt idx="10">
                  <c:v>-0.50240000000000129</c:v>
                </c:pt>
                <c:pt idx="11">
                  <c:v>-0.25120000000000126</c:v>
                </c:pt>
                <c:pt idx="12" formatCode="0E+00">
                  <c:v>-1.27675647831893E-15</c:v>
                </c:pt>
                <c:pt idx="13">
                  <c:v>0.2511999999999987</c:v>
                </c:pt>
                <c:pt idx="14">
                  <c:v>0.50239999999999863</c:v>
                </c:pt>
                <c:pt idx="15">
                  <c:v>0.75359999999999872</c:v>
                </c:pt>
                <c:pt idx="16">
                  <c:v>1.0047999999999986</c:v>
                </c:pt>
                <c:pt idx="17">
                  <c:v>1.2559999999999985</c:v>
                </c:pt>
                <c:pt idx="18">
                  <c:v>1.5071999999999983</c:v>
                </c:pt>
                <c:pt idx="19">
                  <c:v>1.7583999999999982</c:v>
                </c:pt>
                <c:pt idx="20">
                  <c:v>2.0095999999999981</c:v>
                </c:pt>
                <c:pt idx="21">
                  <c:v>2.2607999999999979</c:v>
                </c:pt>
                <c:pt idx="22">
                  <c:v>2.5119999999999978</c:v>
                </c:pt>
                <c:pt idx="23">
                  <c:v>2.7631999999999977</c:v>
                </c:pt>
                <c:pt idx="24">
                  <c:v>3.0143999999999975</c:v>
                </c:pt>
              </c:numCache>
            </c:numRef>
          </c:xVal>
          <c:yVal>
            <c:numRef>
              <c:f>phi!$F$31:$F$55</c:f>
              <c:numCache>
                <c:formatCode>0</c:formatCode>
                <c:ptCount val="25"/>
                <c:pt idx="0">
                  <c:v>1242.7906912885101</c:v>
                </c:pt>
                <c:pt idx="1">
                  <c:v>1054.9397176351899</c:v>
                </c:pt>
                <c:pt idx="2">
                  <c:v>864.95837654319701</c:v>
                </c:pt>
                <c:pt idx="3">
                  <c:v>753.31609822160101</c:v>
                </c:pt>
                <c:pt idx="4">
                  <c:v>741.76039770691898</c:v>
                </c:pt>
                <c:pt idx="5">
                  <c:v>701.62716772263502</c:v>
                </c:pt>
                <c:pt idx="6">
                  <c:v>651.23924706822004</c:v>
                </c:pt>
                <c:pt idx="7">
                  <c:v>689.76196492486997</c:v>
                </c:pt>
                <c:pt idx="8">
                  <c:v>694.02765932827197</c:v>
                </c:pt>
                <c:pt idx="9">
                  <c:v>812.76287586277203</c:v>
                </c:pt>
                <c:pt idx="10">
                  <c:v>936.91709420292705</c:v>
                </c:pt>
                <c:pt idx="11">
                  <c:v>1025.96350923461</c:v>
                </c:pt>
                <c:pt idx="12">
                  <c:v>1018.60205873192</c:v>
                </c:pt>
                <c:pt idx="13">
                  <c:v>1068.3358324375999</c:v>
                </c:pt>
                <c:pt idx="14">
                  <c:v>997.51355301936701</c:v>
                </c:pt>
                <c:pt idx="15">
                  <c:v>880.03030416432398</c:v>
                </c:pt>
                <c:pt idx="16">
                  <c:v>850.66760361407796</c:v>
                </c:pt>
                <c:pt idx="17">
                  <c:v>836.15412071224</c:v>
                </c:pt>
                <c:pt idx="18">
                  <c:v>772.79499571313704</c:v>
                </c:pt>
                <c:pt idx="19">
                  <c:v>896.52707443221402</c:v>
                </c:pt>
                <c:pt idx="20">
                  <c:v>841.76921329479001</c:v>
                </c:pt>
                <c:pt idx="21">
                  <c:v>929.88690390042495</c:v>
                </c:pt>
                <c:pt idx="22">
                  <c:v>1054.7637743154701</c:v>
                </c:pt>
                <c:pt idx="23">
                  <c:v>1177.7877819637199</c:v>
                </c:pt>
                <c:pt idx="24">
                  <c:v>1337.01661152303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CB-49C9-8C85-0AB0F970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92256"/>
        <c:axId val="336460944"/>
      </c:scatterChart>
      <c:valAx>
        <c:axId val="25739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  <a:r>
                  <a:rPr lang="en-US" baseline="0"/>
                  <a:t> ColinSoper Frame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60944"/>
        <c:crosses val="autoZero"/>
        <c:crossBetween val="midCat"/>
      </c:valAx>
      <c:valAx>
        <c:axId val="336460944"/>
        <c:scaling>
          <c:orientation val="minMax"/>
          <c:max val="13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Yeild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9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94848453767486"/>
          <c:y val="6.290470893754227E-2"/>
          <c:w val="0.76312758524786251"/>
          <c:h val="0.9058073268524125"/>
        </c:manualLayout>
      </c:layout>
      <c:scatterChart>
        <c:scatterStyle val="lineMarker"/>
        <c:varyColors val="0"/>
        <c:ser>
          <c:idx val="0"/>
          <c:order val="0"/>
          <c:tx>
            <c:v>Simone's Analysis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tildephi!$H$2:$H$26</c:f>
              <c:numCache>
                <c:formatCode>General</c:formatCode>
                <c:ptCount val="25"/>
                <c:pt idx="0">
                  <c:v>0.12559999999999999</c:v>
                </c:pt>
                <c:pt idx="1">
                  <c:v>0.37679999999999997</c:v>
                </c:pt>
                <c:pt idx="2">
                  <c:v>0.62799999999999989</c:v>
                </c:pt>
                <c:pt idx="3">
                  <c:v>0.87919999999999998</c:v>
                </c:pt>
                <c:pt idx="4">
                  <c:v>1.1303999999999998</c:v>
                </c:pt>
                <c:pt idx="5">
                  <c:v>1.3815999999999997</c:v>
                </c:pt>
                <c:pt idx="6">
                  <c:v>1.6327999999999996</c:v>
                </c:pt>
                <c:pt idx="7">
                  <c:v>1.8839999999999995</c:v>
                </c:pt>
                <c:pt idx="8">
                  <c:v>2.1351999999999993</c:v>
                </c:pt>
                <c:pt idx="9">
                  <c:v>2.3863999999999992</c:v>
                </c:pt>
                <c:pt idx="10">
                  <c:v>2.6375999999999991</c:v>
                </c:pt>
                <c:pt idx="11">
                  <c:v>2.8887999999999989</c:v>
                </c:pt>
                <c:pt idx="12" formatCode="0E+00">
                  <c:v>3.1399999999999988</c:v>
                </c:pt>
                <c:pt idx="13">
                  <c:v>3.3911999999999987</c:v>
                </c:pt>
                <c:pt idx="14">
                  <c:v>3.6423999999999985</c:v>
                </c:pt>
                <c:pt idx="15">
                  <c:v>3.8935999999999984</c:v>
                </c:pt>
                <c:pt idx="16">
                  <c:v>4.1447999999999983</c:v>
                </c:pt>
                <c:pt idx="17">
                  <c:v>4.395999999999999</c:v>
                </c:pt>
                <c:pt idx="18">
                  <c:v>4.647199999999998</c:v>
                </c:pt>
                <c:pt idx="19">
                  <c:v>4.8983999999999988</c:v>
                </c:pt>
                <c:pt idx="20">
                  <c:v>5.1495999999999977</c:v>
                </c:pt>
                <c:pt idx="21">
                  <c:v>5.4007999999999985</c:v>
                </c:pt>
                <c:pt idx="22">
                  <c:v>5.6519999999999975</c:v>
                </c:pt>
                <c:pt idx="23">
                  <c:v>5.9031999999999982</c:v>
                </c:pt>
                <c:pt idx="24">
                  <c:v>6.1543999999999972</c:v>
                </c:pt>
              </c:numCache>
            </c:numRef>
          </c:xVal>
          <c:yVal>
            <c:numRef>
              <c:f>tildephi!$D$2:$D$26</c:f>
              <c:numCache>
                <c:formatCode>General</c:formatCode>
                <c:ptCount val="25"/>
                <c:pt idx="0">
                  <c:v>742</c:v>
                </c:pt>
                <c:pt idx="1">
                  <c:v>867</c:v>
                </c:pt>
                <c:pt idx="2">
                  <c:v>811</c:v>
                </c:pt>
                <c:pt idx="3">
                  <c:v>863</c:v>
                </c:pt>
                <c:pt idx="4">
                  <c:v>842</c:v>
                </c:pt>
                <c:pt idx="5">
                  <c:v>753</c:v>
                </c:pt>
                <c:pt idx="6">
                  <c:v>796</c:v>
                </c:pt>
                <c:pt idx="7">
                  <c:v>942</c:v>
                </c:pt>
                <c:pt idx="8">
                  <c:v>917</c:v>
                </c:pt>
                <c:pt idx="9">
                  <c:v>900</c:v>
                </c:pt>
                <c:pt idx="10">
                  <c:v>922</c:v>
                </c:pt>
                <c:pt idx="11">
                  <c:v>855</c:v>
                </c:pt>
                <c:pt idx="12">
                  <c:v>874</c:v>
                </c:pt>
                <c:pt idx="13">
                  <c:v>882</c:v>
                </c:pt>
                <c:pt idx="14">
                  <c:v>984</c:v>
                </c:pt>
                <c:pt idx="15">
                  <c:v>960</c:v>
                </c:pt>
                <c:pt idx="16">
                  <c:v>894</c:v>
                </c:pt>
                <c:pt idx="17">
                  <c:v>944</c:v>
                </c:pt>
                <c:pt idx="18">
                  <c:v>823</c:v>
                </c:pt>
                <c:pt idx="19">
                  <c:v>897</c:v>
                </c:pt>
                <c:pt idx="20">
                  <c:v>915</c:v>
                </c:pt>
                <c:pt idx="21">
                  <c:v>884</c:v>
                </c:pt>
                <c:pt idx="22">
                  <c:v>896</c:v>
                </c:pt>
                <c:pt idx="23">
                  <c:v>827</c:v>
                </c:pt>
                <c:pt idx="24">
                  <c:v>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A-4BC6-8CCD-8881908D7564}"/>
            </c:ext>
          </c:extLst>
        </c:ser>
        <c:ser>
          <c:idx val="1"/>
          <c:order val="1"/>
          <c:tx>
            <c:v>Amrit Re-Analysis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tildephi!$H$2:$H$26</c:f>
              <c:numCache>
                <c:formatCode>General</c:formatCode>
                <c:ptCount val="25"/>
                <c:pt idx="0">
                  <c:v>0.12559999999999999</c:v>
                </c:pt>
                <c:pt idx="1">
                  <c:v>0.37679999999999997</c:v>
                </c:pt>
                <c:pt idx="2">
                  <c:v>0.62799999999999989</c:v>
                </c:pt>
                <c:pt idx="3">
                  <c:v>0.87919999999999998</c:v>
                </c:pt>
                <c:pt idx="4">
                  <c:v>1.1303999999999998</c:v>
                </c:pt>
                <c:pt idx="5">
                  <c:v>1.3815999999999997</c:v>
                </c:pt>
                <c:pt idx="6">
                  <c:v>1.6327999999999996</c:v>
                </c:pt>
                <c:pt idx="7">
                  <c:v>1.8839999999999995</c:v>
                </c:pt>
                <c:pt idx="8">
                  <c:v>2.1351999999999993</c:v>
                </c:pt>
                <c:pt idx="9">
                  <c:v>2.3863999999999992</c:v>
                </c:pt>
                <c:pt idx="10">
                  <c:v>2.6375999999999991</c:v>
                </c:pt>
                <c:pt idx="11">
                  <c:v>2.8887999999999989</c:v>
                </c:pt>
                <c:pt idx="12" formatCode="0E+00">
                  <c:v>3.1399999999999988</c:v>
                </c:pt>
                <c:pt idx="13">
                  <c:v>3.3911999999999987</c:v>
                </c:pt>
                <c:pt idx="14">
                  <c:v>3.6423999999999985</c:v>
                </c:pt>
                <c:pt idx="15">
                  <c:v>3.8935999999999984</c:v>
                </c:pt>
                <c:pt idx="16">
                  <c:v>4.1447999999999983</c:v>
                </c:pt>
                <c:pt idx="17">
                  <c:v>4.395999999999999</c:v>
                </c:pt>
                <c:pt idx="18">
                  <c:v>4.647199999999998</c:v>
                </c:pt>
                <c:pt idx="19">
                  <c:v>4.8983999999999988</c:v>
                </c:pt>
                <c:pt idx="20">
                  <c:v>5.1495999999999977</c:v>
                </c:pt>
                <c:pt idx="21">
                  <c:v>5.4007999999999985</c:v>
                </c:pt>
                <c:pt idx="22">
                  <c:v>5.6519999999999975</c:v>
                </c:pt>
                <c:pt idx="23">
                  <c:v>5.9031999999999982</c:v>
                </c:pt>
                <c:pt idx="24">
                  <c:v>6.1543999999999972</c:v>
                </c:pt>
              </c:numCache>
            </c:numRef>
          </c:xVal>
          <c:yVal>
            <c:numRef>
              <c:f>tildephi!$F$2:$F$26</c:f>
              <c:numCache>
                <c:formatCode>0</c:formatCode>
                <c:ptCount val="25"/>
                <c:pt idx="0">
                  <c:v>878.67909897741902</c:v>
                </c:pt>
                <c:pt idx="1">
                  <c:v>997.97453562475096</c:v>
                </c:pt>
                <c:pt idx="2">
                  <c:v>1006.05993971738</c:v>
                </c:pt>
                <c:pt idx="3">
                  <c:v>1070.3315571573901</c:v>
                </c:pt>
                <c:pt idx="4">
                  <c:v>993.71643738847195</c:v>
                </c:pt>
                <c:pt idx="5">
                  <c:v>874.49821903074803</c:v>
                </c:pt>
                <c:pt idx="6">
                  <c:v>894.26120838400095</c:v>
                </c:pt>
                <c:pt idx="7">
                  <c:v>974.37752623692404</c:v>
                </c:pt>
                <c:pt idx="8">
                  <c:v>976.65893873502296</c:v>
                </c:pt>
                <c:pt idx="9">
                  <c:v>957.22809992253099</c:v>
                </c:pt>
                <c:pt idx="10">
                  <c:v>922.09360557213904</c:v>
                </c:pt>
                <c:pt idx="11">
                  <c:v>813.11134180056399</c:v>
                </c:pt>
                <c:pt idx="12">
                  <c:v>848.88481003279298</c:v>
                </c:pt>
                <c:pt idx="13">
                  <c:v>824.15833439317305</c:v>
                </c:pt>
                <c:pt idx="14">
                  <c:v>934.686064357384</c:v>
                </c:pt>
                <c:pt idx="15">
                  <c:v>944.30278922783702</c:v>
                </c:pt>
                <c:pt idx="16">
                  <c:v>846.17115119934499</c:v>
                </c:pt>
                <c:pt idx="17">
                  <c:v>943.83301886591096</c:v>
                </c:pt>
                <c:pt idx="18">
                  <c:v>806.01506166844604</c:v>
                </c:pt>
                <c:pt idx="19">
                  <c:v>887.32160806035495</c:v>
                </c:pt>
                <c:pt idx="20">
                  <c:v>889.19818738657</c:v>
                </c:pt>
                <c:pt idx="21">
                  <c:v>858.79260099813598</c:v>
                </c:pt>
                <c:pt idx="22">
                  <c:v>914.78889922522603</c:v>
                </c:pt>
                <c:pt idx="23">
                  <c:v>891.94802981162297</c:v>
                </c:pt>
                <c:pt idx="24">
                  <c:v>896.66779684011601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9A-4BC6-8CCD-8881908D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5184"/>
        <c:axId val="2001654048"/>
      </c:scatterChart>
      <c:valAx>
        <c:axId val="2515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TildePhi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54048"/>
        <c:crosses val="autoZero"/>
        <c:crossBetween val="midCat"/>
      </c:valAx>
      <c:valAx>
        <c:axId val="2001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Yeild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Simone's Analysis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tildephi!$H$2:$H$26</c:f>
              <c:numCache>
                <c:formatCode>General</c:formatCode>
                <c:ptCount val="25"/>
                <c:pt idx="0">
                  <c:v>0.12559999999999999</c:v>
                </c:pt>
                <c:pt idx="1">
                  <c:v>0.37679999999999997</c:v>
                </c:pt>
                <c:pt idx="2">
                  <c:v>0.62799999999999989</c:v>
                </c:pt>
                <c:pt idx="3">
                  <c:v>0.87919999999999998</c:v>
                </c:pt>
                <c:pt idx="4">
                  <c:v>1.1303999999999998</c:v>
                </c:pt>
                <c:pt idx="5">
                  <c:v>1.3815999999999997</c:v>
                </c:pt>
                <c:pt idx="6">
                  <c:v>1.6327999999999996</c:v>
                </c:pt>
                <c:pt idx="7">
                  <c:v>1.8839999999999995</c:v>
                </c:pt>
                <c:pt idx="8">
                  <c:v>2.1351999999999993</c:v>
                </c:pt>
                <c:pt idx="9">
                  <c:v>2.3863999999999992</c:v>
                </c:pt>
                <c:pt idx="10">
                  <c:v>2.6375999999999991</c:v>
                </c:pt>
                <c:pt idx="11">
                  <c:v>2.8887999999999989</c:v>
                </c:pt>
                <c:pt idx="12" formatCode="0E+00">
                  <c:v>3.1399999999999988</c:v>
                </c:pt>
                <c:pt idx="13">
                  <c:v>3.3911999999999987</c:v>
                </c:pt>
                <c:pt idx="14">
                  <c:v>3.6423999999999985</c:v>
                </c:pt>
                <c:pt idx="15">
                  <c:v>3.8935999999999984</c:v>
                </c:pt>
                <c:pt idx="16">
                  <c:v>4.1447999999999983</c:v>
                </c:pt>
                <c:pt idx="17">
                  <c:v>4.395999999999999</c:v>
                </c:pt>
                <c:pt idx="18">
                  <c:v>4.647199999999998</c:v>
                </c:pt>
                <c:pt idx="19">
                  <c:v>4.8983999999999988</c:v>
                </c:pt>
                <c:pt idx="20">
                  <c:v>5.1495999999999977</c:v>
                </c:pt>
                <c:pt idx="21">
                  <c:v>5.4007999999999985</c:v>
                </c:pt>
                <c:pt idx="22">
                  <c:v>5.6519999999999975</c:v>
                </c:pt>
                <c:pt idx="23">
                  <c:v>5.9031999999999982</c:v>
                </c:pt>
                <c:pt idx="24">
                  <c:v>6.1543999999999972</c:v>
                </c:pt>
              </c:numCache>
            </c:numRef>
          </c:xVal>
          <c:yVal>
            <c:numRef>
              <c:f>tildephi!$D$35:$D$59</c:f>
              <c:numCache>
                <c:formatCode>General</c:formatCode>
                <c:ptCount val="25"/>
                <c:pt idx="0">
                  <c:v>784</c:v>
                </c:pt>
                <c:pt idx="1">
                  <c:v>953</c:v>
                </c:pt>
                <c:pt idx="2">
                  <c:v>848</c:v>
                </c:pt>
                <c:pt idx="3">
                  <c:v>912</c:v>
                </c:pt>
                <c:pt idx="4">
                  <c:v>877</c:v>
                </c:pt>
                <c:pt idx="5">
                  <c:v>776</c:v>
                </c:pt>
                <c:pt idx="6">
                  <c:v>789</c:v>
                </c:pt>
                <c:pt idx="7">
                  <c:v>916</c:v>
                </c:pt>
                <c:pt idx="8">
                  <c:v>876</c:v>
                </c:pt>
                <c:pt idx="9">
                  <c:v>857</c:v>
                </c:pt>
                <c:pt idx="10">
                  <c:v>864</c:v>
                </c:pt>
                <c:pt idx="11">
                  <c:v>801</c:v>
                </c:pt>
                <c:pt idx="12">
                  <c:v>809</c:v>
                </c:pt>
                <c:pt idx="13">
                  <c:v>829</c:v>
                </c:pt>
                <c:pt idx="14">
                  <c:v>917</c:v>
                </c:pt>
                <c:pt idx="15">
                  <c:v>911</c:v>
                </c:pt>
                <c:pt idx="16">
                  <c:v>869</c:v>
                </c:pt>
                <c:pt idx="17">
                  <c:v>900</c:v>
                </c:pt>
                <c:pt idx="18">
                  <c:v>814</c:v>
                </c:pt>
                <c:pt idx="19">
                  <c:v>913</c:v>
                </c:pt>
                <c:pt idx="20">
                  <c:v>955</c:v>
                </c:pt>
                <c:pt idx="21">
                  <c:v>926</c:v>
                </c:pt>
                <c:pt idx="22">
                  <c:v>943</c:v>
                </c:pt>
                <c:pt idx="23">
                  <c:v>902</c:v>
                </c:pt>
                <c:pt idx="24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F-4480-B91B-282788E9B5D1}"/>
            </c:ext>
          </c:extLst>
        </c:ser>
        <c:ser>
          <c:idx val="1"/>
          <c:order val="1"/>
          <c:tx>
            <c:v>Amrit Re-Analysis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tildephi!$H$2:$H$26</c:f>
              <c:numCache>
                <c:formatCode>General</c:formatCode>
                <c:ptCount val="25"/>
                <c:pt idx="0">
                  <c:v>0.12559999999999999</c:v>
                </c:pt>
                <c:pt idx="1">
                  <c:v>0.37679999999999997</c:v>
                </c:pt>
                <c:pt idx="2">
                  <c:v>0.62799999999999989</c:v>
                </c:pt>
                <c:pt idx="3">
                  <c:v>0.87919999999999998</c:v>
                </c:pt>
                <c:pt idx="4">
                  <c:v>1.1303999999999998</c:v>
                </c:pt>
                <c:pt idx="5">
                  <c:v>1.3815999999999997</c:v>
                </c:pt>
                <c:pt idx="6">
                  <c:v>1.6327999999999996</c:v>
                </c:pt>
                <c:pt idx="7">
                  <c:v>1.8839999999999995</c:v>
                </c:pt>
                <c:pt idx="8">
                  <c:v>2.1351999999999993</c:v>
                </c:pt>
                <c:pt idx="9">
                  <c:v>2.3863999999999992</c:v>
                </c:pt>
                <c:pt idx="10">
                  <c:v>2.6375999999999991</c:v>
                </c:pt>
                <c:pt idx="11">
                  <c:v>2.8887999999999989</c:v>
                </c:pt>
                <c:pt idx="12" formatCode="0E+00">
                  <c:v>3.1399999999999988</c:v>
                </c:pt>
                <c:pt idx="13">
                  <c:v>3.3911999999999987</c:v>
                </c:pt>
                <c:pt idx="14">
                  <c:v>3.6423999999999985</c:v>
                </c:pt>
                <c:pt idx="15">
                  <c:v>3.8935999999999984</c:v>
                </c:pt>
                <c:pt idx="16">
                  <c:v>4.1447999999999983</c:v>
                </c:pt>
                <c:pt idx="17">
                  <c:v>4.395999999999999</c:v>
                </c:pt>
                <c:pt idx="18">
                  <c:v>4.647199999999998</c:v>
                </c:pt>
                <c:pt idx="19">
                  <c:v>4.8983999999999988</c:v>
                </c:pt>
                <c:pt idx="20">
                  <c:v>5.1495999999999977</c:v>
                </c:pt>
                <c:pt idx="21">
                  <c:v>5.4007999999999985</c:v>
                </c:pt>
                <c:pt idx="22">
                  <c:v>5.6519999999999975</c:v>
                </c:pt>
                <c:pt idx="23">
                  <c:v>5.9031999999999982</c:v>
                </c:pt>
                <c:pt idx="24">
                  <c:v>6.1543999999999972</c:v>
                </c:pt>
              </c:numCache>
            </c:numRef>
          </c:xVal>
          <c:yVal>
            <c:numRef>
              <c:f>tildephi!$F$35:$F$59</c:f>
              <c:numCache>
                <c:formatCode>0</c:formatCode>
                <c:ptCount val="25"/>
                <c:pt idx="0">
                  <c:v>937.40586640583194</c:v>
                </c:pt>
                <c:pt idx="1">
                  <c:v>1080.07367012023</c:v>
                </c:pt>
                <c:pt idx="2">
                  <c:v>1051.0274001884</c:v>
                </c:pt>
                <c:pt idx="3">
                  <c:v>1136.47670992293</c:v>
                </c:pt>
                <c:pt idx="4">
                  <c:v>1007.76433252528</c:v>
                </c:pt>
                <c:pt idx="5">
                  <c:v>900.81990266227501</c:v>
                </c:pt>
                <c:pt idx="6">
                  <c:v>873.53335733025904</c:v>
                </c:pt>
                <c:pt idx="7">
                  <c:v>931.21647032723899</c:v>
                </c:pt>
                <c:pt idx="8">
                  <c:v>950.26059343072302</c:v>
                </c:pt>
                <c:pt idx="9">
                  <c:v>896.62846895825396</c:v>
                </c:pt>
                <c:pt idx="10">
                  <c:v>874.18328520109299</c:v>
                </c:pt>
                <c:pt idx="11">
                  <c:v>761.60099816035802</c:v>
                </c:pt>
                <c:pt idx="12">
                  <c:v>794.92756774674797</c:v>
                </c:pt>
                <c:pt idx="13">
                  <c:v>779.09486133828898</c:v>
                </c:pt>
                <c:pt idx="14">
                  <c:v>870.76709467177898</c:v>
                </c:pt>
                <c:pt idx="15">
                  <c:v>894.93520543469106</c:v>
                </c:pt>
                <c:pt idx="16">
                  <c:v>846.94375992759399</c:v>
                </c:pt>
                <c:pt idx="17">
                  <c:v>895.33144037885904</c:v>
                </c:pt>
                <c:pt idx="18">
                  <c:v>780.54477272562497</c:v>
                </c:pt>
                <c:pt idx="19">
                  <c:v>894.29172521540897</c:v>
                </c:pt>
                <c:pt idx="20">
                  <c:v>926.66394881519795</c:v>
                </c:pt>
                <c:pt idx="21">
                  <c:v>888.84440868878698</c:v>
                </c:pt>
                <c:pt idx="22">
                  <c:v>943.33998316185705</c:v>
                </c:pt>
                <c:pt idx="23">
                  <c:v>979.60329510576003</c:v>
                </c:pt>
                <c:pt idx="24">
                  <c:v>943.84129125257095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F-4480-B91B-282788E9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5184"/>
        <c:axId val="2001654048"/>
      </c:scatterChart>
      <c:valAx>
        <c:axId val="2515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TildePhi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54048"/>
        <c:crosses val="autoZero"/>
        <c:crossBetween val="midCat"/>
      </c:valAx>
      <c:valAx>
        <c:axId val="2001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Yeild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1102249</xdr:colOff>
      <xdr:row>23</xdr:row>
      <xdr:rowOff>139643</xdr:rowOff>
    </xdr:from>
    <xdr:to>
      <xdr:col>15</xdr:col>
      <xdr:colOff>150352</xdr:colOff>
      <xdr:row>42</xdr:row>
      <xdr:rowOff>51589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200921-83AB-46DB-B61F-3E2D19000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0495" y="4453735"/>
          <a:ext cx="3889734" cy="3475762"/>
        </a:xfrm>
        <a:prstGeom prst="rect">
          <a:avLst/>
        </a:prstGeom>
      </xdr:spPr>
    </xdr:pic>
    <xdr:clientData/>
  </xdr:twoCellAnchor>
  <xdr:twoCellAnchor editAs="oneCell">
    <xdr:from>
      <xdr:col>22</xdr:col>
      <xdr:colOff>199715</xdr:colOff>
      <xdr:row>16</xdr:row>
      <xdr:rowOff>91162</xdr:rowOff>
    </xdr:from>
    <xdr:to>
      <xdr:col>28</xdr:col>
      <xdr:colOff>250080</xdr:colOff>
      <xdr:row>35</xdr:row>
      <xdr:rowOff>74842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27A5710-1DE1-4107-9C1D-CF8C9375F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50621" y="3081653"/>
          <a:ext cx="3673459" cy="3534887"/>
        </a:xfrm>
        <a:prstGeom prst="rect">
          <a:avLst/>
        </a:prstGeom>
      </xdr:spPr>
    </xdr:pic>
    <xdr:clientData/>
  </xdr:twoCellAnchor>
  <xdr:twoCellAnchor editAs="oneCell">
    <xdr:from>
      <xdr:col>5</xdr:col>
      <xdr:colOff>175777</xdr:colOff>
      <xdr:row>18</xdr:row>
      <xdr:rowOff>131825</xdr:rowOff>
    </xdr:from>
    <xdr:to>
      <xdr:col>8</xdr:col>
      <xdr:colOff>58395</xdr:colOff>
      <xdr:row>37</xdr:row>
      <xdr:rowOff>75206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1C5109B-356F-4B93-858E-18949C424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9562" y="3508071"/>
          <a:ext cx="3927079" cy="3507197"/>
        </a:xfrm>
        <a:prstGeom prst="rect">
          <a:avLst/>
        </a:prstGeom>
      </xdr:spPr>
    </xdr:pic>
    <xdr:clientData/>
  </xdr:twoCellAnchor>
  <xdr:twoCellAnchor editAs="oneCell">
    <xdr:from>
      <xdr:col>15</xdr:col>
      <xdr:colOff>418530</xdr:colOff>
      <xdr:row>23</xdr:row>
      <xdr:rowOff>153145</xdr:rowOff>
    </xdr:from>
    <xdr:to>
      <xdr:col>22</xdr:col>
      <xdr:colOff>206508</xdr:colOff>
      <xdr:row>44</xdr:row>
      <xdr:rowOff>160160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B538977-745C-42CE-BF53-CD23FC9F8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08407" y="4467237"/>
          <a:ext cx="4055178" cy="3945969"/>
        </a:xfrm>
        <a:prstGeom prst="rect">
          <a:avLst/>
        </a:prstGeom>
      </xdr:spPr>
    </xdr:pic>
    <xdr:clientData/>
  </xdr:twoCellAnchor>
  <xdr:twoCellAnchor editAs="oneCell">
    <xdr:from>
      <xdr:col>12</xdr:col>
      <xdr:colOff>497393</xdr:colOff>
      <xdr:row>0</xdr:row>
      <xdr:rowOff>73489</xdr:rowOff>
    </xdr:from>
    <xdr:to>
      <xdr:col>19</xdr:col>
      <xdr:colOff>102308</xdr:colOff>
      <xdr:row>20</xdr:row>
      <xdr:rowOff>114497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EF4F55B-78A7-48F2-8A86-7BEA044A2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58470" y="73489"/>
          <a:ext cx="3872115" cy="3792393"/>
        </a:xfrm>
        <a:prstGeom prst="rect">
          <a:avLst/>
        </a:prstGeom>
      </xdr:spPr>
    </xdr:pic>
    <xdr:clientData/>
  </xdr:twoCellAnchor>
  <xdr:twoCellAnchor editAs="oneCell">
    <xdr:from>
      <xdr:col>32</xdr:col>
      <xdr:colOff>194151</xdr:colOff>
      <xdr:row>7</xdr:row>
      <xdr:rowOff>122658</xdr:rowOff>
    </xdr:from>
    <xdr:to>
      <xdr:col>39</xdr:col>
      <xdr:colOff>348048</xdr:colOff>
      <xdr:row>31</xdr:row>
      <xdr:rowOff>8986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BA66179-EDD9-480B-970A-52B4AA16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100333" y="1415749"/>
          <a:ext cx="4356442" cy="4319782"/>
        </a:xfrm>
        <a:prstGeom prst="rect">
          <a:avLst/>
        </a:prstGeom>
      </xdr:spPr>
    </xdr:pic>
    <xdr:clientData/>
  </xdr:twoCellAnchor>
  <xdr:twoCellAnchor editAs="oneCell">
    <xdr:from>
      <xdr:col>27</xdr:col>
      <xdr:colOff>11447</xdr:colOff>
      <xdr:row>39</xdr:row>
      <xdr:rowOff>45467</xdr:rowOff>
    </xdr:from>
    <xdr:to>
      <xdr:col>34</xdr:col>
      <xdr:colOff>34034</xdr:colOff>
      <xdr:row>61</xdr:row>
      <xdr:rowOff>104584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C112CFC-9830-4A90-8A97-E2BA05C72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981598" y="7334788"/>
          <a:ext cx="4249530" cy="4171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87902</xdr:colOff>
      <xdr:row>4</xdr:row>
      <xdr:rowOff>53417</xdr:rowOff>
    </xdr:from>
    <xdr:to>
      <xdr:col>16</xdr:col>
      <xdr:colOff>486237</xdr:colOff>
      <xdr:row>23</xdr:row>
      <xdr:rowOff>55480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5EE38-3118-4A4C-BF60-04F0B36D4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449494</xdr:colOff>
      <xdr:row>25</xdr:row>
      <xdr:rowOff>85618</xdr:rowOff>
    </xdr:from>
    <xdr:to>
      <xdr:col>17</xdr:col>
      <xdr:colOff>245316</xdr:colOff>
      <xdr:row>44</xdr:row>
      <xdr:rowOff>18322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E48D88-3D02-4821-8C4E-B6A6B942D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269390</xdr:colOff>
      <xdr:row>1</xdr:row>
      <xdr:rowOff>76375</xdr:rowOff>
    </xdr:from>
    <xdr:to>
      <xdr:col>23</xdr:col>
      <xdr:colOff>337595</xdr:colOff>
      <xdr:row>21</xdr:row>
      <xdr:rowOff>144683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F062-5A87-40C4-ADA4-B0F820023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207033</xdr:colOff>
      <xdr:row>24</xdr:row>
      <xdr:rowOff>180040</xdr:rowOff>
    </xdr:from>
    <xdr:to>
      <xdr:col>21</xdr:col>
      <xdr:colOff>209670</xdr:colOff>
      <xdr:row>44</xdr:row>
      <xdr:rowOff>94159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82EEA-6070-492F-9C00-DF8F5ACCD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450273</xdr:colOff>
      <xdr:row>1</xdr:row>
      <xdr:rowOff>41190</xdr:rowOff>
    </xdr:from>
    <xdr:to>
      <xdr:col>28</xdr:col>
      <xdr:colOff>349708</xdr:colOff>
      <xdr:row>27</xdr:row>
      <xdr:rowOff>121227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E329E-D290-4928-9688-E7C8628D2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101377</xdr:colOff>
      <xdr:row>34</xdr:row>
      <xdr:rowOff>0</xdr:rowOff>
    </xdr:from>
    <xdr:to>
      <xdr:col>21</xdr:col>
      <xdr:colOff>277090</xdr:colOff>
      <xdr:row>54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064D2D-5860-4C31-A543-69B0DC00B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BDBC-5009-4EDE-9465-A85222C4459C}">
  <dimension ref="D4:H91"/>
  <sheetViews>
    <sheetView topLeftCell="B5" zoomScale="101" zoomScaleNormal="115" workbookViewId="0">
      <selection activeCell="G77" sqref="G77:I91"/>
    </sheetView>
  </sheetViews>
  <sheetFormatPr defaultRowHeight="14.4" x14ac:dyDescent="0.3"/>
  <cols>
    <col min="2" max="2" width="4.21875" customWidth="1"/>
    <col min="3" max="3" width="6.21875" customWidth="1"/>
    <col min="4" max="4" width="40" customWidth="1"/>
    <col min="6" max="6" width="31.44140625" customWidth="1"/>
    <col min="7" max="7" width="40.33203125" customWidth="1"/>
    <col min="8" max="8" width="42.33203125" customWidth="1"/>
    <col min="9" max="9" width="11.5546875" bestFit="1" customWidth="1"/>
    <col min="10" max="10" width="11.44140625" bestFit="1" customWidth="1"/>
  </cols>
  <sheetData>
    <row r="4" spans="4:8" x14ac:dyDescent="0.3">
      <c r="E4" s="6" t="s">
        <v>49</v>
      </c>
      <c r="F4" s="13" t="s">
        <v>48</v>
      </c>
    </row>
    <row r="5" spans="4:8" ht="23.4" x14ac:dyDescent="0.45">
      <c r="F5" s="11" t="s">
        <v>41</v>
      </c>
      <c r="G5" s="11" t="s">
        <v>32</v>
      </c>
      <c r="H5" s="11" t="s">
        <v>42</v>
      </c>
    </row>
    <row r="6" spans="4:8" x14ac:dyDescent="0.3">
      <c r="F6" t="s">
        <v>1</v>
      </c>
      <c r="H6" s="3"/>
    </row>
    <row r="7" spans="4:8" x14ac:dyDescent="0.3">
      <c r="D7" t="s">
        <v>43</v>
      </c>
      <c r="F7" t="s">
        <v>2</v>
      </c>
      <c r="H7" s="3" t="e">
        <f>(G6-G7)/G6*100</f>
        <v>#DIV/0!</v>
      </c>
    </row>
    <row r="8" spans="4:8" x14ac:dyDescent="0.3">
      <c r="D8" t="s">
        <v>44</v>
      </c>
      <c r="F8" t="s">
        <v>3</v>
      </c>
      <c r="H8" s="3" t="e">
        <f t="shared" ref="H8:H19" si="0">(G7-G8)/G7*100</f>
        <v>#DIV/0!</v>
      </c>
    </row>
    <row r="9" spans="4:8" x14ac:dyDescent="0.3">
      <c r="D9" t="s">
        <v>46</v>
      </c>
      <c r="F9" t="s">
        <v>4</v>
      </c>
      <c r="H9" s="3" t="e">
        <f t="shared" si="0"/>
        <v>#DIV/0!</v>
      </c>
    </row>
    <row r="10" spans="4:8" x14ac:dyDescent="0.3">
      <c r="D10" t="s">
        <v>33</v>
      </c>
      <c r="F10" t="s">
        <v>5</v>
      </c>
      <c r="H10" s="3" t="e">
        <f t="shared" si="0"/>
        <v>#DIV/0!</v>
      </c>
    </row>
    <row r="11" spans="4:8" x14ac:dyDescent="0.3">
      <c r="D11" t="s">
        <v>34</v>
      </c>
      <c r="F11" t="s">
        <v>6</v>
      </c>
      <c r="H11" s="3" t="e">
        <f t="shared" si="0"/>
        <v>#DIV/0!</v>
      </c>
    </row>
    <row r="12" spans="4:8" x14ac:dyDescent="0.3">
      <c r="D12" t="s">
        <v>35</v>
      </c>
      <c r="F12" t="s">
        <v>7</v>
      </c>
      <c r="H12" s="3" t="e">
        <f t="shared" si="0"/>
        <v>#DIV/0!</v>
      </c>
    </row>
    <row r="13" spans="4:8" x14ac:dyDescent="0.3">
      <c r="D13" t="s">
        <v>45</v>
      </c>
      <c r="F13" t="s">
        <v>8</v>
      </c>
      <c r="H13" s="3" t="e">
        <f t="shared" si="0"/>
        <v>#DIV/0!</v>
      </c>
    </row>
    <row r="14" spans="4:8" x14ac:dyDescent="0.3">
      <c r="D14" t="s">
        <v>36</v>
      </c>
      <c r="F14" t="s">
        <v>9</v>
      </c>
      <c r="H14" s="3" t="e">
        <f t="shared" si="0"/>
        <v>#DIV/0!</v>
      </c>
    </row>
    <row r="15" spans="4:8" x14ac:dyDescent="0.3">
      <c r="D15" t="s">
        <v>37</v>
      </c>
      <c r="F15" t="s">
        <v>10</v>
      </c>
      <c r="H15" s="3" t="e">
        <f>(G14-G15)/G14*100</f>
        <v>#DIV/0!</v>
      </c>
    </row>
    <row r="16" spans="4:8" x14ac:dyDescent="0.3">
      <c r="D16" t="s">
        <v>38</v>
      </c>
      <c r="F16" t="s">
        <v>11</v>
      </c>
      <c r="H16" s="3" t="e">
        <f t="shared" si="0"/>
        <v>#DIV/0!</v>
      </c>
    </row>
    <row r="17" spans="4:8" x14ac:dyDescent="0.3">
      <c r="D17" t="s">
        <v>47</v>
      </c>
      <c r="F17" t="s">
        <v>12</v>
      </c>
      <c r="H17" s="3" t="e">
        <f t="shared" si="0"/>
        <v>#DIV/0!</v>
      </c>
    </row>
    <row r="18" spans="4:8" x14ac:dyDescent="0.3">
      <c r="D18" t="s">
        <v>39</v>
      </c>
      <c r="F18" t="s">
        <v>13</v>
      </c>
      <c r="H18" s="3" t="e">
        <f t="shared" si="0"/>
        <v>#DIV/0!</v>
      </c>
    </row>
    <row r="19" spans="4:8" x14ac:dyDescent="0.3">
      <c r="D19" t="s">
        <v>40</v>
      </c>
      <c r="F19" t="s">
        <v>14</v>
      </c>
      <c r="H19" s="3" t="e">
        <f t="shared" si="0"/>
        <v>#DIV/0!</v>
      </c>
    </row>
    <row r="22" spans="4:8" x14ac:dyDescent="0.3">
      <c r="E22" s="6" t="s">
        <v>49</v>
      </c>
      <c r="F22" s="13">
        <v>2015</v>
      </c>
    </row>
    <row r="23" spans="4:8" ht="23.4" x14ac:dyDescent="0.45">
      <c r="F23" s="11" t="s">
        <v>41</v>
      </c>
      <c r="G23" s="11" t="s">
        <v>32</v>
      </c>
      <c r="H23" s="11" t="s">
        <v>42</v>
      </c>
    </row>
    <row r="24" spans="4:8" x14ac:dyDescent="0.3">
      <c r="F24" t="s">
        <v>1</v>
      </c>
    </row>
    <row r="25" spans="4:8" x14ac:dyDescent="0.3">
      <c r="D25" t="s">
        <v>43</v>
      </c>
      <c r="F25" t="s">
        <v>2</v>
      </c>
      <c r="H25" t="e">
        <f>(G24-G25)/G24*100</f>
        <v>#DIV/0!</v>
      </c>
    </row>
    <row r="26" spans="4:8" x14ac:dyDescent="0.3">
      <c r="D26" t="s">
        <v>44</v>
      </c>
      <c r="F26" t="s">
        <v>3</v>
      </c>
      <c r="H26" t="e">
        <f t="shared" ref="H26:H37" si="1">(G25-G26)/G25*100</f>
        <v>#DIV/0!</v>
      </c>
    </row>
    <row r="27" spans="4:8" x14ac:dyDescent="0.3">
      <c r="D27" t="s">
        <v>46</v>
      </c>
      <c r="F27" t="s">
        <v>4</v>
      </c>
      <c r="H27" t="e">
        <f t="shared" si="1"/>
        <v>#DIV/0!</v>
      </c>
    </row>
    <row r="28" spans="4:8" x14ac:dyDescent="0.3">
      <c r="D28" t="s">
        <v>33</v>
      </c>
      <c r="F28" t="s">
        <v>5</v>
      </c>
      <c r="H28" t="e">
        <f t="shared" si="1"/>
        <v>#DIV/0!</v>
      </c>
    </row>
    <row r="29" spans="4:8" x14ac:dyDescent="0.3">
      <c r="D29" t="s">
        <v>34</v>
      </c>
      <c r="F29" t="s">
        <v>6</v>
      </c>
      <c r="H29" t="e">
        <f t="shared" si="1"/>
        <v>#DIV/0!</v>
      </c>
    </row>
    <row r="30" spans="4:8" x14ac:dyDescent="0.3">
      <c r="D30" t="s">
        <v>35</v>
      </c>
      <c r="F30" t="s">
        <v>7</v>
      </c>
      <c r="H30" t="e">
        <f t="shared" si="1"/>
        <v>#DIV/0!</v>
      </c>
    </row>
    <row r="31" spans="4:8" x14ac:dyDescent="0.3">
      <c r="D31" t="s">
        <v>45</v>
      </c>
      <c r="F31" t="s">
        <v>8</v>
      </c>
      <c r="H31" t="e">
        <f t="shared" si="1"/>
        <v>#DIV/0!</v>
      </c>
    </row>
    <row r="32" spans="4:8" x14ac:dyDescent="0.3">
      <c r="D32" t="s">
        <v>36</v>
      </c>
      <c r="F32" t="s">
        <v>9</v>
      </c>
      <c r="H32" t="e">
        <f t="shared" si="1"/>
        <v>#DIV/0!</v>
      </c>
    </row>
    <row r="33" spans="4:8" x14ac:dyDescent="0.3">
      <c r="D33" t="s">
        <v>37</v>
      </c>
      <c r="F33" t="s">
        <v>10</v>
      </c>
      <c r="H33" t="e">
        <f t="shared" si="1"/>
        <v>#DIV/0!</v>
      </c>
    </row>
    <row r="34" spans="4:8" x14ac:dyDescent="0.3">
      <c r="D34" t="s">
        <v>38</v>
      </c>
      <c r="F34" t="s">
        <v>11</v>
      </c>
      <c r="H34" t="e">
        <f t="shared" si="1"/>
        <v>#DIV/0!</v>
      </c>
    </row>
    <row r="35" spans="4:8" x14ac:dyDescent="0.3">
      <c r="D35" t="s">
        <v>47</v>
      </c>
      <c r="F35" t="s">
        <v>12</v>
      </c>
      <c r="H35" t="e">
        <f t="shared" si="1"/>
        <v>#DIV/0!</v>
      </c>
    </row>
    <row r="36" spans="4:8" x14ac:dyDescent="0.3">
      <c r="D36" t="s">
        <v>39</v>
      </c>
      <c r="F36" t="s">
        <v>13</v>
      </c>
      <c r="H36" t="e">
        <f t="shared" si="1"/>
        <v>#DIV/0!</v>
      </c>
    </row>
    <row r="37" spans="4:8" x14ac:dyDescent="0.3">
      <c r="D37" t="s">
        <v>40</v>
      </c>
      <c r="F37" t="s">
        <v>14</v>
      </c>
      <c r="H37" t="e">
        <f t="shared" si="1"/>
        <v>#DIV/0!</v>
      </c>
    </row>
    <row r="39" spans="4:8" x14ac:dyDescent="0.3">
      <c r="E39" s="6" t="s">
        <v>49</v>
      </c>
      <c r="F39" s="13" t="s">
        <v>50</v>
      </c>
    </row>
    <row r="40" spans="4:8" ht="23.4" x14ac:dyDescent="0.45">
      <c r="F40" s="11" t="s">
        <v>41</v>
      </c>
      <c r="G40" s="11" t="s">
        <v>32</v>
      </c>
      <c r="H40" s="11" t="s">
        <v>42</v>
      </c>
    </row>
    <row r="41" spans="4:8" x14ac:dyDescent="0.3">
      <c r="F41" t="s">
        <v>1</v>
      </c>
    </row>
    <row r="42" spans="4:8" x14ac:dyDescent="0.3">
      <c r="D42" t="s">
        <v>43</v>
      </c>
      <c r="F42" t="s">
        <v>2</v>
      </c>
    </row>
    <row r="43" spans="4:8" x14ac:dyDescent="0.3">
      <c r="D43" t="s">
        <v>44</v>
      </c>
      <c r="F43" t="s">
        <v>3</v>
      </c>
    </row>
    <row r="44" spans="4:8" x14ac:dyDescent="0.3">
      <c r="D44" t="s">
        <v>46</v>
      </c>
      <c r="F44" t="s">
        <v>4</v>
      </c>
    </row>
    <row r="45" spans="4:8" x14ac:dyDescent="0.3">
      <c r="D45" t="s">
        <v>33</v>
      </c>
      <c r="F45" t="s">
        <v>5</v>
      </c>
    </row>
    <row r="46" spans="4:8" x14ac:dyDescent="0.3">
      <c r="D46" t="s">
        <v>34</v>
      </c>
      <c r="F46" t="s">
        <v>6</v>
      </c>
    </row>
    <row r="47" spans="4:8" x14ac:dyDescent="0.3">
      <c r="D47" t="s">
        <v>35</v>
      </c>
      <c r="F47" t="s">
        <v>7</v>
      </c>
    </row>
    <row r="48" spans="4:8" x14ac:dyDescent="0.3">
      <c r="D48" t="s">
        <v>45</v>
      </c>
      <c r="F48" t="s">
        <v>8</v>
      </c>
    </row>
    <row r="49" spans="4:8" x14ac:dyDescent="0.3">
      <c r="D49" t="s">
        <v>36</v>
      </c>
      <c r="F49" t="s">
        <v>9</v>
      </c>
    </row>
    <row r="50" spans="4:8" x14ac:dyDescent="0.3">
      <c r="D50" t="s">
        <v>37</v>
      </c>
      <c r="F50" t="s">
        <v>10</v>
      </c>
    </row>
    <row r="51" spans="4:8" x14ac:dyDescent="0.3">
      <c r="D51" t="s">
        <v>38</v>
      </c>
      <c r="F51" t="s">
        <v>11</v>
      </c>
    </row>
    <row r="52" spans="4:8" x14ac:dyDescent="0.3">
      <c r="D52" t="s">
        <v>47</v>
      </c>
      <c r="F52" t="s">
        <v>12</v>
      </c>
    </row>
    <row r="53" spans="4:8" x14ac:dyDescent="0.3">
      <c r="D53" t="s">
        <v>39</v>
      </c>
      <c r="F53" t="s">
        <v>13</v>
      </c>
    </row>
    <row r="54" spans="4:8" x14ac:dyDescent="0.3">
      <c r="D54" t="s">
        <v>40</v>
      </c>
      <c r="F54" t="s">
        <v>14</v>
      </c>
    </row>
    <row r="57" spans="4:8" x14ac:dyDescent="0.3">
      <c r="E57" s="6" t="s">
        <v>49</v>
      </c>
      <c r="F57" s="13" t="s">
        <v>51</v>
      </c>
    </row>
    <row r="58" spans="4:8" ht="23.4" x14ac:dyDescent="0.45">
      <c r="F58" s="11" t="s">
        <v>41</v>
      </c>
      <c r="G58" s="11" t="s">
        <v>32</v>
      </c>
      <c r="H58" s="11" t="s">
        <v>42</v>
      </c>
    </row>
    <row r="59" spans="4:8" x14ac:dyDescent="0.3">
      <c r="F59" t="s">
        <v>1</v>
      </c>
    </row>
    <row r="60" spans="4:8" x14ac:dyDescent="0.3">
      <c r="D60" t="s">
        <v>43</v>
      </c>
      <c r="F60" t="s">
        <v>2</v>
      </c>
    </row>
    <row r="61" spans="4:8" x14ac:dyDescent="0.3">
      <c r="D61" t="s">
        <v>44</v>
      </c>
      <c r="F61" t="s">
        <v>3</v>
      </c>
    </row>
    <row r="62" spans="4:8" x14ac:dyDescent="0.3">
      <c r="D62" t="s">
        <v>46</v>
      </c>
      <c r="F62" t="s">
        <v>4</v>
      </c>
    </row>
    <row r="63" spans="4:8" x14ac:dyDescent="0.3">
      <c r="D63" t="s">
        <v>33</v>
      </c>
      <c r="F63" t="s">
        <v>5</v>
      </c>
    </row>
    <row r="64" spans="4:8" x14ac:dyDescent="0.3">
      <c r="D64" t="s">
        <v>34</v>
      </c>
      <c r="F64" t="s">
        <v>6</v>
      </c>
    </row>
    <row r="65" spans="4:8" x14ac:dyDescent="0.3">
      <c r="D65" t="s">
        <v>35</v>
      </c>
      <c r="F65" t="s">
        <v>7</v>
      </c>
    </row>
    <row r="66" spans="4:8" x14ac:dyDescent="0.3">
      <c r="D66" t="s">
        <v>45</v>
      </c>
      <c r="F66" t="s">
        <v>8</v>
      </c>
    </row>
    <row r="67" spans="4:8" x14ac:dyDescent="0.3">
      <c r="D67" t="s">
        <v>36</v>
      </c>
      <c r="F67" t="s">
        <v>9</v>
      </c>
    </row>
    <row r="68" spans="4:8" x14ac:dyDescent="0.3">
      <c r="D68" t="s">
        <v>37</v>
      </c>
      <c r="F68" t="s">
        <v>10</v>
      </c>
    </row>
    <row r="69" spans="4:8" x14ac:dyDescent="0.3">
      <c r="D69" t="s">
        <v>38</v>
      </c>
      <c r="F69" t="s">
        <v>11</v>
      </c>
    </row>
    <row r="70" spans="4:8" x14ac:dyDescent="0.3">
      <c r="D70" t="s">
        <v>47</v>
      </c>
      <c r="F70" t="s">
        <v>12</v>
      </c>
    </row>
    <row r="71" spans="4:8" x14ac:dyDescent="0.3">
      <c r="D71" t="s">
        <v>39</v>
      </c>
      <c r="F71" t="s">
        <v>13</v>
      </c>
    </row>
    <row r="72" spans="4:8" x14ac:dyDescent="0.3">
      <c r="D72" t="s">
        <v>40</v>
      </c>
      <c r="F72" t="s">
        <v>14</v>
      </c>
    </row>
    <row r="75" spans="4:8" x14ac:dyDescent="0.3">
      <c r="E75" s="6" t="s">
        <v>49</v>
      </c>
      <c r="F75" s="13" t="s">
        <v>54</v>
      </c>
    </row>
    <row r="76" spans="4:8" ht="23.4" x14ac:dyDescent="0.45">
      <c r="F76" s="11" t="s">
        <v>41</v>
      </c>
      <c r="G76" s="11" t="s">
        <v>32</v>
      </c>
      <c r="H76" s="11" t="s">
        <v>42</v>
      </c>
    </row>
    <row r="77" spans="4:8" x14ac:dyDescent="0.3">
      <c r="F77" t="s">
        <v>1</v>
      </c>
    </row>
    <row r="78" spans="4:8" x14ac:dyDescent="0.3">
      <c r="D78" t="s">
        <v>43</v>
      </c>
      <c r="F78" t="s">
        <v>2</v>
      </c>
    </row>
    <row r="79" spans="4:8" x14ac:dyDescent="0.3">
      <c r="D79" t="s">
        <v>44</v>
      </c>
      <c r="F79" t="s">
        <v>3</v>
      </c>
    </row>
    <row r="80" spans="4:8" x14ac:dyDescent="0.3">
      <c r="D80" t="s">
        <v>46</v>
      </c>
      <c r="F80" t="s">
        <v>4</v>
      </c>
    </row>
    <row r="81" spans="4:6" x14ac:dyDescent="0.3">
      <c r="D81" t="s">
        <v>33</v>
      </c>
      <c r="F81" t="s">
        <v>52</v>
      </c>
    </row>
    <row r="82" spans="4:6" x14ac:dyDescent="0.3">
      <c r="D82" t="s">
        <v>34</v>
      </c>
      <c r="F82" t="s">
        <v>53</v>
      </c>
    </row>
    <row r="83" spans="4:6" x14ac:dyDescent="0.3">
      <c r="D83" t="s">
        <v>35</v>
      </c>
      <c r="F83" t="s">
        <v>6</v>
      </c>
    </row>
    <row r="84" spans="4:6" x14ac:dyDescent="0.3">
      <c r="D84" t="s">
        <v>45</v>
      </c>
      <c r="F84" t="s">
        <v>7</v>
      </c>
    </row>
    <row r="85" spans="4:6" x14ac:dyDescent="0.3">
      <c r="D85" t="s">
        <v>36</v>
      </c>
      <c r="F85" t="s">
        <v>8</v>
      </c>
    </row>
    <row r="86" spans="4:6" x14ac:dyDescent="0.3">
      <c r="D86" t="s">
        <v>37</v>
      </c>
      <c r="F86" t="s">
        <v>9</v>
      </c>
    </row>
    <row r="87" spans="4:6" x14ac:dyDescent="0.3">
      <c r="D87" t="s">
        <v>38</v>
      </c>
      <c r="F87" t="s">
        <v>10</v>
      </c>
    </row>
    <row r="88" spans="4:6" x14ac:dyDescent="0.3">
      <c r="D88" t="s">
        <v>47</v>
      </c>
      <c r="F88" t="s">
        <v>11</v>
      </c>
    </row>
    <row r="89" spans="4:6" x14ac:dyDescent="0.3">
      <c r="D89" t="s">
        <v>39</v>
      </c>
      <c r="F89" t="s">
        <v>12</v>
      </c>
    </row>
    <row r="90" spans="4:6" x14ac:dyDescent="0.3">
      <c r="D90" t="s">
        <v>40</v>
      </c>
      <c r="F90" t="s">
        <v>13</v>
      </c>
    </row>
    <row r="91" spans="4:6" x14ac:dyDescent="0.3">
      <c r="F9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037A-405C-4F54-A195-7745BA475959}">
  <dimension ref="D4:I13"/>
  <sheetViews>
    <sheetView zoomScale="65" zoomScaleNormal="65" workbookViewId="0">
      <selection activeCell="D4" sqref="D4:I13"/>
    </sheetView>
  </sheetViews>
  <sheetFormatPr defaultRowHeight="14.4" x14ac:dyDescent="0.3"/>
  <cols>
    <col min="4" max="4" width="17.88671875" customWidth="1"/>
    <col min="5" max="5" width="12.33203125" customWidth="1"/>
    <col min="6" max="6" width="14" customWidth="1"/>
    <col min="7" max="7" width="25" customWidth="1"/>
    <col min="8" max="8" width="20" customWidth="1"/>
    <col min="9" max="9" width="17.21875" customWidth="1"/>
  </cols>
  <sheetData>
    <row r="4" spans="4:9" x14ac:dyDescent="0.3">
      <c r="D4" t="s">
        <v>86</v>
      </c>
    </row>
    <row r="5" spans="4:9" x14ac:dyDescent="0.3">
      <c r="D5" t="s">
        <v>73</v>
      </c>
      <c r="E5" t="s">
        <v>74</v>
      </c>
      <c r="F5" t="s">
        <v>75</v>
      </c>
      <c r="G5" t="s">
        <v>76</v>
      </c>
      <c r="H5" t="s">
        <v>84</v>
      </c>
      <c r="I5" t="s">
        <v>85</v>
      </c>
    </row>
    <row r="6" spans="4:9" x14ac:dyDescent="0.3">
      <c r="D6" t="s">
        <v>77</v>
      </c>
      <c r="E6">
        <v>15783</v>
      </c>
      <c r="F6">
        <v>15498</v>
      </c>
      <c r="G6">
        <v>15892</v>
      </c>
      <c r="H6">
        <f>(F6-$E6)/F6*100</f>
        <v>-1.8389469608981805</v>
      </c>
      <c r="I6">
        <f>(G6-$E6)/G6*100</f>
        <v>0.68587968789327969</v>
      </c>
    </row>
    <row r="7" spans="4:9" x14ac:dyDescent="0.3">
      <c r="D7" t="s">
        <v>78</v>
      </c>
      <c r="E7">
        <v>657</v>
      </c>
      <c r="F7">
        <v>663</v>
      </c>
      <c r="G7">
        <v>684</v>
      </c>
      <c r="H7">
        <f t="shared" ref="H7:I12" si="0">(F7-$E7)/F7*100</f>
        <v>0.90497737556561098</v>
      </c>
      <c r="I7">
        <f t="shared" si="0"/>
        <v>3.9473684210526314</v>
      </c>
    </row>
    <row r="8" spans="4:9" x14ac:dyDescent="0.3">
      <c r="D8" t="s">
        <v>79</v>
      </c>
      <c r="E8">
        <v>2251</v>
      </c>
      <c r="F8">
        <v>2267</v>
      </c>
      <c r="G8">
        <v>2302</v>
      </c>
      <c r="H8">
        <f>(F8-$E8)/F8*100</f>
        <v>0.70577856197617994</v>
      </c>
      <c r="I8">
        <f>(G8-$E8)/G8*100</f>
        <v>2.2154648132059078</v>
      </c>
    </row>
    <row r="9" spans="4:9" x14ac:dyDescent="0.3">
      <c r="D9" t="s">
        <v>80</v>
      </c>
      <c r="E9">
        <v>4235</v>
      </c>
      <c r="F9">
        <v>4185</v>
      </c>
      <c r="G9">
        <v>4324</v>
      </c>
      <c r="H9">
        <f t="shared" si="0"/>
        <v>-1.1947431302270013</v>
      </c>
      <c r="I9">
        <f t="shared" si="0"/>
        <v>2.0582793709528215</v>
      </c>
    </row>
    <row r="10" spans="4:9" x14ac:dyDescent="0.3">
      <c r="D10" t="s">
        <v>81</v>
      </c>
      <c r="E10">
        <v>4659</v>
      </c>
      <c r="F10">
        <v>4579</v>
      </c>
      <c r="G10">
        <v>4670</v>
      </c>
      <c r="H10">
        <f t="shared" si="0"/>
        <v>-1.7471063550993666</v>
      </c>
      <c r="I10">
        <f t="shared" si="0"/>
        <v>0.23554603854389722</v>
      </c>
    </row>
    <row r="11" spans="4:9" x14ac:dyDescent="0.3">
      <c r="D11" t="s">
        <v>82</v>
      </c>
      <c r="E11">
        <v>3144</v>
      </c>
      <c r="F11">
        <v>3008</v>
      </c>
      <c r="G11">
        <v>3095</v>
      </c>
      <c r="H11">
        <f t="shared" si="0"/>
        <v>-4.5212765957446814</v>
      </c>
      <c r="I11">
        <f t="shared" si="0"/>
        <v>-1.5831987075928917</v>
      </c>
    </row>
    <row r="12" spans="4:9" x14ac:dyDescent="0.3">
      <c r="D12" t="s">
        <v>83</v>
      </c>
      <c r="E12">
        <v>827</v>
      </c>
      <c r="F12">
        <v>779</v>
      </c>
      <c r="G12">
        <v>817</v>
      </c>
      <c r="H12">
        <f t="shared" si="0"/>
        <v>-6.1617458279845962</v>
      </c>
      <c r="I12">
        <f t="shared" si="0"/>
        <v>-1.2239902080783354</v>
      </c>
    </row>
    <row r="13" spans="4:9" x14ac:dyDescent="0.3">
      <c r="E13">
        <f>SUM(E7:E12)</f>
        <v>15773</v>
      </c>
      <c r="F13">
        <f>SUM(F7:F12)</f>
        <v>15481</v>
      </c>
      <c r="G13">
        <f t="shared" ref="G13" si="1">SUM(G7:G12)</f>
        <v>15892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C42E-C779-4E87-8ACB-3F7D87676C32}">
  <dimension ref="A1:M43"/>
  <sheetViews>
    <sheetView topLeftCell="A8" zoomScale="72" workbookViewId="0">
      <selection activeCell="I27" sqref="I27"/>
    </sheetView>
  </sheetViews>
  <sheetFormatPr defaultRowHeight="14.4" x14ac:dyDescent="0.3"/>
  <cols>
    <col min="4" max="4" width="55.77734375" customWidth="1"/>
    <col min="5" max="5" width="49" customWidth="1"/>
    <col min="6" max="6" width="22.109375" customWidth="1"/>
    <col min="7" max="7" width="33" customWidth="1"/>
    <col min="8" max="8" width="17.21875" customWidth="1"/>
    <col min="9" max="9" width="59.88671875" customWidth="1"/>
    <col min="10" max="10" width="10.109375" customWidth="1"/>
  </cols>
  <sheetData>
    <row r="1" spans="1:11" x14ac:dyDescent="0.3">
      <c r="A1" t="s">
        <v>55</v>
      </c>
    </row>
    <row r="8" spans="1:11" x14ac:dyDescent="0.3">
      <c r="E8" s="6" t="s">
        <v>49</v>
      </c>
      <c r="F8" s="13" t="s">
        <v>68</v>
      </c>
      <c r="I8" t="s">
        <v>71</v>
      </c>
      <c r="J8" s="16"/>
      <c r="K8" s="17"/>
    </row>
    <row r="9" spans="1:11" ht="18" x14ac:dyDescent="0.35">
      <c r="F9" s="14" t="s">
        <v>58</v>
      </c>
      <c r="G9" s="15" t="s">
        <v>59</v>
      </c>
      <c r="H9" s="15" t="s">
        <v>60</v>
      </c>
      <c r="I9" t="s">
        <v>70</v>
      </c>
    </row>
    <row r="10" spans="1:11" x14ac:dyDescent="0.3">
      <c r="E10" t="s">
        <v>62</v>
      </c>
      <c r="F10" t="s">
        <v>62</v>
      </c>
      <c r="G10">
        <f>5.58037*10^7</f>
        <v>55803700</v>
      </c>
      <c r="H10" s="3"/>
      <c r="I10">
        <f>(G10-G18)/G18*100</f>
        <v>0</v>
      </c>
    </row>
    <row r="11" spans="1:11" x14ac:dyDescent="0.3">
      <c r="E11" t="s">
        <v>1</v>
      </c>
      <c r="F11" t="s">
        <v>1</v>
      </c>
      <c r="G11">
        <f>5.58037*10^7</f>
        <v>55803700</v>
      </c>
      <c r="H11" s="3">
        <f>(G10-G11)/G10*100</f>
        <v>0</v>
      </c>
      <c r="I11">
        <f t="shared" ref="I11:I16" si="0">(G11-G19)/G19*100</f>
        <v>0</v>
      </c>
    </row>
    <row r="12" spans="1:11" x14ac:dyDescent="0.3">
      <c r="E12" t="s">
        <v>66</v>
      </c>
      <c r="F12" t="s">
        <v>64</v>
      </c>
      <c r="G12">
        <f>2.61276*10^7</f>
        <v>26127600.000000004</v>
      </c>
      <c r="H12" s="3">
        <f t="shared" ref="H12:H16" si="1">(G11-G12)/G11*100</f>
        <v>53.179448674550244</v>
      </c>
      <c r="I12">
        <f t="shared" si="0"/>
        <v>0</v>
      </c>
    </row>
    <row r="13" spans="1:11" x14ac:dyDescent="0.3">
      <c r="E13" t="s">
        <v>34</v>
      </c>
      <c r="F13" t="s">
        <v>6</v>
      </c>
      <c r="G13">
        <f>1.17152*10^7</f>
        <v>11715199.999999998</v>
      </c>
      <c r="H13" s="3">
        <f t="shared" si="1"/>
        <v>55.161591573661582</v>
      </c>
      <c r="I13">
        <f t="shared" si="0"/>
        <v>0</v>
      </c>
    </row>
    <row r="14" spans="1:11" x14ac:dyDescent="0.3">
      <c r="E14" t="s">
        <v>69</v>
      </c>
      <c r="F14" t="s">
        <v>65</v>
      </c>
      <c r="G14">
        <f>6.18647*10^6</f>
        <v>6186470</v>
      </c>
      <c r="H14" s="3">
        <f t="shared" si="1"/>
        <v>47.192792269871617</v>
      </c>
      <c r="I14">
        <f t="shared" si="0"/>
        <v>0.68386918275842423</v>
      </c>
    </row>
    <row r="15" spans="1:11" x14ac:dyDescent="0.3">
      <c r="E15" t="s">
        <v>56</v>
      </c>
      <c r="F15" t="s">
        <v>12</v>
      </c>
      <c r="G15">
        <v>32094</v>
      </c>
      <c r="H15" s="3">
        <f t="shared" si="1"/>
        <v>99.481222732834723</v>
      </c>
      <c r="I15">
        <f t="shared" si="0"/>
        <v>1.5922256338830678</v>
      </c>
    </row>
    <row r="16" spans="1:11" x14ac:dyDescent="0.3">
      <c r="E16" t="s">
        <v>57</v>
      </c>
      <c r="F16" t="s">
        <v>67</v>
      </c>
      <c r="G16">
        <v>24603</v>
      </c>
      <c r="H16" s="3">
        <f t="shared" si="1"/>
        <v>23.340811366610581</v>
      </c>
      <c r="I16">
        <f t="shared" si="0"/>
        <v>1.5939216253045383</v>
      </c>
    </row>
    <row r="17" spans="5:13" x14ac:dyDescent="0.3">
      <c r="G17" t="s">
        <v>61</v>
      </c>
      <c r="H17" t="s">
        <v>60</v>
      </c>
      <c r="M17" s="3"/>
    </row>
    <row r="18" spans="5:13" x14ac:dyDescent="0.3">
      <c r="F18" t="s">
        <v>62</v>
      </c>
      <c r="G18">
        <f>5.58037*10^7</f>
        <v>55803700</v>
      </c>
      <c r="M18" s="3"/>
    </row>
    <row r="19" spans="5:13" x14ac:dyDescent="0.3">
      <c r="F19" t="s">
        <v>1</v>
      </c>
      <c r="G19">
        <f>5.58037*10^7</f>
        <v>55803700</v>
      </c>
      <c r="H19">
        <f>(G18-G19)/G18*100</f>
        <v>0</v>
      </c>
    </row>
    <row r="20" spans="5:13" x14ac:dyDescent="0.3">
      <c r="F20" t="s">
        <v>64</v>
      </c>
      <c r="G20">
        <f>2.61276*10^7</f>
        <v>26127600.000000004</v>
      </c>
      <c r="H20" s="3">
        <f>(G19-G20)/G19*100</f>
        <v>53.179448674550244</v>
      </c>
    </row>
    <row r="21" spans="5:13" x14ac:dyDescent="0.3">
      <c r="F21" t="s">
        <v>6</v>
      </c>
      <c r="G21">
        <f>1.17152*10^7</f>
        <v>11715199.999999998</v>
      </c>
      <c r="H21" s="3">
        <f t="shared" ref="H21:H24" si="2">(G20-G21)/G20*100</f>
        <v>55.161591573661582</v>
      </c>
    </row>
    <row r="22" spans="5:13" x14ac:dyDescent="0.3">
      <c r="F22" t="s">
        <v>65</v>
      </c>
      <c r="G22">
        <f>6.14445*10^6</f>
        <v>6144450</v>
      </c>
      <c r="H22" s="3">
        <f t="shared" si="2"/>
        <v>47.55147159246107</v>
      </c>
    </row>
    <row r="23" spans="5:13" x14ac:dyDescent="0.3">
      <c r="F23" t="s">
        <v>12</v>
      </c>
      <c r="G23">
        <v>31591</v>
      </c>
      <c r="H23" s="3">
        <f t="shared" si="2"/>
        <v>99.485861224356938</v>
      </c>
      <c r="M23" s="3"/>
    </row>
    <row r="24" spans="5:13" x14ac:dyDescent="0.3">
      <c r="F24" t="s">
        <v>67</v>
      </c>
      <c r="G24">
        <v>24217</v>
      </c>
      <c r="H24" s="3">
        <f t="shared" si="2"/>
        <v>23.342091101896109</v>
      </c>
      <c r="M24" s="3"/>
    </row>
    <row r="25" spans="5:13" x14ac:dyDescent="0.3">
      <c r="H25" s="3"/>
      <c r="M25" s="3"/>
    </row>
    <row r="26" spans="5:13" x14ac:dyDescent="0.3">
      <c r="H26" s="3"/>
      <c r="M26" s="3"/>
    </row>
    <row r="27" spans="5:13" x14ac:dyDescent="0.3">
      <c r="E27" s="6" t="s">
        <v>49</v>
      </c>
      <c r="F27" s="13" t="s">
        <v>63</v>
      </c>
      <c r="I27" t="s">
        <v>72</v>
      </c>
      <c r="M27" s="3"/>
    </row>
    <row r="28" spans="5:13" ht="18" x14ac:dyDescent="0.35">
      <c r="F28" s="14" t="s">
        <v>58</v>
      </c>
      <c r="G28" s="15" t="s">
        <v>59</v>
      </c>
      <c r="H28" s="15" t="s">
        <v>60</v>
      </c>
      <c r="I28" t="s">
        <v>70</v>
      </c>
    </row>
    <row r="29" spans="5:13" x14ac:dyDescent="0.3">
      <c r="E29" t="s">
        <v>62</v>
      </c>
      <c r="F29" t="s">
        <v>62</v>
      </c>
      <c r="G29">
        <f>3.63028*10^7</f>
        <v>36302800</v>
      </c>
      <c r="H29" s="3"/>
      <c r="I29">
        <f>(G29-G37)/G37*100</f>
        <v>0</v>
      </c>
    </row>
    <row r="30" spans="5:13" x14ac:dyDescent="0.3">
      <c r="E30" t="s">
        <v>1</v>
      </c>
      <c r="F30" t="s">
        <v>1</v>
      </c>
      <c r="G30">
        <f>3.63028*10^7</f>
        <v>36302800</v>
      </c>
      <c r="H30" s="3">
        <f>(G29-G30)/G29*100</f>
        <v>0</v>
      </c>
      <c r="I30">
        <f t="shared" ref="I30:I34" si="3">(G30-G38)/G38*100</f>
        <v>0</v>
      </c>
    </row>
    <row r="31" spans="5:13" x14ac:dyDescent="0.3">
      <c r="E31" t="s">
        <v>66</v>
      </c>
      <c r="F31" t="s">
        <v>64</v>
      </c>
      <c r="G31">
        <f>1.51663*10^7</f>
        <v>15166300</v>
      </c>
      <c r="H31" s="3">
        <f t="shared" ref="H31:H35" si="4">(G30-G31)/G30*100</f>
        <v>58.222781713807201</v>
      </c>
      <c r="I31">
        <f t="shared" si="3"/>
        <v>0</v>
      </c>
    </row>
    <row r="32" spans="5:13" x14ac:dyDescent="0.3">
      <c r="E32" t="s">
        <v>34</v>
      </c>
      <c r="F32" t="s">
        <v>6</v>
      </c>
      <c r="G32">
        <f>6.7963*10^6</f>
        <v>6796300</v>
      </c>
      <c r="H32" s="3">
        <f>(G31-G32)/G31*100</f>
        <v>55.188147405761455</v>
      </c>
      <c r="I32">
        <f t="shared" si="3"/>
        <v>0</v>
      </c>
    </row>
    <row r="33" spans="5:9" x14ac:dyDescent="0.3">
      <c r="E33" t="s">
        <v>69</v>
      </c>
      <c r="F33" t="s">
        <v>65</v>
      </c>
      <c r="G33">
        <f>3.89829*10^6</f>
        <v>3898290</v>
      </c>
      <c r="H33" s="3">
        <f t="shared" si="4"/>
        <v>42.640995835969569</v>
      </c>
      <c r="I33">
        <f t="shared" si="3"/>
        <v>0.62206551563036405</v>
      </c>
    </row>
    <row r="34" spans="5:9" x14ac:dyDescent="0.3">
      <c r="E34" t="s">
        <v>56</v>
      </c>
      <c r="F34" t="s">
        <v>12</v>
      </c>
      <c r="G34">
        <v>22073</v>
      </c>
      <c r="H34" s="3">
        <f t="shared" si="4"/>
        <v>99.433777374182014</v>
      </c>
      <c r="I34">
        <f t="shared" si="3"/>
        <v>0.44596131968145625</v>
      </c>
    </row>
    <row r="35" spans="5:9" x14ac:dyDescent="0.3">
      <c r="E35" t="s">
        <v>57</v>
      </c>
      <c r="F35" t="s">
        <v>67</v>
      </c>
      <c r="G35">
        <v>16803</v>
      </c>
      <c r="H35" s="3">
        <f t="shared" si="4"/>
        <v>23.875322792551987</v>
      </c>
      <c r="I35">
        <f>(G35-G43)/G43*100</f>
        <v>0.49641148325358853</v>
      </c>
    </row>
    <row r="36" spans="5:9" x14ac:dyDescent="0.3">
      <c r="G36" t="s">
        <v>61</v>
      </c>
      <c r="H36" t="s">
        <v>60</v>
      </c>
    </row>
    <row r="37" spans="5:9" x14ac:dyDescent="0.3">
      <c r="F37" t="s">
        <v>62</v>
      </c>
      <c r="G37">
        <f>3.63028*10^7</f>
        <v>36302800</v>
      </c>
    </row>
    <row r="38" spans="5:9" x14ac:dyDescent="0.3">
      <c r="F38" t="s">
        <v>1</v>
      </c>
      <c r="G38">
        <f>3.63028*10^7</f>
        <v>36302800</v>
      </c>
      <c r="H38">
        <f>(G37-G38)/G37*100</f>
        <v>0</v>
      </c>
    </row>
    <row r="39" spans="5:9" x14ac:dyDescent="0.3">
      <c r="F39" t="s">
        <v>64</v>
      </c>
      <c r="G39">
        <f>1.51663*10^7</f>
        <v>15166300</v>
      </c>
      <c r="H39" s="3">
        <f>(G38-G39)/G38*100</f>
        <v>58.222781713807201</v>
      </c>
    </row>
    <row r="40" spans="5:9" x14ac:dyDescent="0.3">
      <c r="F40" t="s">
        <v>6</v>
      </c>
      <c r="G40">
        <f>6.7963*10^6</f>
        <v>6796300</v>
      </c>
      <c r="H40" s="3">
        <f t="shared" ref="H40:H43" si="5">(G39-G40)/G39*100</f>
        <v>55.188147405761455</v>
      </c>
    </row>
    <row r="41" spans="5:9" x14ac:dyDescent="0.3">
      <c r="F41" t="s">
        <v>65</v>
      </c>
      <c r="G41">
        <f>3.87419*10^6</f>
        <v>3874190</v>
      </c>
      <c r="H41" s="3">
        <f t="shared" si="5"/>
        <v>42.995600547356652</v>
      </c>
    </row>
    <row r="42" spans="5:9" x14ac:dyDescent="0.3">
      <c r="F42" t="s">
        <v>12</v>
      </c>
      <c r="G42">
        <v>21975</v>
      </c>
      <c r="H42" s="3">
        <f t="shared" si="5"/>
        <v>99.432784659503014</v>
      </c>
    </row>
    <row r="43" spans="5:9" x14ac:dyDescent="0.3">
      <c r="F43" t="s">
        <v>67</v>
      </c>
      <c r="G43">
        <v>16720</v>
      </c>
      <c r="H43" s="3">
        <f t="shared" si="5"/>
        <v>23.913538111490329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9661-7930-4BE6-A697-5BED0825C4DE}">
  <dimension ref="A3:I44"/>
  <sheetViews>
    <sheetView topLeftCell="A32" zoomScale="93" workbookViewId="0">
      <selection activeCell="B26" activeCellId="1" sqref="B41:F41 B26:G40"/>
    </sheetView>
  </sheetViews>
  <sheetFormatPr defaultRowHeight="14.4" x14ac:dyDescent="0.3"/>
  <cols>
    <col min="1" max="1" width="16.21875" customWidth="1"/>
    <col min="2" max="2" width="17.33203125" customWidth="1"/>
    <col min="3" max="3" width="9.109375" customWidth="1"/>
    <col min="4" max="4" width="13.109375" customWidth="1"/>
    <col min="6" max="6" width="11.21875" customWidth="1"/>
    <col min="7" max="7" width="8.21875" customWidth="1"/>
    <col min="8" max="8" width="15.33203125" customWidth="1"/>
    <col min="9" max="9" width="20.33203125" customWidth="1"/>
  </cols>
  <sheetData>
    <row r="3" spans="1:9" x14ac:dyDescent="0.3">
      <c r="D3" s="12">
        <f>0.6*2/15</f>
        <v>0.08</v>
      </c>
    </row>
    <row r="7" spans="1:9" x14ac:dyDescent="0.3">
      <c r="A7" t="s">
        <v>15</v>
      </c>
      <c r="B7" s="8" t="s">
        <v>20</v>
      </c>
      <c r="C7" s="8" t="s">
        <v>0</v>
      </c>
      <c r="D7" s="6" t="s">
        <v>16</v>
      </c>
      <c r="E7" s="6" t="s">
        <v>17</v>
      </c>
      <c r="F7" s="7" t="s">
        <v>18</v>
      </c>
      <c r="G7" s="7" t="s">
        <v>19</v>
      </c>
      <c r="H7" t="s">
        <v>21</v>
      </c>
      <c r="I7" t="s">
        <v>29</v>
      </c>
    </row>
    <row r="8" spans="1:9" ht="15.6" x14ac:dyDescent="0.3">
      <c r="A8" s="1">
        <v>0.6</v>
      </c>
      <c r="B8" s="8">
        <f>-1*A8</f>
        <v>-0.6</v>
      </c>
      <c r="C8" s="8">
        <f>B9</f>
        <v>-0.52</v>
      </c>
      <c r="D8" s="6">
        <v>191</v>
      </c>
      <c r="E8" s="6">
        <v>21</v>
      </c>
      <c r="F8" s="18">
        <v>238.22912171224499</v>
      </c>
      <c r="G8" s="18">
        <v>3.6433500070078302</v>
      </c>
      <c r="H8">
        <f>(B8+C8)/2</f>
        <v>-0.56000000000000005</v>
      </c>
      <c r="I8">
        <f>(D8-F8)/D8*100</f>
        <v>-24.727288854578529</v>
      </c>
    </row>
    <row r="9" spans="1:9" ht="15.6" x14ac:dyDescent="0.3">
      <c r="A9" s="1">
        <v>0.52</v>
      </c>
      <c r="B9" s="8">
        <f t="shared" ref="B9:B23" si="0">-1*A9</f>
        <v>-0.52</v>
      </c>
      <c r="C9" s="8">
        <f t="shared" ref="C9:C22" si="1">B10</f>
        <v>-0.44</v>
      </c>
      <c r="D9" s="6">
        <v>601</v>
      </c>
      <c r="E9" s="6">
        <v>30</v>
      </c>
      <c r="F9" s="18">
        <v>644.90951843464597</v>
      </c>
      <c r="G9" s="18">
        <v>39.074011350353402</v>
      </c>
      <c r="H9">
        <f t="shared" ref="H9:H22" si="2">(B9+C9)/2</f>
        <v>-0.48</v>
      </c>
      <c r="I9">
        <f t="shared" ref="I9:I41" si="3">(D9-F9)/D9*100</f>
        <v>-7.3060762786432569</v>
      </c>
    </row>
    <row r="10" spans="1:9" ht="15.6" x14ac:dyDescent="0.3">
      <c r="A10" s="1">
        <v>0.44</v>
      </c>
      <c r="B10" s="8">
        <f t="shared" si="0"/>
        <v>-0.44</v>
      </c>
      <c r="C10" s="8">
        <f t="shared" si="1"/>
        <v>-0.36</v>
      </c>
      <c r="D10" s="6">
        <v>1082</v>
      </c>
      <c r="E10" s="6">
        <v>39</v>
      </c>
      <c r="F10" s="18">
        <v>1099.8106131434099</v>
      </c>
      <c r="G10" s="18">
        <v>49.6945335726978</v>
      </c>
      <c r="H10">
        <f t="shared" si="2"/>
        <v>-0.4</v>
      </c>
      <c r="I10">
        <f t="shared" si="3"/>
        <v>-1.6460825456016552</v>
      </c>
    </row>
    <row r="11" spans="1:9" ht="15.6" x14ac:dyDescent="0.3">
      <c r="A11" s="1">
        <v>0.36</v>
      </c>
      <c r="B11" s="8">
        <f t="shared" si="0"/>
        <v>-0.36</v>
      </c>
      <c r="C11" s="8">
        <f t="shared" si="1"/>
        <v>-0.28000000000000003</v>
      </c>
      <c r="D11" s="6">
        <v>1457</v>
      </c>
      <c r="E11" s="6">
        <v>45</v>
      </c>
      <c r="F11" s="18">
        <v>1521.815122424</v>
      </c>
      <c r="G11" s="18">
        <v>57.595629380178799</v>
      </c>
      <c r="H11">
        <f t="shared" si="2"/>
        <v>-0.32</v>
      </c>
      <c r="I11">
        <f t="shared" si="3"/>
        <v>-4.4485327676046698</v>
      </c>
    </row>
    <row r="12" spans="1:9" ht="15.6" x14ac:dyDescent="0.3">
      <c r="A12" s="1">
        <v>0.28000000000000003</v>
      </c>
      <c r="B12" s="8">
        <f t="shared" si="0"/>
        <v>-0.28000000000000003</v>
      </c>
      <c r="C12" s="8">
        <f t="shared" si="1"/>
        <v>-0.2</v>
      </c>
      <c r="D12" s="6">
        <v>1838</v>
      </c>
      <c r="E12" s="6">
        <v>50</v>
      </c>
      <c r="F12" s="18">
        <v>1973.4132811426</v>
      </c>
      <c r="G12" s="18">
        <v>64.528357720331201</v>
      </c>
      <c r="H12">
        <f t="shared" si="2"/>
        <v>-0.24000000000000002</v>
      </c>
      <c r="I12">
        <f t="shared" si="3"/>
        <v>-7.3674255246245917</v>
      </c>
    </row>
    <row r="13" spans="1:9" ht="15.6" x14ac:dyDescent="0.3">
      <c r="A13" s="1">
        <v>0.2</v>
      </c>
      <c r="B13" s="8">
        <f t="shared" si="0"/>
        <v>-0.2</v>
      </c>
      <c r="C13" s="8">
        <f t="shared" si="1"/>
        <v>-0.12</v>
      </c>
      <c r="D13" s="6">
        <v>2131</v>
      </c>
      <c r="E13" s="6">
        <v>64</v>
      </c>
      <c r="F13" s="18">
        <v>2225.5571684858</v>
      </c>
      <c r="G13" s="18">
        <v>71.039449172515106</v>
      </c>
      <c r="H13">
        <f t="shared" si="2"/>
        <v>-0.16</v>
      </c>
      <c r="I13">
        <f t="shared" si="3"/>
        <v>-4.4372204826748032</v>
      </c>
    </row>
    <row r="14" spans="1:9" ht="15.6" x14ac:dyDescent="0.3">
      <c r="A14" s="1">
        <v>0.12</v>
      </c>
      <c r="B14" s="8">
        <f t="shared" si="0"/>
        <v>-0.12</v>
      </c>
      <c r="C14" s="8">
        <f t="shared" si="1"/>
        <v>-3.9999999999999897E-2</v>
      </c>
      <c r="D14" s="6">
        <v>2333</v>
      </c>
      <c r="E14" s="6">
        <v>57</v>
      </c>
      <c r="F14" s="18">
        <v>2529.94649415603</v>
      </c>
      <c r="G14" s="18">
        <v>76.129505541843699</v>
      </c>
      <c r="H14">
        <f t="shared" si="2"/>
        <v>-7.9999999999999946E-2</v>
      </c>
      <c r="I14">
        <f t="shared" si="3"/>
        <v>-8.4417700024016291</v>
      </c>
    </row>
    <row r="15" spans="1:9" ht="15.6" x14ac:dyDescent="0.3">
      <c r="A15" s="1">
        <v>3.9999999999999897E-2</v>
      </c>
      <c r="B15" s="8">
        <f t="shared" si="0"/>
        <v>-3.9999999999999897E-2</v>
      </c>
      <c r="C15" s="8">
        <f t="shared" si="1"/>
        <v>0.04</v>
      </c>
      <c r="D15" s="6">
        <v>2532</v>
      </c>
      <c r="E15" s="6">
        <v>76</v>
      </c>
      <c r="F15" s="18">
        <v>2573.6865474102501</v>
      </c>
      <c r="G15" s="18">
        <v>76.701707515688796</v>
      </c>
      <c r="H15">
        <f t="shared" si="2"/>
        <v>5.2041704279304213E-17</v>
      </c>
      <c r="I15">
        <f t="shared" si="3"/>
        <v>-1.6463881283669082</v>
      </c>
    </row>
    <row r="16" spans="1:9" ht="15.6" x14ac:dyDescent="0.3">
      <c r="A16" s="1">
        <v>-0.04</v>
      </c>
      <c r="B16" s="8">
        <f t="shared" si="0"/>
        <v>0.04</v>
      </c>
      <c r="C16" s="8">
        <f t="shared" si="1"/>
        <v>0.12</v>
      </c>
      <c r="D16" s="6">
        <v>2459</v>
      </c>
      <c r="E16" s="6">
        <v>59</v>
      </c>
      <c r="F16" s="18">
        <v>2426.9435832301901</v>
      </c>
      <c r="G16" s="18">
        <v>75.325470773826495</v>
      </c>
      <c r="H16">
        <f t="shared" si="2"/>
        <v>0.08</v>
      </c>
      <c r="I16">
        <f t="shared" si="3"/>
        <v>1.303636306214309</v>
      </c>
    </row>
    <row r="17" spans="1:9" ht="15.6" x14ac:dyDescent="0.3">
      <c r="A17" s="1">
        <v>-0.12</v>
      </c>
      <c r="B17" s="8">
        <f t="shared" si="0"/>
        <v>0.12</v>
      </c>
      <c r="C17" s="8">
        <f t="shared" si="1"/>
        <v>0.2</v>
      </c>
      <c r="D17" s="6">
        <v>2169</v>
      </c>
      <c r="E17" s="6">
        <v>55</v>
      </c>
      <c r="F17" s="18">
        <v>2222.5399877683099</v>
      </c>
      <c r="G17" s="18">
        <v>70.9021565858625</v>
      </c>
      <c r="H17">
        <f t="shared" si="2"/>
        <v>0.16</v>
      </c>
      <c r="I17">
        <f t="shared" si="3"/>
        <v>-2.4684180621627414</v>
      </c>
    </row>
    <row r="18" spans="1:9" ht="15.6" x14ac:dyDescent="0.3">
      <c r="A18" s="1">
        <v>-0.2</v>
      </c>
      <c r="B18" s="8">
        <f t="shared" si="0"/>
        <v>0.2</v>
      </c>
      <c r="C18" s="8">
        <f t="shared" si="1"/>
        <v>0.28000000000000003</v>
      </c>
      <c r="D18" s="6">
        <v>1781</v>
      </c>
      <c r="E18" s="6">
        <v>50</v>
      </c>
      <c r="F18" s="18">
        <v>1791.2005296514801</v>
      </c>
      <c r="G18" s="18">
        <v>65.565495076545602</v>
      </c>
      <c r="H18">
        <f t="shared" si="2"/>
        <v>0.24000000000000002</v>
      </c>
      <c r="I18">
        <f t="shared" si="3"/>
        <v>-0.57274169856710333</v>
      </c>
    </row>
    <row r="19" spans="1:9" ht="15.6" x14ac:dyDescent="0.3">
      <c r="A19" s="1">
        <v>-0.28000000000000003</v>
      </c>
      <c r="B19" s="8">
        <f t="shared" si="0"/>
        <v>0.28000000000000003</v>
      </c>
      <c r="C19" s="8">
        <f t="shared" si="1"/>
        <v>0.36</v>
      </c>
      <c r="D19" s="6">
        <v>1449</v>
      </c>
      <c r="E19" s="6">
        <v>57</v>
      </c>
      <c r="F19" s="18">
        <v>1458.7903222944501</v>
      </c>
      <c r="G19" s="18">
        <v>56.856429962856197</v>
      </c>
      <c r="H19">
        <f t="shared" si="2"/>
        <v>0.32</v>
      </c>
      <c r="I19">
        <f t="shared" si="3"/>
        <v>-0.67566061383368581</v>
      </c>
    </row>
    <row r="20" spans="1:9" ht="15.6" x14ac:dyDescent="0.3">
      <c r="A20" s="1">
        <v>-0.36</v>
      </c>
      <c r="B20" s="8">
        <f t="shared" si="0"/>
        <v>0.36</v>
      </c>
      <c r="C20" s="8">
        <f t="shared" si="1"/>
        <v>0.44</v>
      </c>
      <c r="D20" s="6">
        <v>1044</v>
      </c>
      <c r="E20" s="6">
        <v>39</v>
      </c>
      <c r="F20" s="18">
        <v>1174.57587154199</v>
      </c>
      <c r="G20" s="18">
        <v>51.984099247432802</v>
      </c>
      <c r="H20">
        <f t="shared" si="2"/>
        <v>0.4</v>
      </c>
      <c r="I20">
        <f t="shared" si="3"/>
        <v>-12.507267389079498</v>
      </c>
    </row>
    <row r="21" spans="1:9" ht="15.6" x14ac:dyDescent="0.3">
      <c r="A21" s="1">
        <v>-0.44</v>
      </c>
      <c r="B21" s="8">
        <f t="shared" si="0"/>
        <v>0.44</v>
      </c>
      <c r="C21" s="8">
        <f t="shared" si="1"/>
        <v>0.52</v>
      </c>
      <c r="D21" s="6">
        <v>609</v>
      </c>
      <c r="E21" s="6">
        <v>37</v>
      </c>
      <c r="F21" s="18">
        <v>679.99656171316201</v>
      </c>
      <c r="G21" s="18">
        <v>40.931101575723503</v>
      </c>
      <c r="H21">
        <f t="shared" si="2"/>
        <v>0.48</v>
      </c>
      <c r="I21">
        <f t="shared" si="3"/>
        <v>-11.657891906923155</v>
      </c>
    </row>
    <row r="22" spans="1:9" ht="15.6" x14ac:dyDescent="0.3">
      <c r="A22" s="1">
        <v>-0.52</v>
      </c>
      <c r="B22" s="8">
        <f t="shared" si="0"/>
        <v>0.52</v>
      </c>
      <c r="C22" s="8">
        <f t="shared" si="1"/>
        <v>0.6</v>
      </c>
      <c r="D22" s="6">
        <v>163</v>
      </c>
      <c r="E22" s="6">
        <v>22</v>
      </c>
      <c r="F22" s="18">
        <v>219.30500541753199</v>
      </c>
      <c r="G22" s="18">
        <v>9.0560632759416198</v>
      </c>
      <c r="H22">
        <f t="shared" si="2"/>
        <v>0.56000000000000005</v>
      </c>
      <c r="I22">
        <f t="shared" si="3"/>
        <v>-34.542948108915326</v>
      </c>
    </row>
    <row r="23" spans="1:9" x14ac:dyDescent="0.3">
      <c r="A23" s="1">
        <v>-0.6</v>
      </c>
      <c r="B23">
        <f t="shared" si="0"/>
        <v>0.6</v>
      </c>
      <c r="D23">
        <f t="shared" ref="D23:E23" si="4">SUM(D8:D22)</f>
        <v>21839</v>
      </c>
      <c r="E23">
        <f t="shared" si="4"/>
        <v>701</v>
      </c>
      <c r="F23">
        <f>SUM(F8:F22)</f>
        <v>22780.719728526099</v>
      </c>
      <c r="H23" t="s">
        <v>31</v>
      </c>
      <c r="I23">
        <f>AVERAGE(I8:I22)</f>
        <v>-8.0761384038508819</v>
      </c>
    </row>
    <row r="24" spans="1:9" x14ac:dyDescent="0.3">
      <c r="A24" s="1"/>
    </row>
    <row r="25" spans="1:9" ht="19.2" customHeight="1" x14ac:dyDescent="0.3">
      <c r="A25" s="1"/>
    </row>
    <row r="26" spans="1:9" x14ac:dyDescent="0.3">
      <c r="A26" s="1" t="s">
        <v>15</v>
      </c>
      <c r="B26" s="8" t="s">
        <v>22</v>
      </c>
      <c r="C26" s="8" t="s">
        <v>0</v>
      </c>
      <c r="D26" s="6" t="s">
        <v>16</v>
      </c>
      <c r="E26" s="6" t="s">
        <v>17</v>
      </c>
      <c r="F26" s="7" t="s">
        <v>18</v>
      </c>
      <c r="G26" s="7" t="s">
        <v>19</v>
      </c>
      <c r="H26" t="s">
        <v>21</v>
      </c>
      <c r="I26" t="s">
        <v>30</v>
      </c>
    </row>
    <row r="27" spans="1:9" ht="15.6" x14ac:dyDescent="0.3">
      <c r="A27" s="1">
        <v>0.6</v>
      </c>
      <c r="B27" s="19">
        <f>-1*A27</f>
        <v>-0.6</v>
      </c>
      <c r="C27" s="19">
        <f>B28</f>
        <v>-0.52</v>
      </c>
      <c r="D27" s="6">
        <v>191</v>
      </c>
      <c r="E27" s="6">
        <v>21</v>
      </c>
      <c r="F27" s="18">
        <v>228.51338063350599</v>
      </c>
      <c r="G27" s="18">
        <v>3.6711974802848601</v>
      </c>
      <c r="H27">
        <f>(B27+C27)/2</f>
        <v>-0.56000000000000005</v>
      </c>
      <c r="I27">
        <f t="shared" si="3"/>
        <v>-19.640513420683764</v>
      </c>
    </row>
    <row r="28" spans="1:9" ht="15.6" x14ac:dyDescent="0.3">
      <c r="A28" s="1">
        <v>0.52</v>
      </c>
      <c r="B28" s="19">
        <f t="shared" ref="B28:B42" si="5">-1*A28</f>
        <v>-0.52</v>
      </c>
      <c r="C28" s="19">
        <f t="shared" ref="C28:C41" si="6">B29</f>
        <v>-0.44</v>
      </c>
      <c r="D28" s="6">
        <v>600</v>
      </c>
      <c r="E28" s="6">
        <v>30</v>
      </c>
      <c r="F28" s="18">
        <v>638.393949189095</v>
      </c>
      <c r="G28" s="18">
        <v>39.336847335514101</v>
      </c>
      <c r="H28">
        <f t="shared" ref="H28:H42" si="7">(B28+C28)/2</f>
        <v>-0.48</v>
      </c>
      <c r="I28">
        <f t="shared" si="3"/>
        <v>-6.3989915315158328</v>
      </c>
    </row>
    <row r="29" spans="1:9" ht="15.6" x14ac:dyDescent="0.3">
      <c r="A29" s="1">
        <v>0.44</v>
      </c>
      <c r="B29" s="19">
        <f t="shared" si="5"/>
        <v>-0.44</v>
      </c>
      <c r="C29" s="19">
        <f t="shared" si="6"/>
        <v>-0.36</v>
      </c>
      <c r="D29" s="6">
        <v>1080</v>
      </c>
      <c r="E29" s="6">
        <v>39</v>
      </c>
      <c r="F29" s="18">
        <v>1148.6044264627701</v>
      </c>
      <c r="G29" s="18">
        <v>50.156991684969697</v>
      </c>
      <c r="H29">
        <f t="shared" si="7"/>
        <v>-0.4</v>
      </c>
      <c r="I29">
        <f t="shared" si="3"/>
        <v>-6.3522617095157514</v>
      </c>
    </row>
    <row r="30" spans="1:9" ht="15.6" x14ac:dyDescent="0.3">
      <c r="A30" s="1">
        <v>0.36</v>
      </c>
      <c r="B30" s="19">
        <f t="shared" si="5"/>
        <v>-0.36</v>
      </c>
      <c r="C30" s="19">
        <f t="shared" si="6"/>
        <v>-0.28000000000000003</v>
      </c>
      <c r="D30" s="6">
        <v>1456</v>
      </c>
      <c r="E30" s="6">
        <v>45</v>
      </c>
      <c r="F30" s="18">
        <v>1482.6342985255401</v>
      </c>
      <c r="G30" s="18">
        <v>59.370982408270301</v>
      </c>
      <c r="H30">
        <f t="shared" si="7"/>
        <v>-0.32</v>
      </c>
      <c r="I30">
        <f t="shared" si="3"/>
        <v>-1.8292787448859951</v>
      </c>
    </row>
    <row r="31" spans="1:9" ht="15.6" x14ac:dyDescent="0.3">
      <c r="A31" s="1">
        <v>0.28000000000000003</v>
      </c>
      <c r="B31" s="19">
        <f t="shared" si="5"/>
        <v>-0.28000000000000003</v>
      </c>
      <c r="C31" s="19">
        <f t="shared" si="6"/>
        <v>-0.2</v>
      </c>
      <c r="D31" s="6">
        <v>1839</v>
      </c>
      <c r="E31" s="6">
        <v>51</v>
      </c>
      <c r="F31" s="18">
        <v>1962.4444562542201</v>
      </c>
      <c r="G31" s="18">
        <v>64.375270327453194</v>
      </c>
      <c r="H31">
        <f t="shared" si="7"/>
        <v>-0.24000000000000002</v>
      </c>
      <c r="I31">
        <f t="shared" si="3"/>
        <v>-6.7125859844600368</v>
      </c>
    </row>
    <row r="32" spans="1:9" ht="15.6" x14ac:dyDescent="0.3">
      <c r="A32" s="1">
        <v>0.2</v>
      </c>
      <c r="B32" s="19">
        <f t="shared" si="5"/>
        <v>-0.2</v>
      </c>
      <c r="C32" s="19">
        <f t="shared" si="6"/>
        <v>-0.12</v>
      </c>
      <c r="D32" s="6">
        <v>2131</v>
      </c>
      <c r="E32" s="6">
        <v>67</v>
      </c>
      <c r="F32" s="18">
        <v>2299.3884962536799</v>
      </c>
      <c r="G32" s="18">
        <v>72.318011860355597</v>
      </c>
      <c r="H32">
        <f t="shared" si="7"/>
        <v>-0.16</v>
      </c>
      <c r="I32">
        <f t="shared" si="3"/>
        <v>-7.9018534140628791</v>
      </c>
    </row>
    <row r="33" spans="1:9" ht="15.6" x14ac:dyDescent="0.3">
      <c r="A33" s="1">
        <v>0.12</v>
      </c>
      <c r="B33" s="19">
        <f t="shared" si="5"/>
        <v>-0.12</v>
      </c>
      <c r="C33" s="19">
        <f t="shared" si="6"/>
        <v>-3.9999999999999897E-2</v>
      </c>
      <c r="D33" s="6">
        <v>2335</v>
      </c>
      <c r="E33" s="6">
        <v>58</v>
      </c>
      <c r="F33" s="18">
        <v>2280.6632659336201</v>
      </c>
      <c r="G33" s="18">
        <v>5.2371361255454296</v>
      </c>
      <c r="H33">
        <f t="shared" si="7"/>
        <v>-7.9999999999999946E-2</v>
      </c>
      <c r="I33">
        <f t="shared" si="3"/>
        <v>2.3270549921361843</v>
      </c>
    </row>
    <row r="34" spans="1:9" ht="15.6" x14ac:dyDescent="0.3">
      <c r="A34" s="1">
        <v>3.9999999999999897E-2</v>
      </c>
      <c r="B34" s="19">
        <f t="shared" si="5"/>
        <v>-3.9999999999999897E-2</v>
      </c>
      <c r="C34" s="19">
        <f t="shared" si="6"/>
        <v>0.04</v>
      </c>
      <c r="D34" s="6">
        <v>2532</v>
      </c>
      <c r="E34" s="6">
        <v>76</v>
      </c>
      <c r="F34" s="18">
        <v>2589.1628990446002</v>
      </c>
      <c r="G34" s="18">
        <v>76.836225275647706</v>
      </c>
      <c r="H34">
        <f>(B34+C34)/2</f>
        <v>5.2041704279304213E-17</v>
      </c>
      <c r="I34">
        <f t="shared" si="3"/>
        <v>-2.257618445679312</v>
      </c>
    </row>
    <row r="35" spans="1:9" ht="15.6" x14ac:dyDescent="0.3">
      <c r="A35" s="1">
        <v>-0.04</v>
      </c>
      <c r="B35" s="19">
        <f t="shared" si="5"/>
        <v>0.04</v>
      </c>
      <c r="C35" s="19">
        <f t="shared" si="6"/>
        <v>0.12</v>
      </c>
      <c r="D35" s="6">
        <v>2461</v>
      </c>
      <c r="E35" s="6">
        <v>59</v>
      </c>
      <c r="F35" s="18">
        <v>2442.3423119665399</v>
      </c>
      <c r="G35" s="18">
        <v>75.680464982050793</v>
      </c>
      <c r="H35">
        <f t="shared" si="7"/>
        <v>0.08</v>
      </c>
      <c r="I35">
        <f t="shared" si="3"/>
        <v>0.75813441826331129</v>
      </c>
    </row>
    <row r="36" spans="1:9" ht="15.6" x14ac:dyDescent="0.3">
      <c r="A36" s="1">
        <v>-0.12</v>
      </c>
      <c r="B36" s="19">
        <f t="shared" si="5"/>
        <v>0.12</v>
      </c>
      <c r="C36" s="19">
        <f t="shared" si="6"/>
        <v>0.2</v>
      </c>
      <c r="D36" s="6">
        <v>2167</v>
      </c>
      <c r="E36" s="6">
        <v>55</v>
      </c>
      <c r="F36" s="18">
        <v>2170.5406348428601</v>
      </c>
      <c r="G36" s="18">
        <v>70.649395728506093</v>
      </c>
      <c r="H36">
        <f t="shared" si="7"/>
        <v>0.16</v>
      </c>
      <c r="I36">
        <f t="shared" si="3"/>
        <v>-0.16338877908906654</v>
      </c>
    </row>
    <row r="37" spans="1:9" ht="15.6" x14ac:dyDescent="0.3">
      <c r="A37" s="1">
        <v>-0.2</v>
      </c>
      <c r="B37" s="19">
        <f t="shared" si="5"/>
        <v>0.2</v>
      </c>
      <c r="C37" s="19">
        <f t="shared" si="6"/>
        <v>0.28000000000000003</v>
      </c>
      <c r="D37" s="6">
        <v>1781</v>
      </c>
      <c r="E37" s="6">
        <v>50</v>
      </c>
      <c r="F37" s="18">
        <v>1811.0934806003399</v>
      </c>
      <c r="G37" s="18">
        <v>64.277828580350302</v>
      </c>
      <c r="H37">
        <f t="shared" si="7"/>
        <v>0.24000000000000002</v>
      </c>
      <c r="I37">
        <f t="shared" si="3"/>
        <v>-1.6896957102942134</v>
      </c>
    </row>
    <row r="38" spans="1:9" ht="15.6" x14ac:dyDescent="0.3">
      <c r="A38" s="1">
        <v>-0.28000000000000003</v>
      </c>
      <c r="B38" s="19">
        <f t="shared" si="5"/>
        <v>0.28000000000000003</v>
      </c>
      <c r="C38" s="19">
        <f t="shared" si="6"/>
        <v>0.36</v>
      </c>
      <c r="D38" s="6">
        <v>1449</v>
      </c>
      <c r="E38" s="6">
        <v>63</v>
      </c>
      <c r="F38" s="18">
        <v>1475.16442659058</v>
      </c>
      <c r="G38" s="18">
        <v>57.970540693570896</v>
      </c>
      <c r="H38">
        <f t="shared" si="7"/>
        <v>0.32</v>
      </c>
      <c r="I38">
        <f t="shared" si="3"/>
        <v>-1.8056885155679765</v>
      </c>
    </row>
    <row r="39" spans="1:9" ht="15.6" x14ac:dyDescent="0.3">
      <c r="A39" s="1">
        <v>-0.36</v>
      </c>
      <c r="B39" s="19">
        <f t="shared" si="5"/>
        <v>0.36</v>
      </c>
      <c r="C39" s="19">
        <f t="shared" si="6"/>
        <v>0.44</v>
      </c>
      <c r="D39" s="6">
        <v>1043</v>
      </c>
      <c r="E39" s="6">
        <v>39</v>
      </c>
      <c r="F39" s="18">
        <v>1153.1557659385601</v>
      </c>
      <c r="G39" s="18">
        <v>51.427148277394998</v>
      </c>
      <c r="H39">
        <f t="shared" si="7"/>
        <v>0.4</v>
      </c>
      <c r="I39">
        <f t="shared" si="3"/>
        <v>-10.561434893438166</v>
      </c>
    </row>
    <row r="40" spans="1:9" ht="15.6" x14ac:dyDescent="0.3">
      <c r="A40" s="1">
        <v>-0.44</v>
      </c>
      <c r="B40" s="19">
        <f t="shared" si="5"/>
        <v>0.44</v>
      </c>
      <c r="C40" s="19">
        <f t="shared" si="6"/>
        <v>0.52</v>
      </c>
      <c r="D40" s="6">
        <v>609</v>
      </c>
      <c r="E40" s="6">
        <v>37</v>
      </c>
      <c r="F40" s="18">
        <v>673.35601926252002</v>
      </c>
      <c r="G40" s="18">
        <v>41.769808270036798</v>
      </c>
      <c r="H40">
        <f t="shared" si="7"/>
        <v>0.48</v>
      </c>
      <c r="I40">
        <f t="shared" si="3"/>
        <v>-10.567490847704438</v>
      </c>
    </row>
    <row r="41" spans="1:9" ht="15.6" x14ac:dyDescent="0.3">
      <c r="A41" s="1">
        <v>-0.52</v>
      </c>
      <c r="B41" s="19">
        <f t="shared" si="5"/>
        <v>0.52</v>
      </c>
      <c r="C41" s="19">
        <f t="shared" si="6"/>
        <v>0.6</v>
      </c>
      <c r="D41" s="6">
        <v>163</v>
      </c>
      <c r="E41" s="6">
        <v>22</v>
      </c>
      <c r="F41" s="18">
        <v>201.56115963164299</v>
      </c>
      <c r="G41" s="18">
        <v>7.0718590216903703</v>
      </c>
      <c r="H41">
        <f t="shared" si="7"/>
        <v>0.56000000000000005</v>
      </c>
      <c r="I41">
        <f t="shared" si="3"/>
        <v>-23.657153148247232</v>
      </c>
    </row>
    <row r="42" spans="1:9" x14ac:dyDescent="0.3">
      <c r="A42" s="1">
        <v>-0.6</v>
      </c>
      <c r="B42" s="3">
        <f t="shared" si="5"/>
        <v>0.6</v>
      </c>
      <c r="C42" s="3"/>
      <c r="D42" s="20">
        <f t="shared" ref="D42:G42" si="8">SUM(D27:D41)</f>
        <v>21837</v>
      </c>
      <c r="E42" s="20">
        <f t="shared" si="8"/>
        <v>712</v>
      </c>
      <c r="F42" s="20">
        <f>SUM(F27:F41)</f>
        <v>22557.018971130074</v>
      </c>
      <c r="G42" s="20">
        <f t="shared" si="8"/>
        <v>740.14970805164103</v>
      </c>
      <c r="H42">
        <f t="shared" si="7"/>
        <v>0.3</v>
      </c>
      <c r="I42">
        <f>AVERAGE(I27:I41)</f>
        <v>-6.4301843823163454</v>
      </c>
    </row>
    <row r="43" spans="1:9" x14ac:dyDescent="0.3">
      <c r="H43" t="s">
        <v>31</v>
      </c>
    </row>
    <row r="44" spans="1:9" x14ac:dyDescent="0.3">
      <c r="B44" s="8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C52C-4AF5-4DA4-84DA-C348656E1D58}">
  <dimension ref="A1:I56"/>
  <sheetViews>
    <sheetView topLeftCell="B1" zoomScale="79" workbookViewId="0">
      <selection activeCell="T15" sqref="T15"/>
    </sheetView>
  </sheetViews>
  <sheetFormatPr defaultRowHeight="14.4" x14ac:dyDescent="0.3"/>
  <cols>
    <col min="1" max="1" width="9.21875" bestFit="1" customWidth="1"/>
    <col min="2" max="2" width="17.5546875" customWidth="1"/>
    <col min="4" max="4" width="14.44140625" customWidth="1"/>
    <col min="5" max="5" width="6.5546875" customWidth="1"/>
    <col min="6" max="6" width="11.33203125" customWidth="1"/>
    <col min="7" max="7" width="11" bestFit="1" customWidth="1"/>
    <col min="8" max="8" width="14.5546875" customWidth="1"/>
  </cols>
  <sheetData>
    <row r="1" spans="1:9" x14ac:dyDescent="0.3">
      <c r="A1" t="s">
        <v>15</v>
      </c>
      <c r="B1" s="8" t="s">
        <v>23</v>
      </c>
      <c r="C1" s="8" t="s">
        <v>0</v>
      </c>
      <c r="D1" s="10" t="s">
        <v>16</v>
      </c>
      <c r="E1" s="10" t="s">
        <v>17</v>
      </c>
      <c r="F1" s="7" t="s">
        <v>18</v>
      </c>
      <c r="G1" s="7" t="s">
        <v>19</v>
      </c>
      <c r="H1" t="s">
        <v>21</v>
      </c>
    </row>
    <row r="2" spans="1:9" ht="15.6" x14ac:dyDescent="0.3">
      <c r="A2" s="2">
        <f>3.14</f>
        <v>3.14</v>
      </c>
      <c r="B2" s="9">
        <f>-1*A2</f>
        <v>-3.14</v>
      </c>
      <c r="C2" s="9">
        <f>B3</f>
        <v>-2.8888000000000003</v>
      </c>
      <c r="D2" s="10">
        <v>1045</v>
      </c>
      <c r="E2" s="10">
        <v>40</v>
      </c>
      <c r="F2" s="18">
        <v>1241.90764424077</v>
      </c>
      <c r="G2" s="18">
        <v>53.925827699085701</v>
      </c>
      <c r="H2">
        <f>(B2+C2)/2</f>
        <v>-3.0144000000000002</v>
      </c>
      <c r="I2">
        <f>(D2-F2)/D2*100</f>
        <v>-18.842836769451672</v>
      </c>
    </row>
    <row r="3" spans="1:9" ht="15.6" x14ac:dyDescent="0.3">
      <c r="A3" s="2">
        <f>A2-0.2512</f>
        <v>2.8888000000000003</v>
      </c>
      <c r="B3" s="9">
        <f t="shared" ref="B3:B27" si="0">-1*A3</f>
        <v>-2.8888000000000003</v>
      </c>
      <c r="C3" s="9">
        <f t="shared" ref="C3:C27" si="1">B4</f>
        <v>-2.6376000000000004</v>
      </c>
      <c r="D3" s="10">
        <v>984</v>
      </c>
      <c r="E3" s="10">
        <v>38</v>
      </c>
      <c r="F3" s="18">
        <v>1044.4248681455699</v>
      </c>
      <c r="G3" s="18">
        <v>48.993123505378001</v>
      </c>
      <c r="H3">
        <f t="shared" ref="H3:H26" si="2">(B3+C3)/2</f>
        <v>-2.7632000000000003</v>
      </c>
      <c r="I3">
        <f t="shared" ref="I3:I55" si="3">(D3-F3)/D3*100</f>
        <v>-6.1407386326798692</v>
      </c>
    </row>
    <row r="4" spans="1:9" ht="15.6" x14ac:dyDescent="0.3">
      <c r="A4" s="2">
        <f t="shared" ref="A4:A26" si="4">A3-0.2512</f>
        <v>2.6376000000000004</v>
      </c>
      <c r="B4" s="9">
        <f t="shared" si="0"/>
        <v>-2.6376000000000004</v>
      </c>
      <c r="C4" s="9">
        <f t="shared" si="1"/>
        <v>-2.3864000000000005</v>
      </c>
      <c r="D4" s="10">
        <v>807</v>
      </c>
      <c r="E4" s="10">
        <v>40</v>
      </c>
      <c r="F4" s="18">
        <v>876.27071130609295</v>
      </c>
      <c r="G4" s="18">
        <v>43.206614483596603</v>
      </c>
      <c r="H4">
        <f t="shared" si="2"/>
        <v>-2.5120000000000005</v>
      </c>
      <c r="I4">
        <f t="shared" si="3"/>
        <v>-8.5837312646955315</v>
      </c>
    </row>
    <row r="5" spans="1:9" ht="15.6" x14ac:dyDescent="0.3">
      <c r="A5" s="2">
        <f t="shared" si="4"/>
        <v>2.3864000000000005</v>
      </c>
      <c r="B5" s="9">
        <f t="shared" si="0"/>
        <v>-2.3864000000000005</v>
      </c>
      <c r="C5" s="9">
        <f t="shared" si="1"/>
        <v>-2.1352000000000007</v>
      </c>
      <c r="D5" s="10">
        <v>758</v>
      </c>
      <c r="E5" s="10">
        <v>38</v>
      </c>
      <c r="F5" s="18">
        <v>747.41617441671997</v>
      </c>
      <c r="G5" s="18">
        <v>41.878039906330599</v>
      </c>
      <c r="H5">
        <f t="shared" si="2"/>
        <v>-2.2608000000000006</v>
      </c>
      <c r="I5">
        <f t="shared" si="3"/>
        <v>1.3962830584802153</v>
      </c>
    </row>
    <row r="6" spans="1:9" ht="15.6" x14ac:dyDescent="0.3">
      <c r="A6" s="2">
        <f t="shared" si="4"/>
        <v>2.1352000000000007</v>
      </c>
      <c r="B6" s="9">
        <f t="shared" si="0"/>
        <v>-2.1352000000000007</v>
      </c>
      <c r="C6" s="9">
        <f t="shared" si="1"/>
        <v>-1.8840000000000008</v>
      </c>
      <c r="D6" s="10">
        <v>756</v>
      </c>
      <c r="E6" s="10">
        <v>34</v>
      </c>
      <c r="F6" s="18">
        <v>752.53324435035404</v>
      </c>
      <c r="G6" s="18">
        <v>39.498843249877403</v>
      </c>
      <c r="H6">
        <f t="shared" si="2"/>
        <v>-2.0096000000000007</v>
      </c>
      <c r="I6">
        <f t="shared" si="3"/>
        <v>0.45856556212248167</v>
      </c>
    </row>
    <row r="7" spans="1:9" ht="15.6" x14ac:dyDescent="0.3">
      <c r="A7" s="2">
        <f t="shared" si="4"/>
        <v>1.8840000000000008</v>
      </c>
      <c r="B7" s="9">
        <f t="shared" si="0"/>
        <v>-1.8840000000000008</v>
      </c>
      <c r="C7" s="9">
        <f t="shared" si="1"/>
        <v>-1.6328000000000009</v>
      </c>
      <c r="D7" s="10">
        <v>745</v>
      </c>
      <c r="E7" s="10">
        <v>33</v>
      </c>
      <c r="F7" s="18">
        <v>689.22808917446298</v>
      </c>
      <c r="G7" s="18">
        <v>39.318067559767201</v>
      </c>
      <c r="H7">
        <f t="shared" si="2"/>
        <v>-1.7584000000000009</v>
      </c>
      <c r="I7">
        <f t="shared" si="3"/>
        <v>7.4861625269177212</v>
      </c>
    </row>
    <row r="8" spans="1:9" ht="15.6" x14ac:dyDescent="0.3">
      <c r="A8" s="2">
        <f t="shared" si="4"/>
        <v>1.6328000000000009</v>
      </c>
      <c r="B8" s="9">
        <f t="shared" si="0"/>
        <v>-1.6328000000000009</v>
      </c>
      <c r="C8" s="9">
        <f t="shared" si="1"/>
        <v>-1.381600000000001</v>
      </c>
      <c r="D8" s="10">
        <v>701</v>
      </c>
      <c r="E8" s="10">
        <v>32</v>
      </c>
      <c r="F8" s="18">
        <v>668.32769786215601</v>
      </c>
      <c r="G8" s="18">
        <v>38.199143497623098</v>
      </c>
      <c r="H8">
        <f t="shared" si="2"/>
        <v>-1.507200000000001</v>
      </c>
      <c r="I8">
        <f t="shared" si="3"/>
        <v>4.6608134290790275</v>
      </c>
    </row>
    <row r="9" spans="1:9" ht="15.6" x14ac:dyDescent="0.3">
      <c r="A9" s="2">
        <f t="shared" si="4"/>
        <v>1.381600000000001</v>
      </c>
      <c r="B9" s="9">
        <f t="shared" si="0"/>
        <v>-1.381600000000001</v>
      </c>
      <c r="C9" s="9">
        <f t="shared" si="1"/>
        <v>-1.1304000000000012</v>
      </c>
      <c r="D9" s="10">
        <v>734</v>
      </c>
      <c r="E9" s="10">
        <v>40</v>
      </c>
      <c r="F9" s="18">
        <v>690.69743446293103</v>
      </c>
      <c r="G9" s="18">
        <v>38.538968649895097</v>
      </c>
      <c r="H9">
        <f t="shared" si="2"/>
        <v>-1.2560000000000011</v>
      </c>
      <c r="I9">
        <f t="shared" si="3"/>
        <v>5.8995320895189334</v>
      </c>
    </row>
    <row r="10" spans="1:9" ht="15.6" x14ac:dyDescent="0.3">
      <c r="A10" s="2">
        <f t="shared" si="4"/>
        <v>1.1304000000000012</v>
      </c>
      <c r="B10" s="9">
        <f t="shared" si="0"/>
        <v>-1.1304000000000012</v>
      </c>
      <c r="C10" s="9">
        <f t="shared" si="1"/>
        <v>-0.8792000000000012</v>
      </c>
      <c r="D10" s="10">
        <v>825</v>
      </c>
      <c r="E10" s="10">
        <v>31</v>
      </c>
      <c r="F10" s="18">
        <v>685.36267574162105</v>
      </c>
      <c r="G10" s="18">
        <v>39.572242121864598</v>
      </c>
      <c r="H10">
        <f t="shared" si="2"/>
        <v>-1.0048000000000012</v>
      </c>
      <c r="I10">
        <f t="shared" si="3"/>
        <v>16.925736273742903</v>
      </c>
    </row>
    <row r="11" spans="1:9" ht="15.6" x14ac:dyDescent="0.3">
      <c r="A11" s="2">
        <f t="shared" si="4"/>
        <v>0.8792000000000012</v>
      </c>
      <c r="B11" s="9">
        <f t="shared" si="0"/>
        <v>-0.8792000000000012</v>
      </c>
      <c r="C11" s="9">
        <f t="shared" si="1"/>
        <v>-0.62800000000000122</v>
      </c>
      <c r="D11" s="10">
        <v>882</v>
      </c>
      <c r="E11" s="10">
        <v>32</v>
      </c>
      <c r="F11" s="18">
        <v>813.61005962776505</v>
      </c>
      <c r="G11" s="18">
        <v>41.895870813428303</v>
      </c>
      <c r="H11">
        <f t="shared" si="2"/>
        <v>-0.75360000000000116</v>
      </c>
      <c r="I11">
        <f t="shared" si="3"/>
        <v>7.7539614934506744</v>
      </c>
    </row>
    <row r="12" spans="1:9" ht="15.6" x14ac:dyDescent="0.3">
      <c r="A12" s="2">
        <f t="shared" si="4"/>
        <v>0.62800000000000122</v>
      </c>
      <c r="B12" s="9">
        <f t="shared" si="0"/>
        <v>-0.62800000000000122</v>
      </c>
      <c r="C12" s="9">
        <f t="shared" si="1"/>
        <v>-0.37680000000000125</v>
      </c>
      <c r="D12" s="10">
        <v>1025</v>
      </c>
      <c r="E12" s="10">
        <v>33</v>
      </c>
      <c r="F12" s="18">
        <v>930.31269302303201</v>
      </c>
      <c r="G12" s="18">
        <v>44.776997300485199</v>
      </c>
      <c r="H12">
        <f t="shared" si="2"/>
        <v>-0.50240000000000129</v>
      </c>
      <c r="I12">
        <f t="shared" si="3"/>
        <v>9.2377860465334631</v>
      </c>
    </row>
    <row r="13" spans="1:9" ht="15.6" x14ac:dyDescent="0.3">
      <c r="A13" s="2">
        <f t="shared" si="4"/>
        <v>0.37680000000000125</v>
      </c>
      <c r="B13" s="9">
        <f t="shared" si="0"/>
        <v>-0.37680000000000125</v>
      </c>
      <c r="C13" s="9">
        <f t="shared" si="1"/>
        <v>-0.12560000000000127</v>
      </c>
      <c r="D13" s="10">
        <v>1146</v>
      </c>
      <c r="E13" s="10">
        <v>35</v>
      </c>
      <c r="F13" s="18">
        <v>1034.16423338355</v>
      </c>
      <c r="G13" s="18">
        <v>49.503275972401298</v>
      </c>
      <c r="H13">
        <f t="shared" si="2"/>
        <v>-0.25120000000000126</v>
      </c>
      <c r="I13">
        <f t="shared" si="3"/>
        <v>9.7587928984685846</v>
      </c>
    </row>
    <row r="14" spans="1:9" ht="15.6" x14ac:dyDescent="0.3">
      <c r="A14" s="2">
        <f t="shared" si="4"/>
        <v>0.12560000000000127</v>
      </c>
      <c r="B14" s="9">
        <f t="shared" si="0"/>
        <v>-0.12560000000000127</v>
      </c>
      <c r="C14" s="9">
        <f>B15</f>
        <v>0.12559999999999871</v>
      </c>
      <c r="D14" s="10">
        <v>1114</v>
      </c>
      <c r="E14" s="10">
        <v>38</v>
      </c>
      <c r="F14" s="18">
        <v>1017.99843412622</v>
      </c>
      <c r="G14" s="18">
        <v>49.1651803296689</v>
      </c>
      <c r="H14" s="4">
        <f>(B14+C14)/2</f>
        <v>-1.27675647831893E-15</v>
      </c>
      <c r="I14">
        <f t="shared" si="3"/>
        <v>8.6177348181131066</v>
      </c>
    </row>
    <row r="15" spans="1:9" ht="15.6" x14ac:dyDescent="0.3">
      <c r="A15" s="2">
        <f t="shared" si="4"/>
        <v>-0.12559999999999871</v>
      </c>
      <c r="B15" s="9">
        <f t="shared" si="0"/>
        <v>0.12559999999999871</v>
      </c>
      <c r="C15" s="9">
        <f t="shared" si="1"/>
        <v>0.37679999999999869</v>
      </c>
      <c r="D15" s="10">
        <v>1051</v>
      </c>
      <c r="E15" s="10">
        <v>40</v>
      </c>
      <c r="F15" s="18">
        <v>1073.7446086352199</v>
      </c>
      <c r="G15" s="18">
        <v>50.4336686269192</v>
      </c>
      <c r="H15">
        <f t="shared" si="2"/>
        <v>0.2511999999999987</v>
      </c>
      <c r="I15">
        <f t="shared" si="3"/>
        <v>-2.1640921631988532</v>
      </c>
    </row>
    <row r="16" spans="1:9" ht="15.6" x14ac:dyDescent="0.3">
      <c r="A16" s="2">
        <f t="shared" si="4"/>
        <v>-0.37679999999999869</v>
      </c>
      <c r="B16" s="9">
        <f t="shared" si="0"/>
        <v>0.37679999999999869</v>
      </c>
      <c r="C16" s="9">
        <f t="shared" si="1"/>
        <v>0.62799999999999867</v>
      </c>
      <c r="D16" s="10">
        <v>992</v>
      </c>
      <c r="E16" s="10">
        <v>42</v>
      </c>
      <c r="F16" s="18">
        <v>989.76674381426596</v>
      </c>
      <c r="G16" s="18">
        <v>48.175563307946298</v>
      </c>
      <c r="H16">
        <f t="shared" si="2"/>
        <v>0.50239999999999863</v>
      </c>
      <c r="I16">
        <f t="shared" si="3"/>
        <v>0.2251266316264148</v>
      </c>
    </row>
    <row r="17" spans="1:9" ht="15.6" x14ac:dyDescent="0.3">
      <c r="A17" s="2">
        <f t="shared" si="4"/>
        <v>-0.62799999999999867</v>
      </c>
      <c r="B17" s="9">
        <f t="shared" si="0"/>
        <v>0.62799999999999867</v>
      </c>
      <c r="C17" s="9">
        <f t="shared" si="1"/>
        <v>0.87919999999999865</v>
      </c>
      <c r="D17" s="10">
        <v>829</v>
      </c>
      <c r="E17" s="10">
        <v>50</v>
      </c>
      <c r="F17" s="18">
        <v>872.77024619751001</v>
      </c>
      <c r="G17" s="18">
        <v>43.710520364042097</v>
      </c>
      <c r="H17">
        <f t="shared" si="2"/>
        <v>0.75359999999999872</v>
      </c>
      <c r="I17">
        <f t="shared" si="3"/>
        <v>-5.2798849454173711</v>
      </c>
    </row>
    <row r="18" spans="1:9" ht="15.6" x14ac:dyDescent="0.3">
      <c r="A18" s="2">
        <f t="shared" si="4"/>
        <v>-0.87919999999999865</v>
      </c>
      <c r="B18" s="9">
        <f t="shared" si="0"/>
        <v>0.87919999999999865</v>
      </c>
      <c r="C18" s="9">
        <f t="shared" si="1"/>
        <v>1.1303999999999985</v>
      </c>
      <c r="D18" s="10">
        <v>739</v>
      </c>
      <c r="E18" s="10">
        <v>38</v>
      </c>
      <c r="F18" s="18">
        <v>851.74295661365204</v>
      </c>
      <c r="G18" s="18">
        <v>44.415101128235499</v>
      </c>
      <c r="H18">
        <f t="shared" si="2"/>
        <v>1.0047999999999986</v>
      </c>
      <c r="I18">
        <f t="shared" si="3"/>
        <v>-15.256151097923146</v>
      </c>
    </row>
    <row r="19" spans="1:9" ht="15.6" x14ac:dyDescent="0.3">
      <c r="A19" s="2">
        <f t="shared" si="4"/>
        <v>-1.1303999999999985</v>
      </c>
      <c r="B19" s="9">
        <f t="shared" si="0"/>
        <v>1.1303999999999985</v>
      </c>
      <c r="C19" s="9">
        <f t="shared" si="1"/>
        <v>1.3815999999999984</v>
      </c>
      <c r="D19" s="10">
        <v>784</v>
      </c>
      <c r="E19" s="10">
        <v>43</v>
      </c>
      <c r="F19" s="18">
        <v>844.64087698430706</v>
      </c>
      <c r="G19" s="18">
        <v>42.230305745387497</v>
      </c>
      <c r="H19">
        <f t="shared" si="2"/>
        <v>1.2559999999999985</v>
      </c>
      <c r="I19">
        <f t="shared" si="3"/>
        <v>-7.7348057377942672</v>
      </c>
    </row>
    <row r="20" spans="1:9" ht="15.6" x14ac:dyDescent="0.3">
      <c r="A20" s="2">
        <f t="shared" si="4"/>
        <v>-1.3815999999999984</v>
      </c>
      <c r="B20" s="9">
        <f t="shared" si="0"/>
        <v>1.3815999999999984</v>
      </c>
      <c r="C20" s="9">
        <f t="shared" si="1"/>
        <v>1.6327999999999983</v>
      </c>
      <c r="D20" s="10">
        <v>647</v>
      </c>
      <c r="E20" s="10">
        <v>40</v>
      </c>
      <c r="F20" s="18">
        <v>765.026741032377</v>
      </c>
      <c r="G20" s="18">
        <v>42.221171739326103</v>
      </c>
      <c r="H20">
        <f t="shared" si="2"/>
        <v>1.5071999999999983</v>
      </c>
      <c r="I20">
        <f t="shared" si="3"/>
        <v>-18.242154719069088</v>
      </c>
    </row>
    <row r="21" spans="1:9" ht="15.6" x14ac:dyDescent="0.3">
      <c r="A21" s="2">
        <f t="shared" si="4"/>
        <v>-1.6327999999999983</v>
      </c>
      <c r="B21" s="9">
        <f t="shared" si="0"/>
        <v>1.6327999999999983</v>
      </c>
      <c r="C21" s="9">
        <f t="shared" si="1"/>
        <v>1.8839999999999981</v>
      </c>
      <c r="D21" s="10">
        <v>762</v>
      </c>
      <c r="E21" s="10">
        <v>41</v>
      </c>
      <c r="F21" s="18">
        <v>894.91193772523604</v>
      </c>
      <c r="G21" s="18">
        <v>44.8160986043275</v>
      </c>
      <c r="H21">
        <f t="shared" si="2"/>
        <v>1.7583999999999982</v>
      </c>
      <c r="I21">
        <f t="shared" si="3"/>
        <v>-17.442511512498168</v>
      </c>
    </row>
    <row r="22" spans="1:9" ht="15.6" x14ac:dyDescent="0.3">
      <c r="A22" s="2">
        <f t="shared" si="4"/>
        <v>-1.8839999999999981</v>
      </c>
      <c r="B22" s="9">
        <f t="shared" si="0"/>
        <v>1.8839999999999981</v>
      </c>
      <c r="C22" s="9">
        <f t="shared" si="1"/>
        <v>2.135199999999998</v>
      </c>
      <c r="D22" s="10">
        <v>702</v>
      </c>
      <c r="E22" s="10">
        <v>30</v>
      </c>
      <c r="F22" s="18">
        <v>853.34353480539005</v>
      </c>
      <c r="G22" s="18">
        <v>42.620526233802103</v>
      </c>
      <c r="H22">
        <f t="shared" si="2"/>
        <v>2.0095999999999981</v>
      </c>
      <c r="I22">
        <f t="shared" si="3"/>
        <v>-21.558908091935905</v>
      </c>
    </row>
    <row r="23" spans="1:9" ht="15.6" x14ac:dyDescent="0.3">
      <c r="A23" s="2">
        <f t="shared" si="4"/>
        <v>-2.135199999999998</v>
      </c>
      <c r="B23" s="9">
        <f t="shared" si="0"/>
        <v>2.135199999999998</v>
      </c>
      <c r="C23" s="9">
        <f t="shared" si="1"/>
        <v>2.3863999999999979</v>
      </c>
      <c r="D23" s="10">
        <v>736</v>
      </c>
      <c r="E23" s="10">
        <v>32</v>
      </c>
      <c r="F23" s="18">
        <v>928.51356490568799</v>
      </c>
      <c r="G23" s="18">
        <v>46.838246934922601</v>
      </c>
      <c r="H23">
        <f t="shared" si="2"/>
        <v>2.2607999999999979</v>
      </c>
      <c r="I23">
        <f t="shared" si="3"/>
        <v>-26.156734362185869</v>
      </c>
    </row>
    <row r="24" spans="1:9" ht="15.6" x14ac:dyDescent="0.3">
      <c r="A24" s="2">
        <f t="shared" si="4"/>
        <v>-2.3863999999999979</v>
      </c>
      <c r="B24" s="9">
        <f t="shared" si="0"/>
        <v>2.3863999999999979</v>
      </c>
      <c r="C24" s="9">
        <f t="shared" si="1"/>
        <v>2.6375999999999977</v>
      </c>
      <c r="D24" s="10">
        <v>922</v>
      </c>
      <c r="E24" s="10">
        <v>40</v>
      </c>
      <c r="F24" s="18">
        <v>1056.4117698155701</v>
      </c>
      <c r="G24" s="18">
        <v>50.080269908534802</v>
      </c>
      <c r="H24">
        <f t="shared" si="2"/>
        <v>2.5119999999999978</v>
      </c>
      <c r="I24">
        <f t="shared" si="3"/>
        <v>-14.578283060257061</v>
      </c>
    </row>
    <row r="25" spans="1:9" ht="15.6" x14ac:dyDescent="0.3">
      <c r="A25" s="2">
        <f t="shared" si="4"/>
        <v>-2.6375999999999977</v>
      </c>
      <c r="B25" s="9">
        <f t="shared" si="0"/>
        <v>2.6375999999999977</v>
      </c>
      <c r="C25" s="9">
        <f t="shared" si="1"/>
        <v>2.8887999999999976</v>
      </c>
      <c r="D25" s="10">
        <v>1005</v>
      </c>
      <c r="E25" s="10">
        <v>40</v>
      </c>
      <c r="F25" s="18">
        <v>1176.4998971456901</v>
      </c>
      <c r="G25" s="18">
        <v>52.1906816942615</v>
      </c>
      <c r="H25">
        <f t="shared" si="2"/>
        <v>2.7631999999999977</v>
      </c>
      <c r="I25">
        <f t="shared" si="3"/>
        <v>-17.064666382655727</v>
      </c>
    </row>
    <row r="26" spans="1:9" ht="15.6" x14ac:dyDescent="0.3">
      <c r="A26" s="2">
        <f t="shared" si="4"/>
        <v>-2.8887999999999976</v>
      </c>
      <c r="B26" s="9">
        <f t="shared" si="0"/>
        <v>2.8887999999999976</v>
      </c>
      <c r="C26" s="9">
        <f t="shared" si="1"/>
        <v>3.1399999999999975</v>
      </c>
      <c r="D26" s="10">
        <v>1080</v>
      </c>
      <c r="E26" s="10">
        <v>36</v>
      </c>
      <c r="F26" s="18">
        <v>1338.3031461301</v>
      </c>
      <c r="G26" s="18">
        <v>56.452458759161502</v>
      </c>
      <c r="H26">
        <f t="shared" si="2"/>
        <v>3.0143999999999975</v>
      </c>
      <c r="I26">
        <f t="shared" si="3"/>
        <v>-23.916957975009261</v>
      </c>
    </row>
    <row r="27" spans="1:9" x14ac:dyDescent="0.3">
      <c r="A27" s="2">
        <f>A26-0.2512</f>
        <v>-3.1399999999999975</v>
      </c>
      <c r="B27" s="9">
        <f t="shared" si="0"/>
        <v>3.1399999999999975</v>
      </c>
      <c r="C27" s="9">
        <f t="shared" si="1"/>
        <v>0</v>
      </c>
      <c r="D27" s="7">
        <f t="shared" ref="D27:E27" si="5">SUM(D4:D26)</f>
        <v>19742</v>
      </c>
      <c r="E27" s="7">
        <f t="shared" si="5"/>
        <v>858</v>
      </c>
      <c r="F27" s="21">
        <f>SUM(F4:F26)</f>
        <v>20551.597471279911</v>
      </c>
      <c r="G27" s="21">
        <f>SUM(G4:G26)</f>
        <v>1029.737856931805</v>
      </c>
      <c r="H27" t="s">
        <v>31</v>
      </c>
      <c r="I27">
        <f>AVERAGE(I2:I25)</f>
        <v>-4.4427084963212087</v>
      </c>
    </row>
    <row r="28" spans="1:9" x14ac:dyDescent="0.3">
      <c r="A28" s="1"/>
      <c r="B28" s="8"/>
      <c r="C28" s="8"/>
      <c r="D28" s="10"/>
      <c r="E28" s="10"/>
      <c r="F28" s="7"/>
      <c r="G28" s="7"/>
    </row>
    <row r="29" spans="1:9" x14ac:dyDescent="0.3">
      <c r="B29" s="8"/>
      <c r="C29" s="8"/>
      <c r="D29" s="10"/>
      <c r="E29" s="10"/>
      <c r="F29" s="7"/>
      <c r="G29" s="7"/>
    </row>
    <row r="30" spans="1:9" x14ac:dyDescent="0.3">
      <c r="A30" t="s">
        <v>15</v>
      </c>
      <c r="B30" s="8" t="s">
        <v>24</v>
      </c>
      <c r="C30" s="8" t="s">
        <v>0</v>
      </c>
      <c r="D30" s="10" t="s">
        <v>16</v>
      </c>
      <c r="E30" s="10" t="s">
        <v>17</v>
      </c>
      <c r="F30" s="7" t="s">
        <v>18</v>
      </c>
      <c r="G30" s="7" t="s">
        <v>19</v>
      </c>
      <c r="H30" t="s">
        <v>21</v>
      </c>
      <c r="I30" t="s">
        <v>28</v>
      </c>
    </row>
    <row r="31" spans="1:9" ht="15.6" x14ac:dyDescent="0.3">
      <c r="A31" s="2">
        <f>3.14</f>
        <v>3.14</v>
      </c>
      <c r="B31" s="9">
        <f>-1*A31</f>
        <v>-3.14</v>
      </c>
      <c r="C31" s="9">
        <f>B32</f>
        <v>-2.8888000000000003</v>
      </c>
      <c r="D31" s="10">
        <v>1046</v>
      </c>
      <c r="E31" s="10">
        <v>40</v>
      </c>
      <c r="F31" s="18">
        <v>1242.7906912885101</v>
      </c>
      <c r="G31" s="18">
        <v>54.006429028098303</v>
      </c>
      <c r="H31">
        <f>(B31+C31)/2</f>
        <v>-3.0144000000000002</v>
      </c>
      <c r="I31">
        <f t="shared" si="3"/>
        <v>-18.813641614580312</v>
      </c>
    </row>
    <row r="32" spans="1:9" ht="15.6" x14ac:dyDescent="0.3">
      <c r="A32" s="2">
        <f>A31-0.2512</f>
        <v>2.8888000000000003</v>
      </c>
      <c r="B32" s="9">
        <f t="shared" ref="B32:B56" si="6">-1*A32</f>
        <v>-2.8888000000000003</v>
      </c>
      <c r="C32" s="9">
        <f t="shared" ref="C32:C56" si="7">B33</f>
        <v>-2.6376000000000004</v>
      </c>
      <c r="D32" s="10">
        <v>988</v>
      </c>
      <c r="E32" s="10">
        <v>38</v>
      </c>
      <c r="F32" s="18">
        <v>1054.9397176351899</v>
      </c>
      <c r="G32" s="18">
        <v>48.942068130679203</v>
      </c>
      <c r="H32">
        <f t="shared" ref="H32:H55" si="8">(B32+C32)/2</f>
        <v>-2.7632000000000003</v>
      </c>
      <c r="I32">
        <f t="shared" si="3"/>
        <v>-6.7752750642904802</v>
      </c>
    </row>
    <row r="33" spans="1:9" ht="15.6" x14ac:dyDescent="0.3">
      <c r="A33" s="2">
        <f t="shared" ref="A33:A55" si="9">A32-0.2512</f>
        <v>2.6376000000000004</v>
      </c>
      <c r="B33" s="9">
        <f t="shared" si="6"/>
        <v>-2.6376000000000004</v>
      </c>
      <c r="C33" s="9">
        <f t="shared" si="7"/>
        <v>-2.3864000000000005</v>
      </c>
      <c r="D33" s="10">
        <v>802</v>
      </c>
      <c r="E33" s="10">
        <v>34</v>
      </c>
      <c r="F33" s="18">
        <v>864.95837654319701</v>
      </c>
      <c r="G33" s="18">
        <v>42.602789641618799</v>
      </c>
      <c r="H33">
        <f t="shared" si="8"/>
        <v>-2.5120000000000005</v>
      </c>
      <c r="I33">
        <f t="shared" si="3"/>
        <v>-7.8501716388026193</v>
      </c>
    </row>
    <row r="34" spans="1:9" ht="15.6" x14ac:dyDescent="0.3">
      <c r="A34" s="2">
        <f t="shared" si="9"/>
        <v>2.3864000000000005</v>
      </c>
      <c r="B34" s="9">
        <f t="shared" si="6"/>
        <v>-2.3864000000000005</v>
      </c>
      <c r="C34" s="9">
        <f t="shared" si="7"/>
        <v>-2.1352000000000007</v>
      </c>
      <c r="D34" s="10">
        <v>760</v>
      </c>
      <c r="E34" s="10">
        <v>33</v>
      </c>
      <c r="F34" s="18">
        <v>753.31609822160101</v>
      </c>
      <c r="G34" s="18">
        <v>41.857905076587599</v>
      </c>
      <c r="H34">
        <f t="shared" si="8"/>
        <v>-2.2608000000000006</v>
      </c>
      <c r="I34">
        <f t="shared" si="3"/>
        <v>0.87946076031565656</v>
      </c>
    </row>
    <row r="35" spans="1:9" ht="15.6" x14ac:dyDescent="0.3">
      <c r="A35" s="2">
        <f t="shared" si="9"/>
        <v>2.1352000000000007</v>
      </c>
      <c r="B35" s="9">
        <f t="shared" si="6"/>
        <v>-2.1352000000000007</v>
      </c>
      <c r="C35" s="9">
        <f t="shared" si="7"/>
        <v>-1.8840000000000008</v>
      </c>
      <c r="D35" s="10">
        <v>755</v>
      </c>
      <c r="E35" s="10">
        <v>32</v>
      </c>
      <c r="F35" s="18">
        <v>741.76039770691898</v>
      </c>
      <c r="G35" s="18">
        <v>39.470691148784198</v>
      </c>
      <c r="H35">
        <f t="shared" si="8"/>
        <v>-2.0096000000000007</v>
      </c>
      <c r="I35">
        <f t="shared" si="3"/>
        <v>1.7535897076928504</v>
      </c>
    </row>
    <row r="36" spans="1:9" ht="15.6" x14ac:dyDescent="0.3">
      <c r="A36" s="2">
        <f t="shared" si="9"/>
        <v>1.8840000000000008</v>
      </c>
      <c r="B36" s="9">
        <f t="shared" si="6"/>
        <v>-1.8840000000000008</v>
      </c>
      <c r="C36" s="9">
        <f t="shared" si="7"/>
        <v>-1.6328000000000009</v>
      </c>
      <c r="D36" s="10">
        <v>753</v>
      </c>
      <c r="E36" s="10">
        <v>40</v>
      </c>
      <c r="F36" s="18">
        <v>701.62716772263502</v>
      </c>
      <c r="G36" s="18">
        <v>38.946173695443299</v>
      </c>
      <c r="H36">
        <f t="shared" si="8"/>
        <v>-1.7584000000000009</v>
      </c>
      <c r="I36">
        <f t="shared" si="3"/>
        <v>6.8224212851746318</v>
      </c>
    </row>
    <row r="37" spans="1:9" ht="15.6" x14ac:dyDescent="0.3">
      <c r="A37" s="2">
        <f t="shared" si="9"/>
        <v>1.6328000000000009</v>
      </c>
      <c r="B37" s="9">
        <f t="shared" si="6"/>
        <v>-1.6328000000000009</v>
      </c>
      <c r="C37" s="9">
        <f t="shared" si="7"/>
        <v>-1.381600000000001</v>
      </c>
      <c r="D37" s="10">
        <v>689</v>
      </c>
      <c r="E37" s="10">
        <v>31</v>
      </c>
      <c r="F37" s="18">
        <v>651.23924706822004</v>
      </c>
      <c r="G37" s="18">
        <v>37.548267114520598</v>
      </c>
      <c r="H37">
        <f t="shared" si="8"/>
        <v>-1.507200000000001</v>
      </c>
      <c r="I37">
        <f t="shared" si="3"/>
        <v>5.4805156649898352</v>
      </c>
    </row>
    <row r="38" spans="1:9" ht="15.6" x14ac:dyDescent="0.3">
      <c r="A38" s="2">
        <f t="shared" si="9"/>
        <v>1.381600000000001</v>
      </c>
      <c r="B38" s="9">
        <f t="shared" si="6"/>
        <v>-1.381600000000001</v>
      </c>
      <c r="C38" s="9">
        <f t="shared" si="7"/>
        <v>-1.1304000000000012</v>
      </c>
      <c r="D38" s="10">
        <v>731</v>
      </c>
      <c r="E38" s="10">
        <v>32</v>
      </c>
      <c r="F38" s="18">
        <v>689.76196492486997</v>
      </c>
      <c r="G38" s="18">
        <v>39.209784765432303</v>
      </c>
      <c r="H38">
        <f t="shared" si="8"/>
        <v>-1.2560000000000011</v>
      </c>
      <c r="I38">
        <f t="shared" si="3"/>
        <v>5.6413180677332457</v>
      </c>
    </row>
    <row r="39" spans="1:9" ht="15.6" x14ac:dyDescent="0.3">
      <c r="A39" s="2">
        <f t="shared" si="9"/>
        <v>1.1304000000000012</v>
      </c>
      <c r="B39" s="9">
        <f t="shared" si="6"/>
        <v>-1.1304000000000012</v>
      </c>
      <c r="C39" s="9">
        <f t="shared" si="7"/>
        <v>-0.8792000000000012</v>
      </c>
      <c r="D39" s="10">
        <v>817</v>
      </c>
      <c r="E39" s="10">
        <v>33</v>
      </c>
      <c r="F39" s="18">
        <v>694.02765932827197</v>
      </c>
      <c r="G39" s="18">
        <v>39.872198413158401</v>
      </c>
      <c r="H39">
        <f t="shared" si="8"/>
        <v>-1.0048000000000012</v>
      </c>
      <c r="I39">
        <f t="shared" si="3"/>
        <v>15.051694084666833</v>
      </c>
    </row>
    <row r="40" spans="1:9" ht="15.6" x14ac:dyDescent="0.3">
      <c r="A40" s="2">
        <f t="shared" si="9"/>
        <v>0.8792000000000012</v>
      </c>
      <c r="B40" s="9">
        <f t="shared" si="6"/>
        <v>-0.8792000000000012</v>
      </c>
      <c r="C40" s="9">
        <f t="shared" si="7"/>
        <v>-0.62800000000000122</v>
      </c>
      <c r="D40" s="10">
        <v>875</v>
      </c>
      <c r="E40" s="10">
        <v>35</v>
      </c>
      <c r="F40" s="18">
        <v>812.76287586277203</v>
      </c>
      <c r="G40" s="18">
        <v>41.882197707071903</v>
      </c>
      <c r="H40">
        <f t="shared" si="8"/>
        <v>-0.75360000000000116</v>
      </c>
      <c r="I40">
        <f t="shared" si="3"/>
        <v>7.1128141871117672</v>
      </c>
    </row>
    <row r="41" spans="1:9" ht="15.6" x14ac:dyDescent="0.3">
      <c r="A41" s="2">
        <f t="shared" si="9"/>
        <v>0.62800000000000122</v>
      </c>
      <c r="B41" s="9">
        <f t="shared" si="6"/>
        <v>-0.62800000000000122</v>
      </c>
      <c r="C41" s="9">
        <f t="shared" si="7"/>
        <v>-0.37680000000000125</v>
      </c>
      <c r="D41" s="10">
        <v>1025</v>
      </c>
      <c r="E41" s="10">
        <v>38</v>
      </c>
      <c r="F41" s="18">
        <v>936.91709420292705</v>
      </c>
      <c r="G41" s="18">
        <v>45.397040468176598</v>
      </c>
      <c r="H41">
        <f t="shared" si="8"/>
        <v>-0.50240000000000129</v>
      </c>
      <c r="I41">
        <f t="shared" si="3"/>
        <v>8.5934542241046774</v>
      </c>
    </row>
    <row r="42" spans="1:9" ht="15.6" x14ac:dyDescent="0.3">
      <c r="A42" s="2">
        <f t="shared" si="9"/>
        <v>0.37680000000000125</v>
      </c>
      <c r="B42" s="9">
        <f t="shared" si="6"/>
        <v>-0.37680000000000125</v>
      </c>
      <c r="C42" s="9">
        <f t="shared" si="7"/>
        <v>-0.12560000000000127</v>
      </c>
      <c r="D42" s="10">
        <v>1114</v>
      </c>
      <c r="E42" s="10">
        <v>40</v>
      </c>
      <c r="F42" s="18">
        <v>1025.96350923461</v>
      </c>
      <c r="G42" s="18">
        <v>49.3596523295098</v>
      </c>
      <c r="H42">
        <f t="shared" si="8"/>
        <v>-0.25120000000000126</v>
      </c>
      <c r="I42">
        <f t="shared" si="3"/>
        <v>7.9027370525484741</v>
      </c>
    </row>
    <row r="43" spans="1:9" ht="15.6" x14ac:dyDescent="0.3">
      <c r="A43" s="2">
        <f t="shared" si="9"/>
        <v>0.12560000000000127</v>
      </c>
      <c r="B43" s="9">
        <f t="shared" si="6"/>
        <v>-0.12560000000000127</v>
      </c>
      <c r="C43" s="9">
        <f t="shared" si="7"/>
        <v>0.12559999999999871</v>
      </c>
      <c r="D43" s="10">
        <v>1114</v>
      </c>
      <c r="E43" s="10">
        <v>42</v>
      </c>
      <c r="F43" s="18">
        <v>1018.60205873192</v>
      </c>
      <c r="G43" s="18">
        <v>49.189866532896403</v>
      </c>
      <c r="H43" s="4">
        <f>(B43+C43)/2</f>
        <v>-1.27675647831893E-15</v>
      </c>
      <c r="I43">
        <f t="shared" si="3"/>
        <v>8.5635494854649892</v>
      </c>
    </row>
    <row r="44" spans="1:9" ht="15.6" x14ac:dyDescent="0.3">
      <c r="A44" s="2">
        <f t="shared" si="9"/>
        <v>-0.12559999999999871</v>
      </c>
      <c r="B44" s="9">
        <f t="shared" si="6"/>
        <v>0.12559999999999871</v>
      </c>
      <c r="C44" s="9">
        <f t="shared" si="7"/>
        <v>0.37679999999999869</v>
      </c>
      <c r="D44" s="10">
        <v>1050</v>
      </c>
      <c r="E44" s="10">
        <v>50</v>
      </c>
      <c r="F44" s="18">
        <v>1068.3358324375999</v>
      </c>
      <c r="G44" s="18">
        <v>50.168872612949698</v>
      </c>
      <c r="H44">
        <f t="shared" si="8"/>
        <v>0.2511999999999987</v>
      </c>
      <c r="I44">
        <f t="shared" si="3"/>
        <v>-1.7462697559618996</v>
      </c>
    </row>
    <row r="45" spans="1:9" ht="15.6" x14ac:dyDescent="0.3">
      <c r="A45" s="2">
        <f t="shared" si="9"/>
        <v>-0.37679999999999869</v>
      </c>
      <c r="B45" s="9">
        <f t="shared" si="6"/>
        <v>0.37679999999999869</v>
      </c>
      <c r="C45" s="9">
        <f t="shared" si="7"/>
        <v>0.62799999999999867</v>
      </c>
      <c r="D45" s="10">
        <v>990</v>
      </c>
      <c r="E45" s="10">
        <v>38</v>
      </c>
      <c r="F45" s="18">
        <v>997.51355301936701</v>
      </c>
      <c r="G45" s="18">
        <v>47.925862189841702</v>
      </c>
      <c r="H45">
        <f t="shared" si="8"/>
        <v>0.50239999999999863</v>
      </c>
      <c r="I45">
        <f t="shared" si="3"/>
        <v>-0.75894474943101098</v>
      </c>
    </row>
    <row r="46" spans="1:9" ht="15.6" x14ac:dyDescent="0.3">
      <c r="A46" s="2">
        <f t="shared" si="9"/>
        <v>-0.62799999999999867</v>
      </c>
      <c r="B46" s="9">
        <f t="shared" si="6"/>
        <v>0.62799999999999867</v>
      </c>
      <c r="C46" s="9">
        <f t="shared" si="7"/>
        <v>0.87919999999999865</v>
      </c>
      <c r="D46" s="10">
        <v>844</v>
      </c>
      <c r="E46" s="10">
        <v>43</v>
      </c>
      <c r="F46" s="18">
        <v>880.03030416432398</v>
      </c>
      <c r="G46" s="18">
        <v>43.983492784359299</v>
      </c>
      <c r="H46">
        <f t="shared" si="8"/>
        <v>0.75359999999999872</v>
      </c>
      <c r="I46">
        <f t="shared" si="3"/>
        <v>-4.2689933843985752</v>
      </c>
    </row>
    <row r="47" spans="1:9" ht="15.6" x14ac:dyDescent="0.3">
      <c r="A47" s="2">
        <f t="shared" si="9"/>
        <v>-0.87919999999999865</v>
      </c>
      <c r="B47" s="9">
        <f t="shared" si="6"/>
        <v>0.87919999999999865</v>
      </c>
      <c r="C47" s="9">
        <f t="shared" si="7"/>
        <v>1.1303999999999985</v>
      </c>
      <c r="D47" s="10">
        <v>723</v>
      </c>
      <c r="E47" s="10">
        <v>40</v>
      </c>
      <c r="F47" s="18">
        <v>850.66760361407796</v>
      </c>
      <c r="G47" s="18">
        <v>43.945210857541397</v>
      </c>
      <c r="H47">
        <f t="shared" si="8"/>
        <v>1.0047999999999986</v>
      </c>
      <c r="I47">
        <f t="shared" si="3"/>
        <v>-17.658036461144945</v>
      </c>
    </row>
    <row r="48" spans="1:9" ht="15.6" x14ac:dyDescent="0.3">
      <c r="A48" s="2">
        <f t="shared" si="9"/>
        <v>-1.1303999999999985</v>
      </c>
      <c r="B48" s="9">
        <f t="shared" si="6"/>
        <v>1.1303999999999985</v>
      </c>
      <c r="C48" s="9">
        <f t="shared" si="7"/>
        <v>1.3815999999999984</v>
      </c>
      <c r="D48" s="10">
        <v>787</v>
      </c>
      <c r="E48" s="10">
        <v>41</v>
      </c>
      <c r="F48" s="18">
        <v>836.15412071224</v>
      </c>
      <c r="G48" s="18">
        <v>42.066064166533103</v>
      </c>
      <c r="H48">
        <f t="shared" si="8"/>
        <v>1.2559999999999985</v>
      </c>
      <c r="I48">
        <f t="shared" si="3"/>
        <v>-6.2457586673748411</v>
      </c>
    </row>
    <row r="49" spans="1:9" ht="15.6" x14ac:dyDescent="0.3">
      <c r="A49" s="2">
        <f t="shared" si="9"/>
        <v>-1.3815999999999984</v>
      </c>
      <c r="B49" s="9">
        <f t="shared" si="6"/>
        <v>1.3815999999999984</v>
      </c>
      <c r="C49" s="9">
        <f t="shared" si="7"/>
        <v>1.6327999999999983</v>
      </c>
      <c r="D49" s="10">
        <v>650</v>
      </c>
      <c r="E49" s="10">
        <v>30</v>
      </c>
      <c r="F49" s="18">
        <v>772.79499571313704</v>
      </c>
      <c r="G49" s="18">
        <v>41.216698797546798</v>
      </c>
      <c r="H49">
        <f t="shared" si="8"/>
        <v>1.5071999999999983</v>
      </c>
      <c r="I49">
        <f t="shared" si="3"/>
        <v>-18.891537802021084</v>
      </c>
    </row>
    <row r="50" spans="1:9" ht="15.6" x14ac:dyDescent="0.3">
      <c r="A50" s="2">
        <f t="shared" si="9"/>
        <v>-1.6327999999999983</v>
      </c>
      <c r="B50" s="9">
        <f t="shared" si="6"/>
        <v>1.6327999999999983</v>
      </c>
      <c r="C50" s="9">
        <f t="shared" si="7"/>
        <v>1.8839999999999981</v>
      </c>
      <c r="D50" s="10">
        <v>766</v>
      </c>
      <c r="E50" s="10">
        <v>32</v>
      </c>
      <c r="F50" s="18">
        <v>896.52707443221402</v>
      </c>
      <c r="G50" s="18">
        <v>44.461052106948401</v>
      </c>
      <c r="H50">
        <f t="shared" si="8"/>
        <v>1.7583999999999982</v>
      </c>
      <c r="I50">
        <f t="shared" si="3"/>
        <v>-17.040088045980941</v>
      </c>
    </row>
    <row r="51" spans="1:9" ht="15.6" x14ac:dyDescent="0.3">
      <c r="A51" s="2">
        <f t="shared" si="9"/>
        <v>-1.8839999999999981</v>
      </c>
      <c r="B51" s="9">
        <f t="shared" si="6"/>
        <v>1.8839999999999981</v>
      </c>
      <c r="C51" s="9">
        <f t="shared" si="7"/>
        <v>2.135199999999998</v>
      </c>
      <c r="D51" s="10">
        <v>697</v>
      </c>
      <c r="E51" s="10">
        <v>40</v>
      </c>
      <c r="F51" s="18">
        <v>841.76921329479001</v>
      </c>
      <c r="G51" s="18">
        <v>43.808449922502803</v>
      </c>
      <c r="H51">
        <f t="shared" si="8"/>
        <v>2.0095999999999981</v>
      </c>
      <c r="I51">
        <f t="shared" si="3"/>
        <v>-20.770331893083217</v>
      </c>
    </row>
    <row r="52" spans="1:9" ht="15.6" x14ac:dyDescent="0.3">
      <c r="A52" s="2">
        <f t="shared" si="9"/>
        <v>-2.135199999999998</v>
      </c>
      <c r="B52" s="9">
        <f t="shared" si="6"/>
        <v>2.135199999999998</v>
      </c>
      <c r="C52" s="9">
        <f t="shared" si="7"/>
        <v>2.3863999999999979</v>
      </c>
      <c r="D52" s="10">
        <v>744</v>
      </c>
      <c r="E52" s="10">
        <v>40</v>
      </c>
      <c r="F52" s="18">
        <v>929.88690390042495</v>
      </c>
      <c r="G52" s="18">
        <v>46.286750012297503</v>
      </c>
      <c r="H52">
        <f t="shared" si="8"/>
        <v>2.2607999999999979</v>
      </c>
      <c r="I52">
        <f t="shared" si="3"/>
        <v>-24.98479891134744</v>
      </c>
    </row>
    <row r="53" spans="1:9" ht="15.6" x14ac:dyDescent="0.3">
      <c r="A53" s="2">
        <f t="shared" si="9"/>
        <v>-2.3863999999999979</v>
      </c>
      <c r="B53" s="9">
        <f t="shared" si="6"/>
        <v>2.3863999999999979</v>
      </c>
      <c r="C53" s="9">
        <f t="shared" si="7"/>
        <v>2.6375999999999977</v>
      </c>
      <c r="D53" s="10">
        <v>921</v>
      </c>
      <c r="E53" s="10">
        <v>36</v>
      </c>
      <c r="F53" s="18">
        <v>1054.7637743154701</v>
      </c>
      <c r="G53" s="18">
        <v>50.033715640717297</v>
      </c>
      <c r="H53">
        <f t="shared" si="8"/>
        <v>2.5119999999999978</v>
      </c>
      <c r="I53">
        <f t="shared" si="3"/>
        <v>-14.5237539973366</v>
      </c>
    </row>
    <row r="54" spans="1:9" ht="15.6" x14ac:dyDescent="0.3">
      <c r="A54" s="2">
        <f t="shared" si="9"/>
        <v>-2.6375999999999977</v>
      </c>
      <c r="B54" s="9">
        <f t="shared" si="6"/>
        <v>2.6375999999999977</v>
      </c>
      <c r="C54" s="9">
        <f t="shared" si="7"/>
        <v>2.8887999999999976</v>
      </c>
      <c r="D54" s="10">
        <v>1002</v>
      </c>
      <c r="E54" s="10">
        <v>47</v>
      </c>
      <c r="F54" s="18">
        <v>1177.7877819637199</v>
      </c>
      <c r="G54" s="18">
        <v>52.316573397817997</v>
      </c>
      <c r="H54">
        <f t="shared" si="8"/>
        <v>2.7631999999999977</v>
      </c>
      <c r="I54">
        <f t="shared" si="3"/>
        <v>-17.543690814742504</v>
      </c>
    </row>
    <row r="55" spans="1:9" ht="15.6" x14ac:dyDescent="0.3">
      <c r="A55" s="2">
        <f t="shared" si="9"/>
        <v>-2.8887999999999976</v>
      </c>
      <c r="B55" s="9">
        <f t="shared" si="6"/>
        <v>2.8887999999999976</v>
      </c>
      <c r="C55" s="9">
        <f t="shared" si="7"/>
        <v>3.1399999999999975</v>
      </c>
      <c r="D55" s="10">
        <v>1080</v>
      </c>
      <c r="E55" s="10">
        <v>40</v>
      </c>
      <c r="F55" s="18">
        <v>1337.01661152303</v>
      </c>
      <c r="G55" s="18">
        <v>58.409499412204397</v>
      </c>
      <c r="H55">
        <f t="shared" si="8"/>
        <v>3.0143999999999975</v>
      </c>
      <c r="I55">
        <f t="shared" si="3"/>
        <v>-23.79783440028055</v>
      </c>
    </row>
    <row r="56" spans="1:9" x14ac:dyDescent="0.3">
      <c r="A56" s="2">
        <f>A55-0.2512</f>
        <v>-3.1399999999999975</v>
      </c>
      <c r="B56" s="2">
        <f t="shared" si="6"/>
        <v>3.1399999999999975</v>
      </c>
      <c r="C56" s="2">
        <f t="shared" si="7"/>
        <v>0</v>
      </c>
      <c r="D56">
        <f>SUM(D31:D55)</f>
        <v>21723</v>
      </c>
      <c r="E56">
        <f>SUM(E31:E55)</f>
        <v>945</v>
      </c>
      <c r="F56" s="20">
        <f>SUM(F31:F55)</f>
        <v>22831.914627562044</v>
      </c>
      <c r="G56" s="20">
        <f>SUM(G31:G55)</f>
        <v>1132.9073059532379</v>
      </c>
      <c r="I56">
        <f>AVERAGE(I31:I54)</f>
        <v>-4.5862390950288958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C7FA-E114-4FAF-B347-023DDC521079}">
  <dimension ref="A1:I60"/>
  <sheetViews>
    <sheetView tabSelected="1" zoomScale="80" zoomScaleNormal="74" workbookViewId="0">
      <selection activeCell="K2" sqref="K2:M26"/>
    </sheetView>
  </sheetViews>
  <sheetFormatPr defaultRowHeight="14.4" x14ac:dyDescent="0.3"/>
  <cols>
    <col min="1" max="1" width="9.21875" bestFit="1" customWidth="1"/>
    <col min="2" max="2" width="21.5546875" customWidth="1"/>
    <col min="3" max="3" width="9" bestFit="1" customWidth="1"/>
    <col min="4" max="4" width="17.77734375" customWidth="1"/>
    <col min="5" max="5" width="6.44140625" customWidth="1"/>
    <col min="6" max="6" width="11.33203125" customWidth="1"/>
    <col min="7" max="7" width="13.109375" customWidth="1"/>
    <col min="8" max="8" width="19.33203125" customWidth="1"/>
    <col min="9" max="9" width="22.21875" customWidth="1"/>
    <col min="13" max="13" width="23.109375" customWidth="1"/>
  </cols>
  <sheetData>
    <row r="1" spans="1:9" x14ac:dyDescent="0.3">
      <c r="A1" t="s">
        <v>15</v>
      </c>
      <c r="B1" s="8" t="s">
        <v>26</v>
      </c>
      <c r="C1" s="8" t="s">
        <v>0</v>
      </c>
      <c r="D1" s="6" t="s">
        <v>16</v>
      </c>
      <c r="E1" s="6" t="s">
        <v>17</v>
      </c>
      <c r="F1" s="7" t="s">
        <v>18</v>
      </c>
      <c r="G1" s="7" t="s">
        <v>19</v>
      </c>
      <c r="H1" t="s">
        <v>21</v>
      </c>
      <c r="I1" t="s">
        <v>27</v>
      </c>
    </row>
    <row r="2" spans="1:9" ht="15.6" x14ac:dyDescent="0.3">
      <c r="A2" s="2">
        <f>0</f>
        <v>0</v>
      </c>
      <c r="B2" s="9">
        <f>-1*A2</f>
        <v>0</v>
      </c>
      <c r="C2" s="9">
        <f>B3</f>
        <v>0.25119999999999998</v>
      </c>
      <c r="D2" s="6">
        <v>742</v>
      </c>
      <c r="E2" s="6">
        <v>41</v>
      </c>
      <c r="F2" s="18">
        <v>878.67909897741902</v>
      </c>
      <c r="G2" s="18">
        <v>45.197754883867802</v>
      </c>
      <c r="H2">
        <f>(B2+C2)/2</f>
        <v>0.12559999999999999</v>
      </c>
      <c r="I2">
        <f>(D2-F2)/D2*100</f>
        <v>-18.420363743587469</v>
      </c>
    </row>
    <row r="3" spans="1:9" ht="15.6" x14ac:dyDescent="0.3">
      <c r="A3" s="2">
        <f>A2-0.2512</f>
        <v>-0.25119999999999998</v>
      </c>
      <c r="B3" s="9">
        <f t="shared" ref="B3:B27" si="0">-1*A3</f>
        <v>0.25119999999999998</v>
      </c>
      <c r="C3" s="9">
        <f t="shared" ref="C3:C27" si="1">B4</f>
        <v>0.50239999999999996</v>
      </c>
      <c r="D3" s="6">
        <v>867</v>
      </c>
      <c r="E3" s="6">
        <v>44</v>
      </c>
      <c r="F3" s="18">
        <v>997.97453562475096</v>
      </c>
      <c r="G3" s="18">
        <v>47.286300810223103</v>
      </c>
      <c r="H3">
        <f t="shared" ref="H3:H26" si="2">(B3+C3)/2</f>
        <v>0.37679999999999997</v>
      </c>
      <c r="I3">
        <f t="shared" ref="I3:I26" si="3">(D3-F3)/D3*100</f>
        <v>-15.106636173558357</v>
      </c>
    </row>
    <row r="4" spans="1:9" ht="15.6" x14ac:dyDescent="0.3">
      <c r="A4" s="2">
        <f t="shared" ref="A4:A26" si="4">A3-0.2512</f>
        <v>-0.50239999999999996</v>
      </c>
      <c r="B4" s="9">
        <f t="shared" si="0"/>
        <v>0.50239999999999996</v>
      </c>
      <c r="C4" s="9">
        <f t="shared" si="1"/>
        <v>0.75359999999999994</v>
      </c>
      <c r="D4" s="6">
        <v>811</v>
      </c>
      <c r="E4" s="6">
        <v>43</v>
      </c>
      <c r="F4" s="18">
        <v>1006.05993971738</v>
      </c>
      <c r="G4" s="18">
        <v>48.503355317386699</v>
      </c>
      <c r="H4">
        <f t="shared" si="2"/>
        <v>0.62799999999999989</v>
      </c>
      <c r="I4">
        <f t="shared" si="3"/>
        <v>-24.051780483030822</v>
      </c>
    </row>
    <row r="5" spans="1:9" ht="15.6" x14ac:dyDescent="0.3">
      <c r="A5" s="2">
        <f t="shared" si="4"/>
        <v>-0.75359999999999994</v>
      </c>
      <c r="B5" s="9">
        <f t="shared" si="0"/>
        <v>0.75359999999999994</v>
      </c>
      <c r="C5" s="9">
        <f t="shared" si="1"/>
        <v>1.0047999999999999</v>
      </c>
      <c r="D5" s="6">
        <v>863</v>
      </c>
      <c r="E5" s="6">
        <v>35</v>
      </c>
      <c r="F5" s="18">
        <v>1070.3315571573901</v>
      </c>
      <c r="G5" s="18">
        <v>48.378302053585102</v>
      </c>
      <c r="H5">
        <f t="shared" si="2"/>
        <v>0.87919999999999998</v>
      </c>
      <c r="I5">
        <f t="shared" si="3"/>
        <v>-24.024514154969882</v>
      </c>
    </row>
    <row r="6" spans="1:9" ht="15.6" x14ac:dyDescent="0.3">
      <c r="A6" s="2">
        <f t="shared" si="4"/>
        <v>-1.0047999999999999</v>
      </c>
      <c r="B6" s="9">
        <f t="shared" si="0"/>
        <v>1.0047999999999999</v>
      </c>
      <c r="C6" s="9">
        <f t="shared" si="1"/>
        <v>1.2559999999999998</v>
      </c>
      <c r="D6" s="6">
        <v>842</v>
      </c>
      <c r="E6" s="6">
        <v>35</v>
      </c>
      <c r="F6" s="18">
        <v>993.71643738847195</v>
      </c>
      <c r="G6" s="18">
        <v>47.016892349033498</v>
      </c>
      <c r="H6">
        <f t="shared" si="2"/>
        <v>1.1303999999999998</v>
      </c>
      <c r="I6">
        <f t="shared" si="3"/>
        <v>-18.018579262288831</v>
      </c>
    </row>
    <row r="7" spans="1:9" ht="15.6" x14ac:dyDescent="0.3">
      <c r="A7" s="2">
        <f t="shared" si="4"/>
        <v>-1.2559999999999998</v>
      </c>
      <c r="B7" s="9">
        <f t="shared" si="0"/>
        <v>1.2559999999999998</v>
      </c>
      <c r="C7" s="9">
        <f t="shared" si="1"/>
        <v>1.5071999999999997</v>
      </c>
      <c r="D7" s="6">
        <v>753</v>
      </c>
      <c r="E7" s="6">
        <v>41</v>
      </c>
      <c r="F7" s="18">
        <v>874.49821903074803</v>
      </c>
      <c r="G7" s="18">
        <v>43.8347710604817</v>
      </c>
      <c r="H7">
        <f t="shared" si="2"/>
        <v>1.3815999999999997</v>
      </c>
      <c r="I7">
        <f t="shared" si="3"/>
        <v>-16.135221650829752</v>
      </c>
    </row>
    <row r="8" spans="1:9" ht="15.6" x14ac:dyDescent="0.3">
      <c r="A8" s="2">
        <f t="shared" si="4"/>
        <v>-1.5071999999999997</v>
      </c>
      <c r="B8" s="9">
        <f t="shared" si="0"/>
        <v>1.5071999999999997</v>
      </c>
      <c r="C8" s="9">
        <f t="shared" si="1"/>
        <v>1.7583999999999995</v>
      </c>
      <c r="D8" s="6">
        <v>796</v>
      </c>
      <c r="E8" s="6">
        <v>34</v>
      </c>
      <c r="F8" s="18">
        <v>894.26120838400095</v>
      </c>
      <c r="G8" s="18">
        <v>46.794424317548902</v>
      </c>
      <c r="H8">
        <f t="shared" si="2"/>
        <v>1.6327999999999996</v>
      </c>
      <c r="I8">
        <f t="shared" si="3"/>
        <v>-12.344372912562934</v>
      </c>
    </row>
    <row r="9" spans="1:9" ht="15.6" x14ac:dyDescent="0.3">
      <c r="A9" s="2">
        <f t="shared" si="4"/>
        <v>-1.7583999999999995</v>
      </c>
      <c r="B9" s="9">
        <f t="shared" si="0"/>
        <v>1.7583999999999995</v>
      </c>
      <c r="C9" s="9">
        <f t="shared" si="1"/>
        <v>2.0095999999999994</v>
      </c>
      <c r="D9" s="6">
        <v>942</v>
      </c>
      <c r="E9" s="6">
        <v>46</v>
      </c>
      <c r="F9" s="18">
        <v>974.37752623692404</v>
      </c>
      <c r="G9" s="18">
        <v>46.2297992145362</v>
      </c>
      <c r="H9">
        <f t="shared" si="2"/>
        <v>1.8839999999999995</v>
      </c>
      <c r="I9">
        <f t="shared" si="3"/>
        <v>-3.4371046960641234</v>
      </c>
    </row>
    <row r="10" spans="1:9" ht="15.6" x14ac:dyDescent="0.3">
      <c r="A10" s="2">
        <f t="shared" si="4"/>
        <v>-2.0095999999999994</v>
      </c>
      <c r="B10" s="9">
        <f t="shared" si="0"/>
        <v>2.0095999999999994</v>
      </c>
      <c r="C10" s="9">
        <f t="shared" si="1"/>
        <v>2.2607999999999993</v>
      </c>
      <c r="D10" s="6">
        <v>917</v>
      </c>
      <c r="E10" s="6">
        <v>46</v>
      </c>
      <c r="F10" s="18">
        <v>976.65893873502296</v>
      </c>
      <c r="G10" s="18">
        <v>47.5300287591716</v>
      </c>
      <c r="H10">
        <f t="shared" si="2"/>
        <v>2.1351999999999993</v>
      </c>
      <c r="I10">
        <f t="shared" si="3"/>
        <v>-6.5058820866982501</v>
      </c>
    </row>
    <row r="11" spans="1:9" ht="15.6" x14ac:dyDescent="0.3">
      <c r="A11" s="2">
        <f t="shared" si="4"/>
        <v>-2.2607999999999993</v>
      </c>
      <c r="B11" s="9">
        <f t="shared" si="0"/>
        <v>2.2607999999999993</v>
      </c>
      <c r="C11" s="9">
        <f t="shared" si="1"/>
        <v>2.5119999999999991</v>
      </c>
      <c r="D11" s="6">
        <v>900</v>
      </c>
      <c r="E11" s="6">
        <v>45</v>
      </c>
      <c r="F11" s="18">
        <v>957.22809992253099</v>
      </c>
      <c r="G11" s="18">
        <v>46.381663555031402</v>
      </c>
      <c r="H11">
        <f t="shared" si="2"/>
        <v>2.3863999999999992</v>
      </c>
      <c r="I11">
        <f t="shared" si="3"/>
        <v>-6.35867776917011</v>
      </c>
    </row>
    <row r="12" spans="1:9" ht="15.6" x14ac:dyDescent="0.3">
      <c r="A12" s="2">
        <f t="shared" si="4"/>
        <v>-2.5119999999999991</v>
      </c>
      <c r="B12" s="9">
        <f t="shared" si="0"/>
        <v>2.5119999999999991</v>
      </c>
      <c r="C12" s="9">
        <f t="shared" si="1"/>
        <v>2.763199999999999</v>
      </c>
      <c r="D12" s="6">
        <v>922</v>
      </c>
      <c r="E12" s="6">
        <v>36</v>
      </c>
      <c r="F12" s="18">
        <v>922.09360557213904</v>
      </c>
      <c r="G12" s="18">
        <v>45.1218384067759</v>
      </c>
      <c r="H12">
        <f t="shared" si="2"/>
        <v>2.6375999999999991</v>
      </c>
      <c r="I12">
        <f t="shared" si="3"/>
        <v>-1.0152448171262506E-2</v>
      </c>
    </row>
    <row r="13" spans="1:9" ht="15.6" x14ac:dyDescent="0.3">
      <c r="A13" s="2">
        <f t="shared" si="4"/>
        <v>-2.763199999999999</v>
      </c>
      <c r="B13" s="9">
        <f t="shared" si="0"/>
        <v>2.763199999999999</v>
      </c>
      <c r="C13" s="9">
        <f t="shared" si="1"/>
        <v>3.0143999999999989</v>
      </c>
      <c r="D13" s="6">
        <v>855</v>
      </c>
      <c r="E13" s="6">
        <v>35</v>
      </c>
      <c r="F13" s="18">
        <v>813.11134180056399</v>
      </c>
      <c r="G13" s="18">
        <v>42.453908490433498</v>
      </c>
      <c r="H13">
        <f t="shared" si="2"/>
        <v>2.8887999999999989</v>
      </c>
      <c r="I13">
        <f t="shared" si="3"/>
        <v>4.8992582689398843</v>
      </c>
    </row>
    <row r="14" spans="1:9" ht="15.6" x14ac:dyDescent="0.3">
      <c r="A14" s="2">
        <f t="shared" si="4"/>
        <v>-3.0143999999999989</v>
      </c>
      <c r="B14" s="9">
        <f t="shared" si="0"/>
        <v>3.0143999999999989</v>
      </c>
      <c r="C14" s="9">
        <f t="shared" si="1"/>
        <v>3.2655999999999987</v>
      </c>
      <c r="D14" s="6">
        <v>874</v>
      </c>
      <c r="E14" s="6">
        <v>35</v>
      </c>
      <c r="F14" s="18">
        <v>848.88481003279298</v>
      </c>
      <c r="G14" s="18">
        <v>41.814721573248598</v>
      </c>
      <c r="H14" s="4">
        <f>(B14+C14)/2</f>
        <v>3.1399999999999988</v>
      </c>
      <c r="I14">
        <f t="shared" si="3"/>
        <v>2.8735915294287202</v>
      </c>
    </row>
    <row r="15" spans="1:9" ht="15.6" x14ac:dyDescent="0.3">
      <c r="A15" s="2">
        <f t="shared" si="4"/>
        <v>-3.2655999999999987</v>
      </c>
      <c r="B15" s="9">
        <f t="shared" si="0"/>
        <v>3.2655999999999987</v>
      </c>
      <c r="C15" s="9">
        <f t="shared" si="1"/>
        <v>3.5167999999999986</v>
      </c>
      <c r="D15" s="6">
        <v>882</v>
      </c>
      <c r="E15" s="6">
        <v>36</v>
      </c>
      <c r="F15" s="18">
        <v>824.15833439317305</v>
      </c>
      <c r="G15" s="18">
        <v>42.688953455295902</v>
      </c>
      <c r="H15">
        <f t="shared" si="2"/>
        <v>3.3911999999999987</v>
      </c>
      <c r="I15">
        <f t="shared" si="3"/>
        <v>6.5580119735631461</v>
      </c>
    </row>
    <row r="16" spans="1:9" ht="15.6" x14ac:dyDescent="0.3">
      <c r="A16" s="2">
        <f t="shared" si="4"/>
        <v>-3.5167999999999986</v>
      </c>
      <c r="B16" s="9">
        <f t="shared" si="0"/>
        <v>3.5167999999999986</v>
      </c>
      <c r="C16" s="9">
        <f t="shared" si="1"/>
        <v>3.7679999999999985</v>
      </c>
      <c r="D16" s="6">
        <v>984</v>
      </c>
      <c r="E16" s="6">
        <v>47</v>
      </c>
      <c r="F16" s="18">
        <v>934.686064357384</v>
      </c>
      <c r="G16" s="18">
        <v>45.7573291245101</v>
      </c>
      <c r="H16">
        <f t="shared" si="2"/>
        <v>3.6423999999999985</v>
      </c>
      <c r="I16">
        <f t="shared" si="3"/>
        <v>5.0115788254691065</v>
      </c>
    </row>
    <row r="17" spans="1:9" ht="15.6" x14ac:dyDescent="0.3">
      <c r="A17" s="2">
        <f t="shared" si="4"/>
        <v>-3.7679999999999985</v>
      </c>
      <c r="B17" s="9">
        <f t="shared" si="0"/>
        <v>3.7679999999999985</v>
      </c>
      <c r="C17" s="9">
        <f t="shared" si="1"/>
        <v>4.0191999999999988</v>
      </c>
      <c r="D17" s="6">
        <v>960</v>
      </c>
      <c r="E17" s="6">
        <v>37</v>
      </c>
      <c r="F17" s="18">
        <v>944.30278922783702</v>
      </c>
      <c r="G17" s="18">
        <v>46.069965274305297</v>
      </c>
      <c r="H17">
        <f t="shared" si="2"/>
        <v>3.8935999999999984</v>
      </c>
      <c r="I17">
        <f t="shared" si="3"/>
        <v>1.6351261221003099</v>
      </c>
    </row>
    <row r="18" spans="1:9" ht="15.6" x14ac:dyDescent="0.3">
      <c r="A18" s="2">
        <f t="shared" si="4"/>
        <v>-4.0191999999999988</v>
      </c>
      <c r="B18" s="9">
        <f t="shared" si="0"/>
        <v>4.0191999999999988</v>
      </c>
      <c r="C18" s="9">
        <f t="shared" si="1"/>
        <v>4.2703999999999986</v>
      </c>
      <c r="D18" s="6">
        <v>894</v>
      </c>
      <c r="E18" s="6">
        <v>46</v>
      </c>
      <c r="F18" s="18">
        <v>846.17115119934499</v>
      </c>
      <c r="G18" s="18">
        <v>42.8283586890782</v>
      </c>
      <c r="H18">
        <f t="shared" si="2"/>
        <v>4.1447999999999983</v>
      </c>
      <c r="I18">
        <f t="shared" si="3"/>
        <v>5.349983087321589</v>
      </c>
    </row>
    <row r="19" spans="1:9" ht="15.6" x14ac:dyDescent="0.3">
      <c r="A19" s="2">
        <f t="shared" si="4"/>
        <v>-4.2703999999999986</v>
      </c>
      <c r="B19" s="9">
        <f t="shared" si="0"/>
        <v>4.2703999999999986</v>
      </c>
      <c r="C19" s="9">
        <f t="shared" si="1"/>
        <v>4.5215999999999985</v>
      </c>
      <c r="D19" s="6">
        <v>944</v>
      </c>
      <c r="E19" s="6">
        <v>36</v>
      </c>
      <c r="F19" s="18">
        <v>943.83301886591096</v>
      </c>
      <c r="G19" s="18">
        <v>46.523358911438997</v>
      </c>
      <c r="H19">
        <f t="shared" si="2"/>
        <v>4.395999999999999</v>
      </c>
      <c r="I19">
        <f t="shared" si="3"/>
        <v>1.768867945858495E-2</v>
      </c>
    </row>
    <row r="20" spans="1:9" ht="15.6" x14ac:dyDescent="0.3">
      <c r="A20" s="2">
        <f t="shared" si="4"/>
        <v>-4.5215999999999985</v>
      </c>
      <c r="B20" s="9">
        <f t="shared" si="0"/>
        <v>4.5215999999999985</v>
      </c>
      <c r="C20" s="9">
        <f t="shared" si="1"/>
        <v>4.7727999999999984</v>
      </c>
      <c r="D20" s="6">
        <v>823</v>
      </c>
      <c r="E20" s="6">
        <v>43</v>
      </c>
      <c r="F20" s="18">
        <v>806.01506166844604</v>
      </c>
      <c r="G20" s="18">
        <v>42.683482935146998</v>
      </c>
      <c r="H20">
        <f t="shared" si="2"/>
        <v>4.647199999999998</v>
      </c>
      <c r="I20">
        <f t="shared" si="3"/>
        <v>2.0637835153771524</v>
      </c>
    </row>
    <row r="21" spans="1:9" ht="15.6" x14ac:dyDescent="0.3">
      <c r="A21" s="2">
        <f t="shared" si="4"/>
        <v>-4.7727999999999984</v>
      </c>
      <c r="B21" s="9">
        <f t="shared" si="0"/>
        <v>4.7727999999999984</v>
      </c>
      <c r="C21" s="9">
        <f t="shared" si="1"/>
        <v>5.0239999999999982</v>
      </c>
      <c r="D21" s="6">
        <v>897</v>
      </c>
      <c r="E21" s="6">
        <v>35</v>
      </c>
      <c r="F21" s="18">
        <v>887.32160806035495</v>
      </c>
      <c r="G21" s="18">
        <v>46.390922766875001</v>
      </c>
      <c r="H21">
        <f t="shared" si="2"/>
        <v>4.8983999999999988</v>
      </c>
      <c r="I21">
        <f t="shared" si="3"/>
        <v>1.0789734603840639</v>
      </c>
    </row>
    <row r="22" spans="1:9" ht="15.6" x14ac:dyDescent="0.3">
      <c r="A22" s="2">
        <f t="shared" si="4"/>
        <v>-5.0239999999999982</v>
      </c>
      <c r="B22" s="9">
        <f t="shared" si="0"/>
        <v>5.0239999999999982</v>
      </c>
      <c r="C22" s="9">
        <f t="shared" si="1"/>
        <v>5.2751999999999981</v>
      </c>
      <c r="D22" s="6">
        <v>915</v>
      </c>
      <c r="E22" s="6">
        <v>36</v>
      </c>
      <c r="F22" s="18">
        <v>889.19818738657</v>
      </c>
      <c r="G22" s="18">
        <v>44.780880777443699</v>
      </c>
      <c r="H22">
        <f t="shared" si="2"/>
        <v>5.1495999999999977</v>
      </c>
      <c r="I22">
        <f t="shared" si="3"/>
        <v>2.8198702309759565</v>
      </c>
    </row>
    <row r="23" spans="1:9" ht="15.6" x14ac:dyDescent="0.3">
      <c r="A23" s="2">
        <f t="shared" si="4"/>
        <v>-5.2751999999999981</v>
      </c>
      <c r="B23" s="9">
        <f t="shared" si="0"/>
        <v>5.2751999999999981</v>
      </c>
      <c r="C23" s="9">
        <f t="shared" si="1"/>
        <v>5.526399999999998</v>
      </c>
      <c r="D23" s="6">
        <v>884</v>
      </c>
      <c r="E23" s="6">
        <v>36</v>
      </c>
      <c r="F23" s="18">
        <v>858.79260099813598</v>
      </c>
      <c r="G23" s="18">
        <v>44.758331483543103</v>
      </c>
      <c r="H23">
        <f t="shared" si="2"/>
        <v>5.4007999999999985</v>
      </c>
      <c r="I23">
        <f t="shared" si="3"/>
        <v>2.8515157241927622</v>
      </c>
    </row>
    <row r="24" spans="1:9" ht="15.6" x14ac:dyDescent="0.3">
      <c r="A24" s="2">
        <f t="shared" si="4"/>
        <v>-5.526399999999998</v>
      </c>
      <c r="B24" s="9">
        <f t="shared" si="0"/>
        <v>5.526399999999998</v>
      </c>
      <c r="C24" s="9">
        <f t="shared" si="1"/>
        <v>5.7775999999999978</v>
      </c>
      <c r="D24" s="6">
        <v>896</v>
      </c>
      <c r="E24" s="6">
        <v>36</v>
      </c>
      <c r="F24" s="18">
        <v>914.78889922522603</v>
      </c>
      <c r="G24" s="18">
        <v>45.864845452247899</v>
      </c>
      <c r="H24">
        <f t="shared" si="2"/>
        <v>5.6519999999999975</v>
      </c>
      <c r="I24">
        <f t="shared" si="3"/>
        <v>-2.0969753599582623</v>
      </c>
    </row>
    <row r="25" spans="1:9" ht="15.6" x14ac:dyDescent="0.3">
      <c r="A25" s="2">
        <f t="shared" si="4"/>
        <v>-5.7775999999999978</v>
      </c>
      <c r="B25" s="9">
        <f t="shared" si="0"/>
        <v>5.7775999999999978</v>
      </c>
      <c r="C25" s="9">
        <f t="shared" si="1"/>
        <v>6.0287999999999977</v>
      </c>
      <c r="D25" s="6">
        <v>827</v>
      </c>
      <c r="E25" s="6">
        <v>34</v>
      </c>
      <c r="F25" s="18">
        <v>891.94802981162297</v>
      </c>
      <c r="G25" s="18">
        <v>45.909541323031704</v>
      </c>
      <c r="H25">
        <f t="shared" si="2"/>
        <v>5.9031999999999982</v>
      </c>
      <c r="I25">
        <f t="shared" si="3"/>
        <v>-7.853449795843165</v>
      </c>
    </row>
    <row r="26" spans="1:9" ht="15.6" x14ac:dyDescent="0.3">
      <c r="A26" s="2">
        <f t="shared" si="4"/>
        <v>-6.0287999999999977</v>
      </c>
      <c r="B26" s="9">
        <f t="shared" si="0"/>
        <v>6.0287999999999977</v>
      </c>
      <c r="C26" s="9">
        <f t="shared" si="1"/>
        <v>6.2799999999999976</v>
      </c>
      <c r="D26" s="6">
        <v>801</v>
      </c>
      <c r="E26" s="6">
        <v>33</v>
      </c>
      <c r="F26" s="18">
        <v>896.66779684011601</v>
      </c>
      <c r="G26" s="18">
        <v>45.3784715474265</v>
      </c>
      <c r="H26">
        <f t="shared" si="2"/>
        <v>6.1543999999999972</v>
      </c>
      <c r="I26">
        <f t="shared" si="3"/>
        <v>-11.943545173547566</v>
      </c>
    </row>
    <row r="27" spans="1:9" x14ac:dyDescent="0.3">
      <c r="A27" s="2">
        <f>A26-0.2512</f>
        <v>-6.2799999999999976</v>
      </c>
      <c r="B27" s="2">
        <f t="shared" si="0"/>
        <v>6.2799999999999976</v>
      </c>
      <c r="C27" s="2">
        <f t="shared" si="1"/>
        <v>0</v>
      </c>
      <c r="D27">
        <f>SUM(D2:D26)</f>
        <v>21791</v>
      </c>
      <c r="E27">
        <f t="shared" ref="E27:G27" si="5">SUM(E2:E26)</f>
        <v>971</v>
      </c>
      <c r="F27">
        <f t="shared" si="5"/>
        <v>22845.758860614256</v>
      </c>
      <c r="G27">
        <f t="shared" si="5"/>
        <v>1136.1782025316672</v>
      </c>
      <c r="I27">
        <f>AVERAGE(I2:I26)</f>
        <v>-5.2459149717227795</v>
      </c>
    </row>
    <row r="28" spans="1:9" x14ac:dyDescent="0.3">
      <c r="A28" s="2"/>
      <c r="B28" s="2"/>
      <c r="C28" s="2"/>
    </row>
    <row r="29" spans="1:9" x14ac:dyDescent="0.3">
      <c r="A29" s="2"/>
      <c r="B29" s="2"/>
      <c r="C29" s="2"/>
    </row>
    <row r="31" spans="1:9" x14ac:dyDescent="0.3">
      <c r="I31">
        <f>3.786-4.019</f>
        <v>-0.2330000000000001</v>
      </c>
    </row>
    <row r="32" spans="1:9" x14ac:dyDescent="0.3">
      <c r="A32" s="5"/>
    </row>
    <row r="34" spans="1:9" x14ac:dyDescent="0.3">
      <c r="A34" t="s">
        <v>15</v>
      </c>
      <c r="B34" s="8" t="s">
        <v>25</v>
      </c>
      <c r="C34" s="8" t="s">
        <v>0</v>
      </c>
      <c r="D34" s="6" t="s">
        <v>16</v>
      </c>
      <c r="E34" s="6" t="s">
        <v>17</v>
      </c>
      <c r="F34" s="7" t="s">
        <v>18</v>
      </c>
      <c r="G34" s="7" t="s">
        <v>19</v>
      </c>
      <c r="H34" t="s">
        <v>21</v>
      </c>
    </row>
    <row r="35" spans="1:9" ht="15.6" x14ac:dyDescent="0.3">
      <c r="A35" s="2">
        <f>0</f>
        <v>0</v>
      </c>
      <c r="B35" s="9">
        <f>-1*A35</f>
        <v>0</v>
      </c>
      <c r="C35" s="9">
        <f>B36</f>
        <v>0.25119999999999998</v>
      </c>
      <c r="D35" s="6">
        <v>784</v>
      </c>
      <c r="E35" s="6">
        <v>42</v>
      </c>
      <c r="F35" s="18">
        <v>937.40586640583194</v>
      </c>
      <c r="G35" s="18">
        <v>46.132371117106899</v>
      </c>
      <c r="H35">
        <f>(B35+C35)/2</f>
        <v>0.12559999999999999</v>
      </c>
      <c r="I35">
        <f>(D35-F35)/D35*100</f>
        <v>-19.567074796662236</v>
      </c>
    </row>
    <row r="36" spans="1:9" ht="15.6" x14ac:dyDescent="0.3">
      <c r="A36" s="2">
        <f>A35-0.2512</f>
        <v>-0.25119999999999998</v>
      </c>
      <c r="B36" s="9">
        <f t="shared" ref="B36:B60" si="6">-1*A36</f>
        <v>0.25119999999999998</v>
      </c>
      <c r="C36" s="9">
        <f t="shared" ref="C36:C60" si="7">B37</f>
        <v>0.50239999999999996</v>
      </c>
      <c r="D36" s="6">
        <v>953</v>
      </c>
      <c r="E36" s="6">
        <v>46</v>
      </c>
      <c r="F36" s="18">
        <v>1080.07367012023</v>
      </c>
      <c r="G36" s="18">
        <v>49.865000004361399</v>
      </c>
      <c r="H36">
        <f t="shared" ref="H36:H46" si="8">(B36+C36)/2</f>
        <v>0.37679999999999997</v>
      </c>
      <c r="I36">
        <f t="shared" ref="I36:I59" si="9">(D36-F36)/D36*100</f>
        <v>-13.334068218282264</v>
      </c>
    </row>
    <row r="37" spans="1:9" ht="15.6" x14ac:dyDescent="0.3">
      <c r="A37" s="2">
        <f t="shared" ref="A37:A59" si="10">A36-0.2512</f>
        <v>-0.50239999999999996</v>
      </c>
      <c r="B37" s="9">
        <f t="shared" si="6"/>
        <v>0.50239999999999996</v>
      </c>
      <c r="C37" s="9">
        <f t="shared" si="7"/>
        <v>0.75359999999999994</v>
      </c>
      <c r="D37" s="6">
        <v>848</v>
      </c>
      <c r="E37" s="6">
        <v>44</v>
      </c>
      <c r="F37" s="18">
        <v>1051.0274001884</v>
      </c>
      <c r="G37" s="18">
        <v>51.108131315970603</v>
      </c>
      <c r="H37">
        <f t="shared" si="8"/>
        <v>0.62799999999999989</v>
      </c>
      <c r="I37">
        <f t="shared" si="9"/>
        <v>-23.941910399575466</v>
      </c>
    </row>
    <row r="38" spans="1:9" ht="15.6" x14ac:dyDescent="0.3">
      <c r="A38" s="2">
        <f t="shared" si="10"/>
        <v>-0.75359999999999994</v>
      </c>
      <c r="B38" s="9">
        <f t="shared" si="6"/>
        <v>0.75359999999999994</v>
      </c>
      <c r="C38" s="9">
        <f t="shared" si="7"/>
        <v>1.0047999999999999</v>
      </c>
      <c r="D38" s="6">
        <v>912</v>
      </c>
      <c r="E38" s="6">
        <v>36</v>
      </c>
      <c r="F38" s="18">
        <v>1136.47670992293</v>
      </c>
      <c r="G38" s="18">
        <v>49.875462525321197</v>
      </c>
      <c r="H38">
        <f t="shared" si="8"/>
        <v>0.87919999999999998</v>
      </c>
      <c r="I38">
        <f t="shared" si="9"/>
        <v>-24.613674333654608</v>
      </c>
    </row>
    <row r="39" spans="1:9" ht="15.6" x14ac:dyDescent="0.3">
      <c r="A39" s="2">
        <f t="shared" si="10"/>
        <v>-1.0047999999999999</v>
      </c>
      <c r="B39" s="9">
        <f t="shared" si="6"/>
        <v>1.0047999999999999</v>
      </c>
      <c r="C39" s="9">
        <f t="shared" si="7"/>
        <v>1.2559999999999998</v>
      </c>
      <c r="D39" s="6">
        <v>877</v>
      </c>
      <c r="E39" s="6">
        <v>35</v>
      </c>
      <c r="F39" s="18">
        <v>1007.76433252528</v>
      </c>
      <c r="G39" s="18">
        <v>47.404365906296803</v>
      </c>
      <c r="H39">
        <f t="shared" si="8"/>
        <v>1.1303999999999998</v>
      </c>
      <c r="I39">
        <f t="shared" si="9"/>
        <v>-14.9104141990057</v>
      </c>
    </row>
    <row r="40" spans="1:9" ht="15.6" x14ac:dyDescent="0.3">
      <c r="A40" s="2">
        <f t="shared" si="10"/>
        <v>-1.2559999999999998</v>
      </c>
      <c r="B40" s="9">
        <f t="shared" si="6"/>
        <v>1.2559999999999998</v>
      </c>
      <c r="C40" s="9">
        <f t="shared" si="7"/>
        <v>1.5071999999999997</v>
      </c>
      <c r="D40" s="6">
        <v>776</v>
      </c>
      <c r="E40" s="6">
        <v>41</v>
      </c>
      <c r="F40" s="18">
        <v>900.81990266227501</v>
      </c>
      <c r="G40" s="18">
        <v>44.833580237873697</v>
      </c>
      <c r="H40">
        <f t="shared" si="8"/>
        <v>1.3815999999999997</v>
      </c>
      <c r="I40">
        <f t="shared" si="9"/>
        <v>-16.085039002870491</v>
      </c>
    </row>
    <row r="41" spans="1:9" ht="15.6" x14ac:dyDescent="0.3">
      <c r="A41" s="2">
        <f t="shared" si="10"/>
        <v>-1.5071999999999997</v>
      </c>
      <c r="B41" s="9">
        <f t="shared" si="6"/>
        <v>1.5071999999999997</v>
      </c>
      <c r="C41" s="9">
        <f t="shared" si="7"/>
        <v>1.7583999999999995</v>
      </c>
      <c r="D41" s="6">
        <v>789</v>
      </c>
      <c r="E41" s="6">
        <v>34</v>
      </c>
      <c r="F41" s="18">
        <v>873.53335733025904</v>
      </c>
      <c r="G41" s="18">
        <v>45.287205288345703</v>
      </c>
      <c r="H41">
        <f t="shared" si="8"/>
        <v>1.6327999999999996</v>
      </c>
      <c r="I41">
        <f t="shared" si="9"/>
        <v>-10.71398698735856</v>
      </c>
    </row>
    <row r="42" spans="1:9" ht="15.6" x14ac:dyDescent="0.3">
      <c r="A42" s="2">
        <f t="shared" si="10"/>
        <v>-1.7583999999999995</v>
      </c>
      <c r="B42" s="9">
        <f t="shared" si="6"/>
        <v>1.7583999999999995</v>
      </c>
      <c r="C42" s="9">
        <f t="shared" si="7"/>
        <v>2.0095999999999994</v>
      </c>
      <c r="D42" s="6">
        <v>916</v>
      </c>
      <c r="E42" s="6">
        <v>35</v>
      </c>
      <c r="F42" s="18">
        <v>931.21647032723899</v>
      </c>
      <c r="G42" s="18">
        <v>45.1757647574359</v>
      </c>
      <c r="H42">
        <f t="shared" si="8"/>
        <v>1.8839999999999995</v>
      </c>
      <c r="I42">
        <f t="shared" si="9"/>
        <v>-1.6611867169474885</v>
      </c>
    </row>
    <row r="43" spans="1:9" ht="15.6" x14ac:dyDescent="0.3">
      <c r="A43" s="2">
        <f t="shared" si="10"/>
        <v>-2.0095999999999994</v>
      </c>
      <c r="B43" s="9">
        <f t="shared" si="6"/>
        <v>2.0095999999999994</v>
      </c>
      <c r="C43" s="9">
        <f t="shared" si="7"/>
        <v>2.2607999999999993</v>
      </c>
      <c r="D43" s="6">
        <v>876</v>
      </c>
      <c r="E43" s="6">
        <v>35</v>
      </c>
      <c r="F43" s="18">
        <v>950.26059343072302</v>
      </c>
      <c r="G43" s="18">
        <v>46.344442029393797</v>
      </c>
      <c r="H43">
        <f t="shared" si="8"/>
        <v>2.1351999999999993</v>
      </c>
      <c r="I43">
        <f t="shared" si="9"/>
        <v>-8.4772366930049117</v>
      </c>
    </row>
    <row r="44" spans="1:9" ht="15.6" x14ac:dyDescent="0.3">
      <c r="A44" s="2">
        <f t="shared" si="10"/>
        <v>-2.2607999999999993</v>
      </c>
      <c r="B44" s="9">
        <f t="shared" si="6"/>
        <v>2.2607999999999993</v>
      </c>
      <c r="C44" s="9">
        <f t="shared" si="7"/>
        <v>2.5119999999999991</v>
      </c>
      <c r="D44" s="6">
        <v>857</v>
      </c>
      <c r="E44" s="6">
        <v>44</v>
      </c>
      <c r="F44" s="18">
        <v>896.62846895825396</v>
      </c>
      <c r="G44" s="18">
        <v>43.752002210481301</v>
      </c>
      <c r="H44">
        <f t="shared" si="8"/>
        <v>2.3863999999999992</v>
      </c>
      <c r="I44">
        <f t="shared" si="9"/>
        <v>-4.6240920604730409</v>
      </c>
    </row>
    <row r="45" spans="1:9" ht="15.6" x14ac:dyDescent="0.3">
      <c r="A45" s="2">
        <f t="shared" si="10"/>
        <v>-2.5119999999999991</v>
      </c>
      <c r="B45" s="9">
        <f t="shared" si="6"/>
        <v>2.5119999999999991</v>
      </c>
      <c r="C45" s="9">
        <f t="shared" si="7"/>
        <v>2.763199999999999</v>
      </c>
      <c r="D45" s="6">
        <v>864</v>
      </c>
      <c r="E45" s="6">
        <v>35</v>
      </c>
      <c r="F45" s="18">
        <v>874.18328520109299</v>
      </c>
      <c r="G45" s="18">
        <v>45.638173700720998</v>
      </c>
      <c r="H45">
        <f t="shared" si="8"/>
        <v>2.6375999999999991</v>
      </c>
      <c r="I45">
        <f t="shared" si="9"/>
        <v>-1.1786209723487251</v>
      </c>
    </row>
    <row r="46" spans="1:9" ht="15.6" x14ac:dyDescent="0.3">
      <c r="A46" s="2">
        <f t="shared" si="10"/>
        <v>-2.763199999999999</v>
      </c>
      <c r="B46" s="9">
        <f t="shared" si="6"/>
        <v>2.763199999999999</v>
      </c>
      <c r="C46" s="9">
        <f t="shared" si="7"/>
        <v>3.0143999999999989</v>
      </c>
      <c r="D46" s="6">
        <v>801</v>
      </c>
      <c r="E46" s="6">
        <v>33</v>
      </c>
      <c r="F46" s="18">
        <v>761.60099816035802</v>
      </c>
      <c r="G46" s="18">
        <v>42.101980327621298</v>
      </c>
      <c r="H46">
        <f t="shared" si="8"/>
        <v>2.8887999999999989</v>
      </c>
      <c r="I46">
        <f t="shared" si="9"/>
        <v>4.9187268214284625</v>
      </c>
    </row>
    <row r="47" spans="1:9" ht="15.6" x14ac:dyDescent="0.3">
      <c r="A47" s="2">
        <f t="shared" si="10"/>
        <v>-3.0143999999999989</v>
      </c>
      <c r="B47" s="9">
        <f t="shared" si="6"/>
        <v>3.0143999999999989</v>
      </c>
      <c r="C47" s="9">
        <f t="shared" si="7"/>
        <v>3.2655999999999987</v>
      </c>
      <c r="D47" s="6">
        <v>809</v>
      </c>
      <c r="E47" s="6">
        <v>34</v>
      </c>
      <c r="F47" s="18">
        <v>794.92756774674797</v>
      </c>
      <c r="G47" s="18">
        <v>40.216957808029697</v>
      </c>
      <c r="H47" s="4">
        <f>(B47+C47)/2</f>
        <v>3.1399999999999988</v>
      </c>
      <c r="I47">
        <f t="shared" si="9"/>
        <v>1.7394848273488295</v>
      </c>
    </row>
    <row r="48" spans="1:9" ht="15.6" x14ac:dyDescent="0.3">
      <c r="A48" s="2">
        <f t="shared" si="10"/>
        <v>-3.2655999999999987</v>
      </c>
      <c r="B48" s="9">
        <f t="shared" si="6"/>
        <v>3.2655999999999987</v>
      </c>
      <c r="C48" s="9">
        <f t="shared" si="7"/>
        <v>3.5167999999999986</v>
      </c>
      <c r="D48" s="6">
        <v>829</v>
      </c>
      <c r="E48" s="6">
        <v>35</v>
      </c>
      <c r="F48" s="18">
        <v>779.09486133828898</v>
      </c>
      <c r="G48" s="18">
        <v>40.974450984817999</v>
      </c>
      <c r="H48">
        <f t="shared" ref="H48:H59" si="11">(B48+C48)/2</f>
        <v>3.3911999999999987</v>
      </c>
      <c r="I48">
        <f t="shared" si="9"/>
        <v>6.0199202245731023</v>
      </c>
    </row>
    <row r="49" spans="1:9" ht="15.6" x14ac:dyDescent="0.3">
      <c r="A49" s="2">
        <f t="shared" si="10"/>
        <v>-3.5167999999999986</v>
      </c>
      <c r="B49" s="9">
        <f t="shared" si="6"/>
        <v>3.5167999999999986</v>
      </c>
      <c r="C49" s="9">
        <f t="shared" si="7"/>
        <v>3.7679999999999985</v>
      </c>
      <c r="D49" s="6">
        <v>917</v>
      </c>
      <c r="E49" s="6">
        <v>45</v>
      </c>
      <c r="F49" s="18">
        <v>870.76709467177898</v>
      </c>
      <c r="G49" s="18">
        <v>44.143130916701303</v>
      </c>
      <c r="H49">
        <f t="shared" si="11"/>
        <v>3.6423999999999985</v>
      </c>
      <c r="I49">
        <f t="shared" si="9"/>
        <v>5.0417563062400239</v>
      </c>
    </row>
    <row r="50" spans="1:9" ht="15.6" x14ac:dyDescent="0.3">
      <c r="A50" s="2">
        <f t="shared" si="10"/>
        <v>-3.7679999999999985</v>
      </c>
      <c r="B50" s="9">
        <f t="shared" si="6"/>
        <v>3.7679999999999985</v>
      </c>
      <c r="C50" s="9">
        <f t="shared" si="7"/>
        <v>4.0191999999999988</v>
      </c>
      <c r="D50" s="6">
        <v>911</v>
      </c>
      <c r="E50" s="6">
        <v>36</v>
      </c>
      <c r="F50" s="18">
        <v>894.93520543469106</v>
      </c>
      <c r="G50" s="18">
        <v>45.054504899278399</v>
      </c>
      <c r="H50">
        <f t="shared" si="11"/>
        <v>3.8935999999999984</v>
      </c>
      <c r="I50">
        <f t="shared" si="9"/>
        <v>1.7634242113401695</v>
      </c>
    </row>
    <row r="51" spans="1:9" ht="15.6" x14ac:dyDescent="0.3">
      <c r="A51" s="2">
        <f t="shared" si="10"/>
        <v>-4.0191999999999988</v>
      </c>
      <c r="B51" s="9">
        <f t="shared" si="6"/>
        <v>4.0191999999999988</v>
      </c>
      <c r="C51" s="9">
        <f t="shared" si="7"/>
        <v>4.2703999999999986</v>
      </c>
      <c r="D51" s="6">
        <v>869</v>
      </c>
      <c r="E51" s="6">
        <v>45</v>
      </c>
      <c r="F51" s="18">
        <v>846.94375992759399</v>
      </c>
      <c r="G51" s="18">
        <v>43.102066837975798</v>
      </c>
      <c r="H51">
        <f t="shared" si="11"/>
        <v>4.1447999999999983</v>
      </c>
      <c r="I51">
        <f t="shared" si="9"/>
        <v>2.5381173846266987</v>
      </c>
    </row>
    <row r="52" spans="1:9" ht="15.6" x14ac:dyDescent="0.3">
      <c r="A52" s="2">
        <f t="shared" si="10"/>
        <v>-4.2703999999999986</v>
      </c>
      <c r="B52" s="9">
        <f t="shared" si="6"/>
        <v>4.2703999999999986</v>
      </c>
      <c r="C52" s="9">
        <f t="shared" si="7"/>
        <v>4.5215999999999985</v>
      </c>
      <c r="D52" s="6">
        <v>900</v>
      </c>
      <c r="E52" s="6">
        <v>36</v>
      </c>
      <c r="F52" s="18">
        <v>895.33144037885904</v>
      </c>
      <c r="G52" s="18">
        <v>44.937729560671698</v>
      </c>
      <c r="H52">
        <f t="shared" si="11"/>
        <v>4.395999999999999</v>
      </c>
      <c r="I52">
        <f t="shared" si="9"/>
        <v>0.51872884679343967</v>
      </c>
    </row>
    <row r="53" spans="1:9" ht="15.6" x14ac:dyDescent="0.3">
      <c r="A53" s="2">
        <f t="shared" si="10"/>
        <v>-4.5215999999999985</v>
      </c>
      <c r="B53" s="9">
        <f t="shared" si="6"/>
        <v>4.5215999999999985</v>
      </c>
      <c r="C53" s="9">
        <f t="shared" si="7"/>
        <v>4.7727999999999984</v>
      </c>
      <c r="D53" s="6">
        <v>814</v>
      </c>
      <c r="E53" s="6">
        <v>43</v>
      </c>
      <c r="F53" s="18">
        <v>780.54477272562497</v>
      </c>
      <c r="G53" s="18">
        <v>41.379820003042397</v>
      </c>
      <c r="H53">
        <f t="shared" si="11"/>
        <v>4.647199999999998</v>
      </c>
      <c r="I53">
        <f t="shared" si="9"/>
        <v>4.1099787806357533</v>
      </c>
    </row>
    <row r="54" spans="1:9" ht="15.6" x14ac:dyDescent="0.3">
      <c r="A54" s="2">
        <f t="shared" si="10"/>
        <v>-4.7727999999999984</v>
      </c>
      <c r="B54" s="9">
        <f t="shared" si="6"/>
        <v>4.7727999999999984</v>
      </c>
      <c r="C54" s="9">
        <f t="shared" si="7"/>
        <v>5.0239999999999982</v>
      </c>
      <c r="D54" s="6">
        <v>913</v>
      </c>
      <c r="E54" s="6">
        <v>35</v>
      </c>
      <c r="F54" s="18">
        <v>894.29172521540897</v>
      </c>
      <c r="G54" s="18">
        <v>45.794132007538501</v>
      </c>
      <c r="H54">
        <f t="shared" si="11"/>
        <v>4.8983999999999988</v>
      </c>
      <c r="I54">
        <f t="shared" si="9"/>
        <v>2.0490991001742636</v>
      </c>
    </row>
    <row r="55" spans="1:9" ht="15.6" x14ac:dyDescent="0.3">
      <c r="A55" s="2">
        <f t="shared" si="10"/>
        <v>-5.0239999999999982</v>
      </c>
      <c r="B55" s="9">
        <f t="shared" si="6"/>
        <v>5.0239999999999982</v>
      </c>
      <c r="C55" s="9">
        <f t="shared" si="7"/>
        <v>5.2751999999999981</v>
      </c>
      <c r="D55" s="6">
        <v>955</v>
      </c>
      <c r="E55" s="6">
        <v>37</v>
      </c>
      <c r="F55" s="18">
        <v>926.66394881519795</v>
      </c>
      <c r="G55" s="18">
        <v>45.150736825755999</v>
      </c>
      <c r="H55">
        <f t="shared" si="11"/>
        <v>5.1495999999999977</v>
      </c>
      <c r="I55">
        <f t="shared" si="9"/>
        <v>2.9671257785133029</v>
      </c>
    </row>
    <row r="56" spans="1:9" ht="15.6" x14ac:dyDescent="0.3">
      <c r="A56" s="2">
        <f t="shared" si="10"/>
        <v>-5.2751999999999981</v>
      </c>
      <c r="B56" s="9">
        <f t="shared" si="6"/>
        <v>5.2751999999999981</v>
      </c>
      <c r="C56" s="9">
        <f t="shared" si="7"/>
        <v>5.526399999999998</v>
      </c>
      <c r="D56" s="6">
        <v>926</v>
      </c>
      <c r="E56" s="6">
        <v>36</v>
      </c>
      <c r="F56" s="18">
        <v>888.84440868878698</v>
      </c>
      <c r="G56" s="18">
        <v>45.801794368910201</v>
      </c>
      <c r="H56">
        <f t="shared" si="11"/>
        <v>5.4007999999999985</v>
      </c>
      <c r="I56">
        <f t="shared" si="9"/>
        <v>4.0124828629819671</v>
      </c>
    </row>
    <row r="57" spans="1:9" ht="15.6" x14ac:dyDescent="0.3">
      <c r="A57" s="2">
        <f t="shared" si="10"/>
        <v>-5.526399999999998</v>
      </c>
      <c r="B57" s="9">
        <f t="shared" si="6"/>
        <v>5.526399999999998</v>
      </c>
      <c r="C57" s="9">
        <f t="shared" si="7"/>
        <v>5.7775999999999978</v>
      </c>
      <c r="D57" s="6">
        <v>943</v>
      </c>
      <c r="E57" s="6">
        <v>37</v>
      </c>
      <c r="F57" s="18">
        <v>943.33998316185705</v>
      </c>
      <c r="G57" s="18">
        <v>45.948923242760898</v>
      </c>
      <c r="H57">
        <f t="shared" si="11"/>
        <v>5.6519999999999975</v>
      </c>
      <c r="I57">
        <f t="shared" si="9"/>
        <v>-3.6053357567025324E-2</v>
      </c>
    </row>
    <row r="58" spans="1:9" ht="15.6" x14ac:dyDescent="0.3">
      <c r="A58" s="2">
        <f t="shared" si="10"/>
        <v>-5.7775999999999978</v>
      </c>
      <c r="B58" s="9">
        <f t="shared" si="6"/>
        <v>5.7775999999999978</v>
      </c>
      <c r="C58" s="9">
        <f t="shared" si="7"/>
        <v>6.0287999999999977</v>
      </c>
      <c r="D58" s="6">
        <v>902</v>
      </c>
      <c r="E58" s="6">
        <v>36</v>
      </c>
      <c r="F58" s="18">
        <v>979.60329510576003</v>
      </c>
      <c r="G58" s="18">
        <v>48.058807753357002</v>
      </c>
      <c r="H58">
        <f t="shared" si="11"/>
        <v>5.9031999999999982</v>
      </c>
      <c r="I58">
        <f t="shared" si="9"/>
        <v>-8.6034695239201806</v>
      </c>
    </row>
    <row r="59" spans="1:9" ht="15.6" x14ac:dyDescent="0.3">
      <c r="A59" s="2">
        <f t="shared" si="10"/>
        <v>-6.0287999999999977</v>
      </c>
      <c r="B59" s="9">
        <f t="shared" si="6"/>
        <v>6.0287999999999977</v>
      </c>
      <c r="C59" s="9">
        <f t="shared" si="7"/>
        <v>6.2799999999999976</v>
      </c>
      <c r="D59" s="6">
        <v>846</v>
      </c>
      <c r="E59" s="6">
        <v>34</v>
      </c>
      <c r="F59" s="18">
        <v>943.84129125257095</v>
      </c>
      <c r="G59" s="18">
        <v>46.829273902726399</v>
      </c>
      <c r="H59">
        <f t="shared" si="11"/>
        <v>6.1543999999999972</v>
      </c>
      <c r="I59">
        <f t="shared" si="9"/>
        <v>-11.565164450658505</v>
      </c>
    </row>
    <row r="60" spans="1:9" x14ac:dyDescent="0.3">
      <c r="A60" s="2">
        <f>A59-0.2512</f>
        <v>-6.2799999999999976</v>
      </c>
      <c r="B60" s="2">
        <f t="shared" si="6"/>
        <v>6.2799999999999976</v>
      </c>
      <c r="C60" s="2">
        <f t="shared" si="7"/>
        <v>0</v>
      </c>
      <c r="D60">
        <f>SUM(D35:D59)</f>
        <v>21787</v>
      </c>
      <c r="E60">
        <f t="shared" ref="E60:G60" si="12">SUM(E35:E59)</f>
        <v>949</v>
      </c>
      <c r="F60" s="20">
        <f>SUM(F35:F59)</f>
        <v>22840.120409696035</v>
      </c>
      <c r="G60" s="20">
        <f>SUM(G35:G59)</f>
        <v>1134.9108085324958</v>
      </c>
      <c r="I60">
        <f>AVERAGE(I35:I59)</f>
        <v>-4.9453258627069285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5 l J M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D m U k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l J M U S i K R 7 g O A A A A E Q A A A B M A H A B G b 3 J t d W x h c y 9 T Z W N 0 a W 9 u M S 5 t I K I Y A C i g F A A A A A A A A A A A A A A A A A A A A A A A A A A A A C t O T S 7 J z M 9 T C I b Q h t Y A U E s B A i 0 A F A A C A A g A 5 l J M U b o U / k i j A A A A 9 Q A A A B I A A A A A A A A A A A A A A A A A A A A A A E N v b m Z p Z y 9 Q Y W N r Y W d l L n h t b F B L A Q I t A B Q A A g A I A O Z S T F E P y u m r p A A A A O k A A A A T A A A A A A A A A A A A A A A A A O 8 A A A B b Q 2 9 u d G V u d F 9 U e X B l c 1 0 u e G 1 s U E s B A i 0 A F A A C A A g A 5 l J M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r o f M B y 4 h p O g a V x 4 D A B C J c A A A A A A g A A A A A A E G Y A A A A B A A A g A A A A a 5 3 5 D 3 X A Q 1 P w V u R h R G 8 Y m f v Z 1 o h d G G 8 x Y K 4 + 7 / k h 5 t o A A A A A D o A A A A A C A A A g A A A A g 1 M j C l l v 3 k G I 5 U O w H W p d L l r n 5 n S m Z 2 x H b o q x B A K g B V 1 Q A A A A P 1 z 6 P k 5 O + 3 D s R 9 1 D D k N L m 3 u t a V + 8 Y I + q 4 i V B U 8 7 g J 4 Z f m C N f p s N C z Y d + i e d L H n u n h D 3 X j x R Z c D K x u e V j n z u O Y N S V W y U a A 0 K 1 M M K o 3 m c f s 4 d A A A A A y C / 4 I g d C H b x E z / p w v N U 7 0 p 3 + 1 7 7 i S e A Y U E D 4 a L P L / t M M E w T m 9 O S N Q b q n y G 4 d p c A u T X L u b h L M + W u P H L g + o H 0 d F w = = < / D a t a M a s h u p > 
</file>

<file path=customXml/itemProps1.xml><?xml version="1.0" encoding="utf-8"?>
<ds:datastoreItem xmlns:ds="http://schemas.openxmlformats.org/officeDocument/2006/customXml" ds:itemID="{1092BCD4-9FA7-4EDD-9485-FCE6A97848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Event Selection</vt:lpstr>
      <vt:lpstr>Yeild Comparison</vt:lpstr>
      <vt:lpstr>TestEventSelection</vt:lpstr>
      <vt:lpstr>theta</vt:lpstr>
      <vt:lpstr>phi</vt:lpstr>
      <vt:lpstr>tildephi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Gautam</dc:creator>
  <cp:lastModifiedBy>Amrit Gautam</cp:lastModifiedBy>
  <cp:lastPrinted>2020-10-29T06:58:16Z</cp:lastPrinted>
  <dcterms:created xsi:type="dcterms:W3CDTF">2020-10-09T21:45:18Z</dcterms:created>
  <dcterms:modified xsi:type="dcterms:W3CDTF">2020-11-16T18:12:58Z</dcterms:modified>
</cp:coreProperties>
</file>