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0" yWindow="0" windowWidth="28800" windowHeight="14820"/>
  </bookViews>
  <sheets>
    <sheet name="RD" sheetId="9" r:id="rId1"/>
    <sheet name="RD (Manip)" sheetId="10" r:id="rId2"/>
    <sheet name="SGA" sheetId="3" r:id="rId3"/>
    <sheet name="SGA (Manip)" sheetId="8" r:id="rId4"/>
    <sheet name="Adv" sheetId="11" r:id="rId5"/>
    <sheet name="Adv (Manip)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9" l="1"/>
  <c r="E3" i="9"/>
  <c r="I3" i="9"/>
  <c r="J3" i="9"/>
  <c r="K3" i="9"/>
  <c r="R3" i="9" s="1"/>
  <c r="L3" i="9"/>
  <c r="M3" i="9"/>
  <c r="Q3" i="9"/>
  <c r="E4" i="9"/>
  <c r="I4" i="9"/>
  <c r="J4" i="9"/>
  <c r="K4" i="9"/>
  <c r="R4" i="9" s="1"/>
  <c r="L4" i="9"/>
  <c r="M4" i="9"/>
  <c r="Q4" i="9"/>
  <c r="E5" i="9"/>
  <c r="I5" i="9"/>
  <c r="J5" i="9"/>
  <c r="K5" i="9"/>
  <c r="R5" i="9" s="1"/>
  <c r="L5" i="9"/>
  <c r="M5" i="9"/>
  <c r="Q5" i="9"/>
  <c r="E6" i="9"/>
  <c r="I6" i="9"/>
  <c r="J6" i="9"/>
  <c r="K6" i="9"/>
  <c r="R6" i="9" s="1"/>
  <c r="L6" i="9"/>
  <c r="M6" i="9"/>
  <c r="Q6" i="9"/>
  <c r="H22" i="12" l="1"/>
  <c r="H23" i="12" s="1"/>
  <c r="F22" i="12"/>
  <c r="G23" i="12"/>
  <c r="F23" i="12"/>
  <c r="M13" i="12"/>
  <c r="J13" i="12"/>
  <c r="I13" i="12"/>
  <c r="L13" i="12" s="1"/>
  <c r="E13" i="12"/>
  <c r="M12" i="12"/>
  <c r="L12" i="12"/>
  <c r="Q12" i="12" s="1"/>
  <c r="K12" i="12"/>
  <c r="R12" i="12" s="1"/>
  <c r="J12" i="12"/>
  <c r="I12" i="12"/>
  <c r="E12" i="12"/>
  <c r="M11" i="12"/>
  <c r="L11" i="12"/>
  <c r="Q11" i="12" s="1"/>
  <c r="K11" i="12"/>
  <c r="R11" i="12" s="1"/>
  <c r="J11" i="12"/>
  <c r="I11" i="12"/>
  <c r="E11" i="12"/>
  <c r="M10" i="12"/>
  <c r="L10" i="12"/>
  <c r="Q10" i="12" s="1"/>
  <c r="K10" i="12"/>
  <c r="R10" i="12" s="1"/>
  <c r="J10" i="12"/>
  <c r="I10" i="12"/>
  <c r="E10" i="12"/>
  <c r="M9" i="12"/>
  <c r="L9" i="12"/>
  <c r="Q9" i="12" s="1"/>
  <c r="K9" i="12"/>
  <c r="R9" i="12" s="1"/>
  <c r="J9" i="12"/>
  <c r="I9" i="12"/>
  <c r="E9" i="12"/>
  <c r="M8" i="12"/>
  <c r="L8" i="12"/>
  <c r="Q8" i="12" s="1"/>
  <c r="K8" i="12"/>
  <c r="R8" i="12" s="1"/>
  <c r="J8" i="12"/>
  <c r="I8" i="12"/>
  <c r="E8" i="12"/>
  <c r="M7" i="12"/>
  <c r="L7" i="12"/>
  <c r="Q7" i="12" s="1"/>
  <c r="K7" i="12"/>
  <c r="R7" i="12" s="1"/>
  <c r="J7" i="12"/>
  <c r="I7" i="12"/>
  <c r="E7" i="12"/>
  <c r="M6" i="12"/>
  <c r="L6" i="12"/>
  <c r="Q6" i="12" s="1"/>
  <c r="K6" i="12"/>
  <c r="R6" i="12" s="1"/>
  <c r="J6" i="12"/>
  <c r="I6" i="12"/>
  <c r="E6" i="12"/>
  <c r="M5" i="12"/>
  <c r="L5" i="12"/>
  <c r="Q5" i="12" s="1"/>
  <c r="K5" i="12"/>
  <c r="R5" i="12" s="1"/>
  <c r="J5" i="12"/>
  <c r="I5" i="12"/>
  <c r="E5" i="12"/>
  <c r="M4" i="12"/>
  <c r="L4" i="12"/>
  <c r="Q4" i="12" s="1"/>
  <c r="K4" i="12"/>
  <c r="R4" i="12" s="1"/>
  <c r="J4" i="12"/>
  <c r="I4" i="12"/>
  <c r="E4" i="12"/>
  <c r="M3" i="12"/>
  <c r="L3" i="12"/>
  <c r="Q3" i="12" s="1"/>
  <c r="K3" i="12"/>
  <c r="R3" i="12" s="1"/>
  <c r="J3" i="12"/>
  <c r="I3" i="12"/>
  <c r="E3" i="12"/>
  <c r="K2" i="12"/>
  <c r="K2" i="10"/>
  <c r="K3" i="10"/>
  <c r="K2" i="11"/>
  <c r="K3" i="11"/>
  <c r="M13" i="11"/>
  <c r="J13" i="11"/>
  <c r="K13" i="11" s="1"/>
  <c r="I13" i="11"/>
  <c r="E13" i="11"/>
  <c r="M12" i="11"/>
  <c r="J12" i="11"/>
  <c r="K12" i="11" s="1"/>
  <c r="I12" i="11"/>
  <c r="E12" i="11"/>
  <c r="L13" i="11" s="1"/>
  <c r="Q13" i="11" s="1"/>
  <c r="M11" i="11"/>
  <c r="J11" i="11"/>
  <c r="K11" i="11" s="1"/>
  <c r="I11" i="11"/>
  <c r="E11" i="11"/>
  <c r="L12" i="11" s="1"/>
  <c r="Q12" i="11" s="1"/>
  <c r="M10" i="11"/>
  <c r="J10" i="11"/>
  <c r="K10" i="11" s="1"/>
  <c r="I10" i="11"/>
  <c r="E10" i="11"/>
  <c r="L11" i="11" s="1"/>
  <c r="Q11" i="11" s="1"/>
  <c r="M9" i="11"/>
  <c r="J9" i="11"/>
  <c r="K9" i="11" s="1"/>
  <c r="I9" i="11"/>
  <c r="E9" i="11"/>
  <c r="L10" i="11" s="1"/>
  <c r="Q10" i="11" s="1"/>
  <c r="M8" i="11"/>
  <c r="J8" i="11"/>
  <c r="K8" i="11" s="1"/>
  <c r="I8" i="11"/>
  <c r="E8" i="11"/>
  <c r="L9" i="11" s="1"/>
  <c r="Q9" i="11" s="1"/>
  <c r="M7" i="11"/>
  <c r="J7" i="11"/>
  <c r="K7" i="11" s="1"/>
  <c r="I7" i="11"/>
  <c r="E7" i="11"/>
  <c r="L8" i="11" s="1"/>
  <c r="Q8" i="11" s="1"/>
  <c r="M6" i="11"/>
  <c r="J6" i="11"/>
  <c r="K6" i="11" s="1"/>
  <c r="I6" i="11"/>
  <c r="E6" i="11"/>
  <c r="L7" i="11" s="1"/>
  <c r="Q7" i="11" s="1"/>
  <c r="M5" i="11"/>
  <c r="J5" i="11"/>
  <c r="K5" i="11" s="1"/>
  <c r="I5" i="11"/>
  <c r="E5" i="11"/>
  <c r="L6" i="11" s="1"/>
  <c r="Q6" i="11" s="1"/>
  <c r="M4" i="11"/>
  <c r="J4" i="11"/>
  <c r="K4" i="11" s="1"/>
  <c r="I4" i="11"/>
  <c r="E4" i="11"/>
  <c r="L5" i="11" s="1"/>
  <c r="Q5" i="11" s="1"/>
  <c r="M3" i="11"/>
  <c r="J3" i="11"/>
  <c r="I3" i="11"/>
  <c r="L3" i="11" s="1"/>
  <c r="Q3" i="11" s="1"/>
  <c r="E3" i="11"/>
  <c r="L4" i="11" s="1"/>
  <c r="Q4" i="11" s="1"/>
  <c r="J13" i="10"/>
  <c r="I13" i="10"/>
  <c r="H23" i="10"/>
  <c r="G23" i="10"/>
  <c r="H22" i="10"/>
  <c r="F22" i="10"/>
  <c r="F23" i="10" s="1"/>
  <c r="E13" i="10"/>
  <c r="J12" i="10"/>
  <c r="K12" i="10" s="1"/>
  <c r="I12" i="10"/>
  <c r="E12" i="10"/>
  <c r="M12" i="10" s="1"/>
  <c r="J11" i="10"/>
  <c r="K11" i="10" s="1"/>
  <c r="I11" i="10"/>
  <c r="E11" i="10"/>
  <c r="M11" i="10" s="1"/>
  <c r="J10" i="10"/>
  <c r="K10" i="10" s="1"/>
  <c r="I10" i="10"/>
  <c r="E10" i="10"/>
  <c r="M10" i="10" s="1"/>
  <c r="J9" i="10"/>
  <c r="K9" i="10" s="1"/>
  <c r="I9" i="10"/>
  <c r="E9" i="10"/>
  <c r="M9" i="10" s="1"/>
  <c r="J8" i="10"/>
  <c r="K8" i="10" s="1"/>
  <c r="I8" i="10"/>
  <c r="E8" i="10"/>
  <c r="M8" i="10" s="1"/>
  <c r="J7" i="10"/>
  <c r="K7" i="10" s="1"/>
  <c r="I7" i="10"/>
  <c r="E7" i="10"/>
  <c r="M7" i="10" s="1"/>
  <c r="J6" i="10"/>
  <c r="K6" i="10" s="1"/>
  <c r="I6" i="10"/>
  <c r="E6" i="10"/>
  <c r="M6" i="10" s="1"/>
  <c r="J5" i="10"/>
  <c r="K5" i="10" s="1"/>
  <c r="I5" i="10"/>
  <c r="E5" i="10"/>
  <c r="M5" i="10" s="1"/>
  <c r="J4" i="10"/>
  <c r="K4" i="10" s="1"/>
  <c r="I4" i="10"/>
  <c r="E4" i="10"/>
  <c r="M4" i="10" s="1"/>
  <c r="J3" i="10"/>
  <c r="I3" i="10"/>
  <c r="L3" i="10" s="1"/>
  <c r="E3" i="10"/>
  <c r="M3" i="10" s="1"/>
  <c r="J13" i="9"/>
  <c r="I13" i="9"/>
  <c r="E13" i="9"/>
  <c r="J12" i="9"/>
  <c r="I12" i="9"/>
  <c r="L12" i="9" s="1"/>
  <c r="E12" i="9"/>
  <c r="J11" i="9"/>
  <c r="I11" i="9"/>
  <c r="E11" i="9"/>
  <c r="J10" i="9"/>
  <c r="I10" i="9"/>
  <c r="E10" i="9"/>
  <c r="J9" i="9"/>
  <c r="I9" i="9"/>
  <c r="L9" i="9" s="1"/>
  <c r="E9" i="9"/>
  <c r="J8" i="9"/>
  <c r="I8" i="9"/>
  <c r="E8" i="9"/>
  <c r="J7" i="9"/>
  <c r="I7" i="9"/>
  <c r="E7" i="9"/>
  <c r="J13" i="8"/>
  <c r="K13" i="8" s="1"/>
  <c r="G23" i="8"/>
  <c r="H22" i="8"/>
  <c r="H23" i="8" s="1"/>
  <c r="F22" i="8"/>
  <c r="F23" i="8" s="1"/>
  <c r="I13" i="8"/>
  <c r="E13" i="8"/>
  <c r="M13" i="8" s="1"/>
  <c r="J12" i="8"/>
  <c r="K12" i="8" s="1"/>
  <c r="I12" i="8"/>
  <c r="E12" i="8"/>
  <c r="M12" i="8" s="1"/>
  <c r="J11" i="8"/>
  <c r="K11" i="8" s="1"/>
  <c r="I11" i="8"/>
  <c r="E11" i="8"/>
  <c r="M11" i="8" s="1"/>
  <c r="J10" i="8"/>
  <c r="K10" i="8" s="1"/>
  <c r="I10" i="8"/>
  <c r="E10" i="8"/>
  <c r="M10" i="8" s="1"/>
  <c r="J9" i="8"/>
  <c r="K9" i="8" s="1"/>
  <c r="I9" i="8"/>
  <c r="E9" i="8"/>
  <c r="M9" i="8" s="1"/>
  <c r="J8" i="8"/>
  <c r="K8" i="8" s="1"/>
  <c r="I8" i="8"/>
  <c r="E8" i="8"/>
  <c r="M8" i="8" s="1"/>
  <c r="J7" i="8"/>
  <c r="K7" i="8" s="1"/>
  <c r="I7" i="8"/>
  <c r="E7" i="8"/>
  <c r="M7" i="8" s="1"/>
  <c r="J6" i="8"/>
  <c r="K6" i="8" s="1"/>
  <c r="I6" i="8"/>
  <c r="E6" i="8"/>
  <c r="M6" i="8" s="1"/>
  <c r="J5" i="8"/>
  <c r="K5" i="8" s="1"/>
  <c r="I5" i="8"/>
  <c r="E5" i="8"/>
  <c r="M5" i="8" s="1"/>
  <c r="J4" i="8"/>
  <c r="K4" i="8" s="1"/>
  <c r="I4" i="8"/>
  <c r="E4" i="8"/>
  <c r="M4" i="8" s="1"/>
  <c r="J3" i="8"/>
  <c r="K3" i="8" s="1"/>
  <c r="I3" i="8"/>
  <c r="L3" i="8" s="1"/>
  <c r="E3" i="8"/>
  <c r="M3" i="8" s="1"/>
  <c r="K11" i="9" l="1"/>
  <c r="M7" i="9"/>
  <c r="K12" i="9"/>
  <c r="M10" i="9"/>
  <c r="K10" i="9"/>
  <c r="K13" i="9"/>
  <c r="K9" i="9"/>
  <c r="K7" i="9"/>
  <c r="M13" i="9"/>
  <c r="M8" i="9"/>
  <c r="K8" i="9"/>
  <c r="L11" i="9"/>
  <c r="Q13" i="12"/>
  <c r="K13" i="12"/>
  <c r="R13" i="12" s="1"/>
  <c r="R18" i="12"/>
  <c r="R17" i="12"/>
  <c r="R16" i="12"/>
  <c r="R4" i="11"/>
  <c r="R6" i="11"/>
  <c r="R8" i="11"/>
  <c r="R10" i="11"/>
  <c r="R12" i="11"/>
  <c r="R3" i="11"/>
  <c r="R5" i="11"/>
  <c r="R7" i="11"/>
  <c r="R9" i="11"/>
  <c r="R11" i="11"/>
  <c r="R13" i="11"/>
  <c r="M13" i="10"/>
  <c r="K13" i="10"/>
  <c r="Q3" i="10"/>
  <c r="R3" i="10" s="1"/>
  <c r="R6" i="10"/>
  <c r="R9" i="10"/>
  <c r="R10" i="10"/>
  <c r="L4" i="10"/>
  <c r="Q4" i="10" s="1"/>
  <c r="R4" i="10" s="1"/>
  <c r="L5" i="10"/>
  <c r="Q5" i="10" s="1"/>
  <c r="R5" i="10" s="1"/>
  <c r="L6" i="10"/>
  <c r="Q6" i="10" s="1"/>
  <c r="L7" i="10"/>
  <c r="Q7" i="10" s="1"/>
  <c r="R7" i="10" s="1"/>
  <c r="L8" i="10"/>
  <c r="Q8" i="10" s="1"/>
  <c r="R8" i="10" s="1"/>
  <c r="L9" i="10"/>
  <c r="Q9" i="10" s="1"/>
  <c r="L10" i="10"/>
  <c r="Q10" i="10" s="1"/>
  <c r="L11" i="10"/>
  <c r="Q11" i="10" s="1"/>
  <c r="R11" i="10" s="1"/>
  <c r="L12" i="10"/>
  <c r="Q12" i="10" s="1"/>
  <c r="R12" i="10" s="1"/>
  <c r="L13" i="10"/>
  <c r="L7" i="9"/>
  <c r="Q7" i="9" s="1"/>
  <c r="L8" i="9"/>
  <c r="Q8" i="9" s="1"/>
  <c r="R8" i="9" s="1"/>
  <c r="L10" i="9"/>
  <c r="Q10" i="9" s="1"/>
  <c r="R10" i="9" s="1"/>
  <c r="L13" i="9"/>
  <c r="Q13" i="9" s="1"/>
  <c r="M9" i="9"/>
  <c r="Q9" i="9" s="1"/>
  <c r="R9" i="9" s="1"/>
  <c r="M11" i="9"/>
  <c r="M12" i="9"/>
  <c r="Q12" i="9" s="1"/>
  <c r="R12" i="9" s="1"/>
  <c r="R4" i="8"/>
  <c r="Q3" i="8"/>
  <c r="R3" i="8"/>
  <c r="L4" i="8"/>
  <c r="Q4" i="8" s="1"/>
  <c r="L5" i="8"/>
  <c r="Q5" i="8" s="1"/>
  <c r="R5" i="8" s="1"/>
  <c r="L6" i="8"/>
  <c r="Q6" i="8" s="1"/>
  <c r="R6" i="8" s="1"/>
  <c r="L7" i="8"/>
  <c r="Q7" i="8" s="1"/>
  <c r="R7" i="8" s="1"/>
  <c r="L8" i="8"/>
  <c r="Q8" i="8" s="1"/>
  <c r="R8" i="8" s="1"/>
  <c r="L9" i="8"/>
  <c r="Q9" i="8" s="1"/>
  <c r="R9" i="8" s="1"/>
  <c r="L10" i="8"/>
  <c r="Q10" i="8" s="1"/>
  <c r="R10" i="8" s="1"/>
  <c r="L11" i="8"/>
  <c r="Q11" i="8" s="1"/>
  <c r="R11" i="8" s="1"/>
  <c r="L12" i="8"/>
  <c r="Q12" i="8" s="1"/>
  <c r="R12" i="8" s="1"/>
  <c r="L13" i="8"/>
  <c r="Q13" i="8" s="1"/>
  <c r="R13" i="8" s="1"/>
  <c r="R7" i="9" l="1"/>
  <c r="R18" i="9" s="1"/>
  <c r="R13" i="9"/>
  <c r="Q11" i="9"/>
  <c r="R11" i="9" s="1"/>
  <c r="R17" i="11"/>
  <c r="R16" i="11"/>
  <c r="R18" i="11"/>
  <c r="Q13" i="10"/>
  <c r="R13" i="10" s="1"/>
  <c r="R18" i="10"/>
  <c r="R17" i="10"/>
  <c r="R16" i="10"/>
  <c r="R18" i="8"/>
  <c r="R17" i="8"/>
  <c r="R16" i="8"/>
  <c r="R17" i="9" l="1"/>
  <c r="R16" i="9"/>
  <c r="J3" i="3"/>
  <c r="J4" i="3"/>
  <c r="J5" i="3"/>
  <c r="J6" i="3"/>
  <c r="J7" i="3"/>
  <c r="J8" i="3"/>
  <c r="J9" i="3"/>
  <c r="J10" i="3"/>
  <c r="J11" i="3"/>
  <c r="J12" i="3"/>
  <c r="J13" i="3"/>
  <c r="I13" i="3"/>
  <c r="I12" i="3"/>
  <c r="I11" i="3"/>
  <c r="I10" i="3"/>
  <c r="I9" i="3"/>
  <c r="I8" i="3"/>
  <c r="I7" i="3"/>
  <c r="I6" i="3"/>
  <c r="I5" i="3"/>
  <c r="I4" i="3"/>
  <c r="I3" i="3"/>
  <c r="L3" i="3" s="1"/>
  <c r="E13" i="3"/>
  <c r="E12" i="3"/>
  <c r="E11" i="3"/>
  <c r="E10" i="3"/>
  <c r="E9" i="3"/>
  <c r="E8" i="3"/>
  <c r="E7" i="3"/>
  <c r="E6" i="3"/>
  <c r="E5" i="3"/>
  <c r="E4" i="3"/>
  <c r="E3" i="3"/>
  <c r="L5" i="3" l="1"/>
  <c r="L9" i="3"/>
  <c r="L10" i="3"/>
  <c r="L11" i="3"/>
  <c r="L4" i="3"/>
  <c r="L12" i="3"/>
  <c r="M5" i="3"/>
  <c r="M13" i="3"/>
  <c r="L6" i="3"/>
  <c r="L7" i="3"/>
  <c r="L8" i="3"/>
  <c r="K10" i="3"/>
  <c r="M6" i="3"/>
  <c r="K6" i="3"/>
  <c r="K7" i="3"/>
  <c r="K9" i="3"/>
  <c r="K13" i="3"/>
  <c r="K5" i="3"/>
  <c r="K12" i="3"/>
  <c r="K4" i="3"/>
  <c r="M4" i="3"/>
  <c r="Q4" i="3" s="1"/>
  <c r="M12" i="3"/>
  <c r="K8" i="3"/>
  <c r="M7" i="3"/>
  <c r="Q7" i="3" s="1"/>
  <c r="K3" i="3"/>
  <c r="K11" i="3"/>
  <c r="L13" i="3"/>
  <c r="M10" i="3"/>
  <c r="M3" i="3"/>
  <c r="Q3" i="3" s="1"/>
  <c r="M11" i="3"/>
  <c r="M8" i="3"/>
  <c r="M9" i="3"/>
  <c r="Q9" i="3" s="1"/>
  <c r="Q5" i="3" l="1"/>
  <c r="R5" i="3" s="1"/>
  <c r="Q11" i="3"/>
  <c r="R11" i="3" s="1"/>
  <c r="Q10" i="3"/>
  <c r="R10" i="3" s="1"/>
  <c r="Q12" i="3"/>
  <c r="R12" i="3" s="1"/>
  <c r="Q6" i="3"/>
  <c r="R6" i="3" s="1"/>
  <c r="Q8" i="3"/>
  <c r="Q13" i="3"/>
  <c r="R13" i="3" s="1"/>
  <c r="R7" i="3"/>
  <c r="R9" i="3"/>
  <c r="R8" i="3"/>
  <c r="R4" i="3"/>
  <c r="R3" i="3"/>
  <c r="R17" i="3" l="1"/>
  <c r="R16" i="3"/>
  <c r="R18" i="3"/>
</calcChain>
</file>

<file path=xl/sharedStrings.xml><?xml version="1.0" encoding="utf-8"?>
<sst xmlns="http://schemas.openxmlformats.org/spreadsheetml/2006/main" count="207" uniqueCount="37">
  <si>
    <t>SIC</t>
  </si>
  <si>
    <t>Year</t>
  </si>
  <si>
    <t>Unmanaged</t>
  </si>
  <si>
    <t>Managed</t>
  </si>
  <si>
    <t>Cut SG&amp;A</t>
  </si>
  <si>
    <t>Mean (2004-8)</t>
  </si>
  <si>
    <t>Max (2004-8)</t>
  </si>
  <si>
    <t>Min (2004-8)</t>
  </si>
  <si>
    <t>Revenue</t>
  </si>
  <si>
    <t>Total Assets</t>
  </si>
  <si>
    <t>SG&amp;A</t>
  </si>
  <si>
    <t>Net Income</t>
  </si>
  <si>
    <t>Normal SG&amp;A</t>
  </si>
  <si>
    <t>R&amp;D</t>
  </si>
  <si>
    <t>Normal R&amp;D</t>
  </si>
  <si>
    <t>Prior Revenue</t>
  </si>
  <si>
    <t>Prior Total Assets</t>
  </si>
  <si>
    <t>Prior SG&amp;A</t>
  </si>
  <si>
    <t>Chg SG&amp;A/ Prior TA</t>
  </si>
  <si>
    <t>Prior Revenue/ Prior TA</t>
  </si>
  <si>
    <t>a (Intercept)</t>
  </si>
  <si>
    <t>b (Prior Chg Revenue)</t>
  </si>
  <si>
    <t>c (Prior Revenue)</t>
  </si>
  <si>
    <t>Discretionary SG&amp;A</t>
  </si>
  <si>
    <t>Prior Chg Revenue / Prior TA</t>
  </si>
  <si>
    <t>Co name</t>
  </si>
  <si>
    <t>Arfabark Co</t>
  </si>
  <si>
    <t>Prior R&amp;D</t>
  </si>
  <si>
    <t>Chg R&amp;D/ Prior TA</t>
  </si>
  <si>
    <t>Discretionary R&amp;D</t>
  </si>
  <si>
    <t>Advert</t>
  </si>
  <si>
    <t>Prior Advertising</t>
  </si>
  <si>
    <t>Chg Advertising/ Prior TA</t>
  </si>
  <si>
    <t>Normal Advertising</t>
  </si>
  <si>
    <t>Discretionary Advertising</t>
  </si>
  <si>
    <t>Cut R&amp;D</t>
  </si>
  <si>
    <t>Cut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</si>
</sst>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indexed="3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indexed="60" tint="-0.499984740745262"/>
      <name val="Calibri"/>
      <family val="2"/>
      <scheme val="minor"/>
    </font>
    <font>
      <b/>
      <sz val="11"/>
      <color indexed="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1" xfId="0" applyNumberFormat="1" applyBorder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1" xfId="0" applyFont="1" applyBorder="1" applyAlignment="1">
      <alignment wrapText="1"/>
    </xf>
    <xf numFmtId="0" fontId="5" fillId="0" borderId="0" xfId="0" applyFont="1"/>
    <xf numFmtId="164" fontId="5" fillId="0" borderId="0" xfId="0" applyNumberFormat="1" applyFont="1"/>
    <xf numFmtId="164" fontId="6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wrapText="1"/>
    </xf>
    <xf numFmtId="164" fontId="7" fillId="0" borderId="0" xfId="0" applyNumberFormat="1" applyFont="1"/>
    <xf numFmtId="0" fontId="7" fillId="0" borderId="0" xfId="0" applyFont="1"/>
    <xf numFmtId="0" fontId="8" fillId="0" borderId="1" xfId="0" applyFont="1" applyBorder="1" applyAlignment="1">
      <alignment wrapText="1"/>
    </xf>
    <xf numFmtId="164" fontId="8" fillId="0" borderId="0" xfId="0" applyNumberFormat="1" applyFont="1"/>
    <xf numFmtId="164" fontId="8" fillId="0" borderId="1" xfId="0" applyNumberFormat="1" applyFont="1" applyBorder="1"/>
    <xf numFmtId="0" fontId="8" fillId="0" borderId="0" xfId="0" applyFont="1"/>
    <xf numFmtId="0" fontId="0" fillId="0" borderId="0" xfId="0" applyFont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/>
  </sheetViews>
  <sheetFormatPr defaultRowHeight="15" x14ac:dyDescent="0.25"/>
  <cols>
    <col min="1" max="1" width="11.28515625" customWidth="1"/>
    <col min="9" max="9" width="10.5703125" customWidth="1"/>
    <col min="11" max="11" width="10.7109375" style="10" customWidth="1"/>
    <col min="12" max="12" width="11.140625" style="10" customWidth="1"/>
    <col min="13" max="13" width="9.28515625" style="10" customWidth="1"/>
    <col min="14" max="14" width="10.85546875" style="17" customWidth="1"/>
    <col min="15" max="15" width="11.140625" style="17" customWidth="1"/>
    <col min="16" max="16" width="10.42578125" style="17" customWidth="1"/>
    <col min="18" max="18" width="12.42578125" style="27" customWidth="1"/>
  </cols>
  <sheetData>
    <row r="1" spans="1:18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13</v>
      </c>
      <c r="H1" s="7" t="s">
        <v>11</v>
      </c>
      <c r="I1" s="7" t="s">
        <v>16</v>
      </c>
      <c r="J1" s="7" t="s">
        <v>27</v>
      </c>
      <c r="K1" s="8" t="s">
        <v>28</v>
      </c>
      <c r="L1" s="8" t="s">
        <v>24</v>
      </c>
      <c r="M1" s="8" t="s">
        <v>19</v>
      </c>
      <c r="N1" s="16" t="s">
        <v>20</v>
      </c>
      <c r="O1" s="16" t="s">
        <v>21</v>
      </c>
      <c r="P1" s="16" t="s">
        <v>22</v>
      </c>
      <c r="Q1" s="7" t="s">
        <v>14</v>
      </c>
      <c r="R1" s="24" t="s">
        <v>29</v>
      </c>
    </row>
    <row r="2" spans="1:18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1038</v>
      </c>
      <c r="H2">
        <v>1763</v>
      </c>
      <c r="I2">
        <v>14153</v>
      </c>
      <c r="J2">
        <v>1016</v>
      </c>
      <c r="K2" s="9">
        <f t="shared" ref="K2:K13" si="0">(G2-J2)/I2</f>
        <v>1.55444075461033E-3</v>
      </c>
      <c r="L2" s="9">
        <v>-3.4621634989048257E-3</v>
      </c>
      <c r="M2" s="9">
        <v>1.0613297534091712</v>
      </c>
      <c r="N2" s="17">
        <v>2.1999999999999999E-2</v>
      </c>
      <c r="O2" s="17">
        <v>-9.6000000000000002E-2</v>
      </c>
      <c r="P2" s="18">
        <v>-1.7000000000000001E-2</v>
      </c>
      <c r="Q2" s="1">
        <v>-5.7164558750794903E-3</v>
      </c>
      <c r="R2" s="25">
        <v>1.76573871264043E-2</v>
      </c>
    </row>
    <row r="3" spans="1:18" x14ac:dyDescent="0.25">
      <c r="A3" t="s">
        <v>26</v>
      </c>
      <c r="B3">
        <v>2670</v>
      </c>
      <c r="C3">
        <v>2000</v>
      </c>
      <c r="D3">
        <v>16664</v>
      </c>
      <c r="E3">
        <f t="shared" ref="E3:E13" si="1">D2</f>
        <v>15659</v>
      </c>
      <c r="F3">
        <v>14522</v>
      </c>
      <c r="G3">
        <v>1101</v>
      </c>
      <c r="H3">
        <v>1857</v>
      </c>
      <c r="I3">
        <f t="shared" ref="I3:I13" si="2">F2</f>
        <v>13896</v>
      </c>
      <c r="J3">
        <f t="shared" ref="J3:J13" si="3">G2</f>
        <v>1038</v>
      </c>
      <c r="K3" s="9">
        <f t="shared" si="0"/>
        <v>4.5336787564766836E-3</v>
      </c>
      <c r="L3" s="9">
        <f t="shared" ref="L3:L13" si="4">(D2-E2)/I3</f>
        <v>4.5912492803684514E-2</v>
      </c>
      <c r="M3" s="9">
        <f t="shared" ref="M3:M13" si="5">E3/I3</f>
        <v>1.1268710420264825</v>
      </c>
      <c r="N3" s="17">
        <v>8.0000000000000002E-3</v>
      </c>
      <c r="O3" s="17">
        <v>-4.5999999999999999E-2</v>
      </c>
      <c r="P3" s="18">
        <v>-1.0999999999999999E-2</v>
      </c>
      <c r="Q3" s="1">
        <f t="shared" ref="Q3:Q13" si="6">N3+(O3*L3)+(P3*M3)</f>
        <v>-6.5075561312607942E-3</v>
      </c>
      <c r="R3" s="25">
        <f t="shared" ref="R3:R13" si="7">K3-Q3</f>
        <v>1.1041234887737478E-2</v>
      </c>
    </row>
    <row r="4" spans="1:18" x14ac:dyDescent="0.25">
      <c r="A4" t="s">
        <v>26</v>
      </c>
      <c r="B4">
        <v>2670</v>
      </c>
      <c r="C4">
        <v>2001</v>
      </c>
      <c r="D4">
        <v>16079</v>
      </c>
      <c r="E4">
        <f t="shared" si="1"/>
        <v>16664</v>
      </c>
      <c r="F4">
        <v>14606</v>
      </c>
      <c r="G4">
        <v>1084</v>
      </c>
      <c r="H4">
        <v>1430</v>
      </c>
      <c r="I4">
        <f t="shared" si="2"/>
        <v>14522</v>
      </c>
      <c r="J4">
        <f t="shared" si="3"/>
        <v>1101</v>
      </c>
      <c r="K4" s="9">
        <f t="shared" si="0"/>
        <v>-1.1706376532158104E-3</v>
      </c>
      <c r="L4" s="9">
        <f t="shared" si="4"/>
        <v>6.9205343616581733E-2</v>
      </c>
      <c r="M4" s="9">
        <f t="shared" si="5"/>
        <v>1.1475003443051921</v>
      </c>
      <c r="N4" s="17">
        <v>4.0000000000000001E-3</v>
      </c>
      <c r="O4" s="17">
        <v>-0.02</v>
      </c>
      <c r="P4" s="18">
        <v>-1E-3</v>
      </c>
      <c r="Q4" s="1">
        <f t="shared" si="6"/>
        <v>1.4683927833631736E-3</v>
      </c>
      <c r="R4" s="25">
        <f t="shared" si="7"/>
        <v>-2.639030436578984E-3</v>
      </c>
    </row>
    <row r="5" spans="1:18" x14ac:dyDescent="0.25">
      <c r="A5" t="s">
        <v>26</v>
      </c>
      <c r="B5">
        <v>2670</v>
      </c>
      <c r="C5">
        <v>2002</v>
      </c>
      <c r="D5">
        <v>16332</v>
      </c>
      <c r="E5">
        <f t="shared" si="1"/>
        <v>16079</v>
      </c>
      <c r="F5">
        <v>15329</v>
      </c>
      <c r="G5">
        <v>1070</v>
      </c>
      <c r="H5">
        <v>1974</v>
      </c>
      <c r="I5">
        <f t="shared" si="2"/>
        <v>14606</v>
      </c>
      <c r="J5">
        <f t="shared" si="3"/>
        <v>1084</v>
      </c>
      <c r="K5" s="9">
        <f t="shared" si="0"/>
        <v>-9.5851020128714232E-4</v>
      </c>
      <c r="L5" s="9">
        <f t="shared" si="4"/>
        <v>-4.0052033410927015E-2</v>
      </c>
      <c r="M5" s="9">
        <f t="shared" si="5"/>
        <v>1.100848966178283</v>
      </c>
      <c r="N5" s="17">
        <v>-2E-3</v>
      </c>
      <c r="O5" s="17">
        <v>-3.4000000000000002E-2</v>
      </c>
      <c r="P5" s="18">
        <v>4.0000000000000001E-3</v>
      </c>
      <c r="Q5" s="1">
        <f t="shared" si="6"/>
        <v>3.7651650006846503E-3</v>
      </c>
      <c r="R5" s="25">
        <f t="shared" si="7"/>
        <v>-4.7236752019717927E-3</v>
      </c>
    </row>
    <row r="6" spans="1:18" x14ac:dyDescent="0.25">
      <c r="A6" t="s">
        <v>26</v>
      </c>
      <c r="B6">
        <v>2670</v>
      </c>
      <c r="C6">
        <v>2003</v>
      </c>
      <c r="D6">
        <v>18232</v>
      </c>
      <c r="E6">
        <f t="shared" si="1"/>
        <v>16332</v>
      </c>
      <c r="F6">
        <v>17600</v>
      </c>
      <c r="G6">
        <v>1102</v>
      </c>
      <c r="H6">
        <v>2403</v>
      </c>
      <c r="I6">
        <f t="shared" si="2"/>
        <v>15329</v>
      </c>
      <c r="J6">
        <f t="shared" si="3"/>
        <v>1070</v>
      </c>
      <c r="K6" s="9">
        <f t="shared" si="0"/>
        <v>2.0875464805271055E-3</v>
      </c>
      <c r="L6" s="9">
        <f t="shared" si="4"/>
        <v>1.6504664361667427E-2</v>
      </c>
      <c r="M6" s="9">
        <f t="shared" si="5"/>
        <v>1.0654315349990215</v>
      </c>
      <c r="N6" s="17">
        <v>6.0000000000000001E-3</v>
      </c>
      <c r="O6" s="17">
        <v>5.0000000000000001E-3</v>
      </c>
      <c r="P6" s="18">
        <v>-6.0000000000000001E-3</v>
      </c>
      <c r="Q6" s="1">
        <f t="shared" si="6"/>
        <v>-3.1006588818579227E-4</v>
      </c>
      <c r="R6" s="25">
        <f t="shared" si="7"/>
        <v>2.3976123687128978E-3</v>
      </c>
    </row>
    <row r="7" spans="1:18" x14ac:dyDescent="0.25">
      <c r="A7" t="s">
        <v>26</v>
      </c>
      <c r="B7">
        <v>2670</v>
      </c>
      <c r="C7">
        <v>2004</v>
      </c>
      <c r="D7">
        <v>20011</v>
      </c>
      <c r="E7">
        <f>D6</f>
        <v>18232</v>
      </c>
      <c r="F7">
        <v>20708</v>
      </c>
      <c r="G7">
        <v>1143</v>
      </c>
      <c r="H7">
        <v>2990</v>
      </c>
      <c r="I7">
        <f>F6</f>
        <v>17600</v>
      </c>
      <c r="J7">
        <f>G6</f>
        <v>1102</v>
      </c>
      <c r="K7" s="9">
        <f t="shared" si="0"/>
        <v>2.3295454545454544E-3</v>
      </c>
      <c r="L7" s="9">
        <f>(D6-E6)/I7</f>
        <v>0.10795454545454546</v>
      </c>
      <c r="M7" s="9">
        <f t="shared" si="5"/>
        <v>1.0359090909090909</v>
      </c>
      <c r="N7" s="17">
        <v>1.9E-2</v>
      </c>
      <c r="O7" s="17">
        <v>1.7999999999999999E-2</v>
      </c>
      <c r="P7" s="18">
        <v>-1.4E-2</v>
      </c>
      <c r="Q7" s="1">
        <f t="shared" si="6"/>
        <v>6.4404545454545461E-3</v>
      </c>
      <c r="R7" s="25">
        <f t="shared" si="7"/>
        <v>-4.1109090909090922E-3</v>
      </c>
    </row>
    <row r="8" spans="1:18" x14ac:dyDescent="0.25">
      <c r="A8" t="s">
        <v>26</v>
      </c>
      <c r="B8">
        <v>2670</v>
      </c>
      <c r="C8">
        <v>2005</v>
      </c>
      <c r="D8">
        <v>21167</v>
      </c>
      <c r="E8">
        <f t="shared" si="1"/>
        <v>20011</v>
      </c>
      <c r="F8">
        <v>20513</v>
      </c>
      <c r="G8">
        <v>1242</v>
      </c>
      <c r="H8">
        <v>3234</v>
      </c>
      <c r="I8">
        <f t="shared" si="2"/>
        <v>20708</v>
      </c>
      <c r="J8">
        <f t="shared" si="3"/>
        <v>1143</v>
      </c>
      <c r="K8" s="9">
        <f t="shared" si="0"/>
        <v>4.7807610585281048E-3</v>
      </c>
      <c r="L8" s="9">
        <f t="shared" si="4"/>
        <v>8.5908827506277763E-2</v>
      </c>
      <c r="M8" s="9">
        <f t="shared" si="5"/>
        <v>0.96634151052733241</v>
      </c>
      <c r="N8" s="17">
        <v>-2.5000000000000001E-2</v>
      </c>
      <c r="O8" s="17">
        <v>-0.78800000000000003</v>
      </c>
      <c r="P8" s="18">
        <v>7.9000000000000001E-2</v>
      </c>
      <c r="Q8" s="1">
        <f t="shared" si="6"/>
        <v>-1.6355176743287625E-2</v>
      </c>
      <c r="R8" s="25">
        <f t="shared" si="7"/>
        <v>2.1135937801815729E-2</v>
      </c>
    </row>
    <row r="9" spans="1:18" x14ac:dyDescent="0.25">
      <c r="A9" t="s">
        <v>26</v>
      </c>
      <c r="B9">
        <v>2670</v>
      </c>
      <c r="C9">
        <v>2006</v>
      </c>
      <c r="D9">
        <v>22923</v>
      </c>
      <c r="E9">
        <f t="shared" si="1"/>
        <v>21167</v>
      </c>
      <c r="F9">
        <v>21294</v>
      </c>
      <c r="G9">
        <v>1522</v>
      </c>
      <c r="H9">
        <v>3851</v>
      </c>
      <c r="I9">
        <f t="shared" si="2"/>
        <v>20513</v>
      </c>
      <c r="J9">
        <f t="shared" si="3"/>
        <v>1242</v>
      </c>
      <c r="K9" s="9">
        <f t="shared" si="0"/>
        <v>1.364988056354507E-2</v>
      </c>
      <c r="L9" s="9">
        <f t="shared" si="4"/>
        <v>5.6354506898064642E-2</v>
      </c>
      <c r="M9" s="9">
        <f t="shared" si="5"/>
        <v>1.031882221030566</v>
      </c>
      <c r="N9" s="17">
        <v>7.0000000000000001E-3</v>
      </c>
      <c r="O9" s="17">
        <v>5.5E-2</v>
      </c>
      <c r="P9" s="18">
        <v>-5.0000000000000001E-3</v>
      </c>
      <c r="Q9" s="1">
        <f t="shared" si="6"/>
        <v>4.9400867742407251E-3</v>
      </c>
      <c r="R9" s="25">
        <f t="shared" si="7"/>
        <v>8.7097937893043445E-3</v>
      </c>
    </row>
    <row r="10" spans="1:18" x14ac:dyDescent="0.25">
      <c r="A10" t="s">
        <v>26</v>
      </c>
      <c r="B10">
        <v>2670</v>
      </c>
      <c r="C10">
        <v>2007</v>
      </c>
      <c r="D10">
        <v>24462</v>
      </c>
      <c r="E10">
        <f t="shared" si="1"/>
        <v>22923</v>
      </c>
      <c r="F10">
        <v>24694</v>
      </c>
      <c r="G10">
        <v>1368</v>
      </c>
      <c r="H10">
        <v>4096</v>
      </c>
      <c r="I10">
        <f t="shared" si="2"/>
        <v>21294</v>
      </c>
      <c r="J10">
        <f t="shared" si="3"/>
        <v>1522</v>
      </c>
      <c r="K10" s="9">
        <f t="shared" si="0"/>
        <v>-7.2320841551610782E-3</v>
      </c>
      <c r="L10" s="9">
        <f t="shared" si="4"/>
        <v>8.2464544003005541E-2</v>
      </c>
      <c r="M10" s="9">
        <f t="shared" si="5"/>
        <v>1.0765004226542687</v>
      </c>
      <c r="N10" s="17">
        <v>8.0000000000000002E-3</v>
      </c>
      <c r="O10" s="17">
        <v>3.0000000000000001E-3</v>
      </c>
      <c r="P10" s="18">
        <v>-5.0000000000000001E-3</v>
      </c>
      <c r="Q10" s="1">
        <f t="shared" si="6"/>
        <v>2.8648915187376731E-3</v>
      </c>
      <c r="R10" s="25">
        <f t="shared" si="7"/>
        <v>-1.009697567389875E-2</v>
      </c>
    </row>
    <row r="11" spans="1:18" x14ac:dyDescent="0.25">
      <c r="A11" t="s">
        <v>26</v>
      </c>
      <c r="B11">
        <v>2670</v>
      </c>
      <c r="C11">
        <v>2008</v>
      </c>
      <c r="D11">
        <v>25269</v>
      </c>
      <c r="E11">
        <f t="shared" si="1"/>
        <v>24462</v>
      </c>
      <c r="F11">
        <v>25547</v>
      </c>
      <c r="G11">
        <v>1404</v>
      </c>
      <c r="H11">
        <v>3460</v>
      </c>
      <c r="I11">
        <f t="shared" si="2"/>
        <v>24694</v>
      </c>
      <c r="J11">
        <f t="shared" si="3"/>
        <v>1368</v>
      </c>
      <c r="K11" s="9">
        <f t="shared" si="0"/>
        <v>1.457844010690856E-3</v>
      </c>
      <c r="L11" s="9">
        <f t="shared" si="4"/>
        <v>6.23228314570341E-2</v>
      </c>
      <c r="M11" s="9">
        <f t="shared" si="5"/>
        <v>0.99060500526443673</v>
      </c>
      <c r="N11" s="17">
        <v>-1E-3</v>
      </c>
      <c r="O11" s="17">
        <v>-1.2999999999999999E-2</v>
      </c>
      <c r="P11" s="18">
        <v>2E-3</v>
      </c>
      <c r="Q11" s="4">
        <f t="shared" si="6"/>
        <v>1.7101320158743015E-4</v>
      </c>
      <c r="R11" s="26">
        <f t="shared" si="7"/>
        <v>1.2868308091034258E-3</v>
      </c>
    </row>
    <row r="12" spans="1:18" x14ac:dyDescent="0.25">
      <c r="A12" t="s">
        <v>26</v>
      </c>
      <c r="B12">
        <v>2670</v>
      </c>
      <c r="C12">
        <v>2009</v>
      </c>
      <c r="D12">
        <v>23123</v>
      </c>
      <c r="E12">
        <f t="shared" si="1"/>
        <v>25269</v>
      </c>
      <c r="F12">
        <v>27250</v>
      </c>
      <c r="G12">
        <v>1293</v>
      </c>
      <c r="H12">
        <v>3193</v>
      </c>
      <c r="I12">
        <f t="shared" si="2"/>
        <v>25547</v>
      </c>
      <c r="J12">
        <f t="shared" si="3"/>
        <v>1404</v>
      </c>
      <c r="K12" s="9">
        <f t="shared" si="0"/>
        <v>-4.3449328688299994E-3</v>
      </c>
      <c r="L12" s="9">
        <f t="shared" si="4"/>
        <v>3.158883626257486E-2</v>
      </c>
      <c r="M12" s="9">
        <f t="shared" si="5"/>
        <v>0.98911809605824563</v>
      </c>
      <c r="N12" s="17">
        <v>-1.4E-2</v>
      </c>
      <c r="O12" s="17">
        <v>3.1E-2</v>
      </c>
      <c r="P12" s="18">
        <v>1.0999999999999999E-2</v>
      </c>
      <c r="Q12" s="1">
        <f t="shared" si="6"/>
        <v>-2.1404470192194769E-3</v>
      </c>
      <c r="R12" s="29">
        <f t="shared" si="7"/>
        <v>-2.2044858496105225E-3</v>
      </c>
    </row>
    <row r="13" spans="1:18" x14ac:dyDescent="0.25">
      <c r="A13" t="s">
        <v>26</v>
      </c>
      <c r="B13">
        <v>2670</v>
      </c>
      <c r="C13">
        <v>2010</v>
      </c>
      <c r="D13">
        <v>26662</v>
      </c>
      <c r="E13">
        <f t="shared" si="1"/>
        <v>23123</v>
      </c>
      <c r="F13">
        <v>30156</v>
      </c>
      <c r="G13">
        <v>1434</v>
      </c>
      <c r="H13">
        <v>4085</v>
      </c>
      <c r="I13">
        <f t="shared" si="2"/>
        <v>27250</v>
      </c>
      <c r="J13">
        <f t="shared" si="3"/>
        <v>1293</v>
      </c>
      <c r="K13" s="9">
        <f t="shared" si="0"/>
        <v>5.174311926605505E-3</v>
      </c>
      <c r="L13" s="9">
        <f t="shared" si="4"/>
        <v>-7.875229357798165E-2</v>
      </c>
      <c r="M13" s="9">
        <f t="shared" si="5"/>
        <v>0.84855045871559631</v>
      </c>
      <c r="N13" s="17">
        <v>6.0000000000000001E-3</v>
      </c>
      <c r="O13" s="17">
        <v>-6.3E-2</v>
      </c>
      <c r="P13" s="18">
        <v>-0.01</v>
      </c>
      <c r="Q13" s="1">
        <f t="shared" si="6"/>
        <v>2.4758899082568796E-3</v>
      </c>
      <c r="R13" s="29">
        <f t="shared" si="7"/>
        <v>2.6984220183486254E-3</v>
      </c>
    </row>
    <row r="14" spans="1:18" x14ac:dyDescent="0.25">
      <c r="R14" s="25"/>
    </row>
    <row r="16" spans="1:18" x14ac:dyDescent="0.25">
      <c r="P16" s="15" t="s">
        <v>5</v>
      </c>
      <c r="Q16" s="28"/>
      <c r="R16" s="15">
        <f>AVERAGE(R7:R11)</f>
        <v>3.3849355270831314E-3</v>
      </c>
    </row>
    <row r="17" spans="16:18" x14ac:dyDescent="0.25">
      <c r="P17" s="14" t="s">
        <v>7</v>
      </c>
      <c r="Q17" s="28"/>
      <c r="R17" s="15">
        <f>MIN(R7:R11)</f>
        <v>-1.009697567389875E-2</v>
      </c>
    </row>
    <row r="18" spans="16:18" x14ac:dyDescent="0.25">
      <c r="P18" s="14" t="s">
        <v>6</v>
      </c>
      <c r="Q18" s="28"/>
      <c r="R18" s="15">
        <f>MAX(R7:R11)</f>
        <v>2.1135937801815729E-2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A23" sqref="A23"/>
    </sheetView>
  </sheetViews>
  <sheetFormatPr defaultRowHeight="15" x14ac:dyDescent="0.25"/>
  <cols>
    <col min="1" max="1" width="11.28515625" customWidth="1"/>
    <col min="9" max="9" width="10.5703125" customWidth="1"/>
    <col min="11" max="11" width="10.7109375" style="13" customWidth="1"/>
    <col min="12" max="12" width="11.140625" style="13" customWidth="1"/>
    <col min="13" max="13" width="9.28515625" style="13" customWidth="1"/>
    <col min="14" max="14" width="10.85546875" style="23" customWidth="1"/>
    <col min="15" max="15" width="11.140625" style="23" customWidth="1"/>
    <col min="16" max="16" width="10.42578125" style="23" customWidth="1"/>
    <col min="18" max="18" width="12.42578125" style="27" customWidth="1"/>
  </cols>
  <sheetData>
    <row r="1" spans="1:19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13</v>
      </c>
      <c r="H1" s="7" t="s">
        <v>11</v>
      </c>
      <c r="I1" s="7" t="s">
        <v>16</v>
      </c>
      <c r="J1" s="7" t="s">
        <v>27</v>
      </c>
      <c r="K1" s="11" t="s">
        <v>28</v>
      </c>
      <c r="L1" s="11" t="s">
        <v>24</v>
      </c>
      <c r="M1" s="11" t="s">
        <v>19</v>
      </c>
      <c r="N1" s="21" t="s">
        <v>20</v>
      </c>
      <c r="O1" s="21" t="s">
        <v>21</v>
      </c>
      <c r="P1" s="21" t="s">
        <v>22</v>
      </c>
      <c r="Q1" s="7" t="s">
        <v>14</v>
      </c>
      <c r="R1" s="24" t="s">
        <v>29</v>
      </c>
    </row>
    <row r="2" spans="1:19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1038</v>
      </c>
      <c r="H2">
        <v>1763</v>
      </c>
      <c r="I2">
        <v>14153</v>
      </c>
      <c r="J2">
        <v>1016</v>
      </c>
      <c r="K2" s="12">
        <f t="shared" ref="K2:K13" si="0">(G2-J2)/I2</f>
        <v>1.55444075461033E-3</v>
      </c>
      <c r="L2" s="12">
        <v>-3.4621634989048257E-3</v>
      </c>
      <c r="M2" s="12">
        <v>1.0613297534091712</v>
      </c>
      <c r="N2" s="23">
        <v>2.1999999999999999E-2</v>
      </c>
      <c r="O2" s="23">
        <v>-9.6000000000000002E-2</v>
      </c>
      <c r="P2" s="22">
        <v>-1.7000000000000001E-2</v>
      </c>
      <c r="Q2" s="1">
        <v>-5.7164558750794903E-3</v>
      </c>
      <c r="R2" s="25">
        <v>1.76573871264043E-2</v>
      </c>
    </row>
    <row r="3" spans="1:19" x14ac:dyDescent="0.25">
      <c r="A3" t="s">
        <v>26</v>
      </c>
      <c r="B3">
        <v>2670</v>
      </c>
      <c r="C3">
        <v>2000</v>
      </c>
      <c r="D3">
        <v>16664</v>
      </c>
      <c r="E3">
        <f t="shared" ref="E3:E13" si="1">D2</f>
        <v>15659</v>
      </c>
      <c r="F3">
        <v>14522</v>
      </c>
      <c r="G3">
        <v>1101</v>
      </c>
      <c r="H3">
        <v>1857</v>
      </c>
      <c r="I3">
        <f t="shared" ref="I3:I13" si="2">F2</f>
        <v>13896</v>
      </c>
      <c r="J3">
        <f t="shared" ref="J3:J13" si="3">G2</f>
        <v>1038</v>
      </c>
      <c r="K3" s="12">
        <f t="shared" si="0"/>
        <v>4.5336787564766836E-3</v>
      </c>
      <c r="L3" s="12">
        <f t="shared" ref="L3:L13" si="4">(D2-E2)/I3</f>
        <v>4.5912492803684514E-2</v>
      </c>
      <c r="M3" s="12">
        <f t="shared" ref="M3:M13" si="5">E3/I3</f>
        <v>1.1268710420264825</v>
      </c>
      <c r="N3" s="23">
        <v>8.0000000000000002E-3</v>
      </c>
      <c r="O3" s="23">
        <v>-4.5999999999999999E-2</v>
      </c>
      <c r="P3" s="22">
        <v>-1.0999999999999999E-2</v>
      </c>
      <c r="Q3" s="1">
        <f t="shared" ref="Q3:Q13" si="6">N3+(O3*L3)+(P3*M3)</f>
        <v>-6.5075561312607942E-3</v>
      </c>
      <c r="R3" s="25">
        <f t="shared" ref="R3:R13" si="7">K3-Q3</f>
        <v>1.1041234887737478E-2</v>
      </c>
    </row>
    <row r="4" spans="1:19" x14ac:dyDescent="0.25">
      <c r="A4" t="s">
        <v>26</v>
      </c>
      <c r="B4">
        <v>2670</v>
      </c>
      <c r="C4">
        <v>2001</v>
      </c>
      <c r="D4">
        <v>16079</v>
      </c>
      <c r="E4">
        <f t="shared" si="1"/>
        <v>16664</v>
      </c>
      <c r="F4">
        <v>14606</v>
      </c>
      <c r="G4">
        <v>1084</v>
      </c>
      <c r="H4">
        <v>1430</v>
      </c>
      <c r="I4">
        <f t="shared" si="2"/>
        <v>14522</v>
      </c>
      <c r="J4">
        <f t="shared" si="3"/>
        <v>1101</v>
      </c>
      <c r="K4" s="12">
        <f t="shared" si="0"/>
        <v>-1.1706376532158104E-3</v>
      </c>
      <c r="L4" s="12">
        <f t="shared" si="4"/>
        <v>6.9205343616581733E-2</v>
      </c>
      <c r="M4" s="12">
        <f t="shared" si="5"/>
        <v>1.1475003443051921</v>
      </c>
      <c r="N4" s="23">
        <v>4.0000000000000001E-3</v>
      </c>
      <c r="O4" s="23">
        <v>-0.02</v>
      </c>
      <c r="P4" s="22">
        <v>-1E-3</v>
      </c>
      <c r="Q4" s="1">
        <f t="shared" si="6"/>
        <v>1.4683927833631736E-3</v>
      </c>
      <c r="R4" s="25">
        <f t="shared" si="7"/>
        <v>-2.639030436578984E-3</v>
      </c>
    </row>
    <row r="5" spans="1:19" x14ac:dyDescent="0.25">
      <c r="A5" t="s">
        <v>26</v>
      </c>
      <c r="B5">
        <v>2670</v>
      </c>
      <c r="C5">
        <v>2002</v>
      </c>
      <c r="D5">
        <v>16332</v>
      </c>
      <c r="E5">
        <f t="shared" si="1"/>
        <v>16079</v>
      </c>
      <c r="F5">
        <v>15329</v>
      </c>
      <c r="G5">
        <v>1070</v>
      </c>
      <c r="H5">
        <v>1974</v>
      </c>
      <c r="I5">
        <f t="shared" si="2"/>
        <v>14606</v>
      </c>
      <c r="J5">
        <f t="shared" si="3"/>
        <v>1084</v>
      </c>
      <c r="K5" s="12">
        <f t="shared" si="0"/>
        <v>-9.5851020128714232E-4</v>
      </c>
      <c r="L5" s="12">
        <f t="shared" si="4"/>
        <v>-4.0052033410927015E-2</v>
      </c>
      <c r="M5" s="12">
        <f t="shared" si="5"/>
        <v>1.100848966178283</v>
      </c>
      <c r="N5" s="23">
        <v>-2E-3</v>
      </c>
      <c r="O5" s="23">
        <v>-3.4000000000000002E-2</v>
      </c>
      <c r="P5" s="22">
        <v>4.0000000000000001E-3</v>
      </c>
      <c r="Q5" s="1">
        <f t="shared" si="6"/>
        <v>3.7651650006846503E-3</v>
      </c>
      <c r="R5" s="25">
        <f t="shared" si="7"/>
        <v>-4.7236752019717927E-3</v>
      </c>
    </row>
    <row r="6" spans="1:19" x14ac:dyDescent="0.25">
      <c r="A6" t="s">
        <v>26</v>
      </c>
      <c r="B6">
        <v>2670</v>
      </c>
      <c r="C6">
        <v>2003</v>
      </c>
      <c r="D6">
        <v>18232</v>
      </c>
      <c r="E6">
        <f t="shared" si="1"/>
        <v>16332</v>
      </c>
      <c r="F6">
        <v>17600</v>
      </c>
      <c r="G6">
        <v>1102</v>
      </c>
      <c r="H6">
        <v>2403</v>
      </c>
      <c r="I6">
        <f t="shared" si="2"/>
        <v>15329</v>
      </c>
      <c r="J6">
        <f t="shared" si="3"/>
        <v>1070</v>
      </c>
      <c r="K6" s="12">
        <f t="shared" si="0"/>
        <v>2.0875464805271055E-3</v>
      </c>
      <c r="L6" s="12">
        <f t="shared" si="4"/>
        <v>1.6504664361667427E-2</v>
      </c>
      <c r="M6" s="12">
        <f t="shared" si="5"/>
        <v>1.0654315349990215</v>
      </c>
      <c r="N6" s="23">
        <v>6.0000000000000001E-3</v>
      </c>
      <c r="O6" s="23">
        <v>5.0000000000000001E-3</v>
      </c>
      <c r="P6" s="22">
        <v>-6.0000000000000001E-3</v>
      </c>
      <c r="Q6" s="1">
        <f t="shared" si="6"/>
        <v>-3.1006588818579227E-4</v>
      </c>
      <c r="R6" s="25">
        <f t="shared" si="7"/>
        <v>2.3976123687128978E-3</v>
      </c>
    </row>
    <row r="7" spans="1:19" x14ac:dyDescent="0.25">
      <c r="A7" t="s">
        <v>26</v>
      </c>
      <c r="B7">
        <v>2670</v>
      </c>
      <c r="C7">
        <v>2004</v>
      </c>
      <c r="D7">
        <v>20011</v>
      </c>
      <c r="E7">
        <f t="shared" si="1"/>
        <v>18232</v>
      </c>
      <c r="F7">
        <v>20708</v>
      </c>
      <c r="G7">
        <v>1143</v>
      </c>
      <c r="H7">
        <v>2990</v>
      </c>
      <c r="I7">
        <f t="shared" si="2"/>
        <v>17600</v>
      </c>
      <c r="J7">
        <f t="shared" si="3"/>
        <v>1102</v>
      </c>
      <c r="K7" s="12">
        <f t="shared" si="0"/>
        <v>2.3295454545454544E-3</v>
      </c>
      <c r="L7" s="12">
        <f t="shared" si="4"/>
        <v>0.10795454545454546</v>
      </c>
      <c r="M7" s="12">
        <f t="shared" si="5"/>
        <v>1.0359090909090909</v>
      </c>
      <c r="N7" s="23">
        <v>1.9E-2</v>
      </c>
      <c r="O7" s="23">
        <v>1.7999999999999999E-2</v>
      </c>
      <c r="P7" s="22">
        <v>-1.4E-2</v>
      </c>
      <c r="Q7" s="1">
        <f t="shared" si="6"/>
        <v>6.4404545454545461E-3</v>
      </c>
      <c r="R7" s="25">
        <f t="shared" si="7"/>
        <v>-4.1109090909090922E-3</v>
      </c>
    </row>
    <row r="8" spans="1:19" x14ac:dyDescent="0.25">
      <c r="A8" t="s">
        <v>26</v>
      </c>
      <c r="B8">
        <v>2670</v>
      </c>
      <c r="C8">
        <v>2005</v>
      </c>
      <c r="D8">
        <v>21167</v>
      </c>
      <c r="E8">
        <f t="shared" si="1"/>
        <v>20011</v>
      </c>
      <c r="F8">
        <v>20513</v>
      </c>
      <c r="G8">
        <v>1242</v>
      </c>
      <c r="H8">
        <v>3234</v>
      </c>
      <c r="I8">
        <f t="shared" si="2"/>
        <v>20708</v>
      </c>
      <c r="J8">
        <f t="shared" si="3"/>
        <v>1143</v>
      </c>
      <c r="K8" s="12">
        <f t="shared" si="0"/>
        <v>4.7807610585281048E-3</v>
      </c>
      <c r="L8" s="12">
        <f t="shared" si="4"/>
        <v>8.5908827506277763E-2</v>
      </c>
      <c r="M8" s="12">
        <f t="shared" si="5"/>
        <v>0.96634151052733241</v>
      </c>
      <c r="N8" s="23">
        <v>-2.5000000000000001E-2</v>
      </c>
      <c r="O8" s="23">
        <v>-0.78800000000000003</v>
      </c>
      <c r="P8" s="22">
        <v>7.9000000000000001E-2</v>
      </c>
      <c r="Q8" s="1">
        <f t="shared" si="6"/>
        <v>-1.6355176743287625E-2</v>
      </c>
      <c r="R8" s="25">
        <f t="shared" si="7"/>
        <v>2.1135937801815729E-2</v>
      </c>
    </row>
    <row r="9" spans="1:19" x14ac:dyDescent="0.25">
      <c r="A9" t="s">
        <v>26</v>
      </c>
      <c r="B9">
        <v>2670</v>
      </c>
      <c r="C9">
        <v>2006</v>
      </c>
      <c r="D9">
        <v>22923</v>
      </c>
      <c r="E9">
        <f t="shared" si="1"/>
        <v>21167</v>
      </c>
      <c r="F9">
        <v>21294</v>
      </c>
      <c r="G9">
        <v>1522</v>
      </c>
      <c r="H9">
        <v>3851</v>
      </c>
      <c r="I9">
        <f t="shared" si="2"/>
        <v>20513</v>
      </c>
      <c r="J9">
        <f t="shared" si="3"/>
        <v>1242</v>
      </c>
      <c r="K9" s="12">
        <f t="shared" si="0"/>
        <v>1.364988056354507E-2</v>
      </c>
      <c r="L9" s="12">
        <f t="shared" si="4"/>
        <v>5.6354506898064642E-2</v>
      </c>
      <c r="M9" s="12">
        <f t="shared" si="5"/>
        <v>1.031882221030566</v>
      </c>
      <c r="N9" s="23">
        <v>7.0000000000000001E-3</v>
      </c>
      <c r="O9" s="23">
        <v>5.5E-2</v>
      </c>
      <c r="P9" s="22">
        <v>-5.0000000000000001E-3</v>
      </c>
      <c r="Q9" s="1">
        <f t="shared" si="6"/>
        <v>4.9400867742407251E-3</v>
      </c>
      <c r="R9" s="25">
        <f t="shared" si="7"/>
        <v>8.7097937893043445E-3</v>
      </c>
    </row>
    <row r="10" spans="1:19" x14ac:dyDescent="0.25">
      <c r="A10" t="s">
        <v>26</v>
      </c>
      <c r="B10">
        <v>2670</v>
      </c>
      <c r="C10">
        <v>2007</v>
      </c>
      <c r="D10">
        <v>24462</v>
      </c>
      <c r="E10">
        <f t="shared" si="1"/>
        <v>22923</v>
      </c>
      <c r="F10">
        <v>24694</v>
      </c>
      <c r="G10">
        <v>1368</v>
      </c>
      <c r="H10">
        <v>4096</v>
      </c>
      <c r="I10">
        <f t="shared" si="2"/>
        <v>21294</v>
      </c>
      <c r="J10">
        <f t="shared" si="3"/>
        <v>1522</v>
      </c>
      <c r="K10" s="12">
        <f t="shared" si="0"/>
        <v>-7.2320841551610782E-3</v>
      </c>
      <c r="L10" s="12">
        <f t="shared" si="4"/>
        <v>8.2464544003005541E-2</v>
      </c>
      <c r="M10" s="12">
        <f t="shared" si="5"/>
        <v>1.0765004226542687</v>
      </c>
      <c r="N10" s="23">
        <v>8.0000000000000002E-3</v>
      </c>
      <c r="O10" s="23">
        <v>3.0000000000000001E-3</v>
      </c>
      <c r="P10" s="22">
        <v>-5.0000000000000001E-3</v>
      </c>
      <c r="Q10" s="1">
        <f t="shared" si="6"/>
        <v>2.8648915187376731E-3</v>
      </c>
      <c r="R10" s="25">
        <f t="shared" si="7"/>
        <v>-1.009697567389875E-2</v>
      </c>
    </row>
    <row r="11" spans="1:19" x14ac:dyDescent="0.25">
      <c r="A11" t="s">
        <v>26</v>
      </c>
      <c r="B11">
        <v>2670</v>
      </c>
      <c r="C11">
        <v>2008</v>
      </c>
      <c r="D11">
        <v>25269</v>
      </c>
      <c r="E11">
        <f t="shared" si="1"/>
        <v>24462</v>
      </c>
      <c r="F11">
        <v>25547</v>
      </c>
      <c r="G11">
        <v>1404</v>
      </c>
      <c r="H11">
        <v>3460</v>
      </c>
      <c r="I11">
        <f t="shared" si="2"/>
        <v>24694</v>
      </c>
      <c r="J11">
        <f t="shared" si="3"/>
        <v>1368</v>
      </c>
      <c r="K11" s="12">
        <f t="shared" si="0"/>
        <v>1.457844010690856E-3</v>
      </c>
      <c r="L11" s="12">
        <f t="shared" si="4"/>
        <v>6.23228314570341E-2</v>
      </c>
      <c r="M11" s="12">
        <f t="shared" si="5"/>
        <v>0.99060500526443673</v>
      </c>
      <c r="N11" s="23">
        <v>-1E-3</v>
      </c>
      <c r="O11" s="23">
        <v>-1.2999999999999999E-2</v>
      </c>
      <c r="P11" s="22">
        <v>2E-3</v>
      </c>
      <c r="Q11" s="4">
        <f t="shared" si="6"/>
        <v>1.7101320158743015E-4</v>
      </c>
      <c r="R11" s="26">
        <f t="shared" si="7"/>
        <v>1.2868308091034258E-3</v>
      </c>
    </row>
    <row r="12" spans="1:19" x14ac:dyDescent="0.25">
      <c r="A12" t="s">
        <v>26</v>
      </c>
      <c r="B12">
        <v>2670</v>
      </c>
      <c r="C12">
        <v>2009</v>
      </c>
      <c r="D12">
        <v>23123</v>
      </c>
      <c r="E12">
        <f t="shared" si="1"/>
        <v>25269</v>
      </c>
      <c r="F12" s="3">
        <v>27675</v>
      </c>
      <c r="G12" s="3">
        <v>868</v>
      </c>
      <c r="H12" s="3">
        <v>3469.25</v>
      </c>
      <c r="I12">
        <f t="shared" si="2"/>
        <v>25547</v>
      </c>
      <c r="J12">
        <f t="shared" si="3"/>
        <v>1404</v>
      </c>
      <c r="K12" s="12">
        <f t="shared" si="0"/>
        <v>-2.0980937096332249E-2</v>
      </c>
      <c r="L12" s="12">
        <f t="shared" si="4"/>
        <v>3.158883626257486E-2</v>
      </c>
      <c r="M12" s="12">
        <f t="shared" si="5"/>
        <v>0.98911809605824563</v>
      </c>
      <c r="N12" s="23">
        <v>-1.4E-2</v>
      </c>
      <c r="O12" s="23">
        <v>3.1E-2</v>
      </c>
      <c r="P12" s="22">
        <v>1.0999999999999999E-2</v>
      </c>
      <c r="Q12" s="1">
        <f t="shared" si="6"/>
        <v>-2.1404470192194769E-3</v>
      </c>
      <c r="R12" s="29">
        <f t="shared" si="7"/>
        <v>-1.8840490077112772E-2</v>
      </c>
      <c r="S12" s="2"/>
    </row>
    <row r="13" spans="1:19" x14ac:dyDescent="0.25">
      <c r="A13" t="s">
        <v>26</v>
      </c>
      <c r="B13">
        <v>2670</v>
      </c>
      <c r="C13">
        <v>2010</v>
      </c>
      <c r="D13">
        <v>26662</v>
      </c>
      <c r="E13">
        <f t="shared" si="1"/>
        <v>23123</v>
      </c>
      <c r="F13">
        <v>30156</v>
      </c>
      <c r="G13">
        <v>1434</v>
      </c>
      <c r="H13">
        <v>4085</v>
      </c>
      <c r="I13">
        <f t="shared" si="2"/>
        <v>27675</v>
      </c>
      <c r="J13">
        <f t="shared" si="3"/>
        <v>868</v>
      </c>
      <c r="K13" s="12">
        <f t="shared" si="0"/>
        <v>2.0451671183378501E-2</v>
      </c>
      <c r="L13" s="12">
        <f t="shared" si="4"/>
        <v>-7.7542908762420953E-2</v>
      </c>
      <c r="M13" s="12">
        <f t="shared" si="5"/>
        <v>0.83551942186088524</v>
      </c>
      <c r="N13" s="23">
        <v>6.0000000000000001E-3</v>
      </c>
      <c r="O13" s="23">
        <v>-6.3E-2</v>
      </c>
      <c r="P13" s="22">
        <v>-0.01</v>
      </c>
      <c r="Q13" s="1">
        <f t="shared" si="6"/>
        <v>2.5300090334236663E-3</v>
      </c>
      <c r="R13" s="29">
        <f t="shared" si="7"/>
        <v>1.7921662149954835E-2</v>
      </c>
    </row>
    <row r="14" spans="1:19" x14ac:dyDescent="0.25">
      <c r="R14" s="25"/>
    </row>
    <row r="16" spans="1:19" x14ac:dyDescent="0.25">
      <c r="P16" s="15" t="s">
        <v>5</v>
      </c>
      <c r="Q16" s="28"/>
      <c r="R16" s="15">
        <f>AVERAGE(R7:R11)</f>
        <v>3.3849355270831314E-3</v>
      </c>
    </row>
    <row r="17" spans="1:18" x14ac:dyDescent="0.25">
      <c r="P17" s="14" t="s">
        <v>7</v>
      </c>
      <c r="Q17" s="28"/>
      <c r="R17" s="15">
        <f>MIN(R7:R11)</f>
        <v>-1.009697567389875E-2</v>
      </c>
    </row>
    <row r="18" spans="1:18" x14ac:dyDescent="0.25">
      <c r="P18" s="14" t="s">
        <v>6</v>
      </c>
      <c r="Q18" s="28"/>
      <c r="R18" s="15">
        <f>MAX(R7:R11)</f>
        <v>2.1135937801815729E-2</v>
      </c>
    </row>
    <row r="21" spans="1:18" x14ac:dyDescent="0.25">
      <c r="A21" t="s">
        <v>2</v>
      </c>
      <c r="F21">
        <v>27250</v>
      </c>
      <c r="G21">
        <v>1293</v>
      </c>
      <c r="H21">
        <v>3193</v>
      </c>
    </row>
    <row r="22" spans="1:18" x14ac:dyDescent="0.25">
      <c r="A22" t="s">
        <v>35</v>
      </c>
      <c r="F22">
        <f>-G22</f>
        <v>425</v>
      </c>
      <c r="G22">
        <v>-425</v>
      </c>
      <c r="H22">
        <f>-G22*0.65</f>
        <v>276.25</v>
      </c>
    </row>
    <row r="23" spans="1:18" x14ac:dyDescent="0.25">
      <c r="A23" t="s">
        <v>3</v>
      </c>
      <c r="F23" s="3">
        <f>SUM(F21:F22)</f>
        <v>27675</v>
      </c>
      <c r="G23" s="3">
        <f>SUM(G21:G22)</f>
        <v>868</v>
      </c>
      <c r="H23" s="3">
        <f>SUM(H21:H22)</f>
        <v>3469.25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/>
  </sheetViews>
  <sheetFormatPr defaultRowHeight="15" x14ac:dyDescent="0.25"/>
  <cols>
    <col min="1" max="1" width="11.28515625" customWidth="1"/>
    <col min="9" max="9" width="10.5703125" customWidth="1"/>
    <col min="11" max="11" width="10.7109375" style="13" customWidth="1"/>
    <col min="12" max="12" width="11.140625" style="13" customWidth="1"/>
    <col min="13" max="13" width="9.28515625" style="13" customWidth="1"/>
    <col min="14" max="14" width="10.85546875" style="23" customWidth="1"/>
    <col min="15" max="15" width="11.140625" style="23" customWidth="1"/>
    <col min="16" max="16" width="10.42578125" style="23" customWidth="1"/>
    <col min="18" max="18" width="12.42578125" style="27" customWidth="1"/>
  </cols>
  <sheetData>
    <row r="1" spans="1:18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10</v>
      </c>
      <c r="H1" s="7" t="s">
        <v>11</v>
      </c>
      <c r="I1" s="7" t="s">
        <v>16</v>
      </c>
      <c r="J1" s="7" t="s">
        <v>17</v>
      </c>
      <c r="K1" s="11" t="s">
        <v>18</v>
      </c>
      <c r="L1" s="11" t="s">
        <v>24</v>
      </c>
      <c r="M1" s="11" t="s">
        <v>19</v>
      </c>
      <c r="N1" s="21" t="s">
        <v>20</v>
      </c>
      <c r="O1" s="21" t="s">
        <v>21</v>
      </c>
      <c r="P1" s="21" t="s">
        <v>22</v>
      </c>
      <c r="Q1" s="7" t="s">
        <v>12</v>
      </c>
      <c r="R1" s="24" t="s">
        <v>23</v>
      </c>
    </row>
    <row r="2" spans="1:18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3953</v>
      </c>
      <c r="H2">
        <v>1763</v>
      </c>
      <c r="I2">
        <v>14153</v>
      </c>
      <c r="J2">
        <v>3784</v>
      </c>
      <c r="K2" s="12">
        <v>1.1940931251324808E-2</v>
      </c>
      <c r="L2" s="12">
        <v>-3.4621634989048257E-3</v>
      </c>
      <c r="M2" s="12">
        <v>1.0613297534091712</v>
      </c>
      <c r="N2" s="23">
        <v>-4.1000000000000002E-2</v>
      </c>
      <c r="O2" s="23">
        <v>-7.4999999999999997E-2</v>
      </c>
      <c r="P2" s="23">
        <v>3.3000000000000002E-2</v>
      </c>
      <c r="Q2" s="1">
        <v>-5.7164558750794903E-3</v>
      </c>
      <c r="R2" s="25">
        <v>1.76573871264043E-2</v>
      </c>
    </row>
    <row r="3" spans="1:18" x14ac:dyDescent="0.25">
      <c r="A3" t="s">
        <v>26</v>
      </c>
      <c r="B3">
        <v>2670</v>
      </c>
      <c r="C3">
        <v>2000</v>
      </c>
      <c r="D3">
        <v>16664</v>
      </c>
      <c r="E3">
        <f t="shared" ref="E3:E13" si="0">D2</f>
        <v>15659</v>
      </c>
      <c r="F3">
        <v>14522</v>
      </c>
      <c r="G3">
        <v>5064</v>
      </c>
      <c r="H3">
        <v>1857</v>
      </c>
      <c r="I3">
        <f t="shared" ref="I3:I13" si="1">F2</f>
        <v>13896</v>
      </c>
      <c r="J3">
        <f t="shared" ref="J3:J13" si="2">G2</f>
        <v>3953</v>
      </c>
      <c r="K3" s="12">
        <f t="shared" ref="K3:K13" si="3">(G3-J3)/I3</f>
        <v>7.9951065054692003E-2</v>
      </c>
      <c r="L3" s="12">
        <f t="shared" ref="L3:L13" si="4">(D2-E2)/I3</f>
        <v>4.5912492803684514E-2</v>
      </c>
      <c r="M3" s="12">
        <f t="shared" ref="M3:M13" si="5">E3/I3</f>
        <v>1.1268710420264825</v>
      </c>
      <c r="N3" s="23">
        <v>6.7000000000000004E-2</v>
      </c>
      <c r="O3" s="23">
        <v>0.20899999999999999</v>
      </c>
      <c r="P3" s="23">
        <v>-7.4999999999999997E-2</v>
      </c>
      <c r="Q3" s="1">
        <f t="shared" ref="Q3:Q13" si="6">N3+(O3*L3)+(P3*M3)</f>
        <v>-7.9196171560161205E-3</v>
      </c>
      <c r="R3" s="25">
        <f t="shared" ref="R3:R13" si="7">K3-Q3</f>
        <v>8.7870682210708123E-2</v>
      </c>
    </row>
    <row r="4" spans="1:18" x14ac:dyDescent="0.25">
      <c r="A4" t="s">
        <v>26</v>
      </c>
      <c r="B4">
        <v>2670</v>
      </c>
      <c r="C4">
        <v>2001</v>
      </c>
      <c r="D4">
        <v>16079</v>
      </c>
      <c r="E4">
        <f t="shared" si="0"/>
        <v>16664</v>
      </c>
      <c r="F4">
        <v>14606</v>
      </c>
      <c r="G4">
        <v>4825</v>
      </c>
      <c r="H4">
        <v>1430</v>
      </c>
      <c r="I4">
        <f t="shared" si="1"/>
        <v>14522</v>
      </c>
      <c r="J4">
        <f t="shared" si="2"/>
        <v>5064</v>
      </c>
      <c r="K4" s="12">
        <f t="shared" si="3"/>
        <v>-1.6457788183445805E-2</v>
      </c>
      <c r="L4" s="12">
        <f t="shared" si="4"/>
        <v>6.9205343616581733E-2</v>
      </c>
      <c r="M4" s="12">
        <f t="shared" si="5"/>
        <v>1.1475003443051921</v>
      </c>
      <c r="N4" s="23">
        <v>-2.1999999999999999E-2</v>
      </c>
      <c r="O4" s="23">
        <v>2.9000000000000001E-2</v>
      </c>
      <c r="P4" s="23">
        <v>2.4E-2</v>
      </c>
      <c r="Q4" s="1">
        <f t="shared" si="6"/>
        <v>7.5469632282054826E-3</v>
      </c>
      <c r="R4" s="25">
        <f t="shared" si="7"/>
        <v>-2.4004751411651287E-2</v>
      </c>
    </row>
    <row r="5" spans="1:18" x14ac:dyDescent="0.25">
      <c r="A5" t="s">
        <v>26</v>
      </c>
      <c r="B5">
        <v>2670</v>
      </c>
      <c r="C5">
        <v>2002</v>
      </c>
      <c r="D5">
        <v>16332</v>
      </c>
      <c r="E5">
        <f t="shared" si="0"/>
        <v>16079</v>
      </c>
      <c r="F5">
        <v>15329</v>
      </c>
      <c r="G5">
        <v>4709</v>
      </c>
      <c r="H5">
        <v>1974</v>
      </c>
      <c r="I5">
        <f t="shared" si="1"/>
        <v>14606</v>
      </c>
      <c r="J5">
        <f t="shared" si="2"/>
        <v>4825</v>
      </c>
      <c r="K5" s="12">
        <f t="shared" si="3"/>
        <v>-7.941941667807751E-3</v>
      </c>
      <c r="L5" s="12">
        <f t="shared" si="4"/>
        <v>-4.0052033410927015E-2</v>
      </c>
      <c r="M5" s="12">
        <f t="shared" si="5"/>
        <v>1.100848966178283</v>
      </c>
      <c r="N5" s="23">
        <v>0.217</v>
      </c>
      <c r="O5" s="23">
        <v>-0.433</v>
      </c>
      <c r="P5" s="23">
        <v>-0.25</v>
      </c>
      <c r="Q5" s="1">
        <f t="shared" si="6"/>
        <v>-4.0869711077639342E-2</v>
      </c>
      <c r="R5" s="25">
        <f t="shared" si="7"/>
        <v>3.2927769409831595E-2</v>
      </c>
    </row>
    <row r="6" spans="1:18" x14ac:dyDescent="0.25">
      <c r="A6" t="s">
        <v>26</v>
      </c>
      <c r="B6">
        <v>2670</v>
      </c>
      <c r="C6">
        <v>2003</v>
      </c>
      <c r="D6">
        <v>18232</v>
      </c>
      <c r="E6">
        <f t="shared" si="0"/>
        <v>16332</v>
      </c>
      <c r="F6">
        <v>17600</v>
      </c>
      <c r="G6">
        <v>5141</v>
      </c>
      <c r="H6">
        <v>2403</v>
      </c>
      <c r="I6">
        <f t="shared" si="1"/>
        <v>15329</v>
      </c>
      <c r="J6">
        <f t="shared" si="2"/>
        <v>4709</v>
      </c>
      <c r="K6" s="12">
        <f t="shared" si="3"/>
        <v>2.8181877487115925E-2</v>
      </c>
      <c r="L6" s="12">
        <f t="shared" si="4"/>
        <v>1.6504664361667427E-2</v>
      </c>
      <c r="M6" s="12">
        <f t="shared" si="5"/>
        <v>1.0654315349990215</v>
      </c>
      <c r="N6" s="23">
        <v>1.7999999999999999E-2</v>
      </c>
      <c r="O6" s="23">
        <v>-7.0000000000000001E-3</v>
      </c>
      <c r="P6" s="23">
        <v>-1.2999999999999999E-2</v>
      </c>
      <c r="Q6" s="1">
        <f t="shared" si="6"/>
        <v>4.0338573944810469E-3</v>
      </c>
      <c r="R6" s="25">
        <f t="shared" si="7"/>
        <v>2.4148020092634878E-2</v>
      </c>
    </row>
    <row r="7" spans="1:18" x14ac:dyDescent="0.25">
      <c r="A7" t="s">
        <v>26</v>
      </c>
      <c r="B7">
        <v>2670</v>
      </c>
      <c r="C7">
        <v>2004</v>
      </c>
      <c r="D7">
        <v>20011</v>
      </c>
      <c r="E7">
        <f t="shared" si="0"/>
        <v>18232</v>
      </c>
      <c r="F7">
        <v>20708</v>
      </c>
      <c r="G7">
        <v>5475</v>
      </c>
      <c r="H7">
        <v>2990</v>
      </c>
      <c r="I7">
        <f t="shared" si="1"/>
        <v>17600</v>
      </c>
      <c r="J7">
        <f t="shared" si="2"/>
        <v>5141</v>
      </c>
      <c r="K7" s="12">
        <f t="shared" si="3"/>
        <v>1.8977272727272728E-2</v>
      </c>
      <c r="L7" s="12">
        <f t="shared" si="4"/>
        <v>0.10795454545454546</v>
      </c>
      <c r="M7" s="12">
        <f t="shared" si="5"/>
        <v>1.0359090909090909</v>
      </c>
      <c r="N7" s="23">
        <v>6.0000000000000001E-3</v>
      </c>
      <c r="O7" s="23">
        <v>5.3999999999999999E-2</v>
      </c>
      <c r="P7" s="23">
        <v>-7.0000000000000001E-3</v>
      </c>
      <c r="Q7" s="1">
        <f t="shared" si="6"/>
        <v>4.5781818181818172E-3</v>
      </c>
      <c r="R7" s="25">
        <f t="shared" si="7"/>
        <v>1.439909090909091E-2</v>
      </c>
    </row>
    <row r="8" spans="1:18" x14ac:dyDescent="0.25">
      <c r="A8" t="s">
        <v>26</v>
      </c>
      <c r="B8">
        <v>2670</v>
      </c>
      <c r="C8">
        <v>2005</v>
      </c>
      <c r="D8">
        <v>21167</v>
      </c>
      <c r="E8">
        <f t="shared" si="0"/>
        <v>20011</v>
      </c>
      <c r="F8">
        <v>20513</v>
      </c>
      <c r="G8">
        <v>5747</v>
      </c>
      <c r="H8">
        <v>3234</v>
      </c>
      <c r="I8">
        <f t="shared" si="1"/>
        <v>20708</v>
      </c>
      <c r="J8">
        <f t="shared" si="2"/>
        <v>5475</v>
      </c>
      <c r="K8" s="12">
        <f t="shared" si="3"/>
        <v>1.3135020282016612E-2</v>
      </c>
      <c r="L8" s="12">
        <f t="shared" si="4"/>
        <v>8.5908827506277763E-2</v>
      </c>
      <c r="M8" s="12">
        <f t="shared" si="5"/>
        <v>0.96634151052733241</v>
      </c>
      <c r="N8" s="23">
        <v>8.0000000000000002E-3</v>
      </c>
      <c r="O8" s="23">
        <v>5.8999999999999997E-2</v>
      </c>
      <c r="P8" s="23">
        <v>-2E-3</v>
      </c>
      <c r="Q8" s="1">
        <f t="shared" si="6"/>
        <v>1.1135937801815723E-2</v>
      </c>
      <c r="R8" s="25">
        <f t="shared" si="7"/>
        <v>1.9990824802008887E-3</v>
      </c>
    </row>
    <row r="9" spans="1:18" x14ac:dyDescent="0.25">
      <c r="A9" t="s">
        <v>26</v>
      </c>
      <c r="B9">
        <v>2670</v>
      </c>
      <c r="C9">
        <v>2006</v>
      </c>
      <c r="D9">
        <v>22923</v>
      </c>
      <c r="E9">
        <f t="shared" si="0"/>
        <v>21167</v>
      </c>
      <c r="F9">
        <v>21294</v>
      </c>
      <c r="G9">
        <v>6180</v>
      </c>
      <c r="H9">
        <v>3851</v>
      </c>
      <c r="I9">
        <f t="shared" si="1"/>
        <v>20513</v>
      </c>
      <c r="J9">
        <f t="shared" si="2"/>
        <v>5747</v>
      </c>
      <c r="K9" s="12">
        <f t="shared" si="3"/>
        <v>2.1108565300053624E-2</v>
      </c>
      <c r="L9" s="12">
        <f t="shared" si="4"/>
        <v>5.6354506898064642E-2</v>
      </c>
      <c r="M9" s="12">
        <f t="shared" si="5"/>
        <v>1.031882221030566</v>
      </c>
      <c r="N9" s="23">
        <v>2.3E-2</v>
      </c>
      <c r="O9" s="23">
        <v>-0.13500000000000001</v>
      </c>
      <c r="P9" s="23">
        <v>-1.2E-2</v>
      </c>
      <c r="Q9" s="1">
        <f t="shared" si="6"/>
        <v>3.0095549163944788E-3</v>
      </c>
      <c r="R9" s="25">
        <f t="shared" si="7"/>
        <v>1.8099010383659145E-2</v>
      </c>
    </row>
    <row r="10" spans="1:18" x14ac:dyDescent="0.25">
      <c r="A10" t="s">
        <v>26</v>
      </c>
      <c r="B10">
        <v>2670</v>
      </c>
      <c r="C10">
        <v>2007</v>
      </c>
      <c r="D10">
        <v>24462</v>
      </c>
      <c r="E10">
        <f t="shared" si="0"/>
        <v>22923</v>
      </c>
      <c r="F10">
        <v>24694</v>
      </c>
      <c r="G10">
        <v>6279</v>
      </c>
      <c r="H10">
        <v>4096</v>
      </c>
      <c r="I10">
        <f t="shared" si="1"/>
        <v>21294</v>
      </c>
      <c r="J10">
        <f t="shared" si="2"/>
        <v>6180</v>
      </c>
      <c r="K10" s="12">
        <f t="shared" si="3"/>
        <v>4.6491969568892644E-3</v>
      </c>
      <c r="L10" s="12">
        <f t="shared" si="4"/>
        <v>8.2464544003005541E-2</v>
      </c>
      <c r="M10" s="12">
        <f t="shared" si="5"/>
        <v>1.0765004226542687</v>
      </c>
      <c r="N10" s="23">
        <v>1.6E-2</v>
      </c>
      <c r="O10" s="23">
        <v>3.5999999999999997E-2</v>
      </c>
      <c r="P10" s="23">
        <v>-0.01</v>
      </c>
      <c r="Q10" s="1">
        <f t="shared" si="6"/>
        <v>8.2037193575655119E-3</v>
      </c>
      <c r="R10" s="25">
        <f t="shared" si="7"/>
        <v>-3.5545224006762475E-3</v>
      </c>
    </row>
    <row r="11" spans="1:18" x14ac:dyDescent="0.25">
      <c r="A11" t="s">
        <v>26</v>
      </c>
      <c r="B11">
        <v>2670</v>
      </c>
      <c r="C11">
        <v>2008</v>
      </c>
      <c r="D11">
        <v>25269</v>
      </c>
      <c r="E11">
        <f t="shared" si="0"/>
        <v>24462</v>
      </c>
      <c r="F11">
        <v>25547</v>
      </c>
      <c r="G11">
        <v>6525</v>
      </c>
      <c r="H11">
        <v>3460</v>
      </c>
      <c r="I11">
        <f t="shared" si="1"/>
        <v>24694</v>
      </c>
      <c r="J11">
        <f t="shared" si="2"/>
        <v>6279</v>
      </c>
      <c r="K11" s="12">
        <f t="shared" si="3"/>
        <v>9.9619340730541829E-3</v>
      </c>
      <c r="L11" s="12">
        <f t="shared" si="4"/>
        <v>6.23228314570341E-2</v>
      </c>
      <c r="M11" s="12">
        <f t="shared" si="5"/>
        <v>0.99060500526443673</v>
      </c>
      <c r="N11" s="23">
        <v>-2.9000000000000001E-2</v>
      </c>
      <c r="O11" s="23">
        <v>-8.4000000000000005E-2</v>
      </c>
      <c r="P11" s="23">
        <v>2.8000000000000001E-2</v>
      </c>
      <c r="Q11" s="4">
        <f t="shared" si="6"/>
        <v>-6.4981776949866385E-3</v>
      </c>
      <c r="R11" s="26">
        <f t="shared" si="7"/>
        <v>1.6460111768040821E-2</v>
      </c>
    </row>
    <row r="12" spans="1:18" x14ac:dyDescent="0.25">
      <c r="A12" t="s">
        <v>26</v>
      </c>
      <c r="B12">
        <v>2670</v>
      </c>
      <c r="C12">
        <v>2009</v>
      </c>
      <c r="D12">
        <v>23123</v>
      </c>
      <c r="E12">
        <f t="shared" si="0"/>
        <v>25269</v>
      </c>
      <c r="F12">
        <v>27250</v>
      </c>
      <c r="G12">
        <v>6101</v>
      </c>
      <c r="H12">
        <v>3193</v>
      </c>
      <c r="I12">
        <f t="shared" si="1"/>
        <v>25547</v>
      </c>
      <c r="J12">
        <f t="shared" si="2"/>
        <v>6525</v>
      </c>
      <c r="K12" s="12">
        <f t="shared" si="3"/>
        <v>-1.6596860688143422E-2</v>
      </c>
      <c r="L12" s="12">
        <f t="shared" si="4"/>
        <v>3.158883626257486E-2</v>
      </c>
      <c r="M12" s="12">
        <f t="shared" si="5"/>
        <v>0.98911809605824563</v>
      </c>
      <c r="N12" s="23">
        <v>-6.9000000000000006E-2</v>
      </c>
      <c r="O12" s="23">
        <v>0.124</v>
      </c>
      <c r="P12" s="23">
        <v>6.4000000000000001E-2</v>
      </c>
      <c r="Q12" s="1">
        <f t="shared" si="6"/>
        <v>-1.7794261557129987E-3</v>
      </c>
      <c r="R12" s="29">
        <f t="shared" si="7"/>
        <v>-1.4817434532430424E-2</v>
      </c>
    </row>
    <row r="13" spans="1:18" x14ac:dyDescent="0.25">
      <c r="A13" t="s">
        <v>26</v>
      </c>
      <c r="B13">
        <v>2670</v>
      </c>
      <c r="C13">
        <v>2010</v>
      </c>
      <c r="D13">
        <v>26662</v>
      </c>
      <c r="E13">
        <f t="shared" si="0"/>
        <v>23123</v>
      </c>
      <c r="F13">
        <v>30156</v>
      </c>
      <c r="G13">
        <v>6913</v>
      </c>
      <c r="H13">
        <v>4085</v>
      </c>
      <c r="I13">
        <f t="shared" si="1"/>
        <v>27250</v>
      </c>
      <c r="J13">
        <f t="shared" si="2"/>
        <v>6101</v>
      </c>
      <c r="K13" s="12">
        <f t="shared" si="3"/>
        <v>2.9798165137614678E-2</v>
      </c>
      <c r="L13" s="12">
        <f t="shared" si="4"/>
        <v>-7.875229357798165E-2</v>
      </c>
      <c r="M13" s="12">
        <f t="shared" si="5"/>
        <v>0.84855045871559631</v>
      </c>
      <c r="N13" s="23">
        <v>-4.9000000000000002E-2</v>
      </c>
      <c r="O13" s="23">
        <v>7.2999999999999995E-2</v>
      </c>
      <c r="P13" s="23">
        <v>6.2E-2</v>
      </c>
      <c r="Q13" s="1">
        <f t="shared" si="6"/>
        <v>-2.138788990825688E-3</v>
      </c>
      <c r="R13" s="29">
        <f t="shared" si="7"/>
        <v>3.1936954128440366E-2</v>
      </c>
    </row>
    <row r="14" spans="1:18" x14ac:dyDescent="0.25">
      <c r="R14" s="25"/>
    </row>
    <row r="16" spans="1:18" x14ac:dyDescent="0.25">
      <c r="P16" s="15" t="s">
        <v>5</v>
      </c>
      <c r="Q16" s="28"/>
      <c r="R16" s="15">
        <f>AVERAGE(R7:R11)</f>
        <v>9.4805546280631037E-3</v>
      </c>
    </row>
    <row r="17" spans="16:18" x14ac:dyDescent="0.25">
      <c r="P17" s="14" t="s">
        <v>7</v>
      </c>
      <c r="Q17" s="28"/>
      <c r="R17" s="15">
        <f>MIN(R7:R11)</f>
        <v>-3.5545224006762475E-3</v>
      </c>
    </row>
    <row r="18" spans="16:18" x14ac:dyDescent="0.25">
      <c r="P18" s="14" t="s">
        <v>6</v>
      </c>
      <c r="Q18" s="28"/>
      <c r="R18" s="15">
        <f>MAX(R7:R11)</f>
        <v>1.8099010383659145E-2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/>
  </sheetViews>
  <sheetFormatPr defaultRowHeight="15" x14ac:dyDescent="0.25"/>
  <cols>
    <col min="1" max="1" width="11.28515625" customWidth="1"/>
    <col min="9" max="9" width="10.5703125" customWidth="1"/>
    <col min="11" max="11" width="10.7109375" style="13" customWidth="1"/>
    <col min="12" max="12" width="11.140625" style="13" customWidth="1"/>
    <col min="13" max="13" width="9.28515625" style="13" customWidth="1"/>
    <col min="14" max="14" width="10.85546875" style="23" customWidth="1"/>
    <col min="15" max="15" width="11.140625" style="23" customWidth="1"/>
    <col min="16" max="16" width="10.42578125" style="23" customWidth="1"/>
    <col min="18" max="18" width="12.42578125" style="27" customWidth="1"/>
  </cols>
  <sheetData>
    <row r="1" spans="1:19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10</v>
      </c>
      <c r="H1" s="7" t="s">
        <v>11</v>
      </c>
      <c r="I1" s="7" t="s">
        <v>16</v>
      </c>
      <c r="J1" s="7" t="s">
        <v>17</v>
      </c>
      <c r="K1" s="11" t="s">
        <v>18</v>
      </c>
      <c r="L1" s="11" t="s">
        <v>24</v>
      </c>
      <c r="M1" s="11" t="s">
        <v>19</v>
      </c>
      <c r="N1" s="21" t="s">
        <v>20</v>
      </c>
      <c r="O1" s="21" t="s">
        <v>21</v>
      </c>
      <c r="P1" s="21" t="s">
        <v>22</v>
      </c>
      <c r="Q1" s="7" t="s">
        <v>12</v>
      </c>
      <c r="R1" s="24" t="s">
        <v>23</v>
      </c>
    </row>
    <row r="2" spans="1:19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3953</v>
      </c>
      <c r="H2">
        <v>1763</v>
      </c>
      <c r="I2">
        <v>14153</v>
      </c>
      <c r="J2">
        <v>3784</v>
      </c>
      <c r="K2" s="12">
        <v>1.1940931251324808E-2</v>
      </c>
      <c r="L2" s="12">
        <v>-3.4621634989048257E-3</v>
      </c>
      <c r="M2" s="12">
        <v>1.0613297534091712</v>
      </c>
      <c r="N2" s="23">
        <v>-4.1000000000000002E-2</v>
      </c>
      <c r="O2" s="23">
        <v>-7.4999999999999997E-2</v>
      </c>
      <c r="P2" s="23">
        <v>3.3000000000000002E-2</v>
      </c>
      <c r="Q2" s="1">
        <v>-5.7164558750794903E-3</v>
      </c>
      <c r="R2" s="25">
        <v>1.76573871264043E-2</v>
      </c>
    </row>
    <row r="3" spans="1:19" x14ac:dyDescent="0.25">
      <c r="A3" t="s">
        <v>26</v>
      </c>
      <c r="B3">
        <v>2670</v>
      </c>
      <c r="C3">
        <v>2000</v>
      </c>
      <c r="D3">
        <v>16664</v>
      </c>
      <c r="E3">
        <f t="shared" ref="E3:E13" si="0">D2</f>
        <v>15659</v>
      </c>
      <c r="F3">
        <v>14522</v>
      </c>
      <c r="G3">
        <v>5064</v>
      </c>
      <c r="H3">
        <v>1857</v>
      </c>
      <c r="I3">
        <f t="shared" ref="I3:I13" si="1">F2</f>
        <v>13896</v>
      </c>
      <c r="J3">
        <f t="shared" ref="J3:J13" si="2">G2</f>
        <v>3953</v>
      </c>
      <c r="K3" s="12">
        <f t="shared" ref="K3:K13" si="3">(G3-J3)/I3</f>
        <v>7.9951065054692003E-2</v>
      </c>
      <c r="L3" s="12">
        <f t="shared" ref="L3:L13" si="4">(D2-E2)/I3</f>
        <v>4.5912492803684514E-2</v>
      </c>
      <c r="M3" s="12">
        <f t="shared" ref="M3:M13" si="5">E3/I3</f>
        <v>1.1268710420264825</v>
      </c>
      <c r="N3" s="23">
        <v>6.7000000000000004E-2</v>
      </c>
      <c r="O3" s="23">
        <v>0.20899999999999999</v>
      </c>
      <c r="P3" s="23">
        <v>-7.4999999999999997E-2</v>
      </c>
      <c r="Q3" s="1">
        <f t="shared" ref="Q3:Q13" si="6">N3+(O3*L3)+(P3*M3)</f>
        <v>-7.9196171560161205E-3</v>
      </c>
      <c r="R3" s="25">
        <f t="shared" ref="R3:R13" si="7">K3-Q3</f>
        <v>8.7870682210708123E-2</v>
      </c>
    </row>
    <row r="4" spans="1:19" x14ac:dyDescent="0.25">
      <c r="A4" t="s">
        <v>26</v>
      </c>
      <c r="B4">
        <v>2670</v>
      </c>
      <c r="C4">
        <v>2001</v>
      </c>
      <c r="D4">
        <v>16079</v>
      </c>
      <c r="E4">
        <f t="shared" si="0"/>
        <v>16664</v>
      </c>
      <c r="F4">
        <v>14606</v>
      </c>
      <c r="G4">
        <v>4825</v>
      </c>
      <c r="H4">
        <v>1430</v>
      </c>
      <c r="I4">
        <f t="shared" si="1"/>
        <v>14522</v>
      </c>
      <c r="J4">
        <f t="shared" si="2"/>
        <v>5064</v>
      </c>
      <c r="K4" s="12">
        <f t="shared" si="3"/>
        <v>-1.6457788183445805E-2</v>
      </c>
      <c r="L4" s="12">
        <f t="shared" si="4"/>
        <v>6.9205343616581733E-2</v>
      </c>
      <c r="M4" s="12">
        <f t="shared" si="5"/>
        <v>1.1475003443051921</v>
      </c>
      <c r="N4" s="23">
        <v>-2.1999999999999999E-2</v>
      </c>
      <c r="O4" s="23">
        <v>2.9000000000000001E-2</v>
      </c>
      <c r="P4" s="23">
        <v>2.4E-2</v>
      </c>
      <c r="Q4" s="1">
        <f t="shared" si="6"/>
        <v>7.5469632282054826E-3</v>
      </c>
      <c r="R4" s="25">
        <f t="shared" si="7"/>
        <v>-2.4004751411651287E-2</v>
      </c>
    </row>
    <row r="5" spans="1:19" x14ac:dyDescent="0.25">
      <c r="A5" t="s">
        <v>26</v>
      </c>
      <c r="B5">
        <v>2670</v>
      </c>
      <c r="C5">
        <v>2002</v>
      </c>
      <c r="D5">
        <v>16332</v>
      </c>
      <c r="E5">
        <f t="shared" si="0"/>
        <v>16079</v>
      </c>
      <c r="F5">
        <v>15329</v>
      </c>
      <c r="G5">
        <v>4709</v>
      </c>
      <c r="H5">
        <v>1974</v>
      </c>
      <c r="I5">
        <f t="shared" si="1"/>
        <v>14606</v>
      </c>
      <c r="J5">
        <f t="shared" si="2"/>
        <v>4825</v>
      </c>
      <c r="K5" s="12">
        <f t="shared" si="3"/>
        <v>-7.941941667807751E-3</v>
      </c>
      <c r="L5" s="12">
        <f t="shared" si="4"/>
        <v>-4.0052033410927015E-2</v>
      </c>
      <c r="M5" s="12">
        <f t="shared" si="5"/>
        <v>1.100848966178283</v>
      </c>
      <c r="N5" s="23">
        <v>0.217</v>
      </c>
      <c r="O5" s="23">
        <v>-0.433</v>
      </c>
      <c r="P5" s="23">
        <v>-0.25</v>
      </c>
      <c r="Q5" s="1">
        <f t="shared" si="6"/>
        <v>-4.0869711077639342E-2</v>
      </c>
      <c r="R5" s="25">
        <f t="shared" si="7"/>
        <v>3.2927769409831595E-2</v>
      </c>
    </row>
    <row r="6" spans="1:19" x14ac:dyDescent="0.25">
      <c r="A6" t="s">
        <v>26</v>
      </c>
      <c r="B6">
        <v>2670</v>
      </c>
      <c r="C6">
        <v>2003</v>
      </c>
      <c r="D6">
        <v>18232</v>
      </c>
      <c r="E6">
        <f t="shared" si="0"/>
        <v>16332</v>
      </c>
      <c r="F6">
        <v>17600</v>
      </c>
      <c r="G6">
        <v>5141</v>
      </c>
      <c r="H6">
        <v>2403</v>
      </c>
      <c r="I6">
        <f t="shared" si="1"/>
        <v>15329</v>
      </c>
      <c r="J6">
        <f t="shared" si="2"/>
        <v>4709</v>
      </c>
      <c r="K6" s="12">
        <f t="shared" si="3"/>
        <v>2.8181877487115925E-2</v>
      </c>
      <c r="L6" s="12">
        <f t="shared" si="4"/>
        <v>1.6504664361667427E-2</v>
      </c>
      <c r="M6" s="12">
        <f t="shared" si="5"/>
        <v>1.0654315349990215</v>
      </c>
      <c r="N6" s="23">
        <v>1.7999999999999999E-2</v>
      </c>
      <c r="O6" s="23">
        <v>-7.0000000000000001E-3</v>
      </c>
      <c r="P6" s="23">
        <v>-1.2999999999999999E-2</v>
      </c>
      <c r="Q6" s="1">
        <f t="shared" si="6"/>
        <v>4.0338573944810469E-3</v>
      </c>
      <c r="R6" s="25">
        <f t="shared" si="7"/>
        <v>2.4148020092634878E-2</v>
      </c>
    </row>
    <row r="7" spans="1:19" x14ac:dyDescent="0.25">
      <c r="A7" t="s">
        <v>26</v>
      </c>
      <c r="B7">
        <v>2670</v>
      </c>
      <c r="C7">
        <v>2004</v>
      </c>
      <c r="D7">
        <v>20011</v>
      </c>
      <c r="E7">
        <f t="shared" si="0"/>
        <v>18232</v>
      </c>
      <c r="F7">
        <v>20708</v>
      </c>
      <c r="G7">
        <v>5475</v>
      </c>
      <c r="H7">
        <v>2990</v>
      </c>
      <c r="I7">
        <f t="shared" si="1"/>
        <v>17600</v>
      </c>
      <c r="J7">
        <f t="shared" si="2"/>
        <v>5141</v>
      </c>
      <c r="K7" s="12">
        <f t="shared" si="3"/>
        <v>1.8977272727272728E-2</v>
      </c>
      <c r="L7" s="12">
        <f t="shared" si="4"/>
        <v>0.10795454545454546</v>
      </c>
      <c r="M7" s="12">
        <f t="shared" si="5"/>
        <v>1.0359090909090909</v>
      </c>
      <c r="N7" s="23">
        <v>6.0000000000000001E-3</v>
      </c>
      <c r="O7" s="23">
        <v>5.3999999999999999E-2</v>
      </c>
      <c r="P7" s="23">
        <v>-7.0000000000000001E-3</v>
      </c>
      <c r="Q7" s="1">
        <f t="shared" si="6"/>
        <v>4.5781818181818172E-3</v>
      </c>
      <c r="R7" s="25">
        <f t="shared" si="7"/>
        <v>1.439909090909091E-2</v>
      </c>
    </row>
    <row r="8" spans="1:19" x14ac:dyDescent="0.25">
      <c r="A8" t="s">
        <v>26</v>
      </c>
      <c r="B8">
        <v>2670</v>
      </c>
      <c r="C8">
        <v>2005</v>
      </c>
      <c r="D8">
        <v>21167</v>
      </c>
      <c r="E8">
        <f t="shared" si="0"/>
        <v>20011</v>
      </c>
      <c r="F8">
        <v>20513</v>
      </c>
      <c r="G8">
        <v>5747</v>
      </c>
      <c r="H8">
        <v>3234</v>
      </c>
      <c r="I8">
        <f t="shared" si="1"/>
        <v>20708</v>
      </c>
      <c r="J8">
        <f t="shared" si="2"/>
        <v>5475</v>
      </c>
      <c r="K8" s="12">
        <f t="shared" si="3"/>
        <v>1.3135020282016612E-2</v>
      </c>
      <c r="L8" s="12">
        <f t="shared" si="4"/>
        <v>8.5908827506277763E-2</v>
      </c>
      <c r="M8" s="12">
        <f t="shared" si="5"/>
        <v>0.96634151052733241</v>
      </c>
      <c r="N8" s="23">
        <v>8.0000000000000002E-3</v>
      </c>
      <c r="O8" s="23">
        <v>5.8999999999999997E-2</v>
      </c>
      <c r="P8" s="23">
        <v>-2E-3</v>
      </c>
      <c r="Q8" s="1">
        <f t="shared" si="6"/>
        <v>1.1135937801815723E-2</v>
      </c>
      <c r="R8" s="25">
        <f t="shared" si="7"/>
        <v>1.9990824802008887E-3</v>
      </c>
    </row>
    <row r="9" spans="1:19" x14ac:dyDescent="0.25">
      <c r="A9" t="s">
        <v>26</v>
      </c>
      <c r="B9">
        <v>2670</v>
      </c>
      <c r="C9">
        <v>2006</v>
      </c>
      <c r="D9">
        <v>22923</v>
      </c>
      <c r="E9">
        <f t="shared" si="0"/>
        <v>21167</v>
      </c>
      <c r="F9">
        <v>21294</v>
      </c>
      <c r="G9">
        <v>6180</v>
      </c>
      <c r="H9">
        <v>3851</v>
      </c>
      <c r="I9">
        <f t="shared" si="1"/>
        <v>20513</v>
      </c>
      <c r="J9">
        <f t="shared" si="2"/>
        <v>5747</v>
      </c>
      <c r="K9" s="12">
        <f t="shared" si="3"/>
        <v>2.1108565300053624E-2</v>
      </c>
      <c r="L9" s="12">
        <f t="shared" si="4"/>
        <v>5.6354506898064642E-2</v>
      </c>
      <c r="M9" s="12">
        <f t="shared" si="5"/>
        <v>1.031882221030566</v>
      </c>
      <c r="N9" s="23">
        <v>2.3E-2</v>
      </c>
      <c r="O9" s="23">
        <v>-0.13500000000000001</v>
      </c>
      <c r="P9" s="23">
        <v>-1.2E-2</v>
      </c>
      <c r="Q9" s="1">
        <f t="shared" si="6"/>
        <v>3.0095549163944788E-3</v>
      </c>
      <c r="R9" s="25">
        <f t="shared" si="7"/>
        <v>1.8099010383659145E-2</v>
      </c>
    </row>
    <row r="10" spans="1:19" x14ac:dyDescent="0.25">
      <c r="A10" t="s">
        <v>26</v>
      </c>
      <c r="B10">
        <v>2670</v>
      </c>
      <c r="C10">
        <v>2007</v>
      </c>
      <c r="D10">
        <v>24462</v>
      </c>
      <c r="E10">
        <f t="shared" si="0"/>
        <v>22923</v>
      </c>
      <c r="F10">
        <v>24694</v>
      </c>
      <c r="G10">
        <v>6279</v>
      </c>
      <c r="H10">
        <v>4096</v>
      </c>
      <c r="I10">
        <f t="shared" si="1"/>
        <v>21294</v>
      </c>
      <c r="J10">
        <f t="shared" si="2"/>
        <v>6180</v>
      </c>
      <c r="K10" s="12">
        <f t="shared" si="3"/>
        <v>4.6491969568892644E-3</v>
      </c>
      <c r="L10" s="12">
        <f t="shared" si="4"/>
        <v>8.2464544003005541E-2</v>
      </c>
      <c r="M10" s="12">
        <f t="shared" si="5"/>
        <v>1.0765004226542687</v>
      </c>
      <c r="N10" s="23">
        <v>1.6E-2</v>
      </c>
      <c r="O10" s="23">
        <v>3.5999999999999997E-2</v>
      </c>
      <c r="P10" s="23">
        <v>-0.01</v>
      </c>
      <c r="Q10" s="1">
        <f t="shared" si="6"/>
        <v>8.2037193575655119E-3</v>
      </c>
      <c r="R10" s="25">
        <f t="shared" si="7"/>
        <v>-3.5545224006762475E-3</v>
      </c>
    </row>
    <row r="11" spans="1:19" x14ac:dyDescent="0.25">
      <c r="A11" t="s">
        <v>26</v>
      </c>
      <c r="B11">
        <v>2670</v>
      </c>
      <c r="C11">
        <v>2008</v>
      </c>
      <c r="D11">
        <v>25269</v>
      </c>
      <c r="E11">
        <f t="shared" si="0"/>
        <v>24462</v>
      </c>
      <c r="F11">
        <v>25547</v>
      </c>
      <c r="G11">
        <v>6525</v>
      </c>
      <c r="H11">
        <v>3460</v>
      </c>
      <c r="I11">
        <f t="shared" si="1"/>
        <v>24694</v>
      </c>
      <c r="J11">
        <f t="shared" si="2"/>
        <v>6279</v>
      </c>
      <c r="K11" s="12">
        <f t="shared" si="3"/>
        <v>9.9619340730541829E-3</v>
      </c>
      <c r="L11" s="12">
        <f t="shared" si="4"/>
        <v>6.23228314570341E-2</v>
      </c>
      <c r="M11" s="12">
        <f t="shared" si="5"/>
        <v>0.99060500526443673</v>
      </c>
      <c r="N11" s="23">
        <v>-2.9000000000000001E-2</v>
      </c>
      <c r="O11" s="23">
        <v>-8.4000000000000005E-2</v>
      </c>
      <c r="P11" s="23">
        <v>2.8000000000000001E-2</v>
      </c>
      <c r="Q11" s="4">
        <f t="shared" si="6"/>
        <v>-6.4981776949866385E-3</v>
      </c>
      <c r="R11" s="26">
        <f t="shared" si="7"/>
        <v>1.6460111768040821E-2</v>
      </c>
    </row>
    <row r="12" spans="1:19" x14ac:dyDescent="0.25">
      <c r="A12" t="s">
        <v>26</v>
      </c>
      <c r="B12">
        <v>2670</v>
      </c>
      <c r="C12">
        <v>2009</v>
      </c>
      <c r="D12">
        <v>23123</v>
      </c>
      <c r="E12">
        <f t="shared" si="0"/>
        <v>25269</v>
      </c>
      <c r="F12" s="3">
        <v>27675</v>
      </c>
      <c r="G12" s="3">
        <v>5676</v>
      </c>
      <c r="H12" s="3">
        <v>3469.25</v>
      </c>
      <c r="I12">
        <f t="shared" si="1"/>
        <v>25547</v>
      </c>
      <c r="J12">
        <f t="shared" si="2"/>
        <v>6525</v>
      </c>
      <c r="K12" s="12">
        <f t="shared" si="3"/>
        <v>-3.3232864915645671E-2</v>
      </c>
      <c r="L12" s="12">
        <f t="shared" si="4"/>
        <v>3.158883626257486E-2</v>
      </c>
      <c r="M12" s="12">
        <f t="shared" si="5"/>
        <v>0.98911809605824563</v>
      </c>
      <c r="N12" s="23">
        <v>-6.9000000000000006E-2</v>
      </c>
      <c r="O12" s="23">
        <v>0.124</v>
      </c>
      <c r="P12" s="23">
        <v>6.4000000000000001E-2</v>
      </c>
      <c r="Q12" s="1">
        <f t="shared" si="6"/>
        <v>-1.7794261557129987E-3</v>
      </c>
      <c r="R12" s="29">
        <f t="shared" si="7"/>
        <v>-3.1453438759932673E-2</v>
      </c>
      <c r="S12" s="2"/>
    </row>
    <row r="13" spans="1:19" x14ac:dyDescent="0.25">
      <c r="A13" t="s">
        <v>26</v>
      </c>
      <c r="B13">
        <v>2670</v>
      </c>
      <c r="C13">
        <v>2010</v>
      </c>
      <c r="D13">
        <v>26662</v>
      </c>
      <c r="E13">
        <f t="shared" si="0"/>
        <v>23123</v>
      </c>
      <c r="F13">
        <v>30156</v>
      </c>
      <c r="G13">
        <v>6913</v>
      </c>
      <c r="H13">
        <v>4085</v>
      </c>
      <c r="I13">
        <f t="shared" si="1"/>
        <v>27675</v>
      </c>
      <c r="J13">
        <f t="shared" si="2"/>
        <v>5676</v>
      </c>
      <c r="K13" s="12">
        <f t="shared" si="3"/>
        <v>4.4697380307136401E-2</v>
      </c>
      <c r="L13" s="12">
        <f t="shared" si="4"/>
        <v>-7.7542908762420953E-2</v>
      </c>
      <c r="M13" s="12">
        <f t="shared" si="5"/>
        <v>0.83551942186088524</v>
      </c>
      <c r="N13" s="23">
        <v>-4.9000000000000002E-2</v>
      </c>
      <c r="O13" s="23">
        <v>7.2999999999999995E-2</v>
      </c>
      <c r="P13" s="23">
        <v>6.2E-2</v>
      </c>
      <c r="Q13" s="1">
        <f t="shared" si="6"/>
        <v>-2.8584281842818499E-3</v>
      </c>
      <c r="R13" s="29">
        <f t="shared" si="7"/>
        <v>4.7555808491418251E-2</v>
      </c>
    </row>
    <row r="14" spans="1:19" x14ac:dyDescent="0.25">
      <c r="R14" s="25"/>
    </row>
    <row r="16" spans="1:19" x14ac:dyDescent="0.25">
      <c r="P16" s="15" t="s">
        <v>5</v>
      </c>
      <c r="Q16" s="28"/>
      <c r="R16" s="15">
        <f>AVERAGE(R7:R11)</f>
        <v>9.4805546280631037E-3</v>
      </c>
    </row>
    <row r="17" spans="1:20" x14ac:dyDescent="0.25">
      <c r="P17" s="14" t="s">
        <v>7</v>
      </c>
      <c r="Q17" s="28"/>
      <c r="R17" s="15">
        <f>MIN(R7:R11)</f>
        <v>-3.5545224006762475E-3</v>
      </c>
    </row>
    <row r="18" spans="1:20" x14ac:dyDescent="0.25">
      <c r="P18" s="14" t="s">
        <v>6</v>
      </c>
      <c r="Q18" s="28"/>
      <c r="R18" s="15">
        <f>MAX(R7:R11)</f>
        <v>1.8099010383659145E-2</v>
      </c>
    </row>
    <row r="21" spans="1:20" x14ac:dyDescent="0.25">
      <c r="A21" t="s">
        <v>2</v>
      </c>
      <c r="F21">
        <v>27250</v>
      </c>
      <c r="G21">
        <v>6101</v>
      </c>
      <c r="H21">
        <v>3193</v>
      </c>
      <c r="M21" s="12"/>
      <c r="N21" s="22"/>
      <c r="O21" s="22"/>
      <c r="R21" s="25"/>
      <c r="T21" s="1"/>
    </row>
    <row r="22" spans="1:20" x14ac:dyDescent="0.25">
      <c r="A22" t="s">
        <v>4</v>
      </c>
      <c r="F22">
        <f>-G22</f>
        <v>425</v>
      </c>
      <c r="G22">
        <v>-425</v>
      </c>
      <c r="H22">
        <f>-G22*0.65</f>
        <v>276.25</v>
      </c>
      <c r="T22" s="1"/>
    </row>
    <row r="23" spans="1:20" x14ac:dyDescent="0.25">
      <c r="A23" t="s">
        <v>3</v>
      </c>
      <c r="F23" s="3">
        <f>SUM(F21:F22)</f>
        <v>27675</v>
      </c>
      <c r="G23" s="3">
        <f>SUM(G21:G22)</f>
        <v>5676</v>
      </c>
      <c r="H23" s="3">
        <f>SUM(H21:H22)</f>
        <v>3469.25</v>
      </c>
      <c r="T2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/>
  </sheetViews>
  <sheetFormatPr defaultRowHeight="15" x14ac:dyDescent="0.25"/>
  <cols>
    <col min="1" max="1" width="11.28515625" customWidth="1"/>
    <col min="2" max="2" width="6.7109375" customWidth="1"/>
    <col min="9" max="9" width="10.5703125" customWidth="1"/>
    <col min="10" max="10" width="10.140625" customWidth="1"/>
    <col min="11" max="11" width="10.7109375" style="13" customWidth="1"/>
    <col min="12" max="12" width="11.140625" style="13" customWidth="1"/>
    <col min="13" max="13" width="9.28515625" style="13" customWidth="1"/>
    <col min="14" max="14" width="10.85546875" style="23" customWidth="1"/>
    <col min="15" max="15" width="11.140625" style="23" customWidth="1"/>
    <col min="16" max="16" width="10.42578125" style="23" customWidth="1"/>
    <col min="17" max="17" width="10.42578125" customWidth="1"/>
    <col min="18" max="18" width="12.42578125" style="27" customWidth="1"/>
  </cols>
  <sheetData>
    <row r="1" spans="1:18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30</v>
      </c>
      <c r="H1" s="7" t="s">
        <v>11</v>
      </c>
      <c r="I1" s="7" t="s">
        <v>16</v>
      </c>
      <c r="J1" s="7" t="s">
        <v>31</v>
      </c>
      <c r="K1" s="11" t="s">
        <v>32</v>
      </c>
      <c r="L1" s="11" t="s">
        <v>24</v>
      </c>
      <c r="M1" s="11" t="s">
        <v>19</v>
      </c>
      <c r="N1" s="21" t="s">
        <v>20</v>
      </c>
      <c r="O1" s="21" t="s">
        <v>21</v>
      </c>
      <c r="P1" s="21" t="s">
        <v>22</v>
      </c>
      <c r="Q1" s="7" t="s">
        <v>33</v>
      </c>
      <c r="R1" s="24" t="s">
        <v>34</v>
      </c>
    </row>
    <row r="2" spans="1:18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484</v>
      </c>
      <c r="H2">
        <v>1763</v>
      </c>
      <c r="I2">
        <v>14153</v>
      </c>
      <c r="J2" s="5">
        <v>448</v>
      </c>
      <c r="K2" s="12">
        <f t="shared" ref="K2:K13" si="0">(G2-J2)/I2</f>
        <v>2.5436303257259946E-3</v>
      </c>
      <c r="L2" s="12">
        <v>-3.4621634989048257E-3</v>
      </c>
      <c r="M2" s="12">
        <v>1.0613297534091712</v>
      </c>
      <c r="N2" s="22">
        <v>-2.5999999999999999E-2</v>
      </c>
      <c r="O2" s="22">
        <v>-0.14299999999999999</v>
      </c>
      <c r="P2" s="22">
        <v>0.03</v>
      </c>
      <c r="Q2" s="1">
        <v>-5.7164558750794903E-3</v>
      </c>
      <c r="R2" s="25">
        <v>1.76573871264043E-2</v>
      </c>
    </row>
    <row r="3" spans="1:18" x14ac:dyDescent="0.25">
      <c r="A3" t="s">
        <v>26</v>
      </c>
      <c r="B3">
        <v>2670</v>
      </c>
      <c r="C3">
        <v>2000</v>
      </c>
      <c r="D3">
        <v>16664</v>
      </c>
      <c r="E3">
        <f t="shared" ref="E3:E13" si="1">D2</f>
        <v>15659</v>
      </c>
      <c r="F3">
        <v>14522</v>
      </c>
      <c r="G3">
        <v>544</v>
      </c>
      <c r="H3">
        <v>1857</v>
      </c>
      <c r="I3">
        <f t="shared" ref="I3:I13" si="2">F2</f>
        <v>13896</v>
      </c>
      <c r="J3">
        <f t="shared" ref="J3:J13" si="3">G2</f>
        <v>484</v>
      </c>
      <c r="K3" s="12">
        <f t="shared" si="0"/>
        <v>4.3177892918825561E-3</v>
      </c>
      <c r="L3" s="12">
        <f t="shared" ref="L3:L13" si="4">(D2-E2)/I3</f>
        <v>4.5912492803684514E-2</v>
      </c>
      <c r="M3" s="12">
        <f t="shared" ref="M3:M13" si="5">E3/I3</f>
        <v>1.1268710420264825</v>
      </c>
      <c r="N3" s="22">
        <v>-1.2E-2</v>
      </c>
      <c r="O3" s="22">
        <v>0.443</v>
      </c>
      <c r="P3" s="22">
        <v>-2.1000000000000001E-2</v>
      </c>
      <c r="Q3" s="1">
        <f t="shared" ref="Q3:Q13" si="6">N3+(O3*L3)+(P3*M3)</f>
        <v>-1.5325057570523892E-2</v>
      </c>
      <c r="R3" s="25">
        <f t="shared" ref="R3:R13" si="7">K3-Q3</f>
        <v>1.9642846862406447E-2</v>
      </c>
    </row>
    <row r="4" spans="1:18" x14ac:dyDescent="0.25">
      <c r="A4" t="s">
        <v>26</v>
      </c>
      <c r="B4">
        <v>2670</v>
      </c>
      <c r="C4">
        <v>2001</v>
      </c>
      <c r="D4">
        <v>16079</v>
      </c>
      <c r="E4">
        <f t="shared" si="1"/>
        <v>16664</v>
      </c>
      <c r="F4">
        <v>14606</v>
      </c>
      <c r="G4">
        <v>432</v>
      </c>
      <c r="H4">
        <v>1430</v>
      </c>
      <c r="I4">
        <f t="shared" si="2"/>
        <v>14522</v>
      </c>
      <c r="J4">
        <f t="shared" si="3"/>
        <v>544</v>
      </c>
      <c r="K4" s="12">
        <f t="shared" si="0"/>
        <v>-7.7124363035394571E-3</v>
      </c>
      <c r="L4" s="12">
        <f t="shared" si="4"/>
        <v>6.9205343616581733E-2</v>
      </c>
      <c r="M4" s="12">
        <f t="shared" si="5"/>
        <v>1.1475003443051921</v>
      </c>
      <c r="N4" s="22">
        <v>2.1999999999999999E-2</v>
      </c>
      <c r="O4" s="22">
        <v>8.5000000000000006E-2</v>
      </c>
      <c r="P4" s="22">
        <v>-0.03</v>
      </c>
      <c r="Q4" s="1">
        <f t="shared" si="6"/>
        <v>-6.5425561217463193E-3</v>
      </c>
      <c r="R4" s="25">
        <f t="shared" si="7"/>
        <v>-1.1698801817931377E-3</v>
      </c>
    </row>
    <row r="5" spans="1:18" x14ac:dyDescent="0.25">
      <c r="A5" t="s">
        <v>26</v>
      </c>
      <c r="B5">
        <v>2670</v>
      </c>
      <c r="C5">
        <v>2002</v>
      </c>
      <c r="D5">
        <v>16332</v>
      </c>
      <c r="E5">
        <f t="shared" si="1"/>
        <v>16079</v>
      </c>
      <c r="F5">
        <v>15329</v>
      </c>
      <c r="G5">
        <v>372</v>
      </c>
      <c r="H5">
        <v>1974</v>
      </c>
      <c r="I5">
        <f t="shared" si="2"/>
        <v>14606</v>
      </c>
      <c r="J5">
        <f t="shared" si="3"/>
        <v>432</v>
      </c>
      <c r="K5" s="12">
        <f t="shared" si="0"/>
        <v>-4.1079008626591813E-3</v>
      </c>
      <c r="L5" s="12">
        <f t="shared" si="4"/>
        <v>-4.0052033410927015E-2</v>
      </c>
      <c r="M5" s="12">
        <f t="shared" si="5"/>
        <v>1.100848966178283</v>
      </c>
      <c r="N5" s="22">
        <v>4.5999999999999999E-2</v>
      </c>
      <c r="O5" s="22">
        <v>-7.0000000000000001E-3</v>
      </c>
      <c r="P5" s="22">
        <v>-4.5999999999999999E-2</v>
      </c>
      <c r="Q5" s="1">
        <f t="shared" si="6"/>
        <v>-4.3586882103245281E-3</v>
      </c>
      <c r="R5" s="25">
        <f t="shared" si="7"/>
        <v>2.5078734766534674E-4</v>
      </c>
    </row>
    <row r="6" spans="1:18" x14ac:dyDescent="0.25">
      <c r="A6" t="s">
        <v>26</v>
      </c>
      <c r="B6">
        <v>2670</v>
      </c>
      <c r="C6">
        <v>2003</v>
      </c>
      <c r="D6">
        <v>18232</v>
      </c>
      <c r="E6">
        <f t="shared" si="1"/>
        <v>16332</v>
      </c>
      <c r="F6">
        <v>17600</v>
      </c>
      <c r="G6">
        <v>405</v>
      </c>
      <c r="H6">
        <v>2403</v>
      </c>
      <c r="I6">
        <f t="shared" si="2"/>
        <v>15329</v>
      </c>
      <c r="J6">
        <f t="shared" si="3"/>
        <v>372</v>
      </c>
      <c r="K6" s="12">
        <f t="shared" si="0"/>
        <v>2.1527823080435774E-3</v>
      </c>
      <c r="L6" s="12">
        <f t="shared" si="4"/>
        <v>1.6504664361667427E-2</v>
      </c>
      <c r="M6" s="12">
        <f t="shared" si="5"/>
        <v>1.0654315349990215</v>
      </c>
      <c r="N6" s="22">
        <v>-1.4E-2</v>
      </c>
      <c r="O6" s="22">
        <v>-5.0000000000000001E-3</v>
      </c>
      <c r="P6" s="22">
        <v>1.4999999999999999E-2</v>
      </c>
      <c r="Q6" s="1">
        <f t="shared" si="6"/>
        <v>1.8989497031769841E-3</v>
      </c>
      <c r="R6" s="25">
        <f t="shared" si="7"/>
        <v>2.5383260486659329E-4</v>
      </c>
    </row>
    <row r="7" spans="1:18" x14ac:dyDescent="0.25">
      <c r="A7" t="s">
        <v>26</v>
      </c>
      <c r="B7">
        <v>2670</v>
      </c>
      <c r="C7">
        <v>2004</v>
      </c>
      <c r="D7">
        <v>20011</v>
      </c>
      <c r="E7">
        <f t="shared" si="1"/>
        <v>18232</v>
      </c>
      <c r="F7">
        <v>20708</v>
      </c>
      <c r="G7">
        <v>433</v>
      </c>
      <c r="H7">
        <v>2990</v>
      </c>
      <c r="I7">
        <f t="shared" si="2"/>
        <v>17600</v>
      </c>
      <c r="J7">
        <f t="shared" si="3"/>
        <v>405</v>
      </c>
      <c r="K7" s="12">
        <f t="shared" si="0"/>
        <v>1.590909090909091E-3</v>
      </c>
      <c r="L7" s="12">
        <f t="shared" si="4"/>
        <v>0.10795454545454546</v>
      </c>
      <c r="M7" s="12">
        <f t="shared" si="5"/>
        <v>1.0359090909090909</v>
      </c>
      <c r="N7" s="22">
        <v>1.2999999999999999E-2</v>
      </c>
      <c r="O7" s="22">
        <v>1.7000000000000001E-2</v>
      </c>
      <c r="P7" s="22">
        <v>-1.2E-2</v>
      </c>
      <c r="Q7" s="1">
        <f t="shared" si="6"/>
        <v>2.4043181818181811E-3</v>
      </c>
      <c r="R7" s="25">
        <f t="shared" si="7"/>
        <v>-8.1340909090909012E-4</v>
      </c>
    </row>
    <row r="8" spans="1:18" x14ac:dyDescent="0.25">
      <c r="A8" t="s">
        <v>26</v>
      </c>
      <c r="B8">
        <v>2670</v>
      </c>
      <c r="C8">
        <v>2005</v>
      </c>
      <c r="D8">
        <v>21167</v>
      </c>
      <c r="E8">
        <f t="shared" si="1"/>
        <v>20011</v>
      </c>
      <c r="F8">
        <v>20513</v>
      </c>
      <c r="G8">
        <v>457</v>
      </c>
      <c r="H8">
        <v>3234</v>
      </c>
      <c r="I8">
        <f t="shared" si="2"/>
        <v>20708</v>
      </c>
      <c r="J8">
        <f t="shared" si="3"/>
        <v>433</v>
      </c>
      <c r="K8" s="12">
        <f t="shared" si="0"/>
        <v>1.1589723778249951E-3</v>
      </c>
      <c r="L8" s="12">
        <f t="shared" si="4"/>
        <v>8.5908827506277763E-2</v>
      </c>
      <c r="M8" s="12">
        <f t="shared" si="5"/>
        <v>0.96634151052733241</v>
      </c>
      <c r="N8" s="22">
        <v>4.0000000000000001E-3</v>
      </c>
      <c r="O8" s="22">
        <v>1.9E-2</v>
      </c>
      <c r="P8" s="22">
        <v>-2E-3</v>
      </c>
      <c r="Q8" s="1">
        <f t="shared" si="6"/>
        <v>3.6995847015646125E-3</v>
      </c>
      <c r="R8" s="25">
        <f t="shared" si="7"/>
        <v>-2.5406123237396174E-3</v>
      </c>
    </row>
    <row r="9" spans="1:18" x14ac:dyDescent="0.25">
      <c r="A9" t="s">
        <v>26</v>
      </c>
      <c r="B9">
        <v>2670</v>
      </c>
      <c r="C9">
        <v>2006</v>
      </c>
      <c r="D9">
        <v>22923</v>
      </c>
      <c r="E9">
        <f t="shared" si="1"/>
        <v>21167</v>
      </c>
      <c r="F9">
        <v>21294</v>
      </c>
      <c r="G9">
        <v>471</v>
      </c>
      <c r="H9">
        <v>3851</v>
      </c>
      <c r="I9">
        <f t="shared" si="2"/>
        <v>20513</v>
      </c>
      <c r="J9">
        <f t="shared" si="3"/>
        <v>457</v>
      </c>
      <c r="K9" s="12">
        <f t="shared" si="0"/>
        <v>6.8249402817725346E-4</v>
      </c>
      <c r="L9" s="12">
        <f t="shared" si="4"/>
        <v>5.6354506898064642E-2</v>
      </c>
      <c r="M9" s="12">
        <f t="shared" si="5"/>
        <v>1.031882221030566</v>
      </c>
      <c r="N9" s="22">
        <v>1.2999999999999999E-2</v>
      </c>
      <c r="O9" s="22">
        <v>-6.0000000000000001E-3</v>
      </c>
      <c r="P9" s="22">
        <v>-1.2999999999999999E-2</v>
      </c>
      <c r="Q9" s="1">
        <f t="shared" si="6"/>
        <v>-7.5259591478574715E-4</v>
      </c>
      <c r="R9" s="25">
        <f t="shared" si="7"/>
        <v>1.4350899429630007E-3</v>
      </c>
    </row>
    <row r="10" spans="1:18" x14ac:dyDescent="0.25">
      <c r="A10" t="s">
        <v>26</v>
      </c>
      <c r="B10">
        <v>2670</v>
      </c>
      <c r="C10">
        <v>2007</v>
      </c>
      <c r="D10">
        <v>24462</v>
      </c>
      <c r="E10">
        <f t="shared" si="1"/>
        <v>22923</v>
      </c>
      <c r="F10">
        <v>24694</v>
      </c>
      <c r="G10">
        <v>469</v>
      </c>
      <c r="H10">
        <v>4096</v>
      </c>
      <c r="I10">
        <f t="shared" si="2"/>
        <v>21294</v>
      </c>
      <c r="J10">
        <f t="shared" si="3"/>
        <v>471</v>
      </c>
      <c r="K10" s="12">
        <f t="shared" si="0"/>
        <v>-9.3923170846247768E-5</v>
      </c>
      <c r="L10" s="12">
        <f t="shared" si="4"/>
        <v>8.2464544003005541E-2</v>
      </c>
      <c r="M10" s="12">
        <f t="shared" si="5"/>
        <v>1.0765004226542687</v>
      </c>
      <c r="N10" s="22">
        <v>2.1000000000000001E-2</v>
      </c>
      <c r="O10" s="22">
        <v>0</v>
      </c>
      <c r="P10" s="22">
        <v>-1.9E-2</v>
      </c>
      <c r="Q10" s="1">
        <f t="shared" si="6"/>
        <v>5.4649196956889703E-4</v>
      </c>
      <c r="R10" s="25">
        <f t="shared" si="7"/>
        <v>-6.4041514041514476E-4</v>
      </c>
    </row>
    <row r="11" spans="1:18" x14ac:dyDescent="0.25">
      <c r="A11" t="s">
        <v>26</v>
      </c>
      <c r="B11">
        <v>2670</v>
      </c>
      <c r="C11">
        <v>2008</v>
      </c>
      <c r="D11">
        <v>25269</v>
      </c>
      <c r="E11">
        <f t="shared" si="1"/>
        <v>24462</v>
      </c>
      <c r="F11">
        <v>25547</v>
      </c>
      <c r="G11">
        <v>468</v>
      </c>
      <c r="H11">
        <v>3460</v>
      </c>
      <c r="I11">
        <f t="shared" si="2"/>
        <v>24694</v>
      </c>
      <c r="J11">
        <f t="shared" si="3"/>
        <v>469</v>
      </c>
      <c r="K11" s="12">
        <f t="shared" si="0"/>
        <v>-4.0495666963634892E-5</v>
      </c>
      <c r="L11" s="12">
        <f t="shared" si="4"/>
        <v>6.23228314570341E-2</v>
      </c>
      <c r="M11" s="12">
        <f t="shared" si="5"/>
        <v>0.99060500526443673</v>
      </c>
      <c r="N11" s="22">
        <v>0.61699999999999999</v>
      </c>
      <c r="O11" s="22">
        <v>0.11899999999999999</v>
      </c>
      <c r="P11" s="22">
        <v>-0.63100000000000001</v>
      </c>
      <c r="Q11" s="4">
        <f t="shared" si="6"/>
        <v>-6.5534137847256257E-4</v>
      </c>
      <c r="R11" s="26">
        <f t="shared" si="7"/>
        <v>6.1484571150892766E-4</v>
      </c>
    </row>
    <row r="12" spans="1:18" x14ac:dyDescent="0.25">
      <c r="A12" t="s">
        <v>26</v>
      </c>
      <c r="B12">
        <v>2670</v>
      </c>
      <c r="C12">
        <v>2009</v>
      </c>
      <c r="D12">
        <v>23123</v>
      </c>
      <c r="E12">
        <f t="shared" si="1"/>
        <v>25269</v>
      </c>
      <c r="F12">
        <v>27250</v>
      </c>
      <c r="G12">
        <v>414</v>
      </c>
      <c r="H12">
        <v>3193</v>
      </c>
      <c r="I12">
        <f t="shared" si="2"/>
        <v>25547</v>
      </c>
      <c r="J12">
        <f t="shared" si="3"/>
        <v>468</v>
      </c>
      <c r="K12" s="12">
        <f t="shared" si="0"/>
        <v>-2.1137511253767564E-3</v>
      </c>
      <c r="L12" s="12">
        <f t="shared" si="4"/>
        <v>3.158883626257486E-2</v>
      </c>
      <c r="M12" s="12">
        <f t="shared" si="5"/>
        <v>0.98911809605824563</v>
      </c>
      <c r="N12" s="22">
        <v>-5.2999999999999999E-2</v>
      </c>
      <c r="O12" s="22">
        <v>1.2999999999999999E-2</v>
      </c>
      <c r="P12" s="22">
        <v>5.0999999999999997E-2</v>
      </c>
      <c r="Q12" s="1">
        <f t="shared" si="6"/>
        <v>-2.1443222296160039E-3</v>
      </c>
      <c r="R12" s="29">
        <f t="shared" si="7"/>
        <v>3.0571104239247512E-5</v>
      </c>
    </row>
    <row r="13" spans="1:18" x14ac:dyDescent="0.25">
      <c r="A13" t="s">
        <v>26</v>
      </c>
      <c r="B13">
        <v>2670</v>
      </c>
      <c r="C13">
        <v>2010</v>
      </c>
      <c r="D13">
        <v>26662</v>
      </c>
      <c r="E13">
        <f t="shared" si="1"/>
        <v>23123</v>
      </c>
      <c r="F13">
        <v>30156</v>
      </c>
      <c r="G13">
        <v>512</v>
      </c>
      <c r="H13">
        <v>4085</v>
      </c>
      <c r="I13">
        <f t="shared" si="2"/>
        <v>27250</v>
      </c>
      <c r="J13">
        <f t="shared" si="3"/>
        <v>414</v>
      </c>
      <c r="K13" s="12">
        <f t="shared" si="0"/>
        <v>3.596330275229358E-3</v>
      </c>
      <c r="L13" s="12">
        <f t="shared" si="4"/>
        <v>-7.875229357798165E-2</v>
      </c>
      <c r="M13" s="12">
        <f t="shared" si="5"/>
        <v>0.84855045871559631</v>
      </c>
      <c r="N13" s="22">
        <v>8.0000000000000002E-3</v>
      </c>
      <c r="O13" s="22">
        <v>5.8000000000000003E-2</v>
      </c>
      <c r="P13" s="22">
        <v>0</v>
      </c>
      <c r="Q13" s="1">
        <f t="shared" si="6"/>
        <v>3.4323669724770642E-3</v>
      </c>
      <c r="R13" s="29">
        <f t="shared" si="7"/>
        <v>1.6396330275229376E-4</v>
      </c>
    </row>
    <row r="14" spans="1:18" x14ac:dyDescent="0.25">
      <c r="R14" s="25"/>
    </row>
    <row r="16" spans="1:18" x14ac:dyDescent="0.25">
      <c r="P16" s="15" t="s">
        <v>5</v>
      </c>
      <c r="Q16" s="28"/>
      <c r="R16" s="15">
        <f>AVERAGE(R7:R11)</f>
        <v>-3.8890018011838475E-4</v>
      </c>
    </row>
    <row r="17" spans="16:18" x14ac:dyDescent="0.25">
      <c r="P17" s="14" t="s">
        <v>7</v>
      </c>
      <c r="Q17" s="28"/>
      <c r="R17" s="15">
        <f>MIN(R7:R11)</f>
        <v>-2.5406123237396174E-3</v>
      </c>
    </row>
    <row r="18" spans="16:18" x14ac:dyDescent="0.25">
      <c r="P18" s="14" t="s">
        <v>6</v>
      </c>
      <c r="Q18" s="28"/>
      <c r="R18" s="15">
        <f>MAX(R7:R11)</f>
        <v>1.4350899429630007E-3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RowHeight="15" x14ac:dyDescent="0.25"/>
  <cols>
    <col min="1" max="1" width="11.28515625" customWidth="1"/>
    <col min="2" max="2" width="6.7109375" customWidth="1"/>
    <col min="9" max="9" width="10.5703125" customWidth="1"/>
    <col min="10" max="10" width="10.140625" customWidth="1"/>
    <col min="11" max="11" width="10.7109375" style="13" customWidth="1"/>
    <col min="12" max="12" width="11.140625" style="13" customWidth="1"/>
    <col min="13" max="13" width="9.28515625" style="13" customWidth="1"/>
    <col min="14" max="14" width="10.85546875" style="20" customWidth="1"/>
    <col min="15" max="15" width="11.140625" style="20" customWidth="1"/>
    <col min="16" max="16" width="10.42578125" style="20" customWidth="1"/>
    <col min="17" max="17" width="10.42578125" customWidth="1"/>
    <col min="18" max="18" width="12.42578125" style="27" customWidth="1"/>
  </cols>
  <sheetData>
    <row r="1" spans="1:19" s="6" customFormat="1" ht="45" x14ac:dyDescent="0.25">
      <c r="A1" s="7" t="s">
        <v>25</v>
      </c>
      <c r="B1" s="7" t="s">
        <v>0</v>
      </c>
      <c r="C1" s="7" t="s">
        <v>1</v>
      </c>
      <c r="D1" s="7" t="s">
        <v>8</v>
      </c>
      <c r="E1" s="7" t="s">
        <v>15</v>
      </c>
      <c r="F1" s="7" t="s">
        <v>9</v>
      </c>
      <c r="G1" s="7" t="s">
        <v>30</v>
      </c>
      <c r="H1" s="7" t="s">
        <v>11</v>
      </c>
      <c r="I1" s="7" t="s">
        <v>16</v>
      </c>
      <c r="J1" s="7" t="s">
        <v>31</v>
      </c>
      <c r="K1" s="11" t="s">
        <v>32</v>
      </c>
      <c r="L1" s="11" t="s">
        <v>24</v>
      </c>
      <c r="M1" s="11" t="s">
        <v>19</v>
      </c>
      <c r="N1" s="21" t="s">
        <v>20</v>
      </c>
      <c r="O1" s="21" t="s">
        <v>21</v>
      </c>
      <c r="P1" s="21" t="s">
        <v>22</v>
      </c>
      <c r="Q1" s="7" t="s">
        <v>33</v>
      </c>
      <c r="R1" s="24" t="s">
        <v>34</v>
      </c>
    </row>
    <row r="2" spans="1:19" x14ac:dyDescent="0.25">
      <c r="A2" t="s">
        <v>26</v>
      </c>
      <c r="B2">
        <v>2670</v>
      </c>
      <c r="C2">
        <v>1999</v>
      </c>
      <c r="D2">
        <v>15659</v>
      </c>
      <c r="E2">
        <v>15021</v>
      </c>
      <c r="F2">
        <v>13896</v>
      </c>
      <c r="G2">
        <v>484</v>
      </c>
      <c r="H2">
        <v>1763</v>
      </c>
      <c r="I2">
        <v>14153</v>
      </c>
      <c r="J2" s="5">
        <v>448</v>
      </c>
      <c r="K2" s="12">
        <f t="shared" ref="K2:K13" si="0">(G2-J2)/I2</f>
        <v>2.5436303257259946E-3</v>
      </c>
      <c r="L2" s="12">
        <v>-3.4621634989048257E-3</v>
      </c>
      <c r="M2" s="12">
        <v>1.0613297534091712</v>
      </c>
      <c r="N2" s="19">
        <v>-2.5999999999999999E-2</v>
      </c>
      <c r="O2" s="19">
        <v>-0.14299999999999999</v>
      </c>
      <c r="P2" s="19">
        <v>0.03</v>
      </c>
      <c r="Q2" s="1">
        <v>-5.7164558750794903E-3</v>
      </c>
      <c r="R2" s="25">
        <v>1.76573871264043E-2</v>
      </c>
    </row>
    <row r="3" spans="1:19" x14ac:dyDescent="0.25">
      <c r="A3" t="s">
        <v>26</v>
      </c>
      <c r="B3">
        <v>2670</v>
      </c>
      <c r="C3">
        <v>2000</v>
      </c>
      <c r="D3">
        <v>16664</v>
      </c>
      <c r="E3">
        <f t="shared" ref="E3:E13" si="1">D2</f>
        <v>15659</v>
      </c>
      <c r="F3">
        <v>14522</v>
      </c>
      <c r="G3">
        <v>544</v>
      </c>
      <c r="H3">
        <v>1857</v>
      </c>
      <c r="I3">
        <f t="shared" ref="I3:I13" si="2">F2</f>
        <v>13896</v>
      </c>
      <c r="J3">
        <f t="shared" ref="J3:J13" si="3">G2</f>
        <v>484</v>
      </c>
      <c r="K3" s="12">
        <f t="shared" si="0"/>
        <v>4.3177892918825561E-3</v>
      </c>
      <c r="L3" s="12">
        <f t="shared" ref="L3:L13" si="4">(D2-E2)/I3</f>
        <v>4.5912492803684514E-2</v>
      </c>
      <c r="M3" s="12">
        <f t="shared" ref="M3:M13" si="5">E3/I3</f>
        <v>1.1268710420264825</v>
      </c>
      <c r="N3" s="19">
        <v>-1.2E-2</v>
      </c>
      <c r="O3" s="19">
        <v>0.443</v>
      </c>
      <c r="P3" s="19">
        <v>-2.1000000000000001E-2</v>
      </c>
      <c r="Q3" s="1">
        <f t="shared" ref="Q3:Q13" si="6">N3+(O3*L3)+(P3*M3)</f>
        <v>-1.5325057570523892E-2</v>
      </c>
      <c r="R3" s="25">
        <f t="shared" ref="R3:R13" si="7">K3-Q3</f>
        <v>1.9642846862406447E-2</v>
      </c>
    </row>
    <row r="4" spans="1:19" x14ac:dyDescent="0.25">
      <c r="A4" t="s">
        <v>26</v>
      </c>
      <c r="B4">
        <v>2670</v>
      </c>
      <c r="C4">
        <v>2001</v>
      </c>
      <c r="D4">
        <v>16079</v>
      </c>
      <c r="E4">
        <f t="shared" si="1"/>
        <v>16664</v>
      </c>
      <c r="F4">
        <v>14606</v>
      </c>
      <c r="G4">
        <v>432</v>
      </c>
      <c r="H4">
        <v>1430</v>
      </c>
      <c r="I4">
        <f t="shared" si="2"/>
        <v>14522</v>
      </c>
      <c r="J4">
        <f t="shared" si="3"/>
        <v>544</v>
      </c>
      <c r="K4" s="12">
        <f t="shared" si="0"/>
        <v>-7.7124363035394571E-3</v>
      </c>
      <c r="L4" s="12">
        <f t="shared" si="4"/>
        <v>6.9205343616581733E-2</v>
      </c>
      <c r="M4" s="12">
        <f t="shared" si="5"/>
        <v>1.1475003443051921</v>
      </c>
      <c r="N4" s="19">
        <v>2.1999999999999999E-2</v>
      </c>
      <c r="O4" s="19">
        <v>8.5000000000000006E-2</v>
      </c>
      <c r="P4" s="19">
        <v>-0.03</v>
      </c>
      <c r="Q4" s="1">
        <f t="shared" si="6"/>
        <v>-6.5425561217463193E-3</v>
      </c>
      <c r="R4" s="25">
        <f t="shared" si="7"/>
        <v>-1.1698801817931377E-3</v>
      </c>
    </row>
    <row r="5" spans="1:19" x14ac:dyDescent="0.25">
      <c r="A5" t="s">
        <v>26</v>
      </c>
      <c r="B5">
        <v>2670</v>
      </c>
      <c r="C5">
        <v>2002</v>
      </c>
      <c r="D5">
        <v>16332</v>
      </c>
      <c r="E5">
        <f t="shared" si="1"/>
        <v>16079</v>
      </c>
      <c r="F5">
        <v>15329</v>
      </c>
      <c r="G5">
        <v>372</v>
      </c>
      <c r="H5">
        <v>1974</v>
      </c>
      <c r="I5">
        <f t="shared" si="2"/>
        <v>14606</v>
      </c>
      <c r="J5">
        <f t="shared" si="3"/>
        <v>432</v>
      </c>
      <c r="K5" s="12">
        <f t="shared" si="0"/>
        <v>-4.1079008626591813E-3</v>
      </c>
      <c r="L5" s="12">
        <f t="shared" si="4"/>
        <v>-4.0052033410927015E-2</v>
      </c>
      <c r="M5" s="12">
        <f t="shared" si="5"/>
        <v>1.100848966178283</v>
      </c>
      <c r="N5" s="19">
        <v>4.5999999999999999E-2</v>
      </c>
      <c r="O5" s="19">
        <v>-7.0000000000000001E-3</v>
      </c>
      <c r="P5" s="19">
        <v>-4.5999999999999999E-2</v>
      </c>
      <c r="Q5" s="1">
        <f t="shared" si="6"/>
        <v>-4.3586882103245281E-3</v>
      </c>
      <c r="R5" s="25">
        <f t="shared" si="7"/>
        <v>2.5078734766534674E-4</v>
      </c>
    </row>
    <row r="6" spans="1:19" x14ac:dyDescent="0.25">
      <c r="A6" t="s">
        <v>26</v>
      </c>
      <c r="B6">
        <v>2670</v>
      </c>
      <c r="C6">
        <v>2003</v>
      </c>
      <c r="D6">
        <v>18232</v>
      </c>
      <c r="E6">
        <f t="shared" si="1"/>
        <v>16332</v>
      </c>
      <c r="F6">
        <v>17600</v>
      </c>
      <c r="G6">
        <v>405</v>
      </c>
      <c r="H6">
        <v>2403</v>
      </c>
      <c r="I6">
        <f t="shared" si="2"/>
        <v>15329</v>
      </c>
      <c r="J6">
        <f t="shared" si="3"/>
        <v>372</v>
      </c>
      <c r="K6" s="12">
        <f t="shared" si="0"/>
        <v>2.1527823080435774E-3</v>
      </c>
      <c r="L6" s="12">
        <f t="shared" si="4"/>
        <v>1.6504664361667427E-2</v>
      </c>
      <c r="M6" s="12">
        <f t="shared" si="5"/>
        <v>1.0654315349990215</v>
      </c>
      <c r="N6" s="19">
        <v>-1.4E-2</v>
      </c>
      <c r="O6" s="19">
        <v>-5.0000000000000001E-3</v>
      </c>
      <c r="P6" s="19">
        <v>1.4999999999999999E-2</v>
      </c>
      <c r="Q6" s="1">
        <f t="shared" si="6"/>
        <v>1.8989497031769841E-3</v>
      </c>
      <c r="R6" s="25">
        <f t="shared" si="7"/>
        <v>2.5383260486659329E-4</v>
      </c>
    </row>
    <row r="7" spans="1:19" x14ac:dyDescent="0.25">
      <c r="A7" t="s">
        <v>26</v>
      </c>
      <c r="B7">
        <v>2670</v>
      </c>
      <c r="C7">
        <v>2004</v>
      </c>
      <c r="D7">
        <v>20011</v>
      </c>
      <c r="E7">
        <f t="shared" si="1"/>
        <v>18232</v>
      </c>
      <c r="F7">
        <v>20708</v>
      </c>
      <c r="G7">
        <v>433</v>
      </c>
      <c r="H7">
        <v>2990</v>
      </c>
      <c r="I7">
        <f t="shared" si="2"/>
        <v>17600</v>
      </c>
      <c r="J7">
        <f t="shared" si="3"/>
        <v>405</v>
      </c>
      <c r="K7" s="12">
        <f t="shared" si="0"/>
        <v>1.590909090909091E-3</v>
      </c>
      <c r="L7" s="12">
        <f t="shared" si="4"/>
        <v>0.10795454545454546</v>
      </c>
      <c r="M7" s="12">
        <f t="shared" si="5"/>
        <v>1.0359090909090909</v>
      </c>
      <c r="N7" s="19">
        <v>1.2999999999999999E-2</v>
      </c>
      <c r="O7" s="19">
        <v>1.7000000000000001E-2</v>
      </c>
      <c r="P7" s="19">
        <v>-1.2E-2</v>
      </c>
      <c r="Q7" s="1">
        <f t="shared" si="6"/>
        <v>2.4043181818181811E-3</v>
      </c>
      <c r="R7" s="25">
        <f t="shared" si="7"/>
        <v>-8.1340909090909012E-4</v>
      </c>
    </row>
    <row r="8" spans="1:19" x14ac:dyDescent="0.25">
      <c r="A8" t="s">
        <v>26</v>
      </c>
      <c r="B8">
        <v>2670</v>
      </c>
      <c r="C8">
        <v>2005</v>
      </c>
      <c r="D8">
        <v>21167</v>
      </c>
      <c r="E8">
        <f t="shared" si="1"/>
        <v>20011</v>
      </c>
      <c r="F8">
        <v>20513</v>
      </c>
      <c r="G8">
        <v>457</v>
      </c>
      <c r="H8">
        <v>3234</v>
      </c>
      <c r="I8">
        <f t="shared" si="2"/>
        <v>20708</v>
      </c>
      <c r="J8">
        <f t="shared" si="3"/>
        <v>433</v>
      </c>
      <c r="K8" s="12">
        <f t="shared" si="0"/>
        <v>1.1589723778249951E-3</v>
      </c>
      <c r="L8" s="12">
        <f t="shared" si="4"/>
        <v>8.5908827506277763E-2</v>
      </c>
      <c r="M8" s="12">
        <f t="shared" si="5"/>
        <v>0.96634151052733241</v>
      </c>
      <c r="N8" s="19">
        <v>4.0000000000000001E-3</v>
      </c>
      <c r="O8" s="19">
        <v>1.9E-2</v>
      </c>
      <c r="P8" s="19">
        <v>-2E-3</v>
      </c>
      <c r="Q8" s="1">
        <f t="shared" si="6"/>
        <v>3.6995847015646125E-3</v>
      </c>
      <c r="R8" s="25">
        <f t="shared" si="7"/>
        <v>-2.5406123237396174E-3</v>
      </c>
    </row>
    <row r="9" spans="1:19" x14ac:dyDescent="0.25">
      <c r="A9" t="s">
        <v>26</v>
      </c>
      <c r="B9">
        <v>2670</v>
      </c>
      <c r="C9">
        <v>2006</v>
      </c>
      <c r="D9">
        <v>22923</v>
      </c>
      <c r="E9">
        <f t="shared" si="1"/>
        <v>21167</v>
      </c>
      <c r="F9">
        <v>21294</v>
      </c>
      <c r="G9">
        <v>471</v>
      </c>
      <c r="H9">
        <v>3851</v>
      </c>
      <c r="I9">
        <f t="shared" si="2"/>
        <v>20513</v>
      </c>
      <c r="J9">
        <f t="shared" si="3"/>
        <v>457</v>
      </c>
      <c r="K9" s="12">
        <f t="shared" si="0"/>
        <v>6.8249402817725346E-4</v>
      </c>
      <c r="L9" s="12">
        <f t="shared" si="4"/>
        <v>5.6354506898064642E-2</v>
      </c>
      <c r="M9" s="12">
        <f t="shared" si="5"/>
        <v>1.031882221030566</v>
      </c>
      <c r="N9" s="19">
        <v>1.2999999999999999E-2</v>
      </c>
      <c r="O9" s="19">
        <v>-6.0000000000000001E-3</v>
      </c>
      <c r="P9" s="19">
        <v>-1.2999999999999999E-2</v>
      </c>
      <c r="Q9" s="1">
        <f t="shared" si="6"/>
        <v>-7.5259591478574715E-4</v>
      </c>
      <c r="R9" s="25">
        <f t="shared" si="7"/>
        <v>1.4350899429630007E-3</v>
      </c>
    </row>
    <row r="10" spans="1:19" x14ac:dyDescent="0.25">
      <c r="A10" t="s">
        <v>26</v>
      </c>
      <c r="B10">
        <v>2670</v>
      </c>
      <c r="C10">
        <v>2007</v>
      </c>
      <c r="D10">
        <v>24462</v>
      </c>
      <c r="E10">
        <f t="shared" si="1"/>
        <v>22923</v>
      </c>
      <c r="F10">
        <v>24694</v>
      </c>
      <c r="G10">
        <v>469</v>
      </c>
      <c r="H10">
        <v>4096</v>
      </c>
      <c r="I10">
        <f t="shared" si="2"/>
        <v>21294</v>
      </c>
      <c r="J10">
        <f t="shared" si="3"/>
        <v>471</v>
      </c>
      <c r="K10" s="12">
        <f t="shared" si="0"/>
        <v>-9.3923170846247768E-5</v>
      </c>
      <c r="L10" s="12">
        <f t="shared" si="4"/>
        <v>8.2464544003005541E-2</v>
      </c>
      <c r="M10" s="12">
        <f t="shared" si="5"/>
        <v>1.0765004226542687</v>
      </c>
      <c r="N10" s="19">
        <v>2.1000000000000001E-2</v>
      </c>
      <c r="O10" s="19">
        <v>0</v>
      </c>
      <c r="P10" s="19">
        <v>-1.9E-2</v>
      </c>
      <c r="Q10" s="1">
        <f t="shared" si="6"/>
        <v>5.4649196956889703E-4</v>
      </c>
      <c r="R10" s="25">
        <f t="shared" si="7"/>
        <v>-6.4041514041514476E-4</v>
      </c>
    </row>
    <row r="11" spans="1:19" x14ac:dyDescent="0.25">
      <c r="A11" t="s">
        <v>26</v>
      </c>
      <c r="B11">
        <v>2670</v>
      </c>
      <c r="C11">
        <v>2008</v>
      </c>
      <c r="D11">
        <v>25269</v>
      </c>
      <c r="E11">
        <f t="shared" si="1"/>
        <v>24462</v>
      </c>
      <c r="F11">
        <v>25547</v>
      </c>
      <c r="G11">
        <v>468</v>
      </c>
      <c r="H11">
        <v>3460</v>
      </c>
      <c r="I11">
        <f t="shared" si="2"/>
        <v>24694</v>
      </c>
      <c r="J11">
        <f t="shared" si="3"/>
        <v>469</v>
      </c>
      <c r="K11" s="12">
        <f t="shared" si="0"/>
        <v>-4.0495666963634892E-5</v>
      </c>
      <c r="L11" s="12">
        <f t="shared" si="4"/>
        <v>6.23228314570341E-2</v>
      </c>
      <c r="M11" s="12">
        <f t="shared" si="5"/>
        <v>0.99060500526443673</v>
      </c>
      <c r="N11" s="19">
        <v>0.61699999999999999</v>
      </c>
      <c r="O11" s="19">
        <v>0.11899999999999999</v>
      </c>
      <c r="P11" s="19">
        <v>-0.63100000000000001</v>
      </c>
      <c r="Q11" s="4">
        <f t="shared" si="6"/>
        <v>-6.5534137847256257E-4</v>
      </c>
      <c r="R11" s="26">
        <f t="shared" si="7"/>
        <v>6.1484571150892766E-4</v>
      </c>
    </row>
    <row r="12" spans="1:19" x14ac:dyDescent="0.25">
      <c r="A12" t="s">
        <v>26</v>
      </c>
      <c r="B12">
        <v>2670</v>
      </c>
      <c r="C12">
        <v>2009</v>
      </c>
      <c r="D12">
        <v>23123</v>
      </c>
      <c r="E12">
        <f t="shared" si="1"/>
        <v>25269</v>
      </c>
      <c r="F12" s="3">
        <v>27475</v>
      </c>
      <c r="G12" s="3">
        <v>189</v>
      </c>
      <c r="H12" s="3">
        <v>3339.25</v>
      </c>
      <c r="I12">
        <f t="shared" si="2"/>
        <v>25547</v>
      </c>
      <c r="J12">
        <f t="shared" si="3"/>
        <v>468</v>
      </c>
      <c r="K12" s="12">
        <f t="shared" si="0"/>
        <v>-1.0921047481113243E-2</v>
      </c>
      <c r="L12" s="12">
        <f t="shared" si="4"/>
        <v>3.158883626257486E-2</v>
      </c>
      <c r="M12" s="12">
        <f t="shared" si="5"/>
        <v>0.98911809605824563</v>
      </c>
      <c r="N12" s="19">
        <v>-5.2999999999999999E-2</v>
      </c>
      <c r="O12" s="19">
        <v>1.2999999999999999E-2</v>
      </c>
      <c r="P12" s="19">
        <v>5.0999999999999997E-2</v>
      </c>
      <c r="Q12" s="1">
        <f t="shared" si="6"/>
        <v>-2.1443222296160039E-3</v>
      </c>
      <c r="R12" s="29">
        <f t="shared" si="7"/>
        <v>-8.7767252514972388E-3</v>
      </c>
      <c r="S12" s="2"/>
    </row>
    <row r="13" spans="1:19" x14ac:dyDescent="0.25">
      <c r="A13" t="s">
        <v>26</v>
      </c>
      <c r="B13">
        <v>2670</v>
      </c>
      <c r="C13">
        <v>2010</v>
      </c>
      <c r="D13">
        <v>26662</v>
      </c>
      <c r="E13">
        <f t="shared" si="1"/>
        <v>23123</v>
      </c>
      <c r="F13">
        <v>30156</v>
      </c>
      <c r="G13">
        <v>512</v>
      </c>
      <c r="H13">
        <v>4085</v>
      </c>
      <c r="I13">
        <f t="shared" si="2"/>
        <v>27475</v>
      </c>
      <c r="J13">
        <f t="shared" si="3"/>
        <v>189</v>
      </c>
      <c r="K13" s="12">
        <f t="shared" si="0"/>
        <v>1.1756141947224749E-2</v>
      </c>
      <c r="L13" s="12">
        <f t="shared" si="4"/>
        <v>-7.8107370336669701E-2</v>
      </c>
      <c r="M13" s="12">
        <f t="shared" si="5"/>
        <v>0.84160145586897184</v>
      </c>
      <c r="N13" s="19">
        <v>8.0000000000000002E-3</v>
      </c>
      <c r="O13" s="19">
        <v>5.8000000000000003E-2</v>
      </c>
      <c r="P13" s="19">
        <v>0</v>
      </c>
      <c r="Q13" s="1">
        <f t="shared" si="6"/>
        <v>3.4697725204731571E-3</v>
      </c>
      <c r="R13" s="29">
        <f t="shared" si="7"/>
        <v>8.2863694267515924E-3</v>
      </c>
    </row>
    <row r="14" spans="1:19" x14ac:dyDescent="0.25">
      <c r="R14" s="25"/>
    </row>
    <row r="16" spans="1:19" x14ac:dyDescent="0.25">
      <c r="P16" s="15" t="s">
        <v>5</v>
      </c>
      <c r="Q16" s="28"/>
      <c r="R16" s="15">
        <f>AVERAGE(R7:R11)</f>
        <v>-3.8890018011838475E-4</v>
      </c>
    </row>
    <row r="17" spans="1:18" x14ac:dyDescent="0.25">
      <c r="P17" s="14" t="s">
        <v>7</v>
      </c>
      <c r="Q17" s="28"/>
      <c r="R17" s="15">
        <f>MIN(R7:R11)</f>
        <v>-2.5406123237396174E-3</v>
      </c>
    </row>
    <row r="18" spans="1:18" x14ac:dyDescent="0.25">
      <c r="P18" s="14" t="s">
        <v>6</v>
      </c>
      <c r="Q18" s="28"/>
      <c r="R18" s="15">
        <f>MAX(R7:R11)</f>
        <v>1.4350899429630007E-3</v>
      </c>
    </row>
    <row r="21" spans="1:18" x14ac:dyDescent="0.25">
      <c r="A21" t="s">
        <v>2</v>
      </c>
      <c r="F21">
        <v>27250</v>
      </c>
      <c r="G21">
        <v>414</v>
      </c>
      <c r="H21">
        <v>3193</v>
      </c>
    </row>
    <row r="22" spans="1:18" x14ac:dyDescent="0.25">
      <c r="A22" t="s">
        <v>36</v>
      </c>
      <c r="F22">
        <f>-G22</f>
        <v>225</v>
      </c>
      <c r="G22">
        <v>-225</v>
      </c>
      <c r="H22">
        <f>-G22*0.65</f>
        <v>146.25</v>
      </c>
    </row>
    <row r="23" spans="1:18" x14ac:dyDescent="0.25">
      <c r="A23" t="s">
        <v>3</v>
      </c>
      <c r="F23" s="3">
        <f>SUM(F21:F22)</f>
        <v>27475</v>
      </c>
      <c r="G23" s="3">
        <f>SUM(G21:G22)</f>
        <v>189</v>
      </c>
      <c r="H23" s="3">
        <f>SUM(H21:H22)</f>
        <v>3339.25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RD</vt:lpstr>
      <vt:lpstr>RD (Manip)</vt:lpstr>
      <vt:lpstr>SGA</vt:lpstr>
      <vt:lpstr>SGA (Manip)</vt:lpstr>
      <vt:lpstr>Adv</vt:lpstr>
      <vt:lpstr>Adv (Manip)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Brian Bushee</cp:lastModifiedBy>
  <dcterms:created xsi:type="dcterms:W3CDTF">2015-02-09T16:07:06Z</dcterms:created>
  <dcterms:modified xsi:type="dcterms:W3CDTF">2015-12-30T17:08:52Z</dcterms:modified>
</cp:coreProperties>
</file>