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9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M BIOS Reports\EXT-BAT\"/>
    </mc:Choice>
  </mc:AlternateContent>
  <xr:revisionPtr revIDLastSave="0" documentId="13_ncr:81_{89F925FB-0DF9-4CE8-96EC-B2DB3CF9CD93}" xr6:coauthVersionLast="47" xr6:coauthVersionMax="47" xr10:uidLastSave="{00000000-0000-0000-0000-000000000000}"/>
  <bookViews>
    <workbookView xWindow="-108" yWindow="-108" windowWidth="23256" windowHeight="12576" xr2:uid="{EB1E6583-53CE-42A5-97B5-F937502DDF9E}"/>
  </bookViews>
  <sheets>
    <sheet name="Test_Data" sheetId="2" r:id="rId1"/>
    <sheet name="Test_Config" sheetId="1" r:id="rId2"/>
  </sheets>
  <definedNames>
    <definedName name="_xlnm._FilterDatabase" localSheetId="0" hidden="1">Test_Data!$A$1:$V$623</definedName>
    <definedName name="Z_00C5B272_A414_4085_9096_32526C8EC948_.wvu.FilterData" localSheetId="0" hidden="1">Test_Data!$A$1:$V$658</definedName>
    <definedName name="Z_035C8BCC_1A9A_4387_BA94_AD0D28D42CCD_.wvu.FilterData" localSheetId="0" hidden="1">Test_Data!$A$1:$V$623</definedName>
    <definedName name="Z_0577345D_2B7B_40C7_A82B_4EBC896EABD5_.wvu.FilterData" localSheetId="0" hidden="1">Test_Data!$A$1:$V$623</definedName>
    <definedName name="Z_067E79FB_EF70_410D_A4B1_93B8B5C88532_.wvu.FilterData" localSheetId="0" hidden="1">Test_Data!$A$1:$V$623</definedName>
    <definedName name="Z_07F9AB13_9A5A_4C6A_B143_F061AB2F2BA4_.wvu.FilterData" localSheetId="0" hidden="1">Test_Data!$A$1:$V$623</definedName>
    <definedName name="Z_08CD56D3_FE6F_4B6F_920A_36C51404A205_.wvu.FilterData" localSheetId="0" hidden="1">Test_Data!$A$1:$V$623</definedName>
    <definedName name="Z_0C18D453_6642_4841_AEC5_289989B9CEFD_.wvu.Cols" localSheetId="0" hidden="1">Test_Data!$D:$H</definedName>
    <definedName name="Z_0C18D453_6642_4841_AEC5_289989B9CEFD_.wvu.FilterData" localSheetId="0" hidden="1">Test_Data!$A$1:$V$624</definedName>
    <definedName name="Z_0DBB7621_0788_43E6_B678_952C62B68E0C_.wvu.FilterData" localSheetId="0" hidden="1">Test_Data!$A$1:$V$623</definedName>
    <definedName name="Z_0E284557_D30A_4452_AA3B_2DD98A7F5D93_.wvu.Cols" localSheetId="0" hidden="1">Test_Data!$D:$F</definedName>
    <definedName name="Z_0E284557_D30A_4452_AA3B_2DD98A7F5D93_.wvu.FilterData" localSheetId="0" hidden="1">Test_Data!$A$1:$V$623</definedName>
    <definedName name="Z_0E748E10_7593_48D6_B675_FD90763EFB5D_.wvu.FilterData" localSheetId="0" hidden="1">Test_Data!$A$1:$V$623</definedName>
    <definedName name="Z_10A6F697_CA73_442F_AEEC_2509936F07BB_.wvu.FilterData" localSheetId="0" hidden="1">Test_Data!$A$1:$V$623</definedName>
    <definedName name="Z_1365760F_2D02_4F6C_AB93_7ACB9D9BC737_.wvu.FilterData" localSheetId="0" hidden="1">Test_Data!$A$1:$V$623</definedName>
    <definedName name="Z_177DA38C_7F32_408C_A6F6_D67D12138855_.wvu.FilterData" localSheetId="0" hidden="1">Test_Data!$A$1:$V$658</definedName>
    <definedName name="Z_177DFE28_24BB_4C6F_801A_F00E4B1E8AB1_.wvu.FilterData" localSheetId="0" hidden="1">Test_Data!$A$1:$V$623</definedName>
    <definedName name="Z_1786951F_D89D_48C5_8E0D_A3786B257AB2_.wvu.FilterData" localSheetId="0" hidden="1">Test_Data!$A$1:$V$624</definedName>
    <definedName name="Z_1944B42A_8619_4DDD_81A2_B6ACC85F0842_.wvu.FilterData" localSheetId="0" hidden="1">Test_Data!$A$1:$V$623</definedName>
    <definedName name="Z_19B6450D_CE8C_41EA_9C74_A37C4CF30481_.wvu.FilterData" localSheetId="0" hidden="1">Test_Data!$A$1:$V$624</definedName>
    <definedName name="Z_1B34CA1C_9ACF_45CB_8AD0_8EE02EFEB0E8_.wvu.FilterData" localSheetId="0" hidden="1">Test_Data!$A$1:$V$623</definedName>
    <definedName name="Z_1BF849E2_7B12_46CF_932A_6406C82FD35F_.wvu.Cols" localSheetId="0" hidden="1">Test_Data!$D:$G</definedName>
    <definedName name="Z_1BF849E2_7B12_46CF_932A_6406C82FD35F_.wvu.FilterData" localSheetId="0" hidden="1">Test_Data!$A$1:$V$658</definedName>
    <definedName name="Z_1C5A192F_E771_4ED0_8171_6E62DEF2826A_.wvu.FilterData" localSheetId="0" hidden="1">Test_Data!$A$1:$V$623</definedName>
    <definedName name="Z_1C6E2A22_DAD8_4749_9D28_022EF2B8D329_.wvu.FilterData" localSheetId="0" hidden="1">Test_Data!$A$1:$V$623</definedName>
    <definedName name="Z_1CC28B5F_4E31_4036_B6E6_091C7EBE5156_.wvu.FilterData" localSheetId="0" hidden="1">Test_Data!$A$1:$V$623</definedName>
    <definedName name="Z_1D39C86F_BF50_4FEF_AC39_E4577EAC1934_.wvu.FilterData" localSheetId="0" hidden="1">Test_Data!$C$1:$M$623</definedName>
    <definedName name="Z_1D67D94B_9F51_42E7_989A_85642A084EBF_.wvu.FilterData" localSheetId="0" hidden="1">Test_Data!$A$1:$V$623</definedName>
    <definedName name="Z_1F3C14C6_D446_4693_94A9_FE7A2BBABBE4_.wvu.Cols" localSheetId="0" hidden="1">Test_Data!$D:$H</definedName>
    <definedName name="Z_1F3C14C6_D446_4693_94A9_FE7A2BBABBE4_.wvu.FilterData" localSheetId="0" hidden="1">Test_Data!$A$1:$V$623</definedName>
    <definedName name="Z_1F957DFF_093F_4551_8983_06FA914AA705_.wvu.FilterData" localSheetId="0" hidden="1">Test_Data!$A$1:$V$623</definedName>
    <definedName name="Z_20BBC15E_03B6_4B23_97FC_2BEDC5551D95_.wvu.FilterData" localSheetId="0" hidden="1">Test_Data!$A$1:$V$658</definedName>
    <definedName name="Z_230B68EA_D150_4554_9EFE_99AE79EF29A7_.wvu.FilterData" localSheetId="0" hidden="1">Test_Data!$A$1:$V$623</definedName>
    <definedName name="Z_2323A067_2FC6_4950_9713_AF74062FF5AD_.wvu.FilterData" localSheetId="0" hidden="1">Test_Data!$A$1:$V$623</definedName>
    <definedName name="Z_2332B40F_9C67_4FE6_A24F_8D684F7EDBAD_.wvu.FilterData" localSheetId="0" hidden="1">Test_Data!$A$1:$V$658</definedName>
    <definedName name="Z_24AFBD97_C13A_4101_A02C_7D6FA41684D8_.wvu.FilterData" localSheetId="0" hidden="1">Test_Data!$A$1:$V$623</definedName>
    <definedName name="Z_26319569_620D_4B60_957B_CEDAB9F55691_.wvu.FilterData" localSheetId="0" hidden="1">Test_Data!$A$1:$V$624</definedName>
    <definedName name="Z_2A389496_341C_4FA3_9B53_FAA10ECD141F_.wvu.FilterData" localSheetId="0" hidden="1">Test_Data!$A$1:$V$623</definedName>
    <definedName name="Z_2B3E9B9C_4ED7_459C_92F9_CD044A2B79B2_.wvu.FilterData" localSheetId="0" hidden="1">Test_Data!$A$1:$V$623</definedName>
    <definedName name="Z_2C2C003D_5C9C_4566_A112_55E3A5AEB4A9_.wvu.FilterData" localSheetId="0" hidden="1">Test_Data!$A$1:$V$623</definedName>
    <definedName name="Z_2C88F5DB_154B_4F15_B597_0635B7F93F1E_.wvu.FilterData" localSheetId="0" hidden="1">Test_Data!$A$1:$V$623</definedName>
    <definedName name="Z_2C9963B5_3FC6_4FAB_A855_B6398DD7C166_.wvu.FilterData" localSheetId="0" hidden="1">Test_Data!$A$1:$V$624</definedName>
    <definedName name="Z_2D5F3CD9_91CA_4C89_9474_6A2FDFEBB189_.wvu.FilterData" localSheetId="0" hidden="1">Test_Data!$A$1:$V$623</definedName>
    <definedName name="Z_2D65EA2F_3DBC_4E8A_9642_91BF00B1012B_.wvu.FilterData" localSheetId="0" hidden="1">Test_Data!$A$1:$V$623</definedName>
    <definedName name="Z_2D663D88_002B_4469_A33D_E325A58FD456_.wvu.FilterData" localSheetId="0" hidden="1">Test_Data!$A$1:$V$623</definedName>
    <definedName name="Z_2E001B6A_8C12_458C_BB77_3E46618932D9_.wvu.FilterData" localSheetId="0" hidden="1">Test_Data!$A$1:$V$623</definedName>
    <definedName name="Z_2FB79815_9980_41D2_88F6_8D84A417914F_.wvu.FilterData" localSheetId="0" hidden="1">Test_Data!$A$1:$V$623</definedName>
    <definedName name="Z_311E46D8_1A46_4E7A_9A8B_5BF978EF222A_.wvu.Cols" localSheetId="0" hidden="1">Test_Data!$D:$G</definedName>
    <definedName name="Z_311E46D8_1A46_4E7A_9A8B_5BF978EF222A_.wvu.FilterData" localSheetId="0" hidden="1">Test_Data!$A$1:$V$623</definedName>
    <definedName name="Z_316A4F8E_24AE_49F2_AC69_8F98D5AE0A05_.wvu.FilterData" localSheetId="0" hidden="1">Test_Data!$A$1:$V$623</definedName>
    <definedName name="Z_33673CFE_AE84_4986_994E_CE527DB0CA77_.wvu.FilterData" localSheetId="0" hidden="1">Test_Data!$A$1:$V$658</definedName>
    <definedName name="Z_338545AB_D642_4927_88AC_2F37DE55D6E5_.wvu.FilterData" localSheetId="0" hidden="1">Test_Data!$A$1:$V$623</definedName>
    <definedName name="Z_33FEF4B8_A4F6_4C17_95C7_F53D1DD83903_.wvu.FilterData" localSheetId="0" hidden="1">Test_Data!$A$1:$V$623</definedName>
    <definedName name="Z_344069CB_4129_49A6_AAB7_B6BCB939324E_.wvu.FilterData" localSheetId="0" hidden="1">Test_Data!$A$1:$V$658</definedName>
    <definedName name="Z_37FCAC4C_208A_40E0_BC54_1DFD9A9523FB_.wvu.FilterData" localSheetId="0" hidden="1">Test_Data!$A$1:$V$623</definedName>
    <definedName name="Z_3BCF268E_C42B_4984_A1D0_6F35655A7DB7_.wvu.FilterData" localSheetId="0" hidden="1">Test_Data!$A$1:$V$623</definedName>
    <definedName name="Z_3CE7EF66_06CE_41D0_A250_4B41CDC0C5CA_.wvu.FilterData" localSheetId="0" hidden="1">Test_Data!$A$1:$V$623</definedName>
    <definedName name="Z_3D5D09E8_5E67_40DB_B923_ECC647462D2C_.wvu.FilterData" localSheetId="0" hidden="1">Test_Data!$A$1:$V$623</definedName>
    <definedName name="Z_3FCA958A_D432_4E14_9673_FA44062D0AE9_.wvu.FilterData" localSheetId="0" hidden="1">Test_Data!$A$1:$V$623</definedName>
    <definedName name="Z_400FC409_914C_4D31_96BF_EA4732DEC3AF_.wvu.FilterData" localSheetId="0" hidden="1">Test_Data!$A$1:$V$623</definedName>
    <definedName name="Z_40BAF513_A7D5_42FC_B979_D69D70C1EA4A_.wvu.FilterData" localSheetId="0" hidden="1">Test_Data!$A$1:$V$623</definedName>
    <definedName name="Z_40E1DE02_392B_40D3_8592_4ACAC0738FFE_.wvu.FilterData" localSheetId="0" hidden="1">Test_Data!$A$1:$V$623</definedName>
    <definedName name="Z_419AC5DD_8E1E_4649_85C5_173F6C63E882_.wvu.Cols" localSheetId="0" hidden="1">Test_Data!$D:$H</definedName>
    <definedName name="Z_419AC5DD_8E1E_4649_85C5_173F6C63E882_.wvu.FilterData" localSheetId="0" hidden="1">Test_Data!$A$1:$V$623</definedName>
    <definedName name="Z_4242EDAF_9FDD_4DD8_BF22_C9A0C4BB10A0_.wvu.FilterData" localSheetId="0" hidden="1">Test_Data!$A$1:$V$623</definedName>
    <definedName name="Z_42E46218_039E_44BE_B566_ADE5BE3D2F2B_.wvu.FilterData" localSheetId="0" hidden="1">Test_Data!$A$1:$V$623</definedName>
    <definedName name="Z_4419A8BE_AD24_411A_9FA6_B2F9BFA0CD18_.wvu.FilterData" localSheetId="0" hidden="1">Test_Data!$A$1:$V$623</definedName>
    <definedName name="Z_456D079F_8E6D_4BF7_A351_EEEB4F23A3C6_.wvu.FilterData" localSheetId="0" hidden="1">Test_Data!$A$1:$V$623</definedName>
    <definedName name="Z_458928D3_4582_4DB3_B402_2D438C98A650_.wvu.FilterData" localSheetId="0" hidden="1">Test_Data!$A$1:$V$623</definedName>
    <definedName name="Z_49CB823F_F77F_41D1_90E0_ADACF7CBBF01_.wvu.FilterData" localSheetId="0" hidden="1">Test_Data!$A$1:$V$623</definedName>
    <definedName name="Z_4A403F9E_7896_4DE1_8083_CE94B73296D1_.wvu.FilterData" localSheetId="0" hidden="1">Test_Data!$A$1:$V$623</definedName>
    <definedName name="Z_4AE1D4BD_2B85_4B9E_A29F_4BEE97FBEEE9_.wvu.FilterData" localSheetId="0" hidden="1">Test_Data!$A$1:$V$623</definedName>
    <definedName name="Z_4B2269CA_46A7_4E10_B250_E10F4A588FFA_.wvu.Cols" localSheetId="0" hidden="1">Test_Data!$D:$H</definedName>
    <definedName name="Z_4B2269CA_46A7_4E10_B250_E10F4A588FFA_.wvu.FilterData" localSheetId="0" hidden="1">Test_Data!$A$1:$V$623</definedName>
    <definedName name="Z_4C27BF77_C08B_4754_8368_E0D1A863D733_.wvu.FilterData" localSheetId="0" hidden="1">Test_Data!$A$1:$V$623</definedName>
    <definedName name="Z_4C773BE7_9E79_4617_B1C7_2FDE985E679C_.wvu.FilterData" localSheetId="0" hidden="1">Test_Data!$A$1:$V$623</definedName>
    <definedName name="Z_4CD74260_E301_4284_916B_C7A6E203F2E5_.wvu.FilterData" localSheetId="0" hidden="1">Test_Data!$A$1:$V$658</definedName>
    <definedName name="Z_4ED93494_1A5C_4BAD_B685_4992D98EDB04_.wvu.FilterData" localSheetId="0" hidden="1">Test_Data!$A$1:$V$623</definedName>
    <definedName name="Z_502D0BDD_A606_49F8_AD88_C89F1241A119_.wvu.FilterData" localSheetId="0" hidden="1">Test_Data!$A$1:$V$623</definedName>
    <definedName name="Z_502F4858_0982_4F41_879B_AA5BF5E78D18_.wvu.FilterData" localSheetId="0" hidden="1">Test_Data!$A$1:$V$623</definedName>
    <definedName name="Z_515738F0_A832_49F1_BCAE_76622BA03059_.wvu.FilterData" localSheetId="0" hidden="1">Test_Data!$A$1:$V$623</definedName>
    <definedName name="Z_520BDC2D_43FD_41C3_AC57_BB9E89D3DC06_.wvu.FilterData" localSheetId="0" hidden="1">Test_Data!$A$1:$V$623</definedName>
    <definedName name="Z_5229D2ED_8920_475D_9940_762E8742FED3_.wvu.Cols" localSheetId="0" hidden="1">Test_Data!$D:$G,Test_Data!$U:$U</definedName>
    <definedName name="Z_5229D2ED_8920_475D_9940_762E8742FED3_.wvu.FilterData" localSheetId="0" hidden="1">Test_Data!$A$1:$V$623</definedName>
    <definedName name="Z_527697F8_2079_4642_8FBF_009907962CBA_.wvu.FilterData" localSheetId="0" hidden="1">Test_Data!$A$1:$V$658</definedName>
    <definedName name="Z_52840994_A784_4722_9405_CBE7FEDD432F_.wvu.FilterData" localSheetId="0" hidden="1">Test_Data!$A$1:$V$623</definedName>
    <definedName name="Z_54CCF11D_0F63_4B56_8454_14066966D56A_.wvu.FilterData" localSheetId="0" hidden="1">Test_Data!$A$1:$V$623</definedName>
    <definedName name="Z_54EA0A96_F33E_4D00_B6D4_14D838B6C51D_.wvu.FilterData" localSheetId="0" hidden="1">Test_Data!$A$1:$V$623</definedName>
    <definedName name="Z_5586AABB_1E56_400F_954B_B55AF093A07D_.wvu.FilterData" localSheetId="0" hidden="1">Test_Data!$A$1:$V$623</definedName>
    <definedName name="Z_55A06BE1_6DDF_45D3_8BEF_2D63A8B4AD39_.wvu.FilterData" localSheetId="0" hidden="1">Test_Data!$A$1:$V$623</definedName>
    <definedName name="Z_5666BF96_9836_48E0_9DB6_317771AD8479_.wvu.FilterData" localSheetId="0" hidden="1">Test_Data!$A$1:$V$623</definedName>
    <definedName name="Z_5926AEF7_A950_473D_9B5C_E6BA2BE8B67B_.wvu.FilterData" localSheetId="0" hidden="1">Test_Data!$A$1:$V$623</definedName>
    <definedName name="Z_593FB559_E686_48D4_8F30_B2AFEA219E8B_.wvu.FilterData" localSheetId="0" hidden="1">Test_Data!$A$1:$V$658</definedName>
    <definedName name="Z_5E70BA07_ED2D_4F35_98E3_F1EB97389ACC_.wvu.FilterData" localSheetId="0" hidden="1">Test_Data!$A$1:$V$623</definedName>
    <definedName name="Z_5F124213_077A_479C_AFCC_27B693FFF08B_.wvu.FilterData" localSheetId="0" hidden="1">Test_Data!$A$1:$V$623</definedName>
    <definedName name="Z_5F40A1B4_D66A_4014_8CB7_BEA65665EBD0_.wvu.Cols" localSheetId="0" hidden="1">Test_Data!$D:$H</definedName>
    <definedName name="Z_5F40A1B4_D66A_4014_8CB7_BEA65665EBD0_.wvu.FilterData" localSheetId="0" hidden="1">Test_Data!$A$1:$V$623</definedName>
    <definedName name="Z_5F473E33_9028_4406_A11A_973C396C330F_.wvu.FilterData" localSheetId="0" hidden="1">Test_Data!$A$1:$V$623</definedName>
    <definedName name="Z_61B65839_77C8_433C_B17B_D3A91739C27B_.wvu.FilterData" localSheetId="0" hidden="1">Test_Data!$A$1:$V$623</definedName>
    <definedName name="Z_637939CD_E3A1_4D16_A3D6_BA5222EA418B_.wvu.Cols" localSheetId="0" hidden="1">Test_Data!$D:$H,Test_Data!$U:$U</definedName>
    <definedName name="Z_637939CD_E3A1_4D16_A3D6_BA5222EA418B_.wvu.FilterData" localSheetId="0" hidden="1">Test_Data!$A$1:$V$623</definedName>
    <definedName name="Z_68A61B70_45A7_4F77_BBE3_5763289193D9_.wvu.FilterData" localSheetId="0" hidden="1">Test_Data!$A$1:$V$623</definedName>
    <definedName name="Z_68B23118_2794_496D_B72C_E35679E139FC_.wvu.FilterData" localSheetId="0" hidden="1">Test_Data!$A$1:$V$623</definedName>
    <definedName name="Z_68C9D0B5_40C9_4C6F_964D_6830CF4E04EC_.wvu.FilterData" localSheetId="0" hidden="1">Test_Data!$A$1:$V$623</definedName>
    <definedName name="Z_6A4D7E95_E22C_41B0_BA18_B2A6DF7A06B7_.wvu.FilterData" localSheetId="0" hidden="1">Test_Data!$A$1:$V$623</definedName>
    <definedName name="Z_6B3D5EDC_3480_4CBF_8666_E5FEFA50293C_.wvu.FilterData" localSheetId="0" hidden="1">Test_Data!$A$1:$V$623</definedName>
    <definedName name="Z_6C49AFFF_DAC8_418A_AC40_34DEB4B091CF_.wvu.FilterData" localSheetId="0" hidden="1">Test_Data!$A$1:$V$623</definedName>
    <definedName name="Z_6C88699F_CB8E_472C_A745_FFF168E06552_.wvu.FilterData" localSheetId="0" hidden="1">Test_Data!$A$1:$V$623</definedName>
    <definedName name="Z_6CD63726_7133_4179_B8F1_EED49D3B2F15_.wvu.FilterData" localSheetId="0" hidden="1">Test_Data!$A$1:$V$623</definedName>
    <definedName name="Z_6E5C8ED8_E7C9_4DC6_A676_1F570718A54E_.wvu.FilterData" localSheetId="0" hidden="1">Test_Data!$A$1:$V$624</definedName>
    <definedName name="Z_703DED56_B15D_47C0_98FB_829976D8BDDD_.wvu.FilterData" localSheetId="0" hidden="1">Test_Data!$A$1:$V$623</definedName>
    <definedName name="Z_71475BAC_DCB7_495A_BD4F_EABA0B214F81_.wvu.FilterData" localSheetId="0" hidden="1">Test_Data!$A$1:$V$623</definedName>
    <definedName name="Z_726F7A0D_3891_45F2_B8AA_A15FEC2CF548_.wvu.FilterData" localSheetId="0" hidden="1">Test_Data!$A$1:$V$658</definedName>
    <definedName name="Z_74D57BAF_6E41_425C_B011_4D28570196D1_.wvu.FilterData" localSheetId="0" hidden="1">Test_Data!$A$1:$V$623</definedName>
    <definedName name="Z_77E6B493_586D_4BF8_AC51_B71032853210_.wvu.Cols" localSheetId="0" hidden="1">Test_Data!$D:$H</definedName>
    <definedName name="Z_77E6B493_586D_4BF8_AC51_B71032853210_.wvu.FilterData" localSheetId="0" hidden="1">Test_Data!$A$1:$V$623</definedName>
    <definedName name="Z_7831056A_4BF5_4986_8275_CFAB925A833C_.wvu.FilterData" localSheetId="0" hidden="1">Test_Data!$A$1:$V$623</definedName>
    <definedName name="Z_7994F22D_1CB1_4285_A7D5_5086A52B576A_.wvu.FilterData" localSheetId="0" hidden="1">Test_Data!$A$1:$V$623</definedName>
    <definedName name="Z_7A12ABD9_647F_471B_9EF3_27DA25EF4EBA_.wvu.FilterData" localSheetId="0" hidden="1">Test_Data!$A$1:$V$624</definedName>
    <definedName name="Z_7A85F290_BD1F_4A95_9722_F6841054D3D7_.wvu.FilterData" localSheetId="0" hidden="1">Test_Data!$A$1:$V$623</definedName>
    <definedName name="Z_7A8E65E6_577F_41B7_A0B8_9EAF4CCC7A56_.wvu.FilterData" localSheetId="0" hidden="1">Test_Data!$A$1:$V$623</definedName>
    <definedName name="Z_7A976975_EF0D_4C81_ACDE_4E5BFF1995A7_.wvu.FilterData" localSheetId="0" hidden="1">Test_Data!$A$1:$V$623</definedName>
    <definedName name="Z_7B14ECAB_4BBB_4E5D_8956_23C952E884D8_.wvu.FilterData" localSheetId="0" hidden="1">Test_Data!$A$1:$V$623</definedName>
    <definedName name="Z_7B5F80D9_001B_4621_95E1_E8E90E16D58D_.wvu.FilterData" localSheetId="0" hidden="1">Test_Data!$A$1:$V$623</definedName>
    <definedName name="Z_7CF14939_3313_444E_820B_A8C4F889026C_.wvu.FilterData" localSheetId="0" hidden="1">Test_Data!$A$1:$V$623</definedName>
    <definedName name="Z_7D7427A9_04E3_46D7_AE90_F043DFAA1FBC_.wvu.FilterData" localSheetId="0" hidden="1">Test_Data!$A$1:$V$623</definedName>
    <definedName name="Z_7E39563B_A98F_49BD_BDAA_F3CD3C5753E2_.wvu.FilterData" localSheetId="0" hidden="1">Test_Data!$A$1:$V$623</definedName>
    <definedName name="Z_7F76CDE1_DD4A_4D2A_A352_BAD2FBA63584_.wvu.FilterData" localSheetId="0" hidden="1">Test_Data!$A$1:$V$623</definedName>
    <definedName name="Z_8143C4FB_234C_4AB6_B3B8_B936D6BE9839_.wvu.FilterData" localSheetId="0" hidden="1">Test_Data!$A$1:$V$623</definedName>
    <definedName name="Z_83791D5E_4C26_406D_83CB_769D21FF6CBA_.wvu.FilterData" localSheetId="0" hidden="1">Test_Data!$A$1:$V$623</definedName>
    <definedName name="Z_85F12076_EF05_4E57_A037_06584445F886_.wvu.FilterData" localSheetId="0" hidden="1">Test_Data!$A$1:$V$623</definedName>
    <definedName name="Z_869B467E_B61F_46F8_A41E_A13CB38DB5AD_.wvu.FilterData" localSheetId="0" hidden="1">Test_Data!$A$1:$V$623</definedName>
    <definedName name="Z_878F2AF2_9359_4231_8882_2D2BC53D5577_.wvu.Cols" localSheetId="0" hidden="1">Test_Data!$D:$G</definedName>
    <definedName name="Z_878F2AF2_9359_4231_8882_2D2BC53D5577_.wvu.FilterData" localSheetId="0" hidden="1">Test_Data!$A$1:$V$623</definedName>
    <definedName name="Z_881EF052_7B9E_4A69_9ABF_0FDCD0256E1A_.wvu.FilterData" localSheetId="0" hidden="1">Test_Data!$A$1:$V$623</definedName>
    <definedName name="Z_8AE747EA_4536_4DE2_ADE3_853CDA07860C_.wvu.FilterData" localSheetId="0" hidden="1">Test_Data!$A$1:$V$623</definedName>
    <definedName name="Z_8BBCE9DF_4E9A_4002_A3C2_D4DB4FACD5C3_.wvu.FilterData" localSheetId="0" hidden="1">Test_Data!$A$1:$V$623</definedName>
    <definedName name="Z_8CD161A2_F497_452B_9C42_6024B4AC8ED7_.wvu.FilterData" localSheetId="0" hidden="1">Test_Data!$A$1:$V$623</definedName>
    <definedName name="Z_8D686F5A_8800_4AAD_A90C_BE2264E988FD_.wvu.FilterData" localSheetId="0" hidden="1">Test_Data!$A$1:$V$658</definedName>
    <definedName name="Z_8EC2D8B4_72F8_459C_B87A_14BD3952EE19_.wvu.FilterData" localSheetId="0" hidden="1">Test_Data!$A$1:$V$623</definedName>
    <definedName name="Z_8F969A6C_3A1F_4983_BD71_81C97EE8917F_.wvu.FilterData" localSheetId="0" hidden="1">Test_Data!$A$1:$V$623</definedName>
    <definedName name="Z_8F9C2AAE_366B_487E_83A4_4EDA0110E647_.wvu.FilterData" localSheetId="0" hidden="1">Test_Data!$A$1:$V$623</definedName>
    <definedName name="Z_903FEB34_6A3A_4A98_B84C_C89E271918B6_.wvu.FilterData" localSheetId="0" hidden="1">Test_Data!$A$1:$V$623</definedName>
    <definedName name="Z_911B9E06_9BD4_40F2_863A_4AAEED8E33CA_.wvu.FilterData" localSheetId="0" hidden="1">Test_Data!$A$1:$V$624</definedName>
    <definedName name="Z_91E0CCE6_8E05_4E36_BF4D_A32998376E1D_.wvu.FilterData" localSheetId="0" hidden="1">Test_Data!$A$1:$V$623</definedName>
    <definedName name="Z_928E4AC7_43E5_4AFB_8DB4_B6E3B73C45BA_.wvu.FilterData" localSheetId="0" hidden="1">Test_Data!$A$1:$V$623</definedName>
    <definedName name="Z_93A4F446_17FE_4D6A_97B9_AA3AF74AC076_.wvu.FilterData" localSheetId="0" hidden="1">Test_Data!$A$1:$V$623</definedName>
    <definedName name="Z_946056A6_7F2D_4859_99E2_70E72C1DEB2C_.wvu.FilterData" localSheetId="0" hidden="1">Test_Data!$A$1:$V$658</definedName>
    <definedName name="Z_94ABE3B4_6C67_45BE_B6A8_29D58AAA99D7_.wvu.FilterData" localSheetId="0" hidden="1">Test_Data!$A$1:$V$623</definedName>
    <definedName name="Z_9717E287_D20A_479D_9393_5A6C4EEE0B80_.wvu.FilterData" localSheetId="0" hidden="1">Test_Data!$A$1:$V$623</definedName>
    <definedName name="Z_9A9D5D73_3880_431B_AB3F_EC366E30C874_.wvu.FilterData" localSheetId="0" hidden="1">Test_Data!$A$1:$V$623</definedName>
    <definedName name="Z_9B47EBF9_3C07_4DD3_850F_01161EA4BFDE_.wvu.Cols" localSheetId="0" hidden="1">Test_Data!$D:$H</definedName>
    <definedName name="Z_9B47EBF9_3C07_4DD3_850F_01161EA4BFDE_.wvu.FilterData" localSheetId="0" hidden="1">Test_Data!$A$1:$V$623</definedName>
    <definedName name="Z_9DF66130_C3C8_451B_B4FF_84B409CA959A_.wvu.FilterData" localSheetId="0" hidden="1">Test_Data!$A$1:$V$623</definedName>
    <definedName name="Z_A007C864_38EB_41F2_BAE0_0AEE23A3F9F0_.wvu.FilterData" localSheetId="0" hidden="1">Test_Data!$A$1:$V$623</definedName>
    <definedName name="Z_A1D68129_8278_465B_9330_76350BF80FE8_.wvu.FilterData" localSheetId="0" hidden="1">Test_Data!$A$1:$V$624</definedName>
    <definedName name="Z_A2AC6AB4_294F_45BB_8264_0A3C2169AFF5_.wvu.FilterData" localSheetId="0" hidden="1">Test_Data!$A$1:$V$623</definedName>
    <definedName name="Z_A2AF9920_C0B8_4626_8E61_E422D8A8B54E_.wvu.FilterData" localSheetId="0" hidden="1">Test_Data!$A$1:$V$658</definedName>
    <definedName name="Z_A52A3904_96A0_4079_B0EA_8B13662E18F3_.wvu.FilterData" localSheetId="0" hidden="1">Test_Data!$A$1:$V$623</definedName>
    <definedName name="Z_A559D804_D793_44B5_BDA7_7D18D3FAECD8_.wvu.FilterData" localSheetId="0" hidden="1">Test_Data!$A$1:$V$623</definedName>
    <definedName name="Z_AA39272E_2104_4126_A7C1_A3EEF3441CC4_.wvu.FilterData" localSheetId="0" hidden="1">Test_Data!$A$1:$V$658</definedName>
    <definedName name="Z_ADC2C683_AEAF_4CC9_B5BC_4B7B350B545D_.wvu.Cols" localSheetId="0" hidden="1">Test_Data!$D:$G,Test_Data!$U:$U</definedName>
    <definedName name="Z_ADC2C683_AEAF_4CC9_B5BC_4B7B350B545D_.wvu.FilterData" localSheetId="0" hidden="1">Test_Data!$A$1:$V$623</definedName>
    <definedName name="Z_ADF1945D_6854_4BC4_9C61_B1B5315CB3C0_.wvu.FilterData" localSheetId="0" hidden="1">Test_Data!$A$1:$V$623</definedName>
    <definedName name="Z_AE82A6F0_A1E9_411B_A85F_B41CC9429D9D_.wvu.FilterData" localSheetId="0" hidden="1">Test_Data!$A$1:$V$623</definedName>
    <definedName name="Z_B0A34A82_2669_4CC2_A027_56CE7BC53F6C_.wvu.FilterData" localSheetId="0" hidden="1">Test_Data!$A$1:$V$623</definedName>
    <definedName name="Z_B16AE3EF_5C7D_4145_A741_7569703C797F_.wvu.FilterData" localSheetId="0" hidden="1">Test_Data!$A$1:$V$623</definedName>
    <definedName name="Z_B29657C3_860A_490A_9943_304F75B0BA83_.wvu.FilterData" localSheetId="0" hidden="1">Test_Data!$A$1:$V$623</definedName>
    <definedName name="Z_B3FE629A_C947_4CD7_9D16_54E9047D0C44_.wvu.FilterData" localSheetId="0" hidden="1">Test_Data!$A$1:$V$623</definedName>
    <definedName name="Z_B67A4CA0_D96F_4DBE_9678_DC73E7FC3E90_.wvu.FilterData" localSheetId="0" hidden="1">Test_Data!$A$1:$V$624</definedName>
    <definedName name="Z_B7E1CFFE_695B_4869_A712_A19B08E86262_.wvu.FilterData" localSheetId="0" hidden="1">Test_Data!$A$1:$V$658</definedName>
    <definedName name="Z_B9A5F8FB_BA62_4791_A52F_2BE2D8FB8A41_.wvu.FilterData" localSheetId="0" hidden="1">Test_Data!$A$1:$V$623</definedName>
    <definedName name="Z_B9FF9F5C_0CF7_4CC1_8954_05BFE471B5DD_.wvu.FilterData" localSheetId="0" hidden="1">Test_Data!$A$1:$V$623</definedName>
    <definedName name="Z_BA2511A9_E04B_45A8_A457_3A26D2414F1C_.wvu.FilterData" localSheetId="0" hidden="1">Test_Data!$A$1:$V$623</definedName>
    <definedName name="Z_C0237100_6D99_4F58_BDFB_BEFD7CB55803_.wvu.FilterData" localSheetId="0" hidden="1">Test_Data!$A$1:$V$624</definedName>
    <definedName name="Z_C13B6F9B_814F_4B11_82E0_958F9578DCA0_.wvu.Cols" localSheetId="0" hidden="1">Test_Data!$D:$H,Test_Data!$Q:$U</definedName>
    <definedName name="Z_C13B6F9B_814F_4B11_82E0_958F9578DCA0_.wvu.FilterData" localSheetId="0" hidden="1">Test_Data!$A$1:$V$623</definedName>
    <definedName name="Z_C1F25B41_13E0_4E3D_A605_00EDAB155ED0_.wvu.FilterData" localSheetId="0" hidden="1">Test_Data!$A$1:$V$623</definedName>
    <definedName name="Z_C2080847_9FD5_4A9A_BAC3_8793C5257F69_.wvu.FilterData" localSheetId="0" hidden="1">Test_Data!$A$1:$V$623</definedName>
    <definedName name="Z_C4595D9B_1EC9_4D77_8D30_B578AC26A1B0_.wvu.FilterData" localSheetId="0" hidden="1">Test_Data!$A$1:$V$623</definedName>
    <definedName name="Z_C7A36793_24BA_495B_B3DE_C9C6523280F9_.wvu.FilterData" localSheetId="0" hidden="1">Test_Data!$A$1:$V$658</definedName>
    <definedName name="Z_C85915A8_1FBE_4373_946B_5E8F41D7E882_.wvu.FilterData" localSheetId="0" hidden="1">Test_Data!$A$1:$V$624</definedName>
    <definedName name="Z_CAA4AFE8_F0BD_4D60_8F7C_619343B5CD7C_.wvu.FilterData" localSheetId="0" hidden="1">Test_Data!$A$1:$V$623</definedName>
    <definedName name="Z_CC083D8C_0339_40BA_8F36_2CDBF579F308_.wvu.FilterData" localSheetId="0" hidden="1">Test_Data!$A$1:$V$623</definedName>
    <definedName name="Z_D04317F3_BD27_44A2_9711_8EB1A2AD8BB4_.wvu.FilterData" localSheetId="0" hidden="1">Test_Data!$A$1:$V$623</definedName>
    <definedName name="Z_D1546A48_21A8_4287_95DA_9BCCDCA3DA40_.wvu.FilterData" localSheetId="0" hidden="1">Test_Data!$A$1:$V$623</definedName>
    <definedName name="Z_D2A976C8_19BD_4B3D_B033_A769E012A2B3_.wvu.FilterData" localSheetId="0" hidden="1">Test_Data!$A$1:$V$623</definedName>
    <definedName name="Z_D4D63953_3B56_411B_A21A_4D0F19E93F77_.wvu.FilterData" localSheetId="0" hidden="1">Test_Data!$A$1:$V$623</definedName>
    <definedName name="Z_D526D105_3D6B_4B0D_9264_2A957502B9EF_.wvu.FilterData" localSheetId="0" hidden="1">Test_Data!$A$1:$V$623</definedName>
    <definedName name="Z_D55F1401_8D85_4ACC_83DF_C2FBCB8DBD69_.wvu.FilterData" localSheetId="0" hidden="1">Test_Data!$A$1:$V$624</definedName>
    <definedName name="Z_D821B487_B8E0_453F_A53D_693F7FA5A3EE_.wvu.FilterData" localSheetId="0" hidden="1">Test_Data!$A$1:$V$623</definedName>
    <definedName name="Z_D847B3E8_E0C0_4295_9D56_4A38B6266562_.wvu.FilterData" localSheetId="0" hidden="1">Test_Data!$A$1:$V$623</definedName>
    <definedName name="Z_D853EF6A_5CFE_4BDE_A7CF_15EA629F01E5_.wvu.FilterData" localSheetId="0" hidden="1">Test_Data!$A$1:$V$623</definedName>
    <definedName name="Z_DB3C24CC_4625_4118_ADEE_C4FD8D92E8CA_.wvu.FilterData" localSheetId="0" hidden="1">Test_Data!$A$1:$V$623</definedName>
    <definedName name="Z_DB4AA224_6EB5_4FE9_A54F_6E3C8FE66C42_.wvu.FilterData" localSheetId="0" hidden="1">Test_Data!$A$1:$V$623</definedName>
    <definedName name="Z_DB79C430_90E5_4215_AE82_83BB7CB68C78_.wvu.FilterData" localSheetId="0" hidden="1">Test_Data!$A$1:$V$623</definedName>
    <definedName name="Z_DD4DD406_39A9_498C_9375_3402E4D2BFE8_.wvu.FilterData" localSheetId="0" hidden="1">Test_Data!$A$1:$V$623</definedName>
    <definedName name="Z_DD68B378_F3BF_49AB_96EF_12C61E0B44E9_.wvu.FilterData" localSheetId="0" hidden="1">Test_Data!$A$1:$V$658</definedName>
    <definedName name="Z_DE981B86_ACB8_47F1_A56B_14A2A21067E3_.wvu.FilterData" localSheetId="0" hidden="1">Test_Data!$A$1:$V$624</definedName>
    <definedName name="Z_DFBBB0C7_37C9_4683_BF47_F925A3D170A9_.wvu.FilterData" localSheetId="0" hidden="1">Test_Data!$A$1:$V$623</definedName>
    <definedName name="Z_E043503B_F73C_457C_9959_D359CEC0BE52_.wvu.FilterData" localSheetId="0" hidden="1">Test_Data!$A$1:$V$623</definedName>
    <definedName name="Z_E04E8C98_04E7_4827_A4F3_02A6DB93F098_.wvu.FilterData" localSheetId="0" hidden="1">Test_Data!$B$58:$B$628</definedName>
    <definedName name="Z_E0F5602B_F3A6_4F5F_9C03_79ACF8D98C87_.wvu.FilterData" localSheetId="0" hidden="1">Test_Data!$A$1:$V$623</definedName>
    <definedName name="Z_E1D01F39_E9C8_4C8B_B898_7BF7294347D0_.wvu.FilterData" localSheetId="0" hidden="1">Test_Data!$A$1:$V$658</definedName>
    <definedName name="Z_E3198798_B0A2_4813_AF3C_A61DE37C933F_.wvu.FilterData" localSheetId="0" hidden="1">Test_Data!$A$1:$V$623</definedName>
    <definedName name="Z_E3810F45_22AC_445F_8BE1_48B80F447073_.wvu.FilterData" localSheetId="0" hidden="1">Test_Data!$A$1:$V$623</definedName>
    <definedName name="Z_E3AADD2A_1BE1_4170_AFF2_9B2EE660FBEC_.wvu.FilterData" localSheetId="0" hidden="1">Test_Data!$J$431:$J$594</definedName>
    <definedName name="Z_E3E9D4BE_5F85_4911_94F3_DF7DBFC9E144_.wvu.FilterData" localSheetId="0" hidden="1">Test_Data!$A$1:$V$623</definedName>
    <definedName name="Z_E4EF9D42_A236_4793_B196_35FEA0FD7D0B_.wvu.FilterData" localSheetId="0" hidden="1">Test_Data!$A$1:$V$623</definedName>
    <definedName name="Z_E75EA77E_893D_444E_B094_B728B0F21D32_.wvu.FilterData" localSheetId="0" hidden="1">Test_Data!$A$1:$V$623</definedName>
    <definedName name="Z_E8FAD7B7_EC5D_47D9_BF13_A033997DA610_.wvu.FilterData" localSheetId="0" hidden="1">Test_Data!$A$1:$V$623</definedName>
    <definedName name="Z_E918F75E_0689_4737_8892_4BA5FF22256D_.wvu.Cols" localSheetId="0" hidden="1">Test_Data!$D:$H</definedName>
    <definedName name="Z_E918F75E_0689_4737_8892_4BA5FF22256D_.wvu.FilterData" localSheetId="0" hidden="1">Test_Data!$A$1:$V$623</definedName>
    <definedName name="Z_E94BBFC0_9E32_4F7D_85A1_8873595A75E2_.wvu.FilterData" localSheetId="0" hidden="1">Test_Data!$A$1:$V$623</definedName>
    <definedName name="Z_EAFDB203_3219_4085_A9A0_C881F138528B_.wvu.FilterData" localSheetId="0" hidden="1">Test_Data!$A$1:$V$658</definedName>
    <definedName name="Z_ECB11C9C_E06B_4C7A_817F_D0D9DCAE9ACE_.wvu.FilterData" localSheetId="0" hidden="1">Test_Data!$A$1:$V$623</definedName>
    <definedName name="Z_ED3A8B97_3BD1_473F_9564_8D8325A9748D_.wvu.FilterData" localSheetId="0" hidden="1">Test_Data!$A$1:$V$658</definedName>
    <definedName name="Z_EECEBB57_22C1_4802_9E51_F8484C5B54CB_.wvu.Cols" localSheetId="0" hidden="1">Test_Data!$D:$H,Test_Data!$Q:$U</definedName>
    <definedName name="Z_EECEBB57_22C1_4802_9E51_F8484C5B54CB_.wvu.FilterData" localSheetId="0" hidden="1">Test_Data!$A$1:$V$623</definedName>
    <definedName name="Z_EFE8A1CB_7F0E_4E73_9A30_B58AE7BF75F3_.wvu.FilterData" localSheetId="0" hidden="1">Test_Data!$A$1:$V$623</definedName>
    <definedName name="Z_F003674A_0AE9_46FD_8572_33E2B4971E36_.wvu.FilterData" localSheetId="0" hidden="1">Test_Data!$A$1:$V$623</definedName>
    <definedName name="Z_F026A840_59EC_4DAC_86DF_BF7D8BDF460D_.wvu.FilterData" localSheetId="0" hidden="1">Test_Data!$A$1:$V$623</definedName>
    <definedName name="Z_F05B09C7_2095_4A0F_B307_01D4CC51A72E_.wvu.FilterData" localSheetId="0" hidden="1">Test_Data!$A$1:$V$623</definedName>
    <definedName name="Z_F0B39DB0_1D7D_4FF9_8464_239B7C0340A3_.wvu.FilterData" localSheetId="0" hidden="1">Test_Data!$A$1:$V$623</definedName>
    <definedName name="Z_F5D5C762_9CBA_4C6B_A303_A2EA3FCEAB53_.wvu.FilterData" localSheetId="0" hidden="1">Test_Data!$A$1:$V$623</definedName>
    <definedName name="Z_F682A80A_9BB9_41AB_8CDD_52E8A27904E7_.wvu.FilterData" localSheetId="0" hidden="1">Test_Data!$A$1:$V$623</definedName>
    <definedName name="Z_F6F24D80_60F7_423B_83AC_71CBB00E18F8_.wvu.FilterData" localSheetId="0" hidden="1">Test_Data!$A$1:$V$623</definedName>
    <definedName name="Z_F82EA1BE_1B68_40F1_8F96_26C62AA877FC_.wvu.FilterData" localSheetId="0" hidden="1">Test_Data!$A$1:$V$623</definedName>
    <definedName name="Z_FC394F49_EAF2_4E3D_BC77_9F6EB59D4731_.wvu.FilterData" localSheetId="0" hidden="1">Test_Data!$A$1:$V$623</definedName>
    <definedName name="Z_FCE08E55_F67D_40AE_BC9C_B80E65AB26E5_.wvu.FilterData" localSheetId="0" hidden="1">Test_Data!$A$1:$V$623</definedName>
    <definedName name="Z_FDA3B1A3_2C76_4BC6_B707_CA925330FB51_.wvu.Cols" localSheetId="0" hidden="1">Test_Data!$D:$H</definedName>
    <definedName name="Z_FDA3B1A3_2C76_4BC6_B707_CA925330FB51_.wvu.FilterData" localSheetId="0" hidden="1">Test_Data!$A$1:$V$623</definedName>
    <definedName name="Z_FFEADFFD_D0B3_4030_BAAA_A9B02D3577A0_.wvu.FilterData" localSheetId="0" hidden="1">Test_Data!$A$1:$V$623</definedName>
  </definedNames>
  <calcPr calcId="191029"/>
  <customWorkbookViews>
    <customWorkbookView name="Agarwal, Naman - Personal View" guid="{C13B6F9B-814F-4B11-82E0-958F9578DCA0}" mergeInterval="0" personalView="1" maximized="1" xWindow="-9" yWindow="-9" windowWidth="1938" windowHeight="1048" activeSheetId="2"/>
    <customWorkbookView name="U, SavithaX B - Personal View" guid="{5229D2ED-8920-475D-9940-762E8742FED3}" mergeInterval="0" personalView="1" maximized="1" xWindow="-9" yWindow="-9" windowWidth="1938" windowHeight="1048" activeSheetId="1"/>
    <customWorkbookView name="Rajeswari, GopikaX R - Personal View" guid="{311E46D8-1A46-4E7A-9A8B-5BF978EF222A}" mergeInterval="0" personalView="1" maximized="1" xWindow="-9" yWindow="-9" windowWidth="1938" windowHeight="1048" activeSheetId="2"/>
    <customWorkbookView name="Vincent Laila Kumari, VinishaX - Personal View" guid="{637939CD-E3A1-4D16-A3D6-BA5222EA418B}" mergeInterval="0" personalView="1" windowWidth="1920" windowHeight="1030" activeSheetId="2"/>
    <customWorkbookView name="Br, RamyaX - Personal View" guid="{FDA3B1A3-2C76-4BC6-B707-CA925330FB51}" mergeInterval="0" personalView="1" maximized="1" xWindow="-9" yWindow="-9" windowWidth="1938" windowHeight="1048" activeSheetId="2"/>
    <customWorkbookView name="Zama, MohammedX Faheem - Personal View" guid="{ADC2C683-AEAF-4CC9-B5BC-4B7B350B545D}" mergeInterval="0" personalView="1" maximized="1" xWindow="-9" yWindow="-9" windowWidth="1938" windowHeight="1048" activeSheetId="2"/>
    <customWorkbookView name="Nanjundaswamy, HarshithaX - Personal View" guid="{4B2269CA-46A7-4E10-B250-E10F4A588FFA}" mergeInterval="0" personalView="1" maximized="1" xWindow="-9" yWindow="-9" windowWidth="1938" windowHeight="1048" activeSheetId="2"/>
    <customWorkbookView name="Marikanti, PriyankaX B - Personal View" guid="{E918F75E-0689-4737-8892-4BA5FF22256D}" mergeInterval="0" personalView="1" maximized="1" xWindow="-9" yWindow="-9" windowWidth="1938" windowHeight="1048" activeSheetId="2"/>
    <customWorkbookView name="Polimera, VishnuX - Personal View" guid="{1BF849E2-7B12-46CF-932A-6406C82FD35F}" mergeInterval="0" personalView="1" maximized="1" xWindow="-9" yWindow="-9" windowWidth="1938" windowHeight="1048" activeSheetId="2"/>
    <customWorkbookView name="Biju, BeethuX - Personal View" guid="{0E284557-D30A-4452-AA3B-2DD98A7F5D93}" mergeInterval="0" personalView="1" maximized="1" xWindow="-9" yWindow="-9" windowWidth="1938" windowHeight="1048" activeSheetId="2"/>
    <customWorkbookView name="Iyyapan, ArulazhaganX - Personal View" guid="{0C18D453-6642-4841-AEC5-289989B9CEFD}" mergeInterval="0" personalView="1" maximized="1" xWindow="-11" yWindow="-11" windowWidth="1942" windowHeight="1042" activeSheetId="2"/>
    <customWorkbookView name="Hasagavalli somashekhar, ManasaX - Personal View" guid="{419AC5DD-8E1E-4649-85C5-173F6C63E882}" mergeInterval="0" personalView="1" maximized="1" xWindow="-9" yWindow="-9" windowWidth="1938" windowHeight="1048" activeSheetId="2"/>
    <customWorkbookView name="Nadakkal, AmarX - Personal View" guid="{1F3C14C6-D446-4693-94A9-FE7A2BBABBE4}" mergeInterval="0" personalView="1" maximized="1" xWindow="-9" yWindow="-9" windowWidth="1938" windowHeight="1048" activeSheetId="2"/>
    <customWorkbookView name="Do, BibinX Raj - Personal View" guid="{9B47EBF9-3C07-4DD3-850F-01161EA4BFDE}" mergeInterval="0" personalView="1" maximized="1" xWindow="-9" yWindow="-9" windowWidth="1938" windowHeight="1048" activeSheetId="2"/>
    <customWorkbookView name="D, ShwethaX - Personal View" guid="{5F40A1B4-D66A-4014-8CB7-BEA65665EBD0}" mergeInterval="0" personalView="1" maximized="1" xWindow="-9" yWindow="-9" windowWidth="1938" windowHeight="1048" activeSheetId="2"/>
    <customWorkbookView name="Tariq, MalikX Raihan - Personal View" guid="{77E6B493-586D-4BF8-AC51-B71032853210}" mergeInterval="0" personalView="1" maximized="1" xWindow="-11" yWindow="-11" windowWidth="1942" windowHeight="1042" activeSheetId="2"/>
    <customWorkbookView name="Karandlaje Chandrashekhar, SindhuraX - Personal View" guid="{878F2AF2-9359-4231-8882-2D2BC53D5577}" mergeInterval="0" personalView="1" maximized="1" xWindow="-8" yWindow="-8" windowWidth="1616" windowHeight="876" activeSheetId="2"/>
    <customWorkbookView name="Vijayan, AiswaryaX - Personal View" guid="{EECEBB57-22C1-4802-9E51-F8484C5B54CB}" mergeInterval="0" personalView="1" maximized="1" xWindow="-9" yWindow="-9" windowWidth="1938" windowHeight="1048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3" i="2" l="1"/>
  <c r="X470" i="2"/>
  <c r="X565" i="2" l="1"/>
  <c r="X563" i="2"/>
  <c r="X67" i="2"/>
  <c r="A29" i="2"/>
  <c r="A28" i="2"/>
  <c r="A27" i="2"/>
  <c r="A26" i="2"/>
  <c r="X617" i="2"/>
  <c r="X589" i="2"/>
  <c r="X586" i="2"/>
  <c r="X582" i="2"/>
  <c r="X579" i="2"/>
  <c r="X578" i="2"/>
  <c r="X576" i="2"/>
  <c r="X588" i="2"/>
  <c r="A95" i="2"/>
  <c r="X265" i="2"/>
  <c r="A25" i="2"/>
  <c r="X250" i="2" l="1"/>
  <c r="X419" i="2"/>
  <c r="X235" i="2"/>
  <c r="X240" i="2"/>
  <c r="X245" i="2"/>
  <c r="X78" i="2" l="1"/>
  <c r="X77" i="2"/>
  <c r="X53" i="2"/>
  <c r="X24" i="2"/>
  <c r="A122" i="2"/>
  <c r="X101" i="2"/>
  <c r="X100" i="2"/>
  <c r="X99" i="2"/>
  <c r="X98" i="2"/>
  <c r="X97" i="2"/>
  <c r="X96" i="2"/>
  <c r="X94" i="2"/>
  <c r="X93" i="2"/>
  <c r="A2" i="2"/>
  <c r="A24" i="2"/>
  <c r="X129" i="2"/>
  <c r="X190" i="2"/>
  <c r="X112" i="2"/>
  <c r="X92" i="2"/>
  <c r="X91" i="2"/>
  <c r="A231" i="2"/>
  <c r="A54" i="2"/>
  <c r="A23" i="2"/>
  <c r="X303" i="2"/>
  <c r="X158" i="2"/>
  <c r="X602" i="2"/>
  <c r="X13" i="2"/>
  <c r="X11" i="2"/>
  <c r="A593" i="2" l="1"/>
  <c r="X299" i="2"/>
  <c r="X577" i="2"/>
  <c r="A109" i="2"/>
  <c r="A198" i="2"/>
  <c r="A166" i="2"/>
  <c r="A67" i="2"/>
  <c r="A594" i="2"/>
  <c r="A292" i="2"/>
  <c r="A168" i="2"/>
  <c r="A167" i="2"/>
  <c r="A304" i="2"/>
  <c r="A251" i="2"/>
  <c r="A409" i="2"/>
  <c r="A162" i="2"/>
  <c r="A200" i="2"/>
  <c r="A118" i="2"/>
  <c r="A413" i="2"/>
  <c r="A250" i="2"/>
  <c r="A244" i="2"/>
  <c r="A468" i="2"/>
  <c r="A439" i="2"/>
  <c r="A431" i="2"/>
  <c r="A419" i="2"/>
  <c r="A199" i="2"/>
  <c r="A73" i="2"/>
  <c r="A72" i="2"/>
  <c r="A68" i="2"/>
  <c r="A71" i="2"/>
  <c r="A501" i="2"/>
  <c r="A258" i="2"/>
  <c r="X483" i="2"/>
  <c r="A550" i="2"/>
  <c r="A429" i="2"/>
  <c r="A602" i="2"/>
  <c r="A601" i="2"/>
  <c r="X575" i="2"/>
  <c r="A595" i="2"/>
  <c r="A579" i="2"/>
  <c r="A582" i="2"/>
  <c r="A586" i="2"/>
  <c r="A588" i="2"/>
  <c r="A589" i="2"/>
  <c r="A496" i="2"/>
  <c r="X200" i="2"/>
  <c r="X566" i="2" l="1"/>
  <c r="X472" i="2"/>
  <c r="A489" i="2"/>
  <c r="A504" i="2"/>
  <c r="A502" i="2"/>
  <c r="A507" i="2"/>
  <c r="A483" i="2"/>
  <c r="X247" i="2"/>
  <c r="A169" i="2"/>
  <c r="A248" i="2"/>
  <c r="A35" i="2"/>
  <c r="A13" i="2"/>
  <c r="A388" i="2"/>
  <c r="A36" i="2"/>
  <c r="A451" i="2"/>
  <c r="A51" i="2"/>
  <c r="A22" i="2"/>
  <c r="A10" i="2"/>
  <c r="A11" i="2"/>
  <c r="A8" i="2"/>
  <c r="A66" i="2"/>
  <c r="A160" i="2"/>
  <c r="X451" i="2"/>
  <c r="X21" i="2"/>
  <c r="X169" i="2"/>
  <c r="A328" i="2"/>
  <c r="X344" i="2"/>
  <c r="A246" i="2"/>
  <c r="A372" i="2"/>
  <c r="A277" i="2"/>
  <c r="A208" i="2"/>
  <c r="A459" i="2"/>
  <c r="A207" i="2"/>
  <c r="A205" i="2"/>
  <c r="A203" i="2"/>
  <c r="A126" i="2"/>
  <c r="A458" i="2"/>
  <c r="A455" i="2"/>
  <c r="A450" i="2"/>
  <c r="A432" i="2"/>
  <c r="A414" i="2"/>
  <c r="A371" i="2"/>
  <c r="A255" i="2"/>
  <c r="A206" i="2"/>
  <c r="X486" i="2"/>
  <c r="X383" i="2" l="1"/>
  <c r="X176" i="2"/>
  <c r="X480" i="2" l="1"/>
  <c r="A619" i="2"/>
  <c r="A299" i="2"/>
  <c r="X95" i="2"/>
  <c r="A427" i="2"/>
  <c r="X266" i="2"/>
  <c r="X501" i="2"/>
  <c r="A119" i="2" l="1"/>
  <c r="A400" i="2" l="1"/>
  <c r="A428" i="2"/>
  <c r="A617" i="2"/>
  <c r="A201" i="2"/>
  <c r="A183" i="2"/>
  <c r="A57" i="2"/>
  <c r="X409" i="2"/>
  <c r="A238" i="2"/>
  <c r="A61" i="2"/>
  <c r="X623" i="2" l="1"/>
  <c r="A623" i="2"/>
  <c r="X622" i="2"/>
  <c r="A622" i="2"/>
  <c r="X621" i="2"/>
  <c r="A621" i="2"/>
  <c r="X620" i="2"/>
  <c r="A620" i="2"/>
  <c r="X619" i="2"/>
  <c r="X618" i="2"/>
  <c r="A618" i="2"/>
  <c r="X616" i="2"/>
  <c r="A616" i="2"/>
  <c r="X615" i="2"/>
  <c r="A615" i="2"/>
  <c r="X614" i="2"/>
  <c r="A614" i="2"/>
  <c r="X613" i="2"/>
  <c r="A613" i="2"/>
  <c r="X612" i="2"/>
  <c r="A612" i="2"/>
  <c r="X611" i="2"/>
  <c r="A611" i="2"/>
  <c r="X610" i="2"/>
  <c r="A610" i="2"/>
  <c r="X609" i="2"/>
  <c r="A609" i="2"/>
  <c r="X608" i="2"/>
  <c r="A608" i="2"/>
  <c r="X607" i="2"/>
  <c r="A607" i="2"/>
  <c r="X606" i="2"/>
  <c r="A606" i="2"/>
  <c r="X605" i="2"/>
  <c r="A605" i="2"/>
  <c r="X604" i="2"/>
  <c r="A604" i="2"/>
  <c r="X603" i="2"/>
  <c r="A603" i="2"/>
  <c r="X601" i="2"/>
  <c r="X600" i="2"/>
  <c r="A600" i="2"/>
  <c r="X599" i="2"/>
  <c r="A599" i="2"/>
  <c r="X598" i="2"/>
  <c r="A598" i="2"/>
  <c r="X597" i="2"/>
  <c r="A597" i="2"/>
  <c r="X596" i="2"/>
  <c r="A596" i="2"/>
  <c r="X595" i="2"/>
  <c r="X594" i="2"/>
  <c r="X593" i="2"/>
  <c r="X592" i="2"/>
  <c r="A592" i="2"/>
  <c r="X591" i="2"/>
  <c r="A591" i="2"/>
  <c r="X590" i="2"/>
  <c r="A590" i="2"/>
  <c r="X587" i="2"/>
  <c r="A587" i="2"/>
  <c r="X585" i="2"/>
  <c r="A585" i="2"/>
  <c r="X584" i="2"/>
  <c r="A584" i="2"/>
  <c r="X583" i="2"/>
  <c r="A583" i="2"/>
  <c r="X581" i="2"/>
  <c r="A581" i="2"/>
  <c r="X580" i="2"/>
  <c r="A580" i="2"/>
  <c r="A578" i="2"/>
  <c r="A577" i="2"/>
  <c r="A576" i="2"/>
  <c r="A575" i="2"/>
  <c r="X574" i="2"/>
  <c r="A574" i="2"/>
  <c r="X573" i="2"/>
  <c r="A573" i="2"/>
  <c r="X572" i="2"/>
  <c r="A572" i="2"/>
  <c r="X571" i="2"/>
  <c r="A571" i="2"/>
  <c r="X570" i="2"/>
  <c r="A570" i="2"/>
  <c r="X569" i="2"/>
  <c r="A569" i="2"/>
  <c r="X568" i="2"/>
  <c r="A568" i="2"/>
  <c r="X567" i="2"/>
  <c r="A567" i="2"/>
  <c r="A566" i="2"/>
  <c r="A565" i="2"/>
  <c r="X564" i="2"/>
  <c r="A564" i="2"/>
  <c r="A563" i="2"/>
  <c r="X562" i="2"/>
  <c r="A562" i="2"/>
  <c r="X561" i="2"/>
  <c r="A561" i="2"/>
  <c r="X560" i="2"/>
  <c r="A560" i="2"/>
  <c r="X559" i="2"/>
  <c r="A559" i="2"/>
  <c r="X558" i="2"/>
  <c r="A558" i="2"/>
  <c r="X557" i="2"/>
  <c r="A557" i="2"/>
  <c r="X556" i="2"/>
  <c r="A556" i="2"/>
  <c r="X555" i="2"/>
  <c r="A555" i="2"/>
  <c r="X554" i="2"/>
  <c r="A554" i="2"/>
  <c r="X553" i="2"/>
  <c r="A553" i="2"/>
  <c r="X552" i="2"/>
  <c r="A552" i="2"/>
  <c r="X551" i="2"/>
  <c r="A551" i="2"/>
  <c r="X550" i="2"/>
  <c r="X549" i="2"/>
  <c r="A549" i="2"/>
  <c r="X548" i="2"/>
  <c r="A548" i="2"/>
  <c r="X547" i="2"/>
  <c r="A547" i="2"/>
  <c r="X546" i="2"/>
  <c r="A546" i="2"/>
  <c r="X545" i="2"/>
  <c r="A545" i="2"/>
  <c r="X544" i="2"/>
  <c r="A544" i="2"/>
  <c r="X543" i="2"/>
  <c r="A543" i="2"/>
  <c r="X542" i="2"/>
  <c r="A542" i="2"/>
  <c r="X541" i="2"/>
  <c r="A541" i="2"/>
  <c r="X540" i="2"/>
  <c r="A540" i="2"/>
  <c r="X539" i="2"/>
  <c r="A539" i="2"/>
  <c r="X538" i="2"/>
  <c r="A538" i="2"/>
  <c r="X537" i="2"/>
  <c r="A537" i="2"/>
  <c r="X536" i="2"/>
  <c r="A536" i="2"/>
  <c r="X535" i="2"/>
  <c r="A535" i="2"/>
  <c r="X534" i="2"/>
  <c r="A534" i="2"/>
  <c r="X533" i="2"/>
  <c r="A533" i="2"/>
  <c r="X532" i="2"/>
  <c r="A532" i="2"/>
  <c r="X531" i="2"/>
  <c r="A531" i="2"/>
  <c r="X530" i="2"/>
  <c r="A530" i="2"/>
  <c r="X529" i="2"/>
  <c r="A529" i="2"/>
  <c r="X528" i="2"/>
  <c r="A528" i="2"/>
  <c r="X527" i="2"/>
  <c r="A527" i="2"/>
  <c r="X526" i="2"/>
  <c r="A526" i="2"/>
  <c r="X525" i="2"/>
  <c r="A525" i="2"/>
  <c r="X524" i="2"/>
  <c r="A524" i="2"/>
  <c r="X523" i="2"/>
  <c r="A523" i="2"/>
  <c r="X522" i="2"/>
  <c r="A522" i="2"/>
  <c r="X521" i="2"/>
  <c r="A521" i="2"/>
  <c r="X520" i="2"/>
  <c r="A520" i="2"/>
  <c r="X519" i="2"/>
  <c r="A519" i="2"/>
  <c r="X518" i="2"/>
  <c r="A518" i="2"/>
  <c r="X517" i="2"/>
  <c r="A517" i="2"/>
  <c r="X516" i="2"/>
  <c r="A516" i="2"/>
  <c r="X515" i="2"/>
  <c r="A515" i="2"/>
  <c r="X514" i="2"/>
  <c r="A514" i="2"/>
  <c r="X513" i="2"/>
  <c r="A513" i="2"/>
  <c r="X512" i="2"/>
  <c r="A512" i="2"/>
  <c r="X511" i="2"/>
  <c r="A511" i="2"/>
  <c r="X510" i="2"/>
  <c r="A510" i="2"/>
  <c r="X509" i="2"/>
  <c r="A509" i="2"/>
  <c r="X508" i="2"/>
  <c r="A508" i="2"/>
  <c r="X507" i="2"/>
  <c r="X506" i="2"/>
  <c r="A506" i="2"/>
  <c r="X505" i="2"/>
  <c r="A505" i="2"/>
  <c r="X504" i="2"/>
  <c r="X503" i="2"/>
  <c r="A503" i="2"/>
  <c r="X502" i="2"/>
  <c r="X500" i="2"/>
  <c r="A500" i="2"/>
  <c r="X499" i="2"/>
  <c r="A499" i="2"/>
  <c r="X498" i="2"/>
  <c r="A498" i="2"/>
  <c r="X497" i="2"/>
  <c r="A497" i="2"/>
  <c r="X496" i="2"/>
  <c r="X495" i="2"/>
  <c r="A495" i="2"/>
  <c r="X494" i="2"/>
  <c r="A494" i="2"/>
  <c r="X493" i="2"/>
  <c r="A493" i="2"/>
  <c r="X492" i="2"/>
  <c r="A492" i="2"/>
  <c r="X491" i="2"/>
  <c r="A491" i="2"/>
  <c r="X490" i="2"/>
  <c r="A490" i="2"/>
  <c r="X489" i="2"/>
  <c r="X488" i="2"/>
  <c r="A488" i="2"/>
  <c r="X487" i="2"/>
  <c r="A487" i="2"/>
  <c r="A486" i="2"/>
  <c r="X485" i="2"/>
  <c r="A485" i="2"/>
  <c r="X484" i="2"/>
  <c r="A484" i="2"/>
  <c r="X482" i="2"/>
  <c r="A482" i="2"/>
  <c r="X481" i="2"/>
  <c r="A481" i="2"/>
  <c r="A480" i="2"/>
  <c r="X479" i="2"/>
  <c r="A479" i="2"/>
  <c r="X478" i="2"/>
  <c r="A478" i="2"/>
  <c r="X477" i="2"/>
  <c r="A477" i="2"/>
  <c r="X476" i="2"/>
  <c r="A476" i="2"/>
  <c r="X475" i="2"/>
  <c r="A475" i="2"/>
  <c r="X474" i="2"/>
  <c r="A474" i="2"/>
  <c r="X473" i="2"/>
  <c r="A473" i="2"/>
  <c r="A472" i="2"/>
  <c r="X471" i="2"/>
  <c r="A471" i="2"/>
  <c r="A470" i="2"/>
  <c r="X469" i="2"/>
  <c r="A469" i="2"/>
  <c r="X468" i="2"/>
  <c r="X467" i="2"/>
  <c r="A467" i="2"/>
  <c r="X466" i="2"/>
  <c r="A466" i="2"/>
  <c r="X465" i="2"/>
  <c r="A465" i="2"/>
  <c r="X464" i="2"/>
  <c r="A464" i="2"/>
  <c r="X463" i="2"/>
  <c r="A463" i="2"/>
  <c r="X462" i="2"/>
  <c r="A462" i="2"/>
  <c r="X461" i="2"/>
  <c r="A461" i="2"/>
  <c r="X460" i="2"/>
  <c r="A460" i="2"/>
  <c r="X459" i="2"/>
  <c r="X458" i="2"/>
  <c r="X457" i="2"/>
  <c r="A457" i="2"/>
  <c r="X456" i="2"/>
  <c r="A456" i="2"/>
  <c r="X455" i="2"/>
  <c r="X454" i="2"/>
  <c r="A454" i="2"/>
  <c r="X453" i="2"/>
  <c r="A453" i="2"/>
  <c r="X452" i="2"/>
  <c r="A452" i="2"/>
  <c r="X450" i="2"/>
  <c r="X449" i="2"/>
  <c r="A449" i="2"/>
  <c r="X448" i="2"/>
  <c r="A448" i="2"/>
  <c r="X447" i="2"/>
  <c r="A447" i="2"/>
  <c r="X446" i="2"/>
  <c r="A446" i="2"/>
  <c r="X445" i="2"/>
  <c r="A445" i="2"/>
  <c r="X444" i="2"/>
  <c r="A444" i="2"/>
  <c r="X443" i="2"/>
  <c r="A443" i="2"/>
  <c r="X442" i="2"/>
  <c r="A442" i="2"/>
  <c r="X441" i="2"/>
  <c r="A441" i="2"/>
  <c r="X439" i="2"/>
  <c r="X438" i="2"/>
  <c r="A438" i="2"/>
  <c r="X437" i="2"/>
  <c r="A437" i="2"/>
  <c r="X436" i="2"/>
  <c r="A436" i="2"/>
  <c r="X435" i="2"/>
  <c r="A435" i="2"/>
  <c r="X434" i="2"/>
  <c r="A434" i="2"/>
  <c r="X433" i="2"/>
  <c r="A433" i="2"/>
  <c r="X432" i="2"/>
  <c r="X431" i="2"/>
  <c r="X430" i="2"/>
  <c r="A430" i="2"/>
  <c r="X429" i="2"/>
  <c r="X428" i="2"/>
  <c r="X427" i="2"/>
  <c r="X426" i="2"/>
  <c r="A426" i="2"/>
  <c r="X425" i="2"/>
  <c r="A425" i="2"/>
  <c r="X424" i="2"/>
  <c r="A424" i="2"/>
  <c r="X423" i="2"/>
  <c r="A423" i="2"/>
  <c r="X422" i="2"/>
  <c r="A422" i="2"/>
  <c r="X421" i="2"/>
  <c r="A421" i="2"/>
  <c r="X420" i="2"/>
  <c r="A420" i="2"/>
  <c r="X418" i="2"/>
  <c r="A418" i="2"/>
  <c r="X417" i="2"/>
  <c r="A417" i="2"/>
  <c r="X416" i="2"/>
  <c r="A416" i="2"/>
  <c r="X415" i="2"/>
  <c r="A415" i="2"/>
  <c r="X414" i="2"/>
  <c r="X413" i="2"/>
  <c r="X412" i="2"/>
  <c r="A412" i="2"/>
  <c r="X411" i="2"/>
  <c r="A411" i="2"/>
  <c r="X410" i="2"/>
  <c r="A410" i="2"/>
  <c r="X408" i="2"/>
  <c r="A408" i="2"/>
  <c r="X407" i="2"/>
  <c r="A407" i="2"/>
  <c r="X406" i="2"/>
  <c r="A406" i="2"/>
  <c r="X405" i="2"/>
  <c r="A405" i="2"/>
  <c r="X404" i="2"/>
  <c r="A404" i="2"/>
  <c r="X403" i="2"/>
  <c r="A403" i="2"/>
  <c r="X402" i="2"/>
  <c r="A402" i="2"/>
  <c r="X401" i="2"/>
  <c r="A401" i="2"/>
  <c r="X400" i="2"/>
  <c r="X399" i="2"/>
  <c r="A399" i="2"/>
  <c r="X398" i="2"/>
  <c r="A398" i="2"/>
  <c r="X397" i="2"/>
  <c r="A397" i="2"/>
  <c r="X396" i="2"/>
  <c r="A396" i="2"/>
  <c r="X395" i="2"/>
  <c r="A395" i="2"/>
  <c r="X394" i="2"/>
  <c r="A394" i="2"/>
  <c r="X393" i="2"/>
  <c r="A393" i="2"/>
  <c r="X392" i="2"/>
  <c r="A392" i="2"/>
  <c r="X391" i="2"/>
  <c r="A391" i="2"/>
  <c r="X390" i="2"/>
  <c r="A390" i="2"/>
  <c r="X389" i="2"/>
  <c r="A389" i="2"/>
  <c r="X388" i="2"/>
  <c r="X387" i="2"/>
  <c r="A387" i="2"/>
  <c r="X386" i="2"/>
  <c r="A386" i="2"/>
  <c r="X385" i="2"/>
  <c r="A385" i="2"/>
  <c r="X384" i="2"/>
  <c r="A384" i="2"/>
  <c r="A383" i="2"/>
  <c r="X382" i="2"/>
  <c r="A382" i="2"/>
  <c r="X381" i="2"/>
  <c r="A381" i="2"/>
  <c r="X380" i="2"/>
  <c r="A380" i="2"/>
  <c r="X379" i="2"/>
  <c r="A379" i="2"/>
  <c r="X378" i="2"/>
  <c r="A378" i="2"/>
  <c r="X377" i="2"/>
  <c r="A377" i="2"/>
  <c r="X376" i="2"/>
  <c r="A376" i="2"/>
  <c r="X375" i="2"/>
  <c r="A375" i="2"/>
  <c r="X374" i="2"/>
  <c r="A374" i="2"/>
  <c r="X373" i="2"/>
  <c r="A373" i="2"/>
  <c r="X372" i="2"/>
  <c r="X371" i="2"/>
  <c r="X370" i="2"/>
  <c r="A370" i="2"/>
  <c r="X369" i="2"/>
  <c r="A369" i="2"/>
  <c r="X368" i="2"/>
  <c r="A368" i="2"/>
  <c r="X367" i="2"/>
  <c r="A367" i="2"/>
  <c r="X366" i="2"/>
  <c r="A366" i="2"/>
  <c r="X365" i="2"/>
  <c r="A365" i="2"/>
  <c r="X364" i="2"/>
  <c r="A364" i="2"/>
  <c r="X363" i="2"/>
  <c r="A363" i="2"/>
  <c r="X362" i="2"/>
  <c r="A362" i="2"/>
  <c r="X361" i="2"/>
  <c r="A361" i="2"/>
  <c r="X360" i="2"/>
  <c r="A360" i="2"/>
  <c r="X359" i="2"/>
  <c r="A359" i="2"/>
  <c r="X358" i="2"/>
  <c r="A358" i="2"/>
  <c r="X357" i="2"/>
  <c r="A357" i="2"/>
  <c r="X356" i="2"/>
  <c r="A356" i="2"/>
  <c r="X355" i="2"/>
  <c r="A355" i="2"/>
  <c r="X354" i="2"/>
  <c r="A354" i="2"/>
  <c r="X353" i="2"/>
  <c r="A353" i="2"/>
  <c r="X352" i="2"/>
  <c r="A352" i="2"/>
  <c r="X351" i="2"/>
  <c r="A351" i="2"/>
  <c r="X350" i="2"/>
  <c r="A350" i="2"/>
  <c r="X349" i="2"/>
  <c r="A349" i="2"/>
  <c r="X348" i="2"/>
  <c r="A348" i="2"/>
  <c r="X347" i="2"/>
  <c r="A347" i="2"/>
  <c r="X346" i="2"/>
  <c r="A346" i="2"/>
  <c r="X345" i="2"/>
  <c r="A345" i="2"/>
  <c r="A344" i="2"/>
  <c r="X343" i="2"/>
  <c r="A343" i="2"/>
  <c r="X342" i="2"/>
  <c r="A342" i="2"/>
  <c r="X341" i="2"/>
  <c r="A341" i="2"/>
  <c r="X340" i="2"/>
  <c r="A340" i="2"/>
  <c r="X339" i="2"/>
  <c r="A339" i="2"/>
  <c r="X338" i="2"/>
  <c r="A338" i="2"/>
  <c r="X337" i="2"/>
  <c r="A337" i="2"/>
  <c r="X336" i="2"/>
  <c r="A336" i="2"/>
  <c r="X335" i="2"/>
  <c r="A335" i="2"/>
  <c r="X334" i="2"/>
  <c r="A334" i="2"/>
  <c r="X333" i="2"/>
  <c r="A333" i="2"/>
  <c r="X332" i="2"/>
  <c r="A332" i="2"/>
  <c r="X331" i="2"/>
  <c r="A331" i="2"/>
  <c r="X330" i="2"/>
  <c r="A330" i="2"/>
  <c r="X329" i="2"/>
  <c r="A329" i="2"/>
  <c r="X328" i="2"/>
  <c r="X327" i="2"/>
  <c r="A327" i="2"/>
  <c r="X326" i="2"/>
  <c r="A326" i="2"/>
  <c r="X325" i="2"/>
  <c r="A325" i="2"/>
  <c r="X324" i="2"/>
  <c r="A324" i="2"/>
  <c r="X323" i="2"/>
  <c r="A323" i="2"/>
  <c r="X322" i="2"/>
  <c r="A322" i="2"/>
  <c r="X321" i="2"/>
  <c r="A321" i="2"/>
  <c r="X320" i="2"/>
  <c r="A320" i="2"/>
  <c r="X319" i="2"/>
  <c r="A319" i="2"/>
  <c r="X318" i="2"/>
  <c r="A318" i="2"/>
  <c r="X317" i="2"/>
  <c r="A317" i="2"/>
  <c r="X316" i="2"/>
  <c r="A316" i="2"/>
  <c r="X315" i="2"/>
  <c r="A315" i="2"/>
  <c r="X314" i="2"/>
  <c r="A314" i="2"/>
  <c r="X313" i="2"/>
  <c r="A313" i="2"/>
  <c r="X312" i="2"/>
  <c r="A312" i="2"/>
  <c r="X311" i="2"/>
  <c r="A311" i="2"/>
  <c r="X310" i="2"/>
  <c r="A310" i="2"/>
  <c r="X309" i="2"/>
  <c r="A309" i="2"/>
  <c r="X308" i="2"/>
  <c r="A308" i="2"/>
  <c r="X307" i="2"/>
  <c r="A307" i="2"/>
  <c r="X306" i="2"/>
  <c r="A306" i="2"/>
  <c r="X305" i="2"/>
  <c r="A305" i="2"/>
  <c r="X304" i="2"/>
  <c r="A303" i="2"/>
  <c r="X302" i="2"/>
  <c r="A302" i="2"/>
  <c r="X301" i="2"/>
  <c r="A301" i="2"/>
  <c r="X300" i="2"/>
  <c r="A300" i="2"/>
  <c r="X298" i="2"/>
  <c r="A298" i="2"/>
  <c r="X297" i="2"/>
  <c r="A297" i="2"/>
  <c r="X296" i="2"/>
  <c r="A296" i="2"/>
  <c r="X295" i="2"/>
  <c r="A295" i="2"/>
  <c r="X294" i="2"/>
  <c r="A294" i="2"/>
  <c r="X293" i="2"/>
  <c r="A293" i="2"/>
  <c r="X292" i="2"/>
  <c r="X291" i="2"/>
  <c r="A291" i="2"/>
  <c r="X290" i="2"/>
  <c r="A290" i="2"/>
  <c r="X289" i="2"/>
  <c r="A289" i="2"/>
  <c r="X288" i="2"/>
  <c r="A288" i="2"/>
  <c r="X287" i="2"/>
  <c r="A287" i="2"/>
  <c r="X286" i="2"/>
  <c r="A286" i="2"/>
  <c r="X285" i="2"/>
  <c r="A285" i="2"/>
  <c r="X284" i="2"/>
  <c r="A284" i="2"/>
  <c r="X283" i="2"/>
  <c r="A283" i="2"/>
  <c r="X282" i="2"/>
  <c r="A282" i="2"/>
  <c r="X281" i="2"/>
  <c r="A281" i="2"/>
  <c r="X280" i="2"/>
  <c r="A280" i="2"/>
  <c r="X279" i="2"/>
  <c r="A279" i="2"/>
  <c r="X278" i="2"/>
  <c r="A278" i="2"/>
  <c r="X277" i="2"/>
  <c r="X276" i="2"/>
  <c r="A276" i="2"/>
  <c r="X275" i="2"/>
  <c r="A275" i="2"/>
  <c r="X274" i="2"/>
  <c r="A274" i="2"/>
  <c r="X273" i="2"/>
  <c r="A273" i="2"/>
  <c r="X272" i="2"/>
  <c r="A272" i="2"/>
  <c r="X271" i="2"/>
  <c r="A271" i="2"/>
  <c r="X270" i="2"/>
  <c r="A270" i="2"/>
  <c r="X269" i="2"/>
  <c r="A269" i="2"/>
  <c r="X268" i="2"/>
  <c r="A268" i="2"/>
  <c r="X267" i="2"/>
  <c r="A267" i="2"/>
  <c r="A266" i="2"/>
  <c r="A265" i="2"/>
  <c r="X264" i="2"/>
  <c r="A264" i="2"/>
  <c r="X263" i="2"/>
  <c r="A263" i="2"/>
  <c r="X262" i="2"/>
  <c r="A262" i="2"/>
  <c r="X261" i="2"/>
  <c r="A261" i="2"/>
  <c r="X260" i="2"/>
  <c r="A260" i="2"/>
  <c r="X259" i="2"/>
  <c r="A259" i="2"/>
  <c r="X258" i="2"/>
  <c r="X257" i="2"/>
  <c r="A257" i="2"/>
  <c r="X256" i="2"/>
  <c r="A256" i="2"/>
  <c r="X255" i="2"/>
  <c r="X254" i="2"/>
  <c r="A254" i="2"/>
  <c r="X253" i="2"/>
  <c r="A253" i="2"/>
  <c r="X252" i="2"/>
  <c r="A252" i="2"/>
  <c r="X251" i="2"/>
  <c r="X248" i="2"/>
  <c r="A247" i="2"/>
  <c r="X246" i="2"/>
  <c r="A245" i="2"/>
  <c r="X244" i="2"/>
  <c r="X243" i="2"/>
  <c r="A243" i="2"/>
  <c r="X242" i="2"/>
  <c r="A242" i="2"/>
  <c r="X241" i="2"/>
  <c r="A241" i="2"/>
  <c r="A240" i="2"/>
  <c r="X239" i="2"/>
  <c r="A239" i="2"/>
  <c r="X238" i="2"/>
  <c r="X237" i="2"/>
  <c r="A237" i="2"/>
  <c r="X236" i="2"/>
  <c r="A236" i="2"/>
  <c r="A235" i="2"/>
  <c r="X234" i="2"/>
  <c r="A234" i="2"/>
  <c r="X233" i="2"/>
  <c r="A233" i="2"/>
  <c r="X232" i="2"/>
  <c r="A232" i="2"/>
  <c r="X231" i="2"/>
  <c r="X230" i="2"/>
  <c r="A230" i="2"/>
  <c r="X229" i="2"/>
  <c r="A229" i="2"/>
  <c r="X228" i="2"/>
  <c r="A228" i="2"/>
  <c r="X227" i="2"/>
  <c r="A227" i="2"/>
  <c r="X226" i="2"/>
  <c r="A226" i="2"/>
  <c r="X225" i="2"/>
  <c r="A225" i="2"/>
  <c r="X224" i="2"/>
  <c r="A224" i="2"/>
  <c r="X223" i="2"/>
  <c r="A223" i="2"/>
  <c r="X222" i="2"/>
  <c r="A222" i="2"/>
  <c r="X221" i="2"/>
  <c r="A221" i="2"/>
  <c r="X220" i="2"/>
  <c r="A220" i="2"/>
  <c r="X219" i="2"/>
  <c r="A219" i="2"/>
  <c r="X218" i="2"/>
  <c r="A218" i="2"/>
  <c r="X217" i="2"/>
  <c r="A217" i="2"/>
  <c r="X216" i="2"/>
  <c r="A216" i="2"/>
  <c r="X215" i="2"/>
  <c r="A215" i="2"/>
  <c r="X214" i="2"/>
  <c r="A214" i="2"/>
  <c r="X213" i="2"/>
  <c r="A213" i="2"/>
  <c r="X212" i="2"/>
  <c r="A212" i="2"/>
  <c r="X211" i="2"/>
  <c r="A211" i="2"/>
  <c r="X210" i="2"/>
  <c r="A210" i="2"/>
  <c r="X209" i="2"/>
  <c r="A209" i="2"/>
  <c r="X208" i="2"/>
  <c r="X207" i="2"/>
  <c r="X206" i="2"/>
  <c r="X205" i="2"/>
  <c r="X204" i="2"/>
  <c r="A204" i="2"/>
  <c r="X203" i="2"/>
  <c r="X202" i="2"/>
  <c r="A202" i="2"/>
  <c r="X201" i="2"/>
  <c r="X199" i="2"/>
  <c r="X198" i="2"/>
  <c r="X197" i="2"/>
  <c r="A197" i="2"/>
  <c r="X196" i="2"/>
  <c r="A196" i="2"/>
  <c r="X195" i="2"/>
  <c r="A195" i="2"/>
  <c r="X194" i="2"/>
  <c r="A194" i="2"/>
  <c r="X193" i="2"/>
  <c r="A193" i="2"/>
  <c r="X192" i="2"/>
  <c r="A192" i="2"/>
  <c r="X191" i="2"/>
  <c r="A191" i="2"/>
  <c r="A190" i="2"/>
  <c r="X189" i="2"/>
  <c r="A189" i="2"/>
  <c r="X188" i="2"/>
  <c r="A188" i="2"/>
  <c r="X187" i="2"/>
  <c r="A187" i="2"/>
  <c r="X186" i="2"/>
  <c r="A186" i="2"/>
  <c r="X185" i="2"/>
  <c r="A185" i="2"/>
  <c r="X184" i="2"/>
  <c r="A184" i="2"/>
  <c r="X183" i="2"/>
  <c r="X182" i="2"/>
  <c r="A182" i="2"/>
  <c r="X181" i="2"/>
  <c r="A181" i="2"/>
  <c r="X180" i="2"/>
  <c r="A180" i="2"/>
  <c r="X179" i="2"/>
  <c r="A179" i="2"/>
  <c r="X178" i="2"/>
  <c r="A178" i="2"/>
  <c r="X177" i="2"/>
  <c r="A177" i="2"/>
  <c r="A176" i="2"/>
  <c r="X175" i="2"/>
  <c r="A175" i="2"/>
  <c r="X174" i="2"/>
  <c r="A174" i="2"/>
  <c r="X173" i="2"/>
  <c r="A173" i="2"/>
  <c r="X172" i="2"/>
  <c r="A172" i="2"/>
  <c r="X171" i="2"/>
  <c r="A171" i="2"/>
  <c r="X170" i="2"/>
  <c r="A170" i="2"/>
  <c r="X168" i="2"/>
  <c r="X167" i="2"/>
  <c r="X166" i="2"/>
  <c r="X165" i="2"/>
  <c r="A165" i="2"/>
  <c r="X164" i="2"/>
  <c r="A164" i="2"/>
  <c r="X163" i="2"/>
  <c r="A163" i="2"/>
  <c r="X162" i="2"/>
  <c r="X161" i="2"/>
  <c r="A161" i="2"/>
  <c r="X160" i="2"/>
  <c r="X159" i="2"/>
  <c r="A159" i="2"/>
  <c r="A158" i="2"/>
  <c r="X157" i="2"/>
  <c r="A157" i="2"/>
  <c r="X156" i="2"/>
  <c r="A156" i="2"/>
  <c r="X155" i="2"/>
  <c r="A155" i="2"/>
  <c r="X154" i="2"/>
  <c r="A154" i="2"/>
  <c r="X153" i="2"/>
  <c r="A153" i="2"/>
  <c r="X152" i="2"/>
  <c r="A152" i="2"/>
  <c r="X151" i="2"/>
  <c r="A151" i="2"/>
  <c r="X150" i="2"/>
  <c r="A150" i="2"/>
  <c r="X149" i="2"/>
  <c r="A149" i="2"/>
  <c r="X148" i="2"/>
  <c r="A148" i="2"/>
  <c r="X147" i="2"/>
  <c r="A147" i="2"/>
  <c r="X146" i="2"/>
  <c r="A146" i="2"/>
  <c r="X145" i="2"/>
  <c r="A145" i="2"/>
  <c r="X144" i="2"/>
  <c r="A144" i="2"/>
  <c r="X143" i="2"/>
  <c r="A143" i="2"/>
  <c r="X142" i="2"/>
  <c r="A142" i="2"/>
  <c r="X141" i="2"/>
  <c r="A141" i="2"/>
  <c r="X140" i="2"/>
  <c r="A140" i="2"/>
  <c r="X139" i="2"/>
  <c r="A139" i="2"/>
  <c r="X138" i="2"/>
  <c r="A138" i="2"/>
  <c r="X137" i="2"/>
  <c r="A137" i="2"/>
  <c r="X136" i="2"/>
  <c r="A136" i="2"/>
  <c r="X135" i="2"/>
  <c r="A135" i="2"/>
  <c r="X134" i="2"/>
  <c r="A134" i="2"/>
  <c r="X133" i="2"/>
  <c r="A133" i="2"/>
  <c r="X132" i="2"/>
  <c r="A132" i="2"/>
  <c r="X131" i="2"/>
  <c r="A131" i="2"/>
  <c r="X130" i="2"/>
  <c r="A130" i="2"/>
  <c r="A129" i="2"/>
  <c r="X128" i="2"/>
  <c r="A128" i="2"/>
  <c r="X127" i="2"/>
  <c r="A127" i="2"/>
  <c r="X126" i="2"/>
  <c r="X125" i="2"/>
  <c r="A125" i="2"/>
  <c r="X124" i="2"/>
  <c r="A124" i="2"/>
  <c r="X123" i="2"/>
  <c r="A123" i="2"/>
  <c r="X122" i="2"/>
  <c r="X121" i="2"/>
  <c r="A121" i="2"/>
  <c r="X120" i="2"/>
  <c r="A120" i="2"/>
  <c r="X119" i="2"/>
  <c r="X118" i="2"/>
  <c r="X117" i="2"/>
  <c r="A117" i="2"/>
  <c r="X116" i="2"/>
  <c r="A116" i="2"/>
  <c r="X115" i="2"/>
  <c r="A115" i="2"/>
  <c r="X114" i="2"/>
  <c r="A114" i="2"/>
  <c r="X113" i="2"/>
  <c r="A113" i="2"/>
  <c r="A112" i="2"/>
  <c r="X111" i="2"/>
  <c r="A111" i="2"/>
  <c r="X110" i="2"/>
  <c r="A110" i="2"/>
  <c r="X109" i="2"/>
  <c r="X108" i="2"/>
  <c r="A108" i="2"/>
  <c r="X106" i="2"/>
  <c r="A106" i="2"/>
  <c r="X105" i="2"/>
  <c r="A105" i="2"/>
  <c r="X104" i="2"/>
  <c r="A104" i="2"/>
  <c r="X103" i="2"/>
  <c r="A103" i="2"/>
  <c r="X102" i="2"/>
  <c r="A102" i="2"/>
  <c r="A101" i="2"/>
  <c r="A100" i="2"/>
  <c r="A99" i="2"/>
  <c r="A98" i="2"/>
  <c r="A97" i="2"/>
  <c r="A96" i="2"/>
  <c r="A94" i="2"/>
  <c r="A93" i="2"/>
  <c r="A92" i="2"/>
  <c r="A91" i="2"/>
  <c r="X89" i="2"/>
  <c r="A89" i="2"/>
  <c r="X88" i="2"/>
  <c r="A88" i="2"/>
  <c r="X87" i="2"/>
  <c r="A87" i="2"/>
  <c r="X86" i="2"/>
  <c r="A86" i="2"/>
  <c r="X85" i="2"/>
  <c r="A85" i="2"/>
  <c r="X84" i="2"/>
  <c r="A84" i="2"/>
  <c r="X83" i="2"/>
  <c r="A83" i="2"/>
  <c r="X82" i="2"/>
  <c r="A82" i="2"/>
  <c r="X81" i="2"/>
  <c r="A81" i="2"/>
  <c r="X80" i="2"/>
  <c r="A80" i="2"/>
  <c r="X79" i="2"/>
  <c r="A79" i="2"/>
  <c r="A78" i="2"/>
  <c r="A77" i="2"/>
  <c r="X76" i="2"/>
  <c r="A76" i="2"/>
  <c r="X75" i="2"/>
  <c r="A75" i="2"/>
  <c r="X74" i="2"/>
  <c r="A74" i="2"/>
  <c r="X73" i="2"/>
  <c r="X72" i="2"/>
  <c r="X71" i="2"/>
  <c r="X70" i="2"/>
  <c r="A70" i="2"/>
  <c r="X69" i="2"/>
  <c r="A69" i="2"/>
  <c r="X68" i="2"/>
  <c r="X66" i="2"/>
  <c r="X65" i="2"/>
  <c r="A65" i="2"/>
  <c r="X64" i="2"/>
  <c r="A64" i="2"/>
  <c r="A63" i="2"/>
  <c r="X62" i="2"/>
  <c r="A62" i="2"/>
  <c r="X61" i="2"/>
  <c r="X60" i="2"/>
  <c r="A60" i="2"/>
  <c r="X59" i="2"/>
  <c r="A59" i="2"/>
  <c r="X58" i="2"/>
  <c r="A58" i="2"/>
  <c r="X57" i="2"/>
  <c r="X56" i="2"/>
  <c r="A56" i="2"/>
  <c r="X55" i="2"/>
  <c r="A55" i="2"/>
  <c r="X54" i="2"/>
  <c r="A53" i="2"/>
  <c r="X52" i="2"/>
  <c r="A52" i="2"/>
  <c r="X51" i="2"/>
  <c r="X50" i="2"/>
  <c r="A50" i="2"/>
  <c r="X49" i="2"/>
  <c r="A49" i="2"/>
  <c r="X48" i="2"/>
  <c r="A48" i="2"/>
  <c r="X47" i="2"/>
  <c r="A47" i="2"/>
  <c r="X46" i="2"/>
  <c r="A46" i="2"/>
  <c r="X45" i="2"/>
  <c r="A45" i="2"/>
  <c r="X44" i="2"/>
  <c r="A44" i="2"/>
  <c r="X43" i="2"/>
  <c r="A43" i="2"/>
  <c r="X42" i="2"/>
  <c r="A42" i="2"/>
  <c r="X41" i="2"/>
  <c r="A41" i="2"/>
  <c r="X40" i="2"/>
  <c r="A40" i="2"/>
  <c r="X39" i="2"/>
  <c r="A39" i="2"/>
  <c r="X38" i="2"/>
  <c r="A38" i="2"/>
  <c r="X37" i="2"/>
  <c r="A37" i="2"/>
  <c r="X36" i="2"/>
  <c r="X35" i="2"/>
  <c r="X34" i="2"/>
  <c r="A34" i="2"/>
  <c r="X33" i="2"/>
  <c r="A33" i="2"/>
  <c r="X32" i="2"/>
  <c r="A32" i="2"/>
  <c r="X31" i="2"/>
  <c r="A31" i="2"/>
  <c r="X30" i="2"/>
  <c r="A30" i="2"/>
  <c r="X29" i="2"/>
  <c r="X28" i="2"/>
  <c r="X27" i="2"/>
  <c r="X26" i="2"/>
  <c r="X25" i="2"/>
  <c r="X23" i="2"/>
  <c r="X22" i="2"/>
  <c r="A21" i="2"/>
  <c r="X20" i="2"/>
  <c r="A20" i="2"/>
  <c r="X19" i="2"/>
  <c r="A19" i="2"/>
  <c r="X18" i="2"/>
  <c r="A18" i="2"/>
  <c r="X17" i="2"/>
  <c r="A17" i="2"/>
  <c r="X16" i="2"/>
  <c r="A16" i="2"/>
  <c r="X15" i="2"/>
  <c r="A15" i="2"/>
  <c r="X14" i="2"/>
  <c r="A14" i="2"/>
  <c r="X12" i="2"/>
  <c r="A12" i="2"/>
  <c r="X10" i="2"/>
  <c r="X9" i="2"/>
  <c r="A9" i="2"/>
  <c r="X8" i="2"/>
  <c r="X7" i="2"/>
  <c r="A7" i="2"/>
  <c r="X6" i="2"/>
  <c r="A6" i="2"/>
  <c r="X5" i="2"/>
  <c r="A5" i="2"/>
  <c r="X4" i="2"/>
  <c r="A4" i="2"/>
  <c r="X3" i="2"/>
  <c r="A3" i="2"/>
  <c r="X2" i="2"/>
</calcChain>
</file>

<file path=xl/sharedStrings.xml><?xml version="1.0" encoding="utf-8"?>
<sst xmlns="http://schemas.openxmlformats.org/spreadsheetml/2006/main" count="9417" uniqueCount="2033">
  <si>
    <t>TC_Link</t>
  </si>
  <si>
    <t>Domain</t>
  </si>
  <si>
    <t>Is_Auto</t>
  </si>
  <si>
    <t>IFWI_Short_Name</t>
  </si>
  <si>
    <t>IFWI_Full_Name</t>
  </si>
  <si>
    <t>IFWI_Ingredient</t>
  </si>
  <si>
    <t>Status</t>
  </si>
  <si>
    <t>HSD ID</t>
  </si>
  <si>
    <t>BIOS VERSION</t>
  </si>
  <si>
    <t>test_complexity</t>
  </si>
  <si>
    <t>owner</t>
  </si>
  <si>
    <t>status</t>
  </si>
  <si>
    <t>me_sku</t>
  </si>
  <si>
    <t>jama_id</t>
  </si>
  <si>
    <t>component_affected</t>
  </si>
  <si>
    <t>tag</t>
  </si>
  <si>
    <t>jama_platform_feature_and_capability</t>
  </si>
  <si>
    <t>io_usb.type_c_subsystem</t>
  </si>
  <si>
    <t>Y</t>
  </si>
  <si>
    <t>FSP Release</t>
  </si>
  <si>
    <t>High</t>
  </si>
  <si>
    <t>raghav3x</t>
  </si>
  <si>
    <t>complete</t>
  </si>
  <si>
    <t>Consumer,Corporate_vPro,Slim</t>
  </si>
  <si>
    <t>CSS-IVE-134013</t>
  </si>
  <si>
    <t>bios.platform,bios.sa,fw.ifwi.MGPhy,fw.ifwi.dekelPhy,fw.ifwi.iom,fw.ifwi.pmc,fw.ifwi.tbt</t>
  </si>
  <si>
    <t>IFWI_Payload_TBT,MTL_NA,UTR_SYNC,TGL_H_QRC_NA,ADL_N_MASTER,ADL_N_5SGC1,ADL_N_4SDC1,ADL_N_2SDC2,ADL-M_5SGC1,ADL-M_2SDC2,ADL-M_3SDC2,ADL-M_2SDC1,RPL-Px_3SDC1,RPL-Px_5SGC1,RPL-P_5SGC1,RPL-P_5SGC2,ADL_N_REV0,ADL-N_REV1,ADL_SBGA_5GC,RPL-SBGA_5SC</t>
  </si>
  <si>
    <t>TCSS</t>
  </si>
  <si>
    <t>[FSP2.0]: Validate FSP TempRamInit initialization and TempRamExit API"s</t>
  </si>
  <si>
    <t>system</t>
  </si>
  <si>
    <t>Automation</t>
  </si>
  <si>
    <t>Low</t>
  </si>
  <si>
    <t>vhebbarx</t>
  </si>
  <si>
    <t>open</t>
  </si>
  <si>
    <t>CSS-IVE-78730</t>
  </si>
  <si>
    <t>bios.cpu_pm,bios.me,bios.platform,bios.sa</t>
  </si>
  <si>
    <t>TGL_PSS1.0C,UDL2.0_ATMS2.0,TGL_H_PSS_IFWI_BAT,WCOS_BIOS_EFI_ONLY_TCS,ADL_S_Dryrun_Done,MTL_PSS_0.5,ADL_S_QRCBAT,RKL-S X2_(CML-S+CMP-H)_S102,RKL-S X2_(CML-S+CMP-H)_S62,ADL-P_QRC_BAT,UTR_SYNC,RPL_S_MASTER,RPL_S_BackwardComp,RPL_P_MASTER,MTL_M_MASTER,MTL_P_MASTER,MTL_S_MASTER,ADL_N_MASTER,ADL-S_ 5SGC_1DPC,ADL-S_4SDC1,ADL_N_PSS_0.5,ADL_N_5SGC1,ADL_N_4SDC1,ADL_N_3SDC1,ADL_N_2SDC1,ADL_N_2SDC2,ADL_N_2SDC3,TGL_H_MASTER,RPL-S_ 5SGC1,RPL-S_4SDC1,RPL-S_4SDC2,, RPL-S_4SDC2,RPL-S_2SDC1,RPL-S_2SDC2,RPL-S_2SDC3,ADL-P_5SGC1,ADL-P_5SGC2,ADL_M_QRC_BAT,ADL-M_5SGC1,MTL_SIMICS_IN_EXECUTION_TEST,ADL-N_QRC_BAT,RPL-Px_5SGC1,,RPL_S_QRCBAT,ADL_N_REV0,ADL-N_REV1,ADL_SBGA_5GC,RPL-P_5SGC1,,RPL-P_4SDC1,RPL-P_3SDC2,,RPL-S-3SDC2,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</si>
  <si>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Industry Specs and Open source initiatives</t>
  </si>
  <si>
    <t>[FSP2.0]: Validate Pre and Post OS display with different FSP Bios</t>
  </si>
  <si>
    <t>CSS-IVE-78900</t>
  </si>
  <si>
    <t>bios.cpu_pm,bios.fsp,bios.platform</t>
  </si>
  <si>
    <t>ICL_BAT_NEW,TGL_PSS1.0C,BIOS_EXT_BAT,InProdATMS1.0_03March2018,TGL_NEW_BAT,TGL_H_PSS_IFWI_BAT,ADL-S_TGP-H_PO_Phase1,TGL_U_EX_BAT,WCOS_BIOS_EFI_ONLY_TCS,ADL_S_Dryrun_Done,ADL-S_ADP-S_DDR4_2DPC_PO_Phase3,MTL_NA,ADL_S_QRCBAT,ADL-P_ADP-LP_DDR4_PO Suite_Phase3,PO_Phase_3,ADL-P_ADP-LP_LP5_PO Suite_Phase3,ADL-P_ADP-LP_DDR5_PO Suite_Phase3,ADL-P_ADP-LP_LP4x_PO Suite_Phase3,RKL-S X2_(CML-S+CMP-H)_S102,RKL-S X2_(CML-S+CMP-H)_S62,ADL-P_QRC_BAT,UTR_SYNC,RPL_S_MASTER,RPL_S_BackwardComp,RPL_P_MASTER,MTL_M_MASTER,MTL_P_MASTER,MTL_S_MASTER,ADL_N_MASTER,ADL-S_ 5SGC_1DPC,ADL-S_4SDC1,ADL_N_PSS_0.8,ADL_N_5SGC1,ADL_N_4SDC1,ADL_N_3SDC1,ADL_N_2SDC1,ADL_N_2SDC2,ADL_N_2SDC3,TGL_H_MASTER,RPL-S_ 5SGC1,RPL-S_4SDC1,RPL-S_4SDC2,, RPL-S_4SDC2,RPL-S_2SDC1,RPL-S_2SDC2,RPL-S_2SDC3,ADL-P_5SGC1,ADL-P_5SGC2,RPL_S_PO_P2,ADL_M_QRC_BAT,ADL-M_5SGC1,ADL_N_PO_Phase3,ADL-N_QRC_BAT,RPL-Px_5SGC1,,RPL_S_QRCBAT,ADL_N_REV0,ADL-N_REV1,ADL_SBGA_5GC,RPL-P_5SGC1,,RPL-P_4SDC1,RPL-P_3SDC2,,RPL-S-3SDC2, RPL-S_2SDC7, ADL_SBGA_3DC1, ADL_SBGA_3DC2, ADL_SBGA_3DC3,RPL_Px_PO_P2,RPL_Px_QRC,ADL-S_Post-Si_In_Production, MTL-M_5SGC1, MTL-M_4SDC1, MTL-M_4SDC2, MTL-M_3SDC3, MTL-M_2SDC4, MTL-M_2SDC5, MTL-M_2SDC6,RPL_SBGA_PO_P2, MTL-P_5SGC1, MTL-P_4SDC1, MTL-P_4SDC2, MTL-P_3SDC3, MTL-P_3SDC4, MTL-P_2SDC5, MTL-P_2SDC6,ADL-N_Post-Si_In_Production,RPL-S_Post-Si_In_Production</t>
  </si>
  <si>
    <t>[FSP2.0]: Verify "FSP Information" under BIOS</t>
  </si>
  <si>
    <t>CSS-IVE-108352</t>
  </si>
  <si>
    <t>bios.cpu_pm</t>
  </si>
  <si>
    <t>ICL-ArchReview-PostSi,ICL_BAT_NEW,BIOS_EXT_BAT,UDL2.0_ATMS2.0,TGL_NEW_BAT,TGL_H_PSS_IFWI_BAT,ADL_S_Dryrun_Done,COMMON_QRC_BAT,MTL_PSS_0.5,ADL_S_QRCBAT,ADL-S_Delta1,RKL-S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RPL_S_QRCBAT,ADL_N_REV0,ADL-N_REV1,ADL_SBGA_5GC,RPL-P_5SGC1,RPL-P_4SDC1,RPL-P_3SDC2,RPL-S-3SDC2,RPL-S_2SDC7LNL_M_PSS0.5,ADL_SBGA_3DC1,ADL_SBGA_3DC2,ADL_SBGA_3DC3,ADL_SBGA_3DC4,RPL_Px_QRC,ADL-S_Post-Si_In_Production,MTL-M/P_Pre-Si_In_Production,RPL-SBGA_5SC,RPL-SBGA_4SC,RPL-SBGA_3SC,RPL-SBGA_2SC1,RPL-SBGA_2SC2,MTL-S_Pre-Si_In_Production,MTL-P_5SGC1,MTL-P_4SDC1,MTL-P_4SDC2,MTL-P_3SDC3,MTL-P_3SDC4,MTL-P_2SDC5,MTL-P_2SDC6,ADL-N_Post-Si_In_Production,RPL-S_Post-Si_In_Production,LNL-M_Pre-Si_In_Production</t>
  </si>
  <si>
    <t>[FSP2.0]: Verify FSP Patch Table Information</t>
  </si>
  <si>
    <t>CSS-IVE-78899</t>
  </si>
  <si>
    <t>TGL_PSS1.0C,UDL2.0_ATMS2.0,TGL_NEW_BAT,TGL_H_PSS_IFWI_BAT,WCOS_BIOS_EFI_ONLY_TCS,ADL_S_Dryrun_Done,MTL_PSS_0.5,ADL-S_Delta1,ADL-S_Delta2,RKL-S X2_(CML-S+CMP-H)_S102,RKL-S X2_(CML-S+CMP-H)_S62,UTR_SYNC,RPL_S_MASTER,RPL_P_MASTER,MTL_S_MASTER,MTL_P_MASTER,MTL_M_MASTER,ADL_N_MASTER,ADL-S_3SDC5,ADL_N_PSS_0.5,ADL_N_5SGC1,ADL_N_4SDC1,ADL_N_3SDC1,ADL_N_2SDC1,ADL_N_2SDC2,ADL_N_2SDC3,RPL_S_MASTER,RPL_S_Backwardcomp,TGL_H_MASTER,RPL-S_ 5SGC1,RPL-S_4SDC1,RPL-S_4SDC2,RPL-S_2SDC1,RPL-S_2SDC2,RPL-S_2SDC3,ADL-P_5SGC1,ADL-P_5SGC2,ADL-M_5SGC1,MTL_SIMICS_IN_EXECUTION_TEST,RPL-Px_5SGC1,,ADL_N_REV0,ADL-N_REV1,ADL_SBGA_5GC,RPL-P_5SGC1,,RPL-P_4SDC1,RPL-P_3SDC2,,RPL-S-3SDC2,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</si>
  <si>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[FSP2.0]: Verify FSP_INFO_EXTENDED_HEADER Information.</t>
  </si>
  <si>
    <t>CSS-IVE-78896</t>
  </si>
  <si>
    <t>TGL_PSS1.0C,UDL2.0_ATMS2.0,TGL_NEW_BAT,TGL_H_PSS_IFWI_BAT,WCOS_BIOS_EFI_ONLY_TCS,ADL_S_Dryrun_Done,MTL_PSS_0.5,RKL-S X2_(CML-S+CMP-H)_S102,RKL-S X2_(CML-S+CMP-H)_S62,UTR_SYNC,RPL_S_MASTER,MTL_M_MASTER,MTL_P_MASTER,MTL_S_MASTER,ADL_N_MASTER,ADL-S_3SDC5,ADL_N_PSS_0.5,ADL_N_5SGC1,ADL_N_4SDC1,ADL_N_3SDC1,ADL_N_2SDC1,ADL_N_2SDC2,ADL_N_2SDC3,RPL_S_MASTER,RPL_S_Backwardcomp,TGL_H_MASTER,RP,L-S_ 5SGC1,RPL-S_4SDC1,RPL-S_4SDC2,, RPL-S_4SDC2,RPL-S_2SDC1,RPL-S_2SDC2,RPL-S_2SDC3,ADL-P_5SGC1,ADL-P_5SGC2,ADL-M_5SGC1,MTL_SIMICS_IN_EXECUTION_TEST,RPL-Px_5SGC1,ADL_N_REV0,ADL-N_REV1,ADL_SBGA_5GC,RPL-P_5SGC1,,RPL-P_4SDC1,RPL-P_3SDC2,,RPL-S-3SDC2,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</t>
  </si>
  <si>
    <t>[FSP2.0]: Verify FSP_INFO_HEADER Information</t>
  </si>
  <si>
    <t>CSS-IVE-78895</t>
  </si>
  <si>
    <t>TGL_PSS1.0C,LKF_PO_Phase1,LKF_PO_Phase2,UDL2.0_ATMS2.0,LKF_PO_New_P1,TGL_NEW_BAT,TGL_H_PSS_IFWI_BAT,ADL-S_TGP-H_PO_Phase1,TGL_U_EX_BAT,WCOS_BIOS_EFI_ONLY_TCS,ADL_S_Dryrun_Done,MTL_PSS_0.5,ADL-S_Delta2,RKL-S X2_(CML-S+CMP-H)_S102,RKL-S X2_(CML-S+CMP-H)_S62,RPL_S_PSS_BASE,ADL-M_21H2,UTR_SYNC,RPL_S_MASTER,RPL_S_BackwardComp,RPL_P_MASTER,MTL_M_MASTER,MTL_S_MASTER,MTL_P_MASTER,ADL_N_MASTER,ADL-S_ 5SGC_1DPC,ADL-S_4SDC1,ADL_N_PSS_0.5,ADL_N_5SGC1,ADL_N_4SDC1,ADL_N_3SDC1,ADL_N_2SDC1,ADL_N_2SDC2,ADL_N_2SDC3,TGL_H_MASTER,RPL-S_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</t>
  </si>
  <si>
    <t>[FSP2.0]: Verify GUID of SMBIOS HOB"s (Memory, Processor and Cache)</t>
  </si>
  <si>
    <t>CSS-IVE-86540</t>
  </si>
  <si>
    <t>bios.fsp,bios.pch,bios.platform</t>
  </si>
  <si>
    <t>TGL_PSS1.0C,UDL2.0_ATMS2.0,OBC-ICL-PTF-Software-System-FSP,OBC-TGL-PTF-Software-System-FSP,OBC-CNL-PTF-Software-System-FSP,OBC-LKF-PTF-Software-System-FSP,WCOS_BIOS_EFI_ONLY_TCS,COMMON_QRC_BAT,RKL-S X2_(CML-S+CMP-H)_S102,RKL-S X2_(CML-S+CMP-H)_S62,ADL-P_QRC_BAT,UTR_SYNC,RPL_S_MASTER,RPL_S_BackwardComp,ADL-S_ 5SGC_1DPC,ADL-S_4SDC1,ADL_N_MASTER,ADL_N_PSS_0.8,ADL_N_5SGC1,ADL_N_4SDC1,ADL_N_3SDC1,ADL_N_2SDC1,ADL_N_2SDC2,ADL_N_2SDC3,TGL_H_MASTER,RPL-S_ 5SGC1,RPL-S_4SDC1,RPL-S_4SDC2,, RPL-S_4SDC2,RPL-S_2SDC1,RPL-S_2SDC2,RPL-S_2SDC3,MTL_S_MASTER,MTL_P_MASTER,MTL_M_MASTER,ADL-P_5SGC1,ADL-P_5SGC2,ADL_M_QRC_BAT,ADL-M_5SGC1,ADL-N_QRC_BAT,RPL-Px_5SGC1,,ADL_N_REV0,ADL-N_REV1,ADL_SBGA_5GC,RPL-P_5SGC1,,RPL-P_4SDC1,RPL-P_3SDC2,,RPL-S-3SDC2,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</t>
  </si>
  <si>
    <t>[FSP2.1]: Verify FSP_SMBIOS_EFI_PEI_GRAPHICS_DEVICE_INFO_HOB table</t>
  </si>
  <si>
    <t>CSS-IVE-122365</t>
  </si>
  <si>
    <t>COMMON_QRC_BAT,ADL-S_Delta1,RKL-S X2_(CML-S+CMP-H)_S102,RKL-S X2_(CML-S+CMP-H)_S62,ADL-P_QRC_BAT,UTR_SYNC,RPL_S_MASTER,RPL_S_BackwardComp,ADL-S_ 5SGC_1DPC,ADL-S_4SDC1,ADL_N_MASTER,ADL_N_5SGC1,ADL_N_4SDC1,ADL_N_3SDC1,ADL_N_2SDC1,ADL_N_2SDC2,ADL_N_2SDC3,TGL_H_MASTER,RPL-S_ 5SGC1,RPL-S_2SDC2,ADL_N_QRCBAT,ADL-P_5SGC1,ADL-P_5SGC2,ADL_M_QRC_BAT,ADL-M_5SGC1,ADL-N_QRC_BAT,RPL-Px_5SGC1,,ADL_N_PSS_0.8,ADL_N_REV0,ADL-N_REV1,ADL_SBGA_5GC,RPL-P_5SGC1,,RPL-P_4SDC1,RPL-P_3SDC2,,RPL-S-3SDC2,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</t>
  </si>
  <si>
    <t>[FSP] Verify FSP BIOS Boot Flow</t>
  </si>
  <si>
    <t>CSS-IVE-78905</t>
  </si>
  <si>
    <t>bios.cpu_pm,bios.platform,fw.ifwi.bios</t>
  </si>
  <si>
    <t>LKF_PO_Phase1,LKF_PO_Phase2,UDL2.0_ATMS2.0,LKF_PO_New_P1,TGL_NEW_BAT,RKL_POE,RKL_CML_S_TGPH_PO_P1,CML-H_ADP-S_PO_Phase1,ADL-S_TGP-H_PO_Phase1,WCOS_BIOS_EFI_ONLY_TCS,ADL-S_ADP-S_DDR4_2DPC_PO_Phase1,RKL_S_CMPH_POE,RKL_S_TGPH_POE,COMMON_QRC_BAT,TGL_H_QRC_NA,MTL_Sanity,MTL_PSS_0.5,ADL_P_ERB_BIOS_PO,IFWI_Payload_BIOS,ADL-S_Delta1,ADL-S_Delta2,ADL-P_ADP-LP_DDR4_PO Suite_Phase1,PO_Phase_1,ADL-P_ADP-LP_LP5_PO Suite_Phase1,ADL-P_ADP-LP_DDR5_PO Suite_Phase1,ADL-P_ADP-LP_LP4x_PO Suite_Phase1,ADL-P_QRC_BAT,UTR_SYNC,Automation_Inproduction,RPL_S_MASTER,RPL_S_BackwardComp,ADL-S_ 5SGC_1DPC,ADL-S_4SDC1,ADL_N_MASTER,ADL_N_PSS_0.5,ADL_N_5SGC1,ADL_N_4SDC1,ADL_N_3SDC1,ADL_N_2SDC1,ADL_N_2SDC2,ADL_N_2SDC3,MTL_IFWI_PSS_EXTENDED,ADL_N_IFWI,IFWI_FOC_BAT,MTL_Test_Suite,IFWI_TEST_SUITE,RKL_S_PO_Phase1_IFWI,IFWI_COMMON_UNIFIED,TGL_H_MASTER,RPL-S_ 5SGC1,RPL-S_4SDC1,RPL-S_4SDC2,, RPL-S_4SDC2,RPL-S_2SDC1,RPL-S_2SDC2,RPL-S_2SDC3,QRC_BAT_Customized,ADL_N_QRCBAT,ADL-P_5SGC1,ADL-P_5SGC2,RPL_S_PO_P1,ADL_M_QRC_BAT,ADL-M_5SGC1,MTL_SIMICS_IN_EXECUTION_TEST,ADL-N_QRC_BAT,RPL-Px_5SGC1,ADL_N_REV0,ADL-N_REV1,ADL_SBGA_5GC,RPL-P_5SGC1,RPL-P_4SDC1,RPL-P_3SDC2,RPL-S-3SDC2,RPL-S_2SDC7LNL_M_PSS0.5,ADL_SBGA_3DC1,ADL_SBGA_3DC2,ADL_SBGA_3DC3,RPL_Px_PO_P1,ADL_SBGA_3DC4,MTL-M/P_Pre-Si_In_Production,RPL_SBGA_PO_P1,MTL_P_Sanity,MTL-P_5SGC1,MTL-P_4SDC1,MTL-P_4SDC2,MTL-P_3SDC3,MTL-P_3SDC4,MTL-P_2SDC5,MTL-P_2SDC6,RPL_P_PO_P1,LNL-M_Pre-Si_In_Production</t>
  </si>
  <si>
    <t>CSS-IVE-118658</t>
  </si>
  <si>
    <t>TGL_NEW_BAT,ADL_S_Dryrun_Done,ADL-S_ADP-S_DDR4_2DPC_PO_Phase2,MTL_Sanity,MTL_PSS_0.5,IFWI_Payload_BIOS,ADL-S_Delta1,ADL-S_Delta2,ADL-P_ADP-LP_DDR4_PO Suite_Phase2,PO_Phase_2,ADL-P_ADP-LP_LP5_PO Suite_Phase2,ADL-P_ADP-LP_DDR5_PO Suite_Phase2,ADL-P_ADP-LP_LP4x_PO Suite_Phase2,RKL-S X2_(CML-S+CMP-H)_S102,RKL-S X2_(CML-S+CMP-H)_S62,UTR_SYNC,Automation_Inproduction,RPL_S_MASTER,RPL_S_BackwardComp,ADL-S_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RPL-S_4SDC2,RPL-S_2SDC1,RPL-S_2SDC2,RPL-S_2SDC3,ADL-P_5SGC1,ADL-P_5SGC2,RPL_S_PO_P2,ADL-M_5SGC1,MTL_SIMICS_IN_EXECUTION_TEST,ADL_N_PO_Phase2,RPL-Px_5SGC1,,ADL_N_REV0,ADL-N_REV1,ADL_SBGA_5GC,RPL-P_5SGC1,,RPL-P_4SDC1,RPL-P_3SDC2,,RPL-S-3SDC2, RPL-S_2SDC7LNL_M_PSS0.5, ADL_SBGA_3DC1, ADL_SBGA_3DC2, ADL_SBGA_3DC3,RPL_Px_PO_P2, ADL_SBGA_3DC4,ADL-S_Post-Si_In_Production,MTL-M/P_Pre-Si_In_Production,RPL_SBGA_PO_P2, MTL-P_5SGC1, MTL-P_4SDC1, MTL-P_4SDC2, MTL-P_3SDC3, MTL-P_3SDC4, MTL-P_2SDC5, MTL-P_2SDC6,RPL-S_Post-Si_In_Production</t>
  </si>
  <si>
    <t>[FSP] Verify FSP Header File(.fd) and boot setting file(.bsf) loads correctly into BCT tool</t>
  </si>
  <si>
    <t>CSS-IVE-80420</t>
  </si>
  <si>
    <t>UDL2.0_ATMS2.0,TGL_NEW_BAT,WCOS_BIOS_EFI_ONLY_TCS,ADL_S_Dryrun_Done,MTL_PSS_0.5,RKL-S X2_(CML-S+CMP-H)_S102,RKL-S X2_(CML-S+CMP-H)_S62,UTR_SYNC,RPL_S_MASTER,RPL_S_BackwardComp,ADL-S_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MTL-P_5SGC1, MTL-P_4SDC1, MTL-P_4SDC2, MTL-P_3SDC3, MTL-P_3SDC4, MTL-P_2SDC5, MTL-P_2SDC6</t>
  </si>
  <si>
    <t>[FSP]: Verify FSP image ID and Image Revision</t>
  </si>
  <si>
    <t>CSS-IVE-78723</t>
  </si>
  <si>
    <t>TGL_PSS1.0C,UDL2.0_ATMS2.0,TGL_NEW_BAT,TGL_H_PSS_IFWI_BAT,ADL-S_TGP-H_PO_Phase1,WCOS_BIOS_EFI_ONLY_TCS,ADL_S_Dryrun_Done,TGL_H_QRC_NA,MTL_PSS_0.5,ADL_S_QRCBAT,ADL-S_Delta1,RKL-S X2_(CML-S+CMP-H)_S102,RKL-S X2_(CML-S+CMP-H)_S62,ADL-P_QRC_BAT,RPL_S_PSS_BASE,ADL-M_21H2,UTR_SYNC,RPL_S_MASTER,RPL_S_BackwardComp,RPL_P_MASTER,ADL_N_MASTER,MTL_P_MASTER,COMMON_QRC_BAT,MTL_HFPGA_SOC_S,ADL-S_ 5SGC_1DPC,ADL-S_4SDC1,ADL_N_PSS_0.5,ADL_N_5SGC1,ADL_N_4SDC1,ADL_N_3SDC1,ADL_N_2SDC1,ADL_N_2SDC2,ADL_N_2SDC3,TGL_H_MASTER,RPL-S_ 5SGC1,RPL-S_4SDC1,RPL-S_4SDC2,, RPL-S_4SDC2,RPL-S_2SDC1,RPL-S_2SDC2,RPL-S_2SDC3,MTL_S_MASTER,MTL_M_MASTER,QRC_BAT_Customized,ADL_N_QRCBAT,ADL-P_5SGC1,ADL-P_5SGC2,ADL_M_QRC_BAT,ADL-M_5SGC1,MTL_SIMICS_IN_EXECUTION_TEST,ADL-N_QRC_BAT,RPL-Px_5SGC1,,RPL_S_QRCBAT,ADL_N_REV0,ADL-N_REV1,ADL_SBGA_5GC,RPL-P_5SGC1,,RPL-P_4SDC1,RPL-P_3SDC2,,RPL-S-3SDC2,RPL_P_PSS_BIOS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</si>
  <si>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[Hybrid] Verify system stability post Connected Modern Standby when only Atom or BIG cores are  individually enabled</t>
  </si>
  <si>
    <t>processor_core</t>
  </si>
  <si>
    <t>chassanx</t>
  </si>
  <si>
    <t>CSS-IVE-147000</t>
  </si>
  <si>
    <t>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5SGC_1DPC,ADL-S_4SDC1,ADL-S_4SDC2,ADL-S_4SDC4,ADL-P_5SGC1,ADL-P_5SGC2,ADL-M_5SGC1,ADL-M_3SDC2,ADL-M_2SDC1,ADL-M_2SDC2,MTL_HSLE_Sanity_SOC,ADL_SBGA_5GC,ADL_SBGA_3DC1,ADL_SBGA_3DC2,ADL_SBGA_3DC3,ADL_SBGA_3DC4,ADL_SBGA_3DC,MTL_PSS_CMS,MTL_PSS_1.0</t>
  </si>
  <si>
    <t>Platform Config and Board BOM</t>
  </si>
  <si>
    <t>[Hybrid]Verify 3D benchmark tool  on Hybrid Processor When Big and Small core is Enabled and Hyper-Threading is  Disabled</t>
  </si>
  <si>
    <t>CSS-IVE-135556</t>
  </si>
  <si>
    <t>MTL_PSS_0.8,,UTR_SYNC,MTL-P_4SDC1,MTL-P_3SDC3,MTL-P_3SDC4,MTL-P_5SGC1,MTL-P_4SDC2,MTL-P_2SDC5,MTL-P_2SDC6,MTL-M_5SGC1,MTL-M_2SDC4,MTL-M_2SDC5,MTL-M_2SDC6,MTL-M_4SDC1,MTL-M_3SDC3,MTL-M_4SDC2,RPL-Px_4SDC1,RPL-SBGA_5SC,RPL-SBGA_3SC1,RPL-Px_5SGC1,,Automation_Inproduction,RPL-S_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5SGC_1DPC,ADL-S_4SDC1,ADL-S_4SDC3,ADL-S_4SDC4,ADL-S_3SDC5,MTL_TEMP,ADL-M_5SGC1,ADL-M_3SDC2,ADL-M_2SDC1,ADL-M_2SDC2,ADL_SBGA_5GC,ADL_SBGA_3DC1,ADL_SBGA_3DC2,ADL_SBGA_3DC3,ADL_SBGA_3DC4,ADL_SBGA_3DC,ADL-M_3SDC1</t>
  </si>
  <si>
    <t>[Hybrid]Verify 3D benchmark tool  on Hybrid Processor When Big and Small Cores are enabled</t>
  </si>
  <si>
    <t>CSS-IVE-135517</t>
  </si>
  <si>
    <t>ADL-S_Delta2,UTR_SYNC,MTL-P_4SDC1,MTL-P_3SDC3,MTL-P_3SDC4,MTL-P_5SGC1,MTL-P_4SDC2,MTL-P_2SDC5,MTL-P_2SDC6,MTL-M_5SGC1,MTL-M_2SDC4,MTL-M_2SDC5,MTL-M_2SDC6,MTL-M_4SDC1,MTL-M_3SDC3,MTL-M_4SDC2,RPL-Px_4SDC1,RPL-SBGA_5SC,RPL-SBGA_3SC1,RPL-Px_5SGC1,,Automation_Inproduction,RPL-S_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</si>
  <si>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Disabled/1 and Small Cores is Enabled</t>
  </si>
  <si>
    <t>CSS-IVE-135519</t>
  </si>
  <si>
    <t>ADL-S_Delta1,UTR_SYNC,MTL-P_4SDC1,MTL-P_3SDC3,MTL-P_3SDC4,MTL-P_5SGC1,MTL-P_4SDC2,MTL-P_2SDC5,MTL-P_2SDC6,MTL-M_5SGC1,MTL-M_2SDC4,MTL-M_2SDC5,MTL-M_2SDC6,MTL-M_4SDC1,MTL-M_3SDC3,MTL-M_4SDC2,RPL-Px_4SDC1,RPL-SBGA_5SC,RPL-SBGA_3SC1,RPL-Px_5SGC1,,Automation_Inproduction,RPL-S_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</si>
  <si>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enabled and Small Cores is disabled</t>
  </si>
  <si>
    <t>CSS-IVE-135518</t>
  </si>
  <si>
    <t>[Hybrid]Verify core and thread in  BIOS/EFI , when core 1 and All core is enabled</t>
  </si>
  <si>
    <t>CSS-IVE-135520</t>
  </si>
  <si>
    <t>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P_5SGC2,ADL-M_5SGC1,ADL-M_3SDC2,ADL-M_2SDC1,ADL-M_2SDC2,ADL_SBGA_5GC,ADL_SBGA_3DC1,ADL_SBGA_3DC2,ADL_SBGA_3DC3,ADL_SBGA_3DC4,ADL_SBGA_3DC,RPL_S_PO_P2,ADL-M_3SDC1,RPL_Px_PO_P2,ADL-S_Post-Si_In_Production,RPL_SBGA_PO_P2</t>
  </si>
  <si>
    <t>[Hybrid]Verify that BIOS can have active processor cores with Hyper Threading (SMT) enabled in [Dual Big core + Octa Small core] SKUs with Small cores  Enabled(2C+8A)</t>
  </si>
  <si>
    <t>CSS-IVE-135510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</si>
  <si>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</t>
  </si>
  <si>
    <t>[Hybrid]Verify that BIOS can have active processor cores with Hyper Threading (SMT) enabled in [Dual Big Core+Octa Small cores] SKUs with Small cores and Big Core is enabled (2C+8A)</t>
  </si>
  <si>
    <t>Checked with available option</t>
  </si>
  <si>
    <t>CSS-IVE-135513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</si>
  <si>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5SGC_1DPC,ADL-S_4SDC1,ADL-S_4SDC3,ADL-S_4SDC4,ADL-S_3SDC5,ADL-P_5SGC1,ADL-M_5SGC1,ADL-M_3SDC2,ADL-M_2SDC1,ADL-M_2SDC2,ADL_SBGA_5GC,ADL_SBGA_3DC1,ADL_SBGA_3DC2,ADL_SBGA_3DC3,ADL_SBGA_3DC4,ADL_SBGA_3DC,ADL-M_3SDC1,ADL-S_Post-Si_In_Production</t>
  </si>
  <si>
    <t>[TBT] Verify DP display functionality on hot-plug and after Sx states over TBT port</t>
  </si>
  <si>
    <t>Medium</t>
  </si>
  <si>
    <t>CSS-IVE-100027</t>
  </si>
  <si>
    <t>bios.platform,bios.sa</t>
  </si>
  <si>
    <t>EC-FV,EC-TBT3,EC-TYPEC,EC-SX,ICL_BAT_NEW,BIOS_EXT_BAT,UDL2.0_ATMS2.0,EC-PD-NA,TGL_ERB_PO,OBC-ICL-CPU-iTCSS-TCSS-USB3_Display_Storage,OBC-TGL-CPU-iTCSS-TCSS-USB3_Display_Storage,Bios_DMA,TGL_BIOS_PO_P3,CML_TBT_Security_BIOS,TGL_NEW_BAT,CML_DG1_Delta,MTL_PSS_1.0,UTR_SYNC,RPL_S_MASTER,RPL_P_MASTER,RPL_S_BackwardComp,MTL_VS_0.8,ADL-S_ 5SGC_1DPC,MTL_P_MASTER,MTL_M_MASTER,MTL_S_MASTER,TGL_H_MASTER,RPL-S_ 5SGC1,RPL-S_4SDC1,ADL-P_5SGC1,ADL-P_5SGC2,ADL-M_5SGC1,ADL-M_2SDC2,ADL-M_3SDC1,RPL-Px_3SDC1,RPL-P_5SGC1,RPL-P_5SGC2,RPL-P_4SDC1,RPL-P_3SDC2,RPL-P_2SDC3,ADL_SBGA_5GC,MTL_PSS_1.0_BLOCK,RPL-SBGA_5SC,MTL-M_5SGC1,MTL-M_4SDC1,MTL-M_4SDC2,MTL-M_3SDC3,MTL-M_2SDC4,MTL-M_2SDC5,MTL-M_2SDC6,MTL-P_5SGC1,MTL-P_4SDC1,MTL-P_4SDC2,MTL-P_3SDC3,MTL-P_3SDC4,MTL-P_2SDC5,MTL-P_2SDC6</t>
  </si>
  <si>
    <t>[TBT] Verify SUT wake from S3/S4 using TBT-Dock connected over TBT port</t>
  </si>
  <si>
    <t>CSS-IVE-99961</t>
  </si>
  <si>
    <t>EC-TBT3,EC-SX,TCSS-TBT-P1,EC-NA,ICL-ArchReview-PostSi,UDL2.0_ATMS2.0,EC-PD-NA,TGL_ERB_PO,OBC-ICL-CPU-iTCSS-TCSS-USB3_Display_Storage_DP,OBC-TGL-CPU-iTCSS-TCSS-USB3_Display_Storage_DP,Bios_DMA,TGL_BIOS_PO_P3,CML_TBT_Security_BIOS,MTL_PSS_0.8,MTL_PSS_1.0,UTR_SYNC,MTL_P_MASTER,MTL_M_MASTER,MTL_S_MASTER,RPL_P_MASTER,RPL_S_MASTER,RPL_S_BackwardComp,MTL_VS_0.8,ADL-S_ 5SGC_1DPC,TGL_H_MASTER,RPL-S_ 5SGC1,RPL-S_4SDC1,CQN_DASHBOARD,MTL_S_PSS_0.8,ADL-P_5SGC1,ADL-P_5SGC2,ADL-P_4SDC1,ADL-P_4SDC2,ADL-P_3SDC2,ADL-P_3SDC3,ADL-P_3SDC4,RPL-Px_3SDC1,RPL-P_5SGC1,RPL-P_5SGC2,RPL-P_4SDC1,RPL-P_3SDC2,RPL-P_2SDC3,ADL_SBGA_5GC,RPL-SBGA_5SC,MTL_PSS_1.0_BLOCK,ADL-M_5SGC1,ADL-M_2SDC2,ADL-M_3SDC1,ADL-M_2SDC1,NA_4_FHF,MTL-M_5SGC1,MTL-M_4SDC1,MTL-M_4SDC2,MTL-M_3SDC3,MTL-M_2SDC4,MTL-M_2SDC5,MTL-M_2SDC6,MTL-P_5SGC1,MTL-P_4SDC1,MTL-P_4SDC2,MTL-P_3SDC3,MTL-P_3SDC4,MTL-P_2SDC5,MTL-P_2SDC6,MTL_A0_P1</t>
  </si>
  <si>
    <t>[TBT] Verify SUT wake from S3/S4 using Type-C dock connected over TBT port</t>
  </si>
  <si>
    <t>CSS-IVE-99962</t>
  </si>
  <si>
    <t>EC-FV2,EC-TBT3,EC-TYPEC,EC-SX,TCSS-TBT-P1,ICL_BAT_NEW,BIOS_EXT_BAT,UDL2.0_ATMS2.0,EC-PD-NA,TGL_ERB_PO,OBC-ICL-CPU-iTCSS-TCSS-USB3_Display_Storage_DP,OBC-TGL-CPU-iTCSS-TCSS-USB3_Display_Storage_DP,Bios_DMA,CML_TBT_Security_BIOS,MTL_PSS_0.8,MTL_PSS_1.0,UTR_SYNC,RPL_P_MASTER,MTL_P_MASTER,MTL_M_MASTER,RPL_M_MASTER,RPL_S_MASTER,RPL_S_BackwardComp,MTL_VS_0.8,ADL-S_ 5SGC_1DPC,TGL_H_MASTER,RPL-S_ 5SGC1,RPL-S_4SDC1,CQN_DASHBOARD,ADL-P_5SGC1,ADL-P_5SGC2,RPL_S_PO_P3,ADL-P_4SDC1,ADL-P_4SDC2,ADL-P_3SDC3,ADL-P_3SDC4,RPL-Px_3SDC1,RPL-P_5SGC1,RPL-P_5SGC2,RPL-P_4SDC1,RPL-P_3SDC2,RPL-P_2SDC3,ADL_SBGA_5GC,RPL-SBGA_5SC,MTL_PSS_1.0_BLOCK,ADL-M_5SGC1,ADL-M_2SDC2,ADL-M_3SDC1,ADL-M_2SDC1,NA_4_FHF,RPL_Px_PO_P3,MTL-M_5SGC1,MTL-M_4SDC1,MTL-M_4SDC2,MTL-M_3SDC3,MTL-M_2SDC4,MTL-M_2SDC5,MTL-M_2SDC6,MTL_VS_1.1,RPL_SBGA_PO_P3,MTL-P_5SGC1,MTL-P_4SDC1,MTL-P_4SDC2,MTL-P_3SDC3,MTL-P_3SDC4,MTL-P_2SDC5,MTL-P_2SDC6,MTL_A0_P1</t>
  </si>
  <si>
    <t>[TBT] Verify SUT wake from S3/S4 using USB Keyboard over TBT connector</t>
  </si>
  <si>
    <t>CSS-IVE-84616</t>
  </si>
  <si>
    <t>bios.platform,bios.sa,fw.ifwi.MGPhy,fw.ifwi.dekelPhy,fw.ifwi.iom,fw.ifwi.nphy,fw.ifwi.pmc,fw.ifwi.sam,fw.ifwi.sphy,fw.ifwi.tbt</t>
  </si>
  <si>
    <t>KBL_EC_NA,EC-FV,EC-SX,EC-TBT3,TCSS-TBT-P1,TBT-BAT-PLUS,ICL-ArchReview-PostSi,UDL2.0_ATMS2.0,EC-PD-NA,OBC-ICL-CPU-iTCSS-TCSS-USB2_Keyboard,OBC-TGL-CPU-iTCSS-TCSS-USB2_Keyboard,Bios_DMA,TGL_BIOS_PO_P2,TGL_IFWI_PO_P3,CML_TBT_Security_BIOS,TGL_IFWI_FOC_BLUE,ADL-S_TGP-H_PO_Phase2,COMMON_QRC_BAT,ADL_S_QRCBAT,IFWI_Payload_TBT,IFWI_Payload_Dekel,IFWI_Payload_EC,ADL-P_QRC,ADL-P_QRC_BAT,UTR_SYNC,MTL_PSS_0.8_Block,MTL_P_MASTER,MTL_M_MASTER,MTL_S_MASTER,RPL_S_MASTER,RPL_P_MASTER,RPL_S_BackwardComp,MTL_VS_0.8,ADL-S_ 5SGC_1DPC,TGL_H_MASTER,IFWI_TEST_SUITE,IFWI_COMMON_UNIFIED,MTL_Test_Suite,IFWI_FOC_BAT,RPL-S_ 5SGC1,RPL-S_4SDC1,MTL_TEMP,CQN_DASHBOARD,ADL-P_5SGC1,ADL-P_5SGC2,ADL-P_4SDC2,ADL-P_3SDC2,ADL-P_3SDC3,ADL-P_3SDC4,RPL-Px_3SDC1,MTL_S_ IFWI_PSS_0.8,RPL-P_5SGC1,RPL-P_5SGC2,RPL-P_4SDC1,RPL-P_3SDC2,RPL-P_2SDC3,MTL_S_IFWI_PSS_0.8,RPL_S_QRCBAT,MTL_HFPGA_TCSS,ADL_SBGA_5GC,RPL-SBGA_5SC,MTL_PSS_1.0_BLOCK,ADL-M_5SGC1,ADL-M_2SDC2,ADL-M_3SDC1,ADL-M_2SDC1,NA_4_FHF,KBL_NON_ULT,EC-NA,EC-REVIEW,GLK-RS3-10_IFWI,ICL_BAT_NEW,LKF_ERB_PO,BIOS_EXT_BAT,LKF_PO_Phase3,LKF_PO_New_P3,TGL_ERB_PO,OBC-CNL-PCH-XDCI-USBC_Audio,OBC-CFL-PCH-XDCI-USBC_Audio,OBC-LKF-CPU-IOM-TCSS-USBC_Audio,OBC-ICL-CPU-IOM-TCSS-USBC_Audio,OBC-TGL-CPU-IOM-TCSS-USBC_Audio,TGL_IFWI_PO_P2,TGL_NEW_BAT,LKF_WCOS_BIOS_BAT_NEW,MTL_PSS_1.0,ADL_M_PO_Phase2,ADL-S_4SDC1,ADL-S_4SDC2,ADL-S_4SDC4,ADL_N_MASTER,ADL_N_5SGC1,ADL_N_4SDC1,ADL_N_3SDC1,ADL_N_2SDC1,ADL_N_2SDC2,ADL_N_2SDC3,MTL_IFWI_PSS_EXTENDED,ADL-M_3SDC2,ADL_N_PO_Phase2,RPL-Px_5SGC1,ADL_N_REV0,ADL-N_REV1,MTL_IFWI_BAT,RPL-S_5SGC1,RPL-S_4SDC2,RPL-S_2SDC1,RPL-S_2SDC2,RPL-S_2SDC3,RPL_Px_QRC,MTL_IFWI_QAC,MTL-M_5SGC1,MTL-M_4SDC1,MTL-M_4SDC2,MTL-M_3SDC3,MTL-M_2SDC4,MTL-M_2SDC5,MTL-M_2SDC6,MTL_VS_1.1,MTL_IFWI_IAC_TBT,MTL_IFWI_CBV_PMC,MTL_IFWI_CBV_TBT,MTL_IFWI_CBV_EC,MTL IFWI_Payload_Platform-Val,MTL-P_5SGC1,MTL-P_4SDC1,MTL-P_4SDC2,MTL-P_3SDC3,MTL-P_3SDC4,MTL-P_2SDC5,MTL-P_2SDC6,RPL_Px_PO_New_P3</t>
  </si>
  <si>
    <t>[TBT] Verify SUT wake from S3/S4 using USB Lan Adapter over TBT connector</t>
  </si>
  <si>
    <t>CSS-IVE-84623</t>
  </si>
  <si>
    <t>KBL_EC_NA,EC-FV2,EC-TBT3,EC-SX,TCSS-TBT-P1,TBT-BAT-PLUS,ICL-ArchReview-PostSi,UDL2.0_ATMS2.0,EC-PD-NA,OBC-ICL-CPU-iTCSS-TCSS-TBT_LAN,OBC-TGL-CPU-iTCSS-TCSS-TBT_LAN,COMMON_QRC_BAT,MTL_PSS_1.0,UTR_SYNC,MTL_PSS_0.8_Block,MTL_P_MASTER,MTL_M_MASTER,MTL_S_MASTER,RPL_P_MASTER,RPL_S_MASTER,RPL_S_BackwardComp,MTL_VS_0.8,ADL-S_ 5SGC_1DPC,TGL_H_MASTER,RPL-S_ 5SGC1,RPL-S_4SDC1,MTL_TEMP,CQN_DASHBOARD,ADL-P_5SGC1,ADL-P_5SGC2,ADL-P_3SDC2,ADL-P_3SDC4,RPL-Px_3SDC1,RPL-P_5SGC1,RPL-P_5SGC2,RPL-P_4SDC1,RPL-P_3SDC2,RPL-P_2SDC3,ADL_SBGA_5GC,RPL-SBGA_5SC,MTL_PSS_1.0_BLOCK,ADL-M_5SGC1,ADL-M_2SDC2,ADL-M_3SDC1,ADL-M_2SDC1,MTL-M_5SGC1,MTL-M_4SDC1,MTL-M_4SDC2,MTL-M_3SDC3,MTL-M_2SDC4,MTL-M_2SDC5,MTL-M_2SDC6,MTL-P_5SGC1,MTL-P_4SDC1,MTL-P_4SDC2,MTL-P_3SDC3,MTL-P_3SDC4,MTL-P_2SDC5,MTL-P_2SDC6,MTL_A0_P1</t>
  </si>
  <si>
    <t>[TBT] Verify Thunderbolt -TBT device Data transfer functionality</t>
  </si>
  <si>
    <t>N</t>
  </si>
  <si>
    <t>CSS-IVE-77133</t>
  </si>
  <si>
    <t>KBL_EC_NA,EC-NA,ICL_BAT_NEW,BIOS_EXT_BAT,UDL2.0_ATMS2.0,EC-AML-NA,TGL_ERB_PO,EC-PD-NA,TGL_IFWI_FOC_BLUE,RKL_S_CMPH_POE,RKL_S_TGPH_POE,COMMON_QRC_BAT,IFWI_Payload_TBT,TGL_U_GC_DC,IFWI_Payload_Dekel,IFWI_Payload_EC,UTR_SYNC,MTL_P_MASTER,MTL_M_MASTER,RPL_S_MASTER,RPL_P_MASTER,MTL_PSS_0.8_Block,RPL_S_BackwardComp,ADL-S_ 5SGC_1DPC,ADL-S_4SDC1,ADL-S_4SDC2,ADL-S_4SDC3,ADL-S_3SDC4,TGL_H_MASTER,IFWI_TEST_SUITE,IFWI_COMMON_UNIFIED,MTL_Test_Suite,IFWI_FOC_BAT,RPL-S_ 5SGC1,RPL-S_4SDC1,CQN_DASHBOARD,ADL-P_5SGC1,ADL-P_5SGC2,MTL_S_MASTER,ADL-M_5SGC1,ADL-M_2SDC2,ADL-M_3SDC1,MTL_SIMICS_IN_EXECUTION_TEST,ADL_N_REV0,RPL-Px_5SGC1,RPL-Px_3SDC1,RPL-P_5SGC1,RPL-P_5SGC2,RPL-P_4SDC1,RPL-P_3SDC2,RPL-P_2SDC3,MTL_IFWI_BAT,MTL_HFPGA_TCSS,ADL_SBGA_5GC,RPL-SBGA_5SC,KBL_NON_ULT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TGL_NEW_BAT,ADL-S_TGP-H_PO_Phase2,LKF_WCOS_BIOS_BAT_NEW,MTL_PSS_1.0,ADL_M_PO_Phase2,ADL-S_4SDC4,ADL_N_MASTER,ADL_N_5SGC1,ADL_N_4SDC1,ADL_N_3SDC1,ADL_N_2SDC1,ADL_N_2SDC2,ADL_N_2SDC3,MTL_VS_0.8,MTL_IFWI_PSS_EXTENDED,ADL-M_3SDC2,ADL-M_2SDC1,ADL-P_4SDC2,ADL_N_PO_Phase2,ADL-N_REV1,RPL-S_5SGC1,RPL-S_4SDC2,RPL-S_2SDC1,RPL-S_2SDC2,RPL-S_2SDC3,MTL-M_5SGC1,MTL-M_4SDC1,MTL-M_4SDC2,MTL-M_3SDC3,MTL-M_2SDC4,MTL-M_2SDC5,MTL-M_2SDC6,MTL_IFWI_CBV_TBT,MTL_IFWI_CBV_EC,MTL-P_5SGC1,MTL-P_4SDC1,MTL-P_4SDC2,MTL-P_3SDC3,MTL-P_3SDC4,MTL-P_2SDC5,MTL-P_2SDC6,MTL_A0_P1,RPL_Px_PO_New_P2</t>
  </si>
  <si>
    <t>[TBT] Verify Thunderbolt Enumeration in device manager</t>
  </si>
  <si>
    <t>CSS-IVE-76603</t>
  </si>
  <si>
    <t>KBL_EC_NA,EC-TBT3,EC-FV,ICL_BAT_NEW,BIOS_EXT_BAT,UDL2.0_ATMS2.0,EC-PD-NA,TGL_ERB_PO,OBC-ICL-CPU-iTCSS-TCSS-USB3_Storage,OBC-TGL-CPU-iTCSS-TCSS-USB3_Storage,TGL_NEW_BAT,IFWI_Payload_TBT,IFWI_Payload_Dekel,IFWI_Payload_EC,MTL_PSS_0.8,UTR_SYNC,Automation_Inproduction,RPL_S_MASTER,RPL_S_BackwardComp,ADL-S_ 5SGC_1DPC,ADL-S_4SDC1,ADL-S_4SDC2,ADL-S_4SDC3,ADL-S_3SDC4,TGL_H_MASTER,IFWI_TEST_SUITE,IFWI_COMMON_UNIFIED,MTL_Test_Suite,IFWI_FOC_BAT,RPL-S_ 5SGC1,RPL-S_4SDC1,CQN_DASHBOARD,ADL-P_5SGC1,ADL-P_5SGC2,MTL_P_MASTER,MTL_M_MASTER,MTL_S_MASTER,MTL_IFWI_Sanity,ADL-M_5SGC1,ADL-M_2SDC2,ADL-M_3SDC1,MTL_SIMICS_IN_EXECUTION_TEST,RPL-Px_5SGC1,RPL-Px_3SDC1,RPL-P_5SGC1,RPL-P_5SGC2,RPL-P_4SDC1,RPL-P_3SDC2,RPL-P_2SDC3,MTL_HFPGA_TCSS,ADL_SBGA_5GC,RPL-SBGA_5SC,QRC_BAT_Customized,KBL_NON_ULT,EC-NA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ADL-S_TGP-H_PO_Phase2,LKF_WCOS_BIOS_BAT_NEW,MTL_PSS_1.0,ADL_M_PO_Phase2,ADL-S_4SDC4,ADL_N_MASTER,ADL_N_5SGC1,ADL_N_4SDC1,ADL_N_3SDC1,ADL_N_2SDC1,ADL_N_2SDC2,ADL_N_2SDC3,MTL_VS_0.8,MTL_IFWI_PSS_EXTENDED,ADL-M_3SDC2,ADL-M_2SDC1,ADL-P_4SDC2,ADL_N_PO_Phase2,ADL_N_REV0,ADL-N_REV1,MTL_IFWI_BAT,RPL-S_5SGC1,RPL-S_4SDC2,RPL-S_2SDC1,RPL-S_2SDC2,RPL-S_2SDC3,MTL_HFPGA_BLOCK,MTL-M_5SGC1,MTL-M_4SDC1,MTL-M_4SDC2,MTL-M_3SDC3,MTL-M_2SDC4,MTL-M_2SDC5,MTL-M_2SDC6,MTL_IFWI_CBV_TBT,MTL_IFWI_CBV_EC,MTL-P_5SGC1,MTL-P_4SDC1,MTL-P_4SDC2,MTL-P_3SDC3,MTL-P_3SDC4,MTL-P_2SDC5,MTL-P_2SDC6,MTL_A0_P1,RPL_Px_PO_New_P2</t>
  </si>
  <si>
    <t>[TBT] Verify USB 2.0 Device functionality in Host Router before/after Sx cycles</t>
  </si>
  <si>
    <t>CSS-IVE-84628</t>
  </si>
  <si>
    <t>bios.platform,bios.sa,fw.ifwi.MGPhy,fw.ifwi.dekelPhy,fw.ifwi.iom,fw.ifwi.pmc,fw.ifwi.sam,fw.ifwi.tbt</t>
  </si>
  <si>
    <t>KBL_EC_NA,EC-NA,ICL-ArchReview-PostSi,ICL_BAT_NEW,BIOS_EXT_BAT,UDL2.0_ATMS2.0,TGL_ERB_PO,OBC-ICL-CPU-iTCSS-TCSS-TBT2_Storage,OBC-TGL-CPU-iTCSS-TCSS-TBT2_Storage,TGL_BIOS_PO_P3,IFWI_Payload_TBT,IFWI_Payload_Dekel,MTL_PSS_0.8,UTR_SYNC,RPL_S_MASTER,RPL_S_BackwardComp,ADL-S_ 5SGC_1DPC,TGL_H_MASTER,RPL-S_ 5SGC1,RPL-S_4SDC1,RPL-S_2SDC2,MTL_TEMP,CQN_DASHBOARD,ADL-P_5SGC1,ADL-P_5SGC2,ADL-M_5SGC1,ADL-M_2SDC2,ADL-M_3SDC1,ADL-P_3SDC2,ADL-P_3SDC4,RPL-Px_3SDC1,RPL-P_5SGC1,RPL-P_5SGC2,RPL-P_4SDC1,RPL-P_3SDC2,RPL-P_2SDC3,RPL-S_4SDC2,RPL-S_2SDC1,RPL-S_2SDC2,RPL-S_2SDC3,ADL_SBGA_5GC,RPL-SBGA_5SC,MTL-M_5SGC1,MTL-M_4SDC1,MTL-M_4SDC2,MTL-M_3SDC3,MTL-M_2SDC4,MTL-M_2SDC5,MTL-M_2SDC6,MTL-P_5SGC1,MTL-P_4SDC1,MTL-P_4SDC2,MTL-P_3SDC3,MTL-P_3SDC4,MTL-P_2SDC5,MTL-P_2SDC6</t>
  </si>
  <si>
    <t>ACPI entry for GPIO controller</t>
  </si>
  <si>
    <t>io_general.lsio_gpio</t>
  </si>
  <si>
    <t>CSS-IVE-80015</t>
  </si>
  <si>
    <t>bios.pch,bios.platform</t>
  </si>
  <si>
    <t>CFL-PRDtoTC-Mapping,EC-GPIO,ICL_PSS_BAT_NEW,InProdATMS1.0_03March2018,EC_PSS_TGL_BAT,PSE 1.0,CML_EC_FV,TGL_H_PSS_BIOS_BAT,ADL_S_Dryrun_Done,EC-FV,ECVAL-DT-FV,ADL-S_Delta1,ADL-S_Delta2,RKL-S X2_(CML-S+CMP-H)_S102,RKL-S X2_(CML-S+CMP-H)_S62,RPL_S_PSS_BASE,ADL-M_21H2,UTR_SYNC,RPL_S_MASTER,RPL_S_BackwardComp,RPL_P_MASTER,MTL_S_MASTER,MTL_P_MASTER,MTL_M_MASTER,ADL_N_MASTER,ADL-S_ 5SGC_1DPC,ADL-S_4SDC1,ADL_N_5SGC1,ADL_N_4SDC1,ADL_N_3SDC1,ADL_N_2SDC1,ADL_N_2SDC2,ADL_N_2SDC3,ADL_N_REV0,RPL-S_ 5SGC1,RPL-S_4SDC1,RPL-S_4SDC2,, RPL-S_4SDC2,RPL-S_2SDC1,RPL-S_2SDC2,RPL-S_2SDC3,ADL_N_VS_0.8,ADL-P_5SGC1,ADL-P_5SGC2,ADL-M_5SGC1,MTL_PSS_1.0,MTL_SIMICS_IN_EXECUTION_TEST,MTL_IO_NEW_FEATURE_TEST,RPL-Px_5SGC1,ADL-N_REV1,NA_4_FHF,ADL_SBGA_5GC,RPL-P_5SGC1,RPL-P_4SDC1,RPL-P_3SDC2,RPL-S-3SDC2,RPL_P_PSS_BIOS,RPL-S_2SDC7,LNL_IO_GENERAL_DELTA_TC,MTL_M_P_PV_POR,ADL_SBGA_3DC1,ADL_SBGA_3DC2,ADL_SBGA_3DC3,ADL_SBGA_3DC4,ADL-S_Post-Si_In_Production,MTL-M_5SGC1,MTL-M_4SDC1,MTL-M_4SDC2,MTL-M_3SDC3,MTL-M_2SDC4,MTL-M_2SDC5,MTL-M_2SDC6,LNL_M_PSS1.0,RPL-SBGA_5SC,RPL-SBGA_4SC,RPL-SBGA_3SC,RPL-SBGA_2SC1,RPL-SBGA_2SC2,LNL_M_PSS0.5,LNL_M_PSS0.5, MTL-P_5SGC1, MTL-P_4SDC1, MTL-P_4SDC2, MTL-P_3SDC3, MTL-P_3SDC4, MTL-P_2SDC5, MTL-P_2SDC6,RPL-S_Post-Si_In_Production</t>
  </si>
  <si>
    <t>Basic boot check to OS</t>
  </si>
  <si>
    <t>reset</t>
  </si>
  <si>
    <t>CSS-IVE-62374</t>
  </si>
  <si>
    <t>bios.platform,fw.ifwi.bios</t>
  </si>
  <si>
    <t>BXTM_Test_Case,ICL-FW-PSS0.3,EC-NA,ICL_PSS_BAT_NEW,ICL_BAT_NEW,BIOS_EXT_BAT,InProdATMS1.0_03March2018,ECVAL-BAT-2018,EC-tgl-pss_bat,PSE 1.0,EC-BAT-automation,RKL_PSS0.5,TGL_PSS_IN_PRODUCTION,TGL_BIOS_PO_P3,TGL_IFWI_PO_P1,CML_EC_BAT,CML_EC_SANITY,JSLP_PO_CI,MCU_UTR,MCU_NO_HARM,TGL_NEW_BAT,TGL_H_PSS_IFWI_BAT,ECLITE-BAT,LKF_ROW_BIOS,RKL_POE,RKL_CML_S_TGPH_PO_P2,ADL_S_Dryrun_Done,PSS_ADL_Automation_In_Production,LKF_WCOS_BIOS_BAT_NEW,ADL-S_ADP-S_DDR4_2DPC_PO_Phase1,RKL_S_CMPH_POE,RKL_S_TGPH_POE,ADL_P_Automated_TCs,COMMON_QRC_BAT,ECVAL-DT-QRC_BAT,MTL_PSS_0.5,ADL_P_ERB_BIOS_PO,ADL_S_QRCBAT,TGL_U_GC_DC,IFWI_Payload_Platform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4SDC1,MTL-P_3SDC3,MTL-P_3SDC4,MTL-P_5SGC1,MTL-P_4SDC2,MTL-P_2SDC5,MTL-P_2SDC6,RPL-Px_4SDC1,RPL-S_5SGC1,RPL-S_2SDC3,RPL-S_2SDC2,RPL-S_2SDC1,RPL-S_4SDC2,RPL-S_4SDC1,RPL-S_3SDC1,ADL-M_3SDC1,RPL-SBGA_5SC,RPL-SBGA_3SC1,RPL-P_5SGC1,RPL-P_4SDC1,RPL-P_3SDC2,RPL-Px_5SGC1,ADL_M_PO_Phase2,MTL_HFPGA_SANITY,RPL-S_ 5SGC1,RPL-S_2SDC7,RPL-S_4SDC2,RPL_S_MASTER,RPL_S_BackwardCompc,ADL-S_ 5SGC_1DPC,ADL-S_4SDC1,ADL-S_4SDC2,ADL-S_4SDC3,ADL-S_3SDC4,ADL_N_MASTER,ADL_N_PSS_0.5,ADL_N_5SGC1,ADL_N_4SDC1,ADL_N_3SDC1,ADL_N_2SDC1,ADL_N_2SDC2,ADL_N_2SDC3,MTL_Test_Suite,IFWI_TEST_SUITE,IFWI_COMMON_UNIFIED,TGL_H_MASTER,QRC_BAT_Customized,ADL_N_QRCBAT,ADL-P_5SGC1,ADL-P_5SGC2,RPL_S_PO_P1,ADL_M_QRC_BAT,ADL-M_5SGC1,ADL-M_3SDC2,ADL-M_2SDC1,ADL-M_2SDC2,MTL_SIMICS_IN_EXECUTION_TEST,ADL_N_PO_Phase2,ADL-N_QRC_BAT,MTL_HSLE_Sanity,RPL_S_QRCBAT,RPL_S_IFWI_PO_Phase2,RPL_S_Delta_TCD,ADL_SBGA_5GC,ADL_SBGA_3DC,LNL_M_PSS1.0,LNL_M_PSS0.8,LNL_M_PSS1.1,LNL_M_PSS1.05,MTL_S_BIOS_Emulation,RPL_Px_PO_P1,RPL_P_PSS_BIOS,RPL_Px_QRC,ADL-S_Post-Si_In_Production,RPL_SBGA_PO_P1,RPL_SBGA_IFWI_PO_Phase2,MTL_IFWI_CBV_BIOS,LNL_M_PSS0.5,MTL-S_Pre-Si_In_Production,RPL_P_PO_P1</t>
  </si>
  <si>
    <t>System Firmware Builds and bringup</t>
  </si>
  <si>
    <t>BIOS shall hide the Intel MEI #2(HECI 2) prior to OS boot.</t>
  </si>
  <si>
    <t>manageability</t>
  </si>
  <si>
    <t>Checked with Cons IFWI</t>
  </si>
  <si>
    <t>sumith2x</t>
  </si>
  <si>
    <t>Consumer,Corporate_vPro</t>
  </si>
  <si>
    <t>CSS-IVE-80347</t>
  </si>
  <si>
    <t>bios.me</t>
  </si>
  <si>
    <t>CFL-PRDtoTC-Mapping,InProdATMS1.0_03March2018,PSE 1.0,KBLR_ATMS1.0_Automated_TCs,WCOS_BIOS_EFI_ONLY_TCS,ADL_S_Dryrun_Done,RKL-S X2_(CML-S+CMP-H)_S102,RKL-S X2_(CML-S+CMP-H)_S62,UTR_SYNC,RPL_S_MASTER,RPL-S_ 5SGC1,RPL-S_2SDC3,RPL_S_MASTER,RPL_S_BACKWARDCOMP,MTL_S_MASTER,RPL_P_MASTER,ADL-S_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ADL_SBGA_3DC4,RPL-SBGA_5SC,ARL_S_MASTER,ARL_PX_MASTER,RPL-S_2SDC7,ADL-S_Post-Si_In_Production,MTL-M_5SGC1,MTL-M_4SDC1,MTL-M_4SDC2,MTL-M_3SDC3,MTL-M_2SDC4,MTL-M_2SDC5,MTL-M_2SDC6,RPL-S_ 5SGC1,RPL-S_4SDC1,RPL-S_4SDC2,RPL-S_3SDC1,RPL-S_2SDC1,RPL-S_2SDC2,RPL-S_2SDC3,RPL-S_2SDC7,LNL_M_PSS0.5,MTL-P_5SGC1,MTL-P_3SDC4,MTL-P_2SDC6,RPL-S_2SDC8</t>
  </si>
  <si>
    <t>Manageability Support</t>
  </si>
  <si>
    <t>BIOS should be able to change, append and remove devices from the boot order</t>
  </si>
  <si>
    <t>CSS-IVE-85705</t>
  </si>
  <si>
    <t>BIOS_BAT_QRC,ICL_BAT_NEW,BIOS_EXT_BAT,UDL2.0_ATMS2.0,OBC-CNL-PCH-InternalBus-FlexIO-BIOSsettings,OBC-CFL-PCH-InternalBus-FlexIO-BIOSsettings,OBC-LKF-PCH-InternalBus-FlexIO-BIOSsettings,OBC-ICL-PCH-Common-System-BIOSsettings,OBC-TGL-PCH-Common-System-BIOSsettings,TGL_BIOS_PO_P3,TGL_H_PSS_BIOS_BAT,RKL_POE,RKL_CML_S_TGPH_PO_P1,ADL_S_Dryrun_Done,CML-H_ADP-S_PO_Phase1,RKL_S_CMPH_POE_Sanity,RKL_S_TGPH_POE,COMMON_QRC_BAT,ADL_P_ERB_BIOS_PO,ADL_S_QRCBAT,ADL-S_Delta2,ADL-S_ADP-S_DDR4_2DPC_PO_Phase1,ADL-P_ADP-LP_DDR4_PO Suite_Phase1,PO_Phase_1,RKL-S X2_(CML-S+CMP-H)_S102,RKL-S X2_(CML-S+CMP-H)_S62,ADL-P_ADP-LP_LP5_PO Suite_Phase1,ADL-P_ADP-LP_DDR5_PO Suite_Phase1,ADL-P_ADP-LP_LP4x_PO Suite_Phase1,ADL-P_QRC,ADL-P_QRC_BAT,MTL_VS0,MTL_TRY_RUN,RPL_S_PSS_BASE,MTL_PSS_0.5,ADL-M_21H2,UTR_SYNC,RPL-Px_4SDC1,RPL-P_3SDC3,RPL-S_5SGC1,RPL-S_2SDC3,RPL-S_2SDC2,RPL-S_2SDC1,RPL-S_4SDC2,RPL-S_4SDC1,RPL-S_3SDC1,ADL-M_3SDC1,RPL-SBGA_5SC,RPL-SBGA_3SC1,RPL-P_5SGC1,RPL-P_2SDC4,RPL-P_PNP_GC,RPL-P_4SDC1,RPL-P_3SDC2,RPL-Px_5SGC1,ADL_M_PO_Phase1Automation_Inproduction,RPL-S_ 5SGC1,RPL-S_2SDC7,RPL-S_4SDC2,RPL_S_MASTER,RPL_P_MASTER,RPL_S_BackwardCompc,MTL_HFPGA_SOC_S,ADL-S_ 5SGC_1DPC,ADL-S_4SDC1,ADL-S_4SDC2,ADL-S_4SDC3,ADL-S_3SDC4,ADL_N_MASTER,ADL_N_PSS_0.5,ADL_N_5SGC1,ADL_N_4SDC1,ADL_N_3SDC1,ADL_N_2SDC1,ADL_N_2SDC2,ADL_N_2SDC3,MTL_S_MASTER,MTL_P_MASTER,MTL_M_MASTER,MTL_Test_Suite,IFWI_TEST_SUITE,IFWI_COMMON_UNIFIED,TGL_H_MASTER,QRC_BAT_Customized,ADL_N_QRCBAT,ADL-P_5SGC1,ADL-P_5SGC2,RPL_S_PO_P1,ADL_M_QRC_BAT,ADL-M_5SGC1,ADL-M_3SDC2,ADL-M_2SDC1,ADL-M_2SDC2,LNL_S_MASTER,LNL_P_MASTER,LNL?_P_MASTER,LNL_M_MASTER,MTL_SIMICS_IN_EXECUTION_TEST,ADL_N_PO_Phase1,ADL-N_QRC_BAT,MTL_S_Sanity,RPL_S_QRCBAT,ADL_N_REV0,ADL-N_REV1,MTL_HSLE_Sanity_SOC,ADL_SBGA_5GC,ADL_SBGA_3DC1,ADL_SBGA_3DC2,ADL_SBGA_3DC3,ADL_SBGA_3DC4,ADL_SBGA_3DC,NA_4_FHF,RPL_P_PSS_BIOSLNL_M_PSS0.5,MTL_S_BIOS_Emulation,RPL_Px_PO_P1,RPL_Px_QRC,MTL_IFWI_IAC_BIOS,RPL_SBGA_PO_P1,MTL IFWI_Payload_Platform-Val,JSL_QRC_BAT,RPL_P_PO_P1</t>
  </si>
  <si>
    <t>BIOS should update the changes for SMBIOS type 4 [Processor Information]</t>
  </si>
  <si>
    <t>CSS-IVE-50532</t>
  </si>
  <si>
    <t>CFL-PRDtoTC-Mapping,ICL_PSS_BAT_NEW,TGL_PSS0.8C,UDL2.0_ATMS2.0,TGL_BIOS_PO_P3,WCOS_BIOS_EFI_ONLY_TCS,ADL_S_Dryrun_Done,COMMON_QRC_BAT,RKL_CMLS_CPU_TCS,ADL-S_Delta1,ADL-S_Delta2,RKL-S X2_(CML-S+CMP-H)_S102,RKL-S X2_(CML-S+CMP-H)_S62,ADL-P_QRC_BAT,MTL_TRY_RUN,MTL_PSS_0.5,ADL-M_21H2,UTR_SYNC,OBC-CFL-PTF-Software-Software-SMBIOS,RPL_S_MASTER,RPL_S_BackwardComp,MTL_S_MASTER,MTL_M_MASTER,MTL_P_MASTER,RPL_P_MASTER,ADL-S_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,ADL_N_REV0,ADL-N_REV1,ADL_SBGA_5GC,RPL-P_5SGC1,,RPL-P_4SDC1,RPL-P_3SDC2,,RPL-S-3SDC2, RPL-S_2SDC7LNL_M_PSS0.5, ADL_SBGA_3DC1, ADL_SBGA_3DC2, ADL_SBGA_3DC3,ADL-S_Post-Si_In_Production, MTL-M_5SGC1, MTL-M_4SDC1, MTL-M_4SDC2, MTL-M_3SDC3, MTL-M_2SDC4, MTL-M_2SDC5, MTL-M_2SDC6, RPL-SBGA_5SC, RPL-SBGA_4SC, RPL-SBGA_3SC, RPL-SBGA_2SC1, RPL-SBGA_2SC2, MTL-P_4SDC1, MTL-P_2SDC5</t>
  </si>
  <si>
    <t>BIOS should update the changes for SMBIOS type 7</t>
  </si>
  <si>
    <t>CSS-IVE-50533</t>
  </si>
  <si>
    <t>ICL_PSS_BAT_NEW,TGL_PSS0.8C,UDL2.0_ATMS2.0,TGL_BIOS_PO_P3,WCOS_BIOS_EFI_ONLY_TCS,ADL-S_ADP-S_DDR4_2DPC_PO_Phase3,COMMON_QRC_BAT,ADL-S_Delta1,ADL-S_Delta2,ADL-P_ADP-LP_DDR4_PO Suite_Phase3,PO_Phase_3,ADL-P_ADP-LP_LP5_PO Suite_Phase3,ADL-P_ADP-LP_DDR5_PO Suite_Phase3,ADL-P_ADP-LP_LP4x_PO Suite_Phase3,RKL-S X2_(CML-S+CMP-H)_S102,RKL-S X2_(CML-S+CMP-H)_S62,ADL-P_QRC_BAT,MTL_TRY_RUN,MTL_PSS_0.5,RPL_S_PSS_BASE,ADL-M_21H2,UTR_SYNC,OBC-CFL-PTF-Software-Software-SMBIOS,RPL_S_MASTER,RPL_S_BackwardComp,RPL_P_MASTER,MTL_S_MASTER,MTL_P_MASTER,MTL_M_MASTER,ADL-S_ 5SGC_1DPC,ADL-S_4SDC1,ADL_N_MASTER,ADL_N_PSS_0.5,ADL_N_5SGC1,ADL_N_4SDC1,ADL_N_3SDC1,ADL_N_2SDC1,ADL_N_2SDC2,ADL_N_2SDC3,TGL_H_MASTER2,RPL-S_ 5SGC1,RPL-S_4SDC1,RPL-S_4SDC2,, RPL-S_4SDC2,RPL-S_2SDC1,RPL-S_2SDC2,RPL-S_2SDC3,QRC_BAT_Customized,ADL_N_QRCBAT,ADL-P_5SGC1,ADL-P_5SGC2,RKL_S_X1_2*1SDC,RPL_S_PO_P3,ADL_M_QRC_BAT,ADL-M_5SGC1,MTL_SIMICS_IN_EXECUTION_TEST,ADL_N_PO_Phase3,ADL-N_QRC_BAT,RPL-Px_5SGC1,,ADL_N_REV0,ADL-N_REV1,ADL_SBGA_5GC,RPL-P_5SGC1,,RPL-P_4SDC1,RPL-P_3SDC2,,RPL-S-3SDC2,RPL_P_PSS_BIOS, RPL-S_2SDC7LNL_M_PSS0.5, ADL_SBGA_3DC1, ADL_SBGA_3DC2, ADL_SBGA_3DC3,RPL_Px_PO_P3, ADL_SBGA_3DC4, MTL-M_5SGC1, MTL-M_4SDC1, MTL-M_4SDC2, MTL-M_3SDC3, MTL-M_2SDC4, MTL-M_2SDC5, MTL-M_2SDC6,RPL_SBGA_PO_P3, MTL-P_4SDC1, MTL-P_2SDC5</t>
  </si>
  <si>
    <t>Boot to OS from NVMe connected to CPU M.2 Gen4 slot</t>
  </si>
  <si>
    <t>storage</t>
  </si>
  <si>
    <t>anaray5x</t>
  </si>
  <si>
    <t>CSS-IVE-135881</t>
  </si>
  <si>
    <t>BIOS_BAT_QRC,COMMON_QRC_BAT,IFWI_Payload_Platform,ADL-S_Delta,ADL_S_CPU attached M.2,MTL_PSS_1.0,ADL-P_QRC_BAT,UTR_SYNC,RPL_S_MASTER, RPL_S_BackwardComp,ADL-P_SODIMM_DDR5_NA,ADL-S_ 5SGC_1DPC,ADL-S_4SDC3,ADL-S_4SDC3,ADL_N_MASTER,TGL_H_MASTER ,RPL-S_ 5SGC1,RPL-S_4SDC2,RPL-S_2SDC3,ADL-P_5SGC1,ADL_M_QRC_BAT,ADL-M_5SGC1,ADL-M_2SDC1,ADL-P_3SDC3,ADL-P_3SDC4,ADL-P_2SDC1,ADL-P_3SDC5,RPL-Px_5SGC1, ,RPL-Px_4SDC1,MTL_SIMICS_BLOCK,RPL-P_5SGC1,RPL-P_3SDC2,ADL_SBGA_5GC,RPL-SBGA_5SC,RPL-S_3SDC1,RPL-S_2SDC7,RPL-P_3SDC3,RPL-P_PNP_GC,ADL_SBGA_3DC3,ADL_SBGA_3DC4MTL-M_5SGC1,MTL-M_4SDC1,MTL-M_4SDC2,MTL-M_3SDC3,MTL-M_2SDC4</t>
  </si>
  <si>
    <t>Internal and External Storage</t>
  </si>
  <si>
    <t>Capability of charging and discharging in OS</t>
  </si>
  <si>
    <t>io_general.spi</t>
  </si>
  <si>
    <t>CSS-IVE-65578</t>
  </si>
  <si>
    <t>bios.pch,fw.ifwi.bios,fw.ifwi.ec,fw.ifwi.pchc</t>
  </si>
  <si>
    <t>ICL-ArchReview-PostSi,TGL_PSS1.0P,LKF_ERB_PO,InProdATMS1.0_03March2018,PSE 1.0,TGL_ERB_PO,OBC-CNL-EC-SMC-EM-ManageCharger,OBC-CFL-EC-SMC-EM-ManageCharger,OBC-ICL-EC-SMC-EM-ManageCharger,OBC-TGL-EC-SMC-EM-ManageCharger,OBC-LKF-PTF-DekelPhy-EM-PMC_EClite_ManageCharger,GLK_ATMS1.0_Automated_TCs,TGL_BIOS_PO_P2,TGL_IFWI_PO_P3,CML_EC_BAT,TGL_Focus_Blue_Auto,LKF_ROW_BIOS,TGL_PSS_IN_PRODUCTION,TGL_IFWI_FOC_BLUE,LKF_Battery,IFWI_Payload_BIOS,IFWI_Payload_EC,UTR_SYNC,Automation_Inproduction,ADL_N_MASTER,ADL_N_PSS_1.0,ADL_N_3SDC1,ADL_N_2SDC1,ADL_N_2SDC3,IFWI_TEST_SUITE,IFWI_COMMON_UNIFIED,MTL_Test_Suite,TGL_H_MASTER,ADL-P_5SGC2,MTL_IFWI_Sanity,ADL-M_5SGC1,ADL-P_3SDC1,ADL-P_3SDC3,RPL-Px_5SGC1,RPL-Px_3SDC1,ADL_N_REV0,ADL-N_REV1,ADL_SBGA_5GC,GLK-IFWI-SI,CML_BIOS_SPL,CML_EC_FV,IFWI_Payload_Platform,ADL_N_5SGC1,ADL_N_2SDC2,RPL-P_5SGC1,RPL-P_5SGC2,RPL-P_4SDC1,RPL-P_3SDC2,RPL-P_2SDC3,RPL-P_3SDC3,RPL-P_2SDC4,RPL-P_PNP_GC,RPL-Px_4SDC1,RPL-Px_3SDC2,LNL_EMU_SUPPORT_NA,LNL_EMU_SUPPORT_NOT_NEEDED,MTL-M_5SGC1,MTL-M_4SDC1,MTL-M_4SDC2,MTL-M_3SDC3,MTL-M_2SDC4,MTL-M_2SDC5,MTL-M_2SDC6,MTL_IFWI_CBV_BIOS,RPL-SBGA_5SC,MTL-P_5SGC1,MTL-P_4SDC1,MTL-P_4SDC2,MTL-P_3SDC3,MTL-P_3SDC4,MTL-P_2SDC5,MTL-P_2SDC6</t>
  </si>
  <si>
    <t>Embedded controller and Power sources</t>
  </si>
  <si>
    <t>Check bios Provide an option to set the SA Root Port Preset values</t>
  </si>
  <si>
    <t>io_pcie</t>
  </si>
  <si>
    <t>reddyv5x</t>
  </si>
  <si>
    <t>CSS-IVE-114937</t>
  </si>
  <si>
    <t>bios.sa</t>
  </si>
  <si>
    <t>TGL_NEW,UDL2.0_ATMS2.0,OBC-TGL-CPU-PCIe-Internalbus-FlexIO_Biossettings,TGL_NEW_BAT,IFWI_Payload_BIOS,ADL-S_Delta1,ADL-S_Delta2,UTR_SYNC,RPL_S_MASTER,RPL_S_BackwardComp,ADL-S_ 5SGC_1DPC,ADL-S_4SDC1,MTL_S_MASTER,MTL_P_MASTER,TGL_H_MASTER,RPL-S_ 5SGC1,RPL-S_4SDC1,RPL-S_4SDC2,RPL-S_2SDC1,RPL-S_2SDC2,RPL-S_2SDC3,ADL-P_5SGC1,ADL-P_5SGC2,ADL-M_5SGC1,ADL_N_REV0,RPL-Px_5SGC1,,NA_4_FHF,ADL_SBGA_5GC,ADL_SBGA_3DC1,ADL_SBGA_3DC2,ADL_SBGA_3DC3,ADL_SBGA_3DC4,RPL-P_5SGC1,,RPL-P_4SDC1,RPL-P_3SDC2,,RPL-SBGA_5SC,RPL-SBGA_3SC1,RPL-S_3SDC1,ADL-S_Post-Si_In_Production,LNL_M_PSS0.5,MTL-P_5SGC1,MTL-P_4SDC1,MTL-P_4SDC2,MTL-P_3SDC3,MTL-P_3SDC4,MTL-P_2SDC5,MTL-P_2SDC6,RPL-S_Post-Si_In_Production</t>
  </si>
  <si>
    <t>Flex I/O and Internal Buses</t>
  </si>
  <si>
    <t>Check Dekel FW Version from BIOS</t>
  </si>
  <si>
    <t>CSS-IVE-114775</t>
  </si>
  <si>
    <t>bios.sa,fw.ifwi.bios</t>
  </si>
  <si>
    <t>UDL2.0_ATMS2.0,TGL_BIOS_PO_P2,TGL_IFWI_PO_P1,TGL_NEW_BAT,TGL_U_EX_BAT,WCOS_BIOS_EFI_ONLY_TCS,RKL_S_TGPH_POE_Sanity,COMMON_QRC_BAT,IFWI_Payload_Dekel,IFWI_Payload_BIOS,ADL-S_Delta1,ADL-S_Delta2,ADL-P_QRC_BAT,RPL_S_PSS_BASE,ADL-M_21H2,UTR_SYNC,RPL_S_MASTER,RPL_S_BackwardComp,RPL_P_MASTER,ADL-S_ 5SGC_1DPC,ADL-S_4SDC1,TGL_H_MASTER,RPL-S_ 5SGC1,RPL-S_4SDC1,RPL-S_4SDC2,RPL-S_2SDC1,RPL-S_2SDC2,RPL-S_2SDC3,ADL-P_5SGC1,ADL-P_5SGC2,ADL_M_QRC_BAT,ADL-M_5SGC1,RPL-Px_5SGC1,ADL_SBGA_5GC,ADL_SBGA_3DC1,ADL_SBGA_3DC2,ADL_SBGA_3DC3,ADL_SBGA_3DC4,RPL-P_5SGC1,RPL-P_5SGC2,RPL-P_4SDC1,RPL-P_3SDC2,RPL-P_2SDC3,RPL-SBGA_5SC,RPL-SBGA_3SC1,RPL-S_3SDC1,RPL_P_PSS_BIOS,ADL-S_Post-Si_In_Production
,MTL-M_5SGC1,MTL-M_4SDC1,MTL-M_4SDC2,MTL-M_3SDC3,MTL-M_2SDC4,MTL-M_2SDC5,MTL-M_2SDC6,ADL-S_Post-Si_In_Production,MTL-P_5SGC1,MTL-P_4SDC1,MTL-P_4SDC2,MTL-P_3SDC3,MTL-P_3SDC4,MTL-P_2SDC5,MTL-P_2SDC6,RPL-S_Post-Si_In_Production</t>
  </si>
  <si>
    <t>Check if GMM/GNA device is fused enabled and check for BIOS option to Enable/ Disable GMM/GNA</t>
  </si>
  <si>
    <t>speech_and_cognition.speech_accelerators</t>
  </si>
  <si>
    <t>vkanandx</t>
  </si>
  <si>
    <t>CSS-IVE-50448</t>
  </si>
  <si>
    <t>ICL-ArchReview-PostSi,UDL2.0_ATMS2.0,TGL_BIOS_PO_P2,TGL_NEW_BAT,ADL-S_TGP-H_PO_Phase1,ADL-S_Delta1,ADL-S_Delta3,UTR_SYNC,RPL_S_MASTER,RPL_S_BackwardComp,ADL-S_4SDC2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Post-Si_In_Production</t>
  </si>
  <si>
    <t>Display, Graphics, Video and Audio</t>
  </si>
  <si>
    <t>CPU Patch (MCU) load check and version check</t>
  </si>
  <si>
    <t>CSS-IVE-78721</t>
  </si>
  <si>
    <t>bios.cpu_pm,fw.ifwi.unknown</t>
  </si>
  <si>
    <t>CFL-PRDtoTC-Mapping,L5_milestone_only,BIOS_BAT_QRC,ICL_BAT_NEW,CFL_Automation_Production,BIOS_EXT_BAT,InProdATMS1.0_03March2018,PSE 1.0,OBC-CNL-CPU-MC-Security-SGX,OBC-CFL-CPU-MC-Security,OBC-LKF-CPU-MC-Security,OBC-ICL-CPU-MCU-System,OBC-TGL-CPU-MCU-System,CML_Delta_From_WHL,ICL_ATMS1.0_Automation,GLK_ATMS1.0_Automated_TCs,KBLR_ATMS1.0_Automated_TCs,TGL_BIOS_PO_P3,MCU_UTR,MCU_NO_HARM,TGL_H_PSS_IFWI_BAT,TGL_Focus_Blue_Auto,TGL_PSS_IN_PRODUCTION,TGL_IFWI_FOC_BLUE,ADL-S_TGP-H_PO_Phase1,WCOS_BIOS_EFI_ONLY_TCS,COMMON_QRC_BAT,RKL_CMLS_CPU_TCS,MTL_Sanity,MTL_PSS_0.5,ADL_P_ERB_BIOS_PO,ADL_S_QRCBAT,IFWI_Payload_ChipsetInit,RKL-S X2_(CML-S+CMP-H)_S102,RKL-S X2_(CML-S+CMP-H)_S62,ADL-P_QRC,ADL-P_QRC_BAT,RPL_S_PSS_BASE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ADL_M_PO_Phase3,RPL-S_ 5SGC1,RPL-S_2SDC7,RPL-S_4SDC2,RPL_S_MASTER,RPL_S_BackwardCompc,ADL-S_ 5SGC_1DPC,ADL-S_4SDC1,ADL-S_4SDC2,ADL-S_4SDC3,ADL-S_3SDC4,ADL_N_MASTER,ADL_N_PSS_0.5,ADL_N_5SGC1,ADL_N_4SDC1,ADL_N_3SDC1,ADL_N_2SDC1,ADL_N_2SDC2,ADL_N_2SDC3,MTL_P_MASTER,MTL_Test_Suite,IFWI_TEST_SUITE,IFWI_COMMON_UNIFIED,TGL_H_MASTER,QRC_BAT_Customized,ADL_N_QRCBAT,ADL-P_5SGC1,ADL-P_5SGC2,ADL_M_QRC_BAT,ADL-M_5SGC1,ADL-M_3SDC2,ADL-M_2SDC1,ADL-M_2SDC2,MTL_SIMICS_IN_EXECUTION_TEST,ADL_N_PO_Phase3,ADL-N_QRC_BAT,MTL_S_Sanity,RPL_S_QRCBAT,ADL_N_REV0,ADL-N_REV1,RPL_S_PO_P2,RPL_S_Delta_TCD,MTL_HSLE_Sanity_SOC,ADL_SBGA_5GC,ADL_SBGA_3DC1,ADL_SBGA_3DC2,ADL_SBGA_3DC3,ADL_SBGA_3DC4,ADL_SBGA_3DCLNL_M_PSS0.5,RPL_Px_PO_P2,RPL_Px_QRC,ADL-S_Post-Si_In_Production,MTL-M/P_Pre-Si_In_Production,RPL_SBGA_PO_P2,MTL_IFWI_CBV_DMU,MTL_IFWI_CBV_PUNIT,MTL_IFWI_CBV_BIOS,MTL-S_Pre-Si_In_Production,RPL_P_PO_P2,ADL-N_Post-Si_In_Production,RPL-S_Post-Si_In_Production</t>
  </si>
  <si>
    <t>Exercising GMM/GNA Error check in BIOS and corresponding BDF values</t>
  </si>
  <si>
    <t>CSS-IVE-50447</t>
  </si>
  <si>
    <t>CFL_Automation_Production,InProdATMS1.0_03March2018,PSE 1.0,UTR_SYNC,RPL_S_MASTER,RPL_S_BackwardComp,ADL-S_4SDC2,ADL_N_MASTER,ADL_N_PSS_0.8,ADL_N_5SGC1,ADL_N_4SDC1,ADL_N_3SDC1,ADL_N_2SDC1,ADL_N_2SDC2,ADL_N_2SDC3,TGL_H_MASTER,RPL-S_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ADL-N_Post-Si_In_Production,RPL-S_Post-Si_In_Production</t>
  </si>
  <si>
    <t>ISH Sensor Enumeration - Ambientlight (ALS)</t>
  </si>
  <si>
    <t>sensor</t>
  </si>
  <si>
    <t>CSS-IVE-132296</t>
  </si>
  <si>
    <t>bios.pch,fw.ifwi.ish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</si>
  <si>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S_PO_Phase3_IFWI,RKL_POE,RKL_U_PO_Phase3_IFWI,IFWI_TEST_SUITE,IFWI_PO,RKL_Xcomp_PO,RKL_Native_PO,ADL_PSS_1.05,ADL/RKL/JSL,CML_H_ADP_S_PO,COMMON_QRC_BAT,Phase_3,MTL_Test_Suite,IFWI_SYNC,IFWI_FOC_BAT,ADL_N_IFWI,MTL_IFWI_PSS_EXTENDEDIFWI_COVERAGE_DELTA,RPL_S_MASTER,RPL-S_3SDC1,RPL-S_3SDC1,ADLMLP4x,MTL_IFWI_Sanity,RPL-P_5SGC1,RPL-P_5SGC2,RPL_S_MASTER,RPL-S_3SDC1,RPL_S_IFWI_PO_Phase3,RPL_S_PO_P3,ADL_SBGA_5GC,ADL-M_5SGC1,ADL-M_2SDC1,LNL_M_IFWI_PSS,ADL_SBGA_3SDC1,RPL_Px_PO_P3, ADL_SBGA_3DC4,MTL-M_4SDC2,RPL-Px_5SGC1,RPL-Px_4SDC1,MTL_IFWI_IAC_ISH,RPL_SBGA_PO_P3,RPL_SBGA_IFWI_PO_Phase3,MTL_IFWI_CBV_ISH,ADL_N_IFWI_5SGC1,ADL_N_IFWI_4SDC1,ADL_N_IFWI_3SDC1,ADL_N_IFWI_2SDC1,ADL_N_IFWI_IEC_BIOS,ADL_N_IFWI_IEC_ISH,RPL_P_PO_P3</t>
  </si>
  <si>
    <t>Touch &amp; Sensing</t>
  </si>
  <si>
    <t>ISH Sensor Enumeration - Magnetometer  pre and post S4 , S5 , warm and cold reboot cycles</t>
  </si>
  <si>
    <t>CSS-IVE-145203</t>
  </si>
  <si>
    <t>bios.pch</t>
  </si>
  <si>
    <t>BIOS_Optimization,COMMON_QRC_BAT,UTR_SYNC,MTL_HFPGA_ISH,MTL_Test_Suite,IFWI_FOC_BAT,MTL_IFIW_PSS_EXTENDED,IFWI_COMMON_UNIFIED,IFWI_TEST_SUITE,MTL_P_MASTER,MTL_M_MASTER,QRC_BAT_Customized,MTL_SIMICS_IN_EXECUTION_TEST,RPL-P_5SGC1,RPL-P_5SGC2,ADL_SBGA_5GC,RPL-SBGA_5SC,RPL-SBGA_3SC1,ADL-M_5SGC1,ADL-M_2SDC1,ADL_SBGA_3DC4,MTL-M/P_Pre-Si_In_Production,MTL-M_5SGC1,MTL-M_4SDC2,MTL-P_5SGC1,MTL-P_4SDC1,MTL-P_2SDC5</t>
  </si>
  <si>
    <t>ISH Sensor Enumeration post S3 cycle - Magnetometer</t>
  </si>
  <si>
    <t>CSS-IVE-77163</t>
  </si>
  <si>
    <t>GraCom,ICL-ArchReview-PostSi,InProdATMS1.0_03March2018,PSE 1.0,OBC-ICL-PCH-ISH-Sensors-Magnetometer,OBC-TGL-PCH-ISH-Sensors-Magnetometer,RKL_PSS0.5,TGL_PSS_IN_PRODUCTION,GLK_ATMS1.0_Automated_TCs,IFWI_Payload_ISH,MTL_PSS_0.8,UTR_SYNC,MTL_HFPGA_ISH,TGL_H_MASTER,TGL_H_5SGC1,TGL_H_4SDC1,MTL_SIMICS_IN_EXECUTION_TEST,RPL-P_5SGC1,RPL-P_5SGC2,ADL_N_REV0,ADL-N_REV1,ADL_SBGA_5GC,RPL-SBGA_5SC,RPL-SBGA_3SC1,ADL-M_5SGC1,ADL-M_2SDC1,ADL-M_2SDC2, ADL_SBGA_3DC4,MTL-M/P_Pre-Si_In_Production,MTL-M_5SGC1,MTL-M_4SDC2</t>
  </si>
  <si>
    <t>ISH Sensor Enumeration post S4 cycle - Accelerometer/3D Accelerometer</t>
  </si>
  <si>
    <t>CSS-IVE-77180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</si>
  <si>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ADL-P_5SGC1,ADL-P_5SGC2,TGL_H_MASTER,TGL_H_5SGC1,TGL_H_4SDC1,MTL_P_MASTER,MTL_M_MASTER,ADL_N_MASTER,RPL-P_5SGC1,RPL-P_5SGC2,ADL_N_REV0,ADL-N_REV1,ADL_SBGA_5GC,RPL-SBGA_5SC,RPL-SBGA_3SC1,ADL-M_5SGC1,ADL-M_2SDC1,ADL-M_2SDC2, ADL_SBGA_3DC4,MTL-M_5SGC1,MTL-M_4SDC2,MTL-P_5SGC1,MTL-P_4SDC1,MTL-P_2SDC5,ADL-N_Post-Si_In_Production</t>
  </si>
  <si>
    <t>ISH Sensor Enumeration pre and post Connected Standby (CMS) cycle - Magnetometer</t>
  </si>
  <si>
    <t>CSS-IVE-105425</t>
  </si>
  <si>
    <t>ICL-ArchReview-PostSi,LKF_PO_Phase3,LKF_PO_New_P3,OBC-CNL-PCH-ISH-Sensors-Magnetometer,OBC-CFL-PCH-ISH-Sensors-Magnetometer,OBC-LKF-PCH-ISH-Sensors-Magnetometer,OBC-ICL-PCH-ISH-Sensors-Magnetometer,OBC-TGL-PCH-ISH-Sensors-Magnetometer,TGL_H_Delta,TGL_H_QRC_NA,IFWI_Payload_ISH,MTL_PSS_0.8,ADL-P_QRC_BAT,UTR_SYNC,MTL_HFPGA_ISH,MTL_Test_Suite,IFWI_TEST_SUITE,IFWI_COMMON_UNIFIED,TGL_H_MASTER,TGL_H_5SGC1,TGL_H_4SDC1,RPL-P_5SGC1,RPL-P_5SGC2,RPL_S_MASTER,RPL_S_BackwardComp,ADL_N_REV0,ADL-N_REV1,ADL_SBGA_5GC,RPL-SBGA_5SC,RPL-SBGA_3SC1,ADL-M_5SGC1,ADL-M_2SDC1,MTL_PSS_CMS,MTL_HFPGA_BLOCK,ADL-M_2SDC2,ADL_SBGA_3DC4,MTL-M_5SGC1,MTL-M_4SDC2,MTL-P_5SGC1,MTL-P_4SDC1,MTL-P_2SDC5</t>
  </si>
  <si>
    <t>ISH Sensor Enumeration Pre and Post Sx - Ambient light (ALS)</t>
  </si>
  <si>
    <t>CSS-IVE-77202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</si>
  <si>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POE,RKL_CML_S_TGPH_PO_P3,CML-H_ADP-S_PO_Phase3,TGL_U_EX_BAT,RKL_S_CMPH_POE,RKL_S_TGPH_POE,COMMON_QRC_BAT,TGL_H_QRC_NA,ADL_P_ERB_BIOS_PO,IFWI_Payload_ISH,MTL_ISH,UTR_SYNC,MTL_HFPGA_ISH,MTL_Test_Suite,IFWI_FOC_BAT,MTL_IFWI_PSS_EXTENDED,IFWI_TEST_SUITE,IFWI_COMMON_UNIFIED,TGL_H_MASTER,TGL_H_5SGC1,TGL_H_4SDC1,RPL_S_MASTER,RPL-S_3SDC1,QRC_BAT_Customized,MTL_SIMICS_IN_EXECUTION_TEST,RPL-P_5SGC1,RPL-P_5SGC2,RPL_S_BackwardComp,ADL_N_REV0,ADL-N_REV1,ADL_SBGA_5GC,RPL-SBGA_5SC,ADL-M_5SGC1,ADL-M_2SDC1,ADL-M_2SDC2,ADL_SBGA_3DC4,MTL-M/P_Pre-Si_In_Production,MTL-M_4SDC2,MTL-P_5SGC1,MTL-P_4SDC1,MTL-P_2SDC5</t>
  </si>
  <si>
    <t>ME FW response and version check in EFI Shell</t>
  </si>
  <si>
    <t>CSS-IVE-101576</t>
  </si>
  <si>
    <t>bios.me,fw.ifwi.csme</t>
  </si>
  <si>
    <t>InProdATMS1.0_03March2018,PSE 1.0,OBC-CNL-PCH-CSME-Manageability,OBC-ICL-PCH-CSME-Manageability,OBC-TGL-PCH-CSME-Manageability,CML_BIOS_Sanity_CSME12.xx,TGL_BIOS_PO_P3,TGL_IFWI_PO_P2,TGL_H_PSS_IFWI_BAT,TGL_Focus_Blue_Auto,TGL_PSS_IN_PRODUCTION,TGL_IFWI_FOC_BLUE,PSS_ADL_Automation_In_Production,CML-H_ADP-S_PO_Phase1,ADL_P_Automated_TCs,MTL_Sanity,ADL_P_ERB_BIOS_PO,IFWI_Payload_CSME,ADL-S_Delta1,RKL-S X2_(CML-S+CMP-H)_S102,RKL-S X2_(CML-S+CMP-H)_S62,RPL_S_PSS_BASE,UTR_SYNC,RPL_S_MASTER,RPL-S_ 5SGC1,RPL-S_2SDC3,RPL_S_BACKWARDCOMP,Automation_Inproduction,ADL-M_PO_Phase1,ADL-S_ 5SGC_1DPC,ADL-S_4SDC1,ADL_N_MASTER,ADL_N_REV0,ADL_N_5SGC1,ADL_N_4SDC1,ADL_N_3SDC1,ADL_N_2SDC1,ADL_N_2SDC2,ADL_N_2SDC3,MTL_Test_Suite,RPL_S_PSS_BASEAutomation_Inproduction,MTL_S_MASTER,IFWI_TEST_SUITE,IFWI_COMMON_UNIFIED,TGL_H_MASTER,ADL-P_5SGC1,ADL-P_5SGC2,ADL-M_5SGC1,LNL_S_MASTER,LNL_M_MASTER,LNL_P_MASTER,LNL_N_MASTER,ADL_N_PO_Phase1,RPL-Px_5SGC1,RPL-Px_4SDC1,,,RPL-P_5SGC1,RPL-P_5SGC2,RPL-P_4SDC1,RPL-P_3SDC2,RPL-P_2SDC3,ADL-N_REV1,RPL-S_4SDC1,RPL-S_4SDC2,RPL-S_3SDC1,RPL-S_2SDC1,RPL-S_2SDC2,MTL_IFWI_BAT,ADL_SBGA_5GC, ADL_SBGA_3DC4,RPL-SBGA_5SC,RPL-S_2SDC7,ADL-S_Post-Si_In_Production,MTL-M_5SGC1,MTL-M_4SDC1,MTL-M_4SDC2,MTL-M_3SDC3,MTL-M_2SDC4,MTL-M_2SDC5,MTL-M_2SDC6,,MTL_IFWI_CBV_CSME,MTL_IFWI_CBV_BIOS,MTL-P_5SGC1,MTL-P_3SDC4,MTL-P_2SDC6,ADL-N_Post-Si_In_Production,RPL-S_Post-Si_In_Production,RPL-S_2SDC8</t>
  </si>
  <si>
    <t>SMBIOS Type 17 Structure</t>
  </si>
  <si>
    <t>CSS-IVE-54188</t>
  </si>
  <si>
    <t>bios.mrc_client,bios.platform,bios.sa</t>
  </si>
  <si>
    <t>TGL_PSS0.8C,UDL2.0_ATMS2.0,OBC-ICL-PTF-Software-Software-SMBIOS,OBC-TGL-PTF-Software-Software-SMBIOS,OBC-CFL-PTF-Software-Software-SMBIOS,OBC-CNL-PTF-Software-Software-SMBIOS,OBC-LKF-PTF-Software-Software-SMBIOS,ADL_S_Dryrun_Done,WCOS_BIOS_EFI_ONLY_TCS,COMMON_QRC_BAT,ADL_S_QRCBAT,ADL-S_Delta2,RKL-S X2_(CML-S+CMP-H)_S102,RKL-S X2_(CML-S+CMP-H)_S62,ADL-P_QRC_BAT,RPL_S_PSS_BASE,UTR_SYNC,RPL_S_MASTER,RPL_S_BackwardComp,RPL_P_MASTER,MTL_M_MASTER,MTL_S_MASTER,MTL_P_MASTER,ADL_N_MASTER,ADL-S_ 5SGC_1DPC,ADL-S_4SDC1,ADL-S_4SDC2,ADL-S_4SDC4,ADL_N_PSS_0.8,ADL_N_5SGC1,ADL_N_4SDC1,ADL_N_3SDC1,ADL_N_2SDC1,ADL_N_2SDC2,ADL_N_2SDC3,MTL_TRY_RUN,TGL_H_MASTER,RPL-S_ 5SGC1,RPL-S_4SDC1,RPL-S_4SDC2,, RPL-S_4SDC2,RPL-S_2SDC1,RPL-S_2SDC2,RPL-S_2SDC3,MTL_PSS_0.8_NEW,ADL_N_QRCBAT,ADL-P_5SGC1,ADL-P_5SGC2,ADL_M_QRC_BAT,ADL-M_5SGC1,MTL_SIMICS_IN_EXECUTION_TEST,ADL_N_REV0,ADL-N_QRC_BAT,RPL-Px_5SGC1,,ADL-N_REV1,RPL_S_QRCBAT,ADL_SBGA_5GC,RPL-P_5SGC1,,RPL-P_4SDC1,RPL-P_3SDC2,,RPL-S-3SDC2,RPL_P_PSS_BIOS, RPL-S_2SDC7, ADL_SBGA_3DC1, ADL_SBGA_3DC2, ADL_SBGA_3DC3, ADL_SBGA_3DC4,RPL_Px_QRC, MTL-M_5SGC1, MTL-M_4SDC1, MTL-M_4SDC2, MTL-M_3SDC3, MTL-M_2SDC4, MTL-M_2SDC5, MTL-M_2SDC6, RPL-SBGA_5SC, RPL-SBGA_4SC, RPL-SBGA_3SC, RPL-SBGA_2SC1, RPL-SBGA_2SC2,LNL_M_PSS0.5, MTL-P_4SDC1, MTL-P_2SDC5</t>
  </si>
  <si>
    <t>Validate Basic boot check after flashing IFWI to SPI</t>
  </si>
  <si>
    <t>CSS-IVE-71038</t>
  </si>
  <si>
    <t>BIOS+IFWI,ICL-FW-PSS0.3,ICL-FW-PSS0.5,GLK-IFWI-SI,CFL-PRDtoTC-Mapping,GLK_eSPI_Sanity_inprod,ICL_PSS_BAT_NEW,LKF_TI_GATING,GLK-RS3-10_IFWI,ICL_BAT_NEW,BIOS_EXT_BAT,InProdATMS1.0_03March2018,LKF_PO_Phase1,LKF_PO_Phase2,LKF_PO_New_P1,LKF_PO_New_P3,PSE 1.0,OBC-CNL-PCH-SystemFlash-IFWI,CML_BIOS_SPL,TGL_BIOS_PO_P1,LKF_B0_Power_ON,MCU_UTR,MCU_NO_HARM,TGL_H_PSS_IFWI_BAT,TGL_Focus_Blue_Auto,LKF_ROW_BIOS,RKL_POE,RKL_CML_S_TGPH_PO_P1,CML-H_ADP-S_PO_Phase1,ADL-S_TGP-H_PO_Phase1,LKF_WCOS_BIOS_BAT_NEW,ADL_S_Dryrun_Done,ADL_P_Automated_TCs,COMMON_QRC_BAT,TGL_H_QRC_NA,ADL_P_ERB_BIOS_PO,ADL_S_QRCBAT,IFWI_Payload_Common,ADL-S_Delta1,ADL-S_Delta2,ADL-S_Delta3,ADL-S_ADP-S_DDR4_2DPC_PO_Phase1,ADL-P_ADP-LP_DDR4_PO Suite_Phase1,PO_Phase_1,RKL-S X2_(CML-S+CMP-H)_S102,RKL-S X2_(CML-S+CMP-H)_S62,ADL-P_ADP-LP_LP5_PO Suite_Phase1,ADL-P_ADP-LP_DDR5_PO Suite_Phase1,ADL-P_ADP-LP_LP4x_PO Suite_Phase1,ADL-P_QRC_BAT,RPL_S_PSS_BASE,UTR_SYNC,MTL-P_4SDC1,MTL-P_3SDC3,MTL-P_3SDC4,MTL-P_5SGC1,MTL-P_4SDC2,MTL-P_2SDC5,MTL-P_2SDC6,RPL-Px_4SDC1,ADL-M_3SDC1,RPL-SBGA_5SC,RPL-SBGA_3SC1,RPL-P_5SGC1,RPL-P_4SDC1,RPL-P_3SDC2,RPL-Px_5SGC1,RPL-S_ 5SGC1,RPL-S_3SDC1,RPL-S_4SDC1,RPL-S_4SDC2,RPL-S_4SDC2,RPL-S_2SDC1,RPL-S_2SDC2,RPL-S_2SDC3,RPL_S_BackwardCompc,ADL-S_ 5SGC_1DPC,ADL-S_4SDC1,ADL-S_4SDC2,ADL-S_4SDC3,ADL-S_3SDC4,ADL_N_MASTER,ADL_N_PSS_0.5,ADL_N_5SGC1,ADL_N_4SDC1,ADL_N_3SDC1,ADL_N_2SDC1,ADL_N_2SDC2,ADL_N_2SDC3,MTL_M_MASTER,MTL_P_MASTER,MTL_S_MASTER,MTL_TRY_RUN,MTL_Test_Suite,MTL_PSS_1.0,LNL_M_PSS1.0,RPL_S_PSS_BASEAutomation_Inproduction,IFWI_TEST_SUITE,IFWI_COMMON_UNIFIED,TGL_H_MASTERMTL_TRP_2,MTL_PSS_0.8_NEW,ADL_N_QRCBAT,ADL-P_5SGC1,ADL-P_5SGC2,MTL_IFWI_Sanity,RPL_S_PO_P1,ADL_M_QRC_BAT,ADL-M_5SGC1,ADL-M_3SDC2,ADL-M_2SDC1,ADL-M_2SDC2,MTL_SIMICS_IN_EXECUTION_TEST,ADL_N_PO_Phase1,ADL-N_QRC_BAT,RPL_S_QRCBAT,ADL_N_REV0,ADL-N_REV1,MTL_HSLE_Sanity_SOC,ADL_SBGA_5GC,ADL_SBGA_3DC,RPL_P_PSS_BIOS,RPL-S_2SDC7LNL_M_PSS0.5,RPL_Px_PO_P1,RPL_Px_QRC,LNL_M_PSS0.8,MTL-M/P_Pre-Si_In_Production,RPL_SBGA_PO_P1,LNL-M_Pre-Si_In_Production,MTL-S_Pre-Si_In_Production,RPL_P_PO_P1</t>
  </si>
  <si>
    <t>Validate data transfer functionality between USB drives connected over Type-C port</t>
  </si>
  <si>
    <t>CSS-IVE-105628</t>
  </si>
  <si>
    <t>ICL-ArchReview-PostSi,ICL_BAT_NEW,LKF_ERB_PO,BIOS_EXT_BAT,LKF_PO_Phase2,UDL2.0_ATMS2.0,LKF_PO_New_P3,TGL_ERB_PO,OBC-CNL-PCH-XDCI-USBC-USB2_Storage,OBC-ICL-CPU-iTCSS-TCSS-USB2_Storage,OBC-TGL-CPU-iTCSS-TCSS-USB2_Storage,OBC-LKF-CPU-TCSS-USBC-USB2_Storage,OBC-CFL-PCH-XDCI-USBC-USB2_Storage,TGL_H_PSS_BIOS_BAT,TGL_IFWI_FOC_BLUE,LKF_WCOS_BIOS_BAT_NEW,MTL_PSS_0.5,IFWI_Payload_TBT,IFWI_Payload_EC,UTR_SYNC,RPL_S_MASTER,RPL_S_BackwardComp,ADL-S_ 5SGC_1DPC,ADL-S_4SDC1,ADL-S_4SDC2,ADL-S_4SDC4,ADL_N_MASTER,ADL_N_5SGC1,ADL_N_4SDC1,ADL_N_3SDC1,ADL_N_2SDC1,ADL_N_2SDC2,ADL_N_2SDC3,TGL_H_MASTER,IFWI_TEST_SUITE,IFWI_COMMON_UNIFIED,MTL_Test_Suite,IFWI_FOC_BAT,RPL-S_ 5SGC1,RPL-S_4SDC1,CQN_DASHBOARD,ADL-P_5SGC1,ADL-P_5SGC2,MTL_P_MASTER,MTL_M_MASTER,MTL_S_MASTER,ADL-M_5SGC1,ADL-M_2SDC2,ADL-M_3SDC1,ADL-M_3SDC2,ADL-M_2SDC1,MTL_SIMICS_IN_EXECUTION_TEST,RPL-Px_5SGC1,RPL-Px_3SDC1,MTL_S_Sanity,RPL-P_5SGC1,RPL-P_5SGC2,RPL-P_4SDC1,RPL-P_3SDC2,RPL-P_2SDC3,RPL-S_3SDC1,RPL-S_4SDC2,RPL-S_2SDC1,RPL-S_2SDC2,RPL-S_2SDC3,RPL_S_IFWI_PO_Phase3,ADL_N_REV0,ADL-N_REV1,MTL_HFPGA_TCSS,ADL_SBGA_5GC,RPL-SBGA_5SC,KBL_NON_ULT,EC-NA,EC-REVIEW,TCSS-TBT-P1,GLK-RS3-10_IFWI,LKF_PO_Phase3,OBC-CNL-PCH-XDCI-USBC_Audio,OBC-CFL-PCH-XDCI-USBC_Audio,OBC-LKF-CPU-IOM-TCSS-USBC_Audio,OBC-ICL-CPU-IOM-TCSS-USBC_Audio,OBC-TGL-CPU-IOM-TCSS-USBC_Audio,TGL_BIOS_PO_P2,TGL_IFWI_PO_P2,TGL_NEW_BAT,ADL-S_TGP-H_PO_Phase2,MTL_PSS_1.0,ADL_M_PO_Phase2,MTL_VS_0.8,MTL_IFWI_PSS_EXTENDED,ADL-P_4SDC2,ADL_N_PO_Phase2,MTL_IFWI_BAT,RPL-S_5SGC1,MTL_M_P_PV_POR,RPL-S_4SDC2,RPL-S_2SDC4,RPL-S_2SDC7,RPL_Px_PO_P3,MTL-M_5SGC1,MTL-M_4SDC1,MTL-M_4SDC2,MTL-M_3SDC3,MTL-M_2SDC4,MTL-M_2SDC5,MTL-M_2SDC6,MTL_IFWI_IAC_IOM,RPL_SBGA_IFWI_PO_Phase3,MTL_IFWI_CBV_TBT,MTL_IFWI_CBV_EC,MTL IFWI_Payload_Platform-Val,MTL IFWI_Payload_Platform-Val,LNL_M_PSS0.5,MTL-P_5SGC1,MTL-P_4SDC1,MTL-P_4SDC2,MTL-P_3SDC3,MTL-P_3SDC4,MTL-P_2SDC5,MTL-P_2SDC6,RPL_P_PO_P3,RPL-S_2SDC8</t>
  </si>
  <si>
    <t>Validate digital audio functionality over Type-C port</t>
  </si>
  <si>
    <t>CSS-IVE-61677</t>
  </si>
  <si>
    <t>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MASTER,RPL_S_BackwardComp,ADL-S_ 5SGC_1DPC,ADL-S_4SDC1,ADL-S_4SDC2,ADL-S_4SDC4,ADL_N_MASTER,ADL_N_5SGC1,ADL_N_4SDC1,ADL_N_3SDC1,ADL_N_2SDC1,ADL_N_2SDC2,ADL_N_2SDC3,MTL_VS_0.8,IFWI_TEST_SUITE,IFWI_COMMON_UNIFIED,MTL_Test_Suite,IFWI_FOC_BAT,MTL_IFWI_PSS_EXTENDED,RPL-S_ 5SGC1,RPL-S_4SDC1,CQN_DASHBOARD,ADL-P_5SGC1,ADL-P_5SGC2,MTL_P_MASTER,MTL_M_MASTER,MTL_S_MASTER,ADL-M_5SGC1,ADL-M_2SDC2,ADL-M_3SDC1,ADL-M_3SDC2,ADL-M_2SDC1,ADL-P_4SDC2,ADL_N_PO_Phase2,RPL-Px_5SGC1,RPL-Px_3SDC1,RPL-P_5SGC1,RPL-P_5SGC2,RPL-P_4SDC1,RPL-P_3SDC2,RPL-P_2SDC3,ADL_N_REV0,ADL-N_REV1,MTL_IFWI_BAT,MTL_HFPGA_TCSS,ADL_SBGA_5GC,RPL-SBGA_5SC,RPL-S_5SGC1,RPL-S_4SDC2,RPL-S_3SDC1,RPL-S_2SDC1,RPL-S_2SDC2,RPL-S_2SDC3,MTL_M_P_PV_POR,RPL-S_4SDC2,RPL-S_2SDC4,RPL-S_2SDC7,MTL-M_5SGC1,MTL-M_4SDC1,MTL-M_4SDC2,MTL-M_3SDC3,MTL-M_2SDC4,MTL-M_2SDC5,MTL-M_2SDC6,MTL_IFWI_IAC_ACE ROM EXT,MTL_IFWI_IAC_IOM,MTL_IFWI_CBV_ACE FW,,MTL_IFWI_CBV_TBT,MTL_IFWI_CBV_EC,MTL_IFWI_CBV_IOM,MTL_IFWI_CBV_BIOS,MTL-P_5SGC1,MTL-P_4SDC1,MTL-P_4SDC2,MTL-P_3SDC3,MTL-P_3SDC4,MTL-P_2SDC5,MTL-P_2SDC6,RPL_Px_PO_New_P2,RPL-S_2SDC8</t>
  </si>
  <si>
    <t>Validate digital audio functionality over Type-C port post S0i3 cycle</t>
  </si>
  <si>
    <t>audio</t>
  </si>
  <si>
    <t>CSS-IVE-132968</t>
  </si>
  <si>
    <t>MTL_PSS_1.0,ADL-M_21H2,UTR_SYNC,RPL_S_MASTER,RPL_S_BackwardComp,ADL-S_4SDC1,ADL-S_4SDC2,ADL-S_4SDC3,ADL-S_3SDC4,ADL_N_MASTER,ADL_N_5SGC1,ADL_N_4SDC1,ADL_N_3SDC1,ADL_N_2SDC1,ADL_N_2SDC2,RPL-S_ 5SGC1,RPL-S_4SDC1,RPL-S_3SDC1,RPL-S_4SDC2,RPL-S_2SDC1,RPL-S_2SDC2,RPL-S_2SDC3,ADL-P_5SGC1,ADL-P_5SGC2,ADL-M_5SGC1,ADL-M_3SDC1,ADL-M_3SDC2,ADL-M_2SDC1,ADL-M_2SDC2,ADL-M_3SDC2,RPL-Px_5SGC1,RPL-Px_4SDC1,RPL-P_5SGC1,RPL-P_4SDC1,RPL-P_3SDC2,RPL-P_2SDC4,ADL_N_REV0,ADL-N_REV1,ADL_SBGA_5GC,ADL_SBGA_3DC1,ADL_SBGA_3DC2,ADL_SBGA_3DC3,ADL_SBGA_3DC4,RPL-SBGA_5SC,RPL-SBGA_3SC1,MTL_PSS_CMS,RPL-P_3SDC3,RPL-P_PNP_GC,RPL-S_2SDC7,LNL_M_PSS1.0</t>
  </si>
  <si>
    <t>Validate functionality of BIOS hot keys (F2, F4, F3 &amp; F7)</t>
  </si>
  <si>
    <t>io_general</t>
  </si>
  <si>
    <t>CSS-IVE-52390</t>
  </si>
  <si>
    <t>bios.platform</t>
  </si>
  <si>
    <t>ICL_PSS_BAT_NEW,UDL2.0_ATMS2.0,TGL_BIOS_PO_P3,TGL_NEW_BAT,TGL_H_PSS_BIOS_BAT,CML_DG1,RKL_POE,ADL_S_Dryrun_Done,PSS_ADL_Automation_In_Production,CML-H_ADP-S_PO_Phase1,WCOS_BIOS_EFI_ONLY_TCS,ADL-S_ADP-S_DDR4_2DPC_PO_Phase1,RKL_S_CMPH_POE,RKL_S_TGPH_POE,ADL_P_Automated_TCs,COMMON_QRC_BAT,MTL_PSS_0.5,LNL_M_PSS0.5,ADL_P_ERB_BIOS_PO,ADL_S_QRCBAT,ADL-S_Delta1,ADL-S_Delta2,ADL-P_ADP-LP_DDR4_PO Suite_Phase1,PO_Phase_1,ADL-P_ADP-LP_LP5_PO Suite_Phase1,ADL-P_ADP-LP_DDR5_PO Suite_Phase1,ADL-P_ADP-LP_LP4x_PO Suite_Phase1,RKL-S X2_(CML-S+CMP-H)_S102,RKL-S X2_(CML-S+CMP-H)_S62,ADL-P_QRC_BAT,MTL_VS0,RPL_S_PSS_BASE,ADL-M_21H2,UTR_SYNC,ADL_M_PO_Phase1,MTL_HFPGA_SANITY,RPL_S_MASTER,RPL_S_BackwardComp,ADL-S_ 5SGC_1DPC,ADL-S_4SDC1,ADL_N_MASTER,ADL_N_REV0,ADL_N_5SGC1,ADL_N_4SDC1,ADL_N_3SDC1,ADL_N_2SDC1,ADL_N_2SDC2,ADL_N_2SDC3,TGL_H_MASTER,RPL-S_ 5SGC1,RPL-S_4SDC1,RPL-S_4SDC2,RPL-S_2SDC1,RPL-S_2SDC2,RPL-S_2SDC3,RPL-S_2SDC8,QRC_BAT_Customized,ADL_N_QRCBAT,ADL-P_5SGC1,ADL-P_5SGC2,RKL_S_X1_2*1SDC,RPL_S_PO_P1,ADL_M_QRC_BAT,ADL-M_5SGC1,MTL_SIMICS_IN_EXECUTION_TEST,ADL_N_PO_Phase1,ADL-N_QRC_BAT,MTL_HSLE_Sanity,RPL-Px_5SGC1,MTL_S_Sanity,ADL-N_REV1,RPL_S_QRCBAT,ADL_SBGA_5GC,ADL_SBGA_3DC1,ADL_SBGA_3DC2,ADL_SBGA_3DC3,ADL_SBGA_3DC4,RPL-P_5SGC1,RPL-P_4SDC1,RPL-P_3SDC2,RPL-SBGA_5SC,RPL-SBGA_3SC1,RPL-S_3SDC1,RPL_P_PSS_BIOS,RPL_Px_PO_P1,RPL_Px_QRC,MTL-M_5SGC1,MTL-M_4SDC1,MTL-M_4SDC2,MTL-M_3SDC3,MTL-M_2SDC4,MTL-M_2SDC5,MTL-M_2SDC6,MTL-M/P_Pre-Si_In_Production,RPL_SBGA_PO_P1,MTL-S_Pre-Si_In_Production,MTL-S_Pre-Si_In_Production,MTL-P_5SGC1,MTL-P_4SDC1,MTL-P_4SDC2,MTL-P_3SDC3,MTL-P_3SDC4,MTL-P_2SDC5,MTL-P_2SDC6</t>
  </si>
  <si>
    <t>Validate GOP driver enumeration in UEFI</t>
  </si>
  <si>
    <t>graphics</t>
  </si>
  <si>
    <t>CSS-IVE-52484</t>
  </si>
  <si>
    <t>ICL-ArchReview-PostSi,InProdATMS1.0_03March2018,PSE 1.0,KBLR_ATMS1.0_Automated_TCs,UTR_SYNC,RPL_S_MASTER,RPL-S_ 5SGC1,RPL-S_4SDC1,RPL-S_3SDC1,RPL-S_4SDC2,RPL-S_2SDC1,RPL-S_2SDC2,RPL-S_2SDC3,ADL-P_5SGC1,ADL-P_5SGC2,ADL-M_5SGC1,RPL_Steps_Tag_NA,MTL_Steps_Tag_NA,RPL-Px_5SGC1,RPL-Px_4SDC1,RPL-P_5SGC1,RPL-P_4SDC1,RPL-P_3SDC2,RPL-P_2SDC4,RPL_S_BackwardComp,ADL_N_REV0,ADL-N_REV1,RPL-SBGA_5SC,RPL-SBGA_3SC1,ADL-M_3SDC1,ADL-M_3SDC2,ADL-M_2SDC1,ADL-M_2SDC2,RPL-P_PNP_GC,RPL-P_3SDC3,RPL-S_2SDC7</t>
  </si>
  <si>
    <t>Validate GOP-VBT Merge tool functionality by comparing VBT dump file from EDK shell with modified VBT file</t>
  </si>
  <si>
    <t>CSS-IVE-132907</t>
  </si>
  <si>
    <t>ADL-S_ADP-S_DDR4_2DPC_PO_Phase3,ADL-S_Delta2,ADL-P_ADP-LP_DDR4_PO Suite_Phase3,PO_Phase_3,ADL-P_ADP-LP_LP5_PO Suite_Phase3,ADL-P_ADP-LP_DDR5_PO Suite_Phase3,ADL-P_ADP-LP_LP4x_PO Suite_Phase3,RKL-S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_P_MASTER,MTL_S_MASTER,MTL_P_MASTER,MTL_M_MASTER,RPL-S_ 5SGC1,RPL-S_2SDC7,RPL-S_3SDC1,RPL-S_4SDC1,RPL-S_4SDC2,RPL-S_4SDC2,RPL-S_2SDC1,RPL-S_2SDC2,RPL-S_2SDC3,RPL_S_MASTER,RPL_S_BackwardCompc,ADL-S_ 5SGC_1DPC,ADL-S_4SDC1,ADL-S_4SDC2,ADL-S_4SDC4,TGL_H_MASTER,ADL-P_5SGC1,ADL-P_5SGC2,RPL_S_PO_P3,ADL-M_5SGC1,ADL-M_3SDC2,ADL-M_2SDC1,ADL-M_2SDC2,ADL_SBGA_5GC,ADL_SBGA_3DC1,ADL_SBGA_3DC2,ADL_SBGA_3DC3,ADL_SBGA_3DC4,ADL_SBGA_3DC,RPL_Px_PO_P3,MTL_M_P_PV_POR,RPL_SBGA_PO_P3</t>
  </si>
  <si>
    <t>Validate GOP-VBT Merge tool functionality with Release and Debug image</t>
  </si>
  <si>
    <t>CSS-IVE-145232</t>
  </si>
  <si>
    <t>BIOS Optimization plan,BIOS_Optimization,RKL-S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ADL_SBGA_5GC,ADL_SBGA_3DC1,ADL_SBGA_3DC2,ADL_SBGA_3DC3,ADL_SBGA_3DC4,ADL_SBGA_3DC,RPL-P_5SGC1,RPL-P_2SDC4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5SGC_1DPC,ADL-S_4SDC1,ADL-S_4SDC2,ADL-S_4SDC4,ADL_N_MASTER,ADL_N_5SGC1,ADL_N_4SDC1,ADL_N_3SDC1,ADL_N_2SDC1,ADL_N_2SDC2,ADL_N_2SDC3,ADL-P_5SGC1,ADL-P_5SGC2,ADL-M_5SGC1,ADL-M_3SDC2,ADL-M_2SDC1,ADL-M_2SDC2,ADL_N_REV0,ADL-N_REV1</t>
  </si>
  <si>
    <t>Validate hot-plug USB keyboard functionality check in OS over USB Type-A port pre and post S4 , S5 , warm and cold reboot cycles</t>
  </si>
  <si>
    <t>io_usb</t>
  </si>
  <si>
    <t>CSS-IVE-145024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</si>
  <si>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ADL-S_5SGC_2DPC,ADL-S_4SDC1,ADL-S_4SDC2,ADL-S_4SDC3,ADL-S_3SDC4,MTL_P_VS_0.8,MTL_M_VS_0.8,ADL-P_5SGC1,ADL-P_5SGC2,ADL-M_5SGC1,MTL_SIMICS_IN_EXECUTION_TEST,ADL_N_REV0,RPL-Px_5SGC1,RPL-Px_4SDC1,RPL-P_5SGC1,RPL-P_4SDC1,RPL-P_3SDC2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1,MTL-M_4SDC2,MTL-M_3SDC3,MTL-M_2SDC4,MTL-M_2SDC5,MTL-M_2SDC6,LNL_M_PSS0.8,MTL-P_5SGC1,MTL-P_4SDC1,MTL-P_4SDC2,MTL-P_3SDC3,MTL-P_3SDC4,MTL-P_2SDC5,MTL-P_2SDC6,JSL_QRC_BAT</t>
  </si>
  <si>
    <t>Validate hot-plug USB keyboard, mouse over USB Type-A port when SUT is in BIOS, EFI and OS level</t>
  </si>
  <si>
    <t>CSS-IVE-64111</t>
  </si>
  <si>
    <t>ICL-FW-PSS0.5,CFL-PRDtoTC-Mapping,ICL_PSS_BAT_NEW,TGL_PSS0.5P,UDL2.0_ATMS2.0,EC-FV1,OBC-CNL-PCH-PXHCI-USB-USB3_Keyboard_Mouse,OBC-CFL-PCH-PXHCI-USB-USB3_Keyboard_Mouse,OBC-ICL-PCH-XHCI-USB-USB3_Keyboard_Mouse,OBC-TGL-PCH-XHCI-USB-USB3_Keyboard_Mouse,TGL_BIOS_PO_P1,TGL_IFWI_PO_P2,CML_EC_FV,TGL_IFWI_FOC_BLUE,ADL_S_Dryrun_Done,ADL-S_TGP-H_PO_Phase1,WCOS_BIOS_EFI_ONLY_TCS,ADL-S_ADP-S_DDR4_2DPC_PO_Phase3,EC-FV2,COMMON_QRC_BAT,ECVAL-DT-FV,IFWI_Payload_Platform,ADL-S_Delta1,ADL-P_ADP-LP_DDR4_PO Suite_Phase3,PO_Phase_3,ADL-P_ADP-LP_LP5_PO Suite_Phase3,ADL-P_ADP-LP_DDR5_PO Suite_Phase3,ADL-P_ADP-LP_LP4x_PO Suite_Phase3,ADL-P_QRC_BAT,UTR_SYNC,MTL_P_MASTER,MTL_M_MASTER,MTL_S_MASTER,RPL_P_MASTER,RPL_S_MASTER,RPL_S_BackwardComp,MTL_VS_0.8,ADL-S_ 5SGC_1DPC,ADL_N_MASTER,ADL_N_REV0,ADL_N_5SGC1,ADL_N_4SDC1,ADL_N_3SDC1,ADL_N_2SDC1,ADL_N_2SDC2,ADL_N_2SDC3,TGL_H_MASTER,MTL_VS_0.8_TEST_SUITE,MTL_TRY_RUN,RPL-S_2SDC3,MTL_P_VS_0.8,MTL_M_VS_0.8,MTL_TRP_2,MTL_PSS_0.8_NEW,ADL_N_QRCBAT,ADL-P_5SGC1,ADL-P_5SGC2,RPL_S_PO_P2,ADL_M_QRC_BAT,ADL-M_5SGC1,MTL_SIMICS_IN_EXECUTION_TEST,ADL_N_PO_Phase3,ADL-N_QRC_BAT,RPL-Px_5SGC1,RPL-Px_3SDC1,MTL_S_Sanity,RPL-P_5SGC1,RPL-P_5SGC2,RPL-P_4SDC1,RPL-P_3SDC2,RPL-P_2SDC3,RPL-S_ 5SGC1,RPL-S_4SDC1,RPL-S_3SDC1,RPL-S_4SDC2,RPL-S_2SDC1,RPL-S_2SDC2,ADL-N_REV1RPL_S_IFWI_PO_Phase2,IFWI_Common_Unified,NA_4_FHF,MTL_HFPGA_TCSS,ADL_SBGA_5GC,RPL-SBGA_5SC,QRC_BAT_Customized,MTL_M_P_PV_POR,RPL-S_4SDC2,RPL-S_2SDC4,RPL-S_2SDC7,RPL_Px_PO_P2,ADL-S_Post-Si_In_Production,MTL-M/P_Pre-Si_In_Production MTL-M_4SDC1,MTL-M_3SDC3,MTL-M_4SDC2,ADL_SBGA_3DC3,ADL_SBGA_3DC4,MTL-M_2SDC6,MTL-M_2SDC5,MTL-M_5SGC1,MTL-M_2SDC4,MTL-M_4SDC1,LNL_M_PSS0.5,RPL_SBGA_PO_P2,RPL_SBGA_IFWI_PO_Phase2,MTL_IFWI_CBV_PCHC,MTL_IFWI_CBV_BIOS,MTL-S_Pre-Si_In_Production,MTL-P_5SGC1,MTL-P_4SDC1,MTL-P_4SDC2,MTL-P_3SDC3,MTL-P_3SDC4,MTL-P_2SDC5,MTL-P_2SDC6,RPL_P_PO_P2,RPL-S_2SDC8</t>
  </si>
  <si>
    <t>Validate Low Power Audio (LPA) test with 3.5mm Jack speaker</t>
  </si>
  <si>
    <t>CSS-IVE-69905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</si>
  <si>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x_5SGC1,RPL-Px_4SDC1,RPL-P_5SGC1,RPL-P_4SDC1,RPL-P_3SDC2,RPL-P_2SDC4,RPL_S_PO_P3,ADL_N_REV0,ADL-N_REV1,ADL_SBGA_5GC,ADL_SBGA_3DC1,ADL_SBGA_3DC2,ADL_SBGA_3DC3,ADL_SBGA_3DC4,RPL-SBGA_5SC,RPL-SBGA_3SC1,ADL-M_3SDC1,ADL-M_3SDC2,ADL-M_2SDC1,ADL-M_2SDC2,MTL_PSS_CMS,MTL_HFPGA_BLOCK,RPL-P_PNP_GC,RPL-P_3SDC3,RPL-S_2SDC7,RPL_S_QRCBAT,RPL_Px_PO_P3,RPL_Px_QRC,MTL-M_5SGC1,MTL-M_4SDC1,MTL-M_4SDC2,MTL-M_3SDC3,MTL-M_2SDC4,MTL-M_2SDC5,MTL-M_2SDC6,RPL_SBGA_PO_P3,MTL-P_5SGC1,MTL-P_4SDC1,MTL-P_4SDC2,MTL-P_3SDC3,MTL-P_3SDC4,MTL-P_2SDC5,MTL-P_2SDC6,RPL-S_2SDC8</t>
  </si>
  <si>
    <t>Validate Network functionality over USB Type-C port</t>
  </si>
  <si>
    <t>connectivity</t>
  </si>
  <si>
    <t>CSS-IVE-114802</t>
  </si>
  <si>
    <t>ICL-ArchReview-PostSi,LKF_PO_Phase2,UDL2.0_ATMS2.0,LKF_PO_New_P3,ICL_RVPC_NA,OBC-CNL-PTF-USB-Connectivity-LAN,OBC-CFL-PTF-USB-Connectivity-LAN,OBC-LKF-PTF-USB-Connectivity-LAN,OBC-ICL-PTF-USB-Connectivity-LAN,OBC-TGL-PTF-USB-Connectivity-LAN,TGL_BIOS_PO_P3,LKF_WCOS_BIOS_BAT_NEW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 MTL-M_3SDC3,RPL-SBGA_5SC, RPL-SBGA_3SC, RPL-SBGA_2SC2, MTL-P_2SDC5, MTL-P_5SGC1, RPL-S_2SDC8</t>
  </si>
  <si>
    <t>Networking and Connectivity</t>
  </si>
  <si>
    <t>Validate Network functionality over USB3.0 Type-A port</t>
  </si>
  <si>
    <t>CSS-IVE-114801</t>
  </si>
  <si>
    <t>ICL-ArchReview-PostSi,UDL2.0_ATMS2.0,ICL_RVPC_NA,OBC-CNL-PTF-USB-Connectivity-LAN,OBC-CFL-PTF-USB-Connectivity-LAN,OBC-ICL-PTF-USB-Connectivity-LAN,OBC-TGL-PTF-USB-Connectivity-LAN,TGL_BIOS_PO_P3,CML-H_ADP-S_PO_Phase3,RKL-S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RPL-Px_5SGC1,ADL-S_Post-Si_In_Production, MTL-M_3SDC3,RPL-SBGA_5SC, RPL-SBGA_3SC, RPL-SBGA_2SC2, MTL-P_2SDC5, MTL-P_5SGC1, RPL-S_2SDC8</t>
  </si>
  <si>
    <t>Validate POST Code Progress for IA during Booting on 7 seg Display.</t>
  </si>
  <si>
    <t>debug</t>
  </si>
  <si>
    <t>CSS-IVE-63287</t>
  </si>
  <si>
    <t>BXTM_Test_Case,BIOS,BIOS+IFWI,ICL-ArchReview-PostSi,InProdATMS1.0_03March2018,PSE 1.0,OBC-CNL-EC-espi-port80-Postcode,OBC-CFL-EC-espi-port80-Postcode,OBC-LKF-EC-espi-port80-Postcode,OBC-ICL-EC-espi-Debug-port80_Postcode,OBC-TGL-EC-espi-Debug-port80_Postcode,KBLR_ATMS1.0_Automated_TCs,COMMON_QRC_BAT,TGL_U_GC_DC,IFWI_Payload_Platform,RKL-S X2_(CML-S+CMP-H)_S62,RKL-S X2_(CML-S+CMP-H)_S102,MTL_NA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MTL_S_MASTER,MTL_P_MASTER,MTL_M_MASTER,ADL-S_4SDC1,ADL-S_4SDC2,ADL-S_4SDC3,ADL-S_3SDC4,ADL_N_5SGC1,ADL_N_4SDC1,ADL_N_3SDC1,ADL_N_2SDC1,ADL_N_2SDC2,ADL_N_2SDC3,TGL_H_MASTER,TGL_H_5SGC1,TGL_H_4SDC1,TGL_H_4SDC2,TGL_H_4SDC,ADL-P_5SGC1,ADL-P_5SGC2,ADL_M_QRC_BAT,ADL-M_5SGC1,ADL-M_3SDC2,ADL-M_2SDC1,ADL-M_2SDC2,ADL_N_REV0,ADL-N_QRC_BAT,ADL-N_REV1,ADL_SBGA_5GC,ADL_SBGA_3DC1,ADL_SBGA_3DC2,ADL_SBGA_3DC3,ADL_SBGA_3DC4,ADL_SBGA_3DC,ADL-S_Post-Si_In_Production</t>
  </si>
  <si>
    <t>Debug Interfaces and Traces</t>
  </si>
  <si>
    <t>Validate presence of computer systems/components information as per Intel standards</t>
  </si>
  <si>
    <t>CSS-IVE-44411</t>
  </si>
  <si>
    <t>CNL_Z0_InProd,TGL_PSS0.8C,InProdATMS1.0_03March2018,PSE 1.0,CML_Delta_From_WHL,TGL_PSS_IN_PRODUCTION,ADL_S_Dryrun_Done,ADL-S_TGP-H_PO_Phase1,WCOS_BIOS_EFI_ONLY_TCS,COMMON_QRC_BAT,ADL-S_Delta1,ADL-S_Delta2,RKL-S X2_(CML-S+CMP-H)_S102,RKL-S X2_(CML-S+CMP-H)_S62,ADL-P_QRC_BAT,MTL_TRY_RUN,MTL_PSS_0.5,RPL_S_PSS_BASE,ADL-M_21H2,UTR_SYNC,MTL_PSS_0.8_Block,RPL_S_MASTER,RPL_S_BackwardComp,ADL-S_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_N_QRCBAT,ADL-P_5SGC1,ADL-P_5SGC2,RKL_S_X1_2*1SDC,ADL_M_QRC_BAT,ADL-M_5SGC1,MTL_SIMICS_IN_EXECUTION_TEST,ADL-N_QRC_BA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</t>
  </si>
  <si>
    <t>Validate RTD3 for Touchpad</t>
  </si>
  <si>
    <t>power_management</t>
  </si>
  <si>
    <t>CSS-IVE-101363</t>
  </si>
  <si>
    <t>UDL2.0_ATMS2.0,COMMON_QRC_BAT,IFWI_Payload_PMC,IFWI_Payload_BIOS,UTR_SYNC,MTL_S_MASTER,RPL_S_BackwardComp,RPL_S_MASTER,RPL-P_5SGC1,RPL-P_5SGC2,RPL-P_2SDC3,ADL-P_SODIMM_DDR5_NA,ADL-S_4SDC2,ADL_N_MASTER,ADL_N_5SGC1,ADL_N_2SDC1,TGL_H_MASTER,ADL-P_5SGC1,ADL-M_5SGC1,ADL-P_3SDC3,ADL-P_3SDC4,ADL_N_REV0,ADL-N_REV1,ADL_SBGA_5GC,ADL_SBGA_3DC1,ADL_SBGA_3DC2,ADL_SBGA_3DC3,ADL_SBGA_3DC4,RPL-SBGA_5SC,ADL_SBGA_5GC,ADL_SBGA_3DC1,ADL_SBGA_3DC2,ADL_SBGA_3DC3,ADL_SBGA_3DC4,RPL-SBGA_5SC,ARL_PX_MASTER,RPL-Px_5SGC1,MTL-M_5SGC1,MTL-M_4SDC2,MTL-M_3SDC3,MTL-M_2SDC4</t>
  </si>
  <si>
    <t>Power Management</t>
  </si>
  <si>
    <t>Validate system achieves more than 80% S0i3(CMS) residency</t>
  </si>
  <si>
    <t>Automation blocks</t>
  </si>
  <si>
    <t>CSS-IVE-63691</t>
  </si>
  <si>
    <t>LKF_TI_GATING,GLK-RS3-10_IFWI,ICL_BAT_NEW,BIOS_EXT_BAT,UDL2.0_ATMS2.0,OBC-CNL-PTF-PMC-PM-s0ix,OBC-CFL-PTF-PMC-PM-S0ix,OBC-ICL-PTF-PMC-PM-S0ix,OBC-TGL-PTF-PMC-PM-S0ix,OBC-LKF-PTF-PMC-PM-S0ix,LKF_B0_Power_ON,MCU_UTR,MCU_NO_HARM,TGL_IFWI_FOC_BLUE,LKF_WCOS_BIOS_BAT_NEW,TGL_QRC_BAT,TGL_H_Delta,TGL_H_QRC_NA,IFWI_Payload_BIOS,IFWI_Payload_PMC,IFWI_Payload_EC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 5SGC1,ADL-P_5SGC1,ADL-P_5SGC2,ADL-M_5SGC1,ADL_SBGA_5GC,ADL_SBGA_3DC1,ADL_SBGA_3DC2,ADL_SBGA_3DC3,ADL_SBGA_3DC4,RPL-SBGA_5SC,RPL-SBGA_4SC,RPL-SBGA_3SC,RPL-SBGA_2SC1,RPL-SBGA_2SC2,RPL-Px_5SGC1
,MTL-M_5SGC1,MTL-M_4SDC1,MTL-M_4SDC2,MTL-M_3SDC3,MTL-M_2SDC4,MTL-M_2SDC5,MTL-M_2SDC6,ADL-S_Post-Si_In_Production,MTL-P_5SGC1,MTL-P_4SDC1,MTL-P_4SDC2,MTL-P_3SDC3,MTL-P_3SDC4,MTL-P_2SDC5,MTL-P_2SDC6</t>
  </si>
  <si>
    <t>Validate system attains Graphics turbo frequency when threshold loads are applied on graphics cores  pre and post S4, S5, warm and cold reboot cycles</t>
  </si>
  <si>
    <t>CSS-IVE-145262</t>
  </si>
  <si>
    <t>bios.sa,fw.ifwi.bios,fw.ifwi.pmc</t>
  </si>
  <si>
    <t>BIOS_Optimization,COMMON_QRC_BAT,ADL-P_QRC_BAT,UTR_SYNC,RPL_S_MASTER,RPL_S_BackwardComp,ADL-S_4SDC2,ADL_N_MASTER,ADL_N_5SGC1,ADL_N_4SDC1,ADL_N_3SDC1,ADL_N_2SDC1,ADL_N_2SDC2,ADL_N_2SDC3,MTL_Test_Suite,IFWI_TEST_SUITE,IFWI_COMMON_UNIFIED,RPL-S_ 5SGC1,RPL-S_4SDC1,RPL-S_4SDC2,RPL-S_2SDC1,RPL-S_2SDC2,RPL-S_2SDC3,ADL-P_5SGC1,ADL-P_5SGC2,RKL_S_X1_2*1SDC,ADL-M_5SGC1,ADL-N_QRC_BAT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MC,MTL_IFWI_CBV_PUNIT,MTL-P_5SGC1,MTL-P_4SDC1,MTL-P_4SDC2,MTL-P_3SDC3,MTL-P_3SDC4,MTL-P_2SDC5,MTL-P_2SDC6</t>
  </si>
  <si>
    <t>Validate system residency for SLP_S0 after audio playback in Connected MOS/S0i3 using BT-Headset</t>
  </si>
  <si>
    <t>CSS-IVE-117678</t>
  </si>
  <si>
    <t>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MCU_UTR,LKF_Battery,IFWI_Payload_Platform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</si>
  <si>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Validate system residency for SLP_S0 in CMS (AC and DC mode)</t>
  </si>
  <si>
    <t>CSS-IVE-92268</t>
  </si>
  <si>
    <t>LKF_TI_GATING,UDL2.0_ATMS2.0,TGL_IFWI_PO_P2,MCU_UTR,MCU_NO_HARM,CML_DG1_Delta,TGL_IFWI_FOC_BLUE,WCOS_BIOS_WHCP_REQ,LKF_WCOS_BIOS_BAT_NEW,COMMON_QRC_BAT,TGL_H_Delta,TGL_H_QRC_NA,LKF_Battery,IFWI_Payload_BIOS,IFWI_Payload_PMC,IFWI_Payload_EC,ADL-P_QRC_BAT,UTR_SYNC,Automation_Inproduction,RPL-P_5SGC1,RPL-P_5SGC2,RPL-P_2SDC3,ADL_N_MASTER,ADL_N_5SGC1,ADL_N_3SDC1,ADL_N_2SDC1,ADL_N_2SDC2,ADL_N_2SDC3,TGL_H_MASTER,ADL_N_VS_0.8,ADL-P_5SGC2,ADL_M_QRC_BAT,ADL-M_5SGC1,ADL_N_REV0,ADL-N_REV1,MTL-M_5SGC1,MTL-M_4SDC1,MTL-M_4SDC2,MTL-M_3SDC3,MTL-M_2SDC4,MTL-M_2SDC5,MTL-M_2SDC6,RPL-SBGA_5SC,RPL-SBGA_4SC,RPL-SBGA_3SC,RPL-SBGA_2SC1,RPL-SBGA_2SC2,MTL-P_5SGC1,MTL-P_4SDC1,MTL-P_4SDC2,MTL-P_3SDC3,MTL-P_3SDC4,MTL-P_2SDC5,MTL-P_2SDC6</t>
  </si>
  <si>
    <t>Validate system residency for SLP_S0 in CMS post Sx</t>
  </si>
  <si>
    <t>CSS-IVE-116741</t>
  </si>
  <si>
    <t>UDL2.0_ATMS2.0,MCU_UTR,TGL_IFWI_FOC_BLUE,WCOS_BIOS_WHCP_REQ,LKF_WCOS_BIOS_BAT_NEW,TGL_H_Delta,TGL_H_QRC_NA,COMMON_QRC_BAT,RKL_BIOSAcceptance_criteria_TCs,IFWI_Payload_BIOS,IFWI_Payload_PMC,IFWI_Payload_EC,ADL-S_Delta1,ADL-S_Delta2,UTR_SYNC,OBC-CNL-PTF-PMC-PM-SLPS0#,RPL_S_BackwardComp,RPL_S_MASTER,RPL-P_5SGC1,RPL-P_5SGC2,RPL-P_2SDC3,ADL-S_ 5SGC_1DPC,ADL-S_4SDC1,ADL-S_4SDC2,ADL-S_4SDC4,ADL_N_MASTER,ADL_N_5SGC1,ADL_N_4SDC1,ADL_N_3SDC1,ADL_N_2SDC1,ADL_N_2SDC2,TGL_H_MASTER,RPL-S_ 5SGC1,ADL_N_VS_0.8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</si>
  <si>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Validate system residency for SLP_S0 post audio playback in Connected MOS/S0i3 mode</t>
  </si>
  <si>
    <t>CSS-IVE-102254</t>
  </si>
  <si>
    <t>ICL-ArchReview-PostSi,UDL2.0_ATMS2.0,MCU_UTR,WCOS_BIOS_WHCP_REQ,LKF_WCOS_BIOS_BAT_NEW,IFWI_Payload_PMC,IFWI_Payload_BIOS,IFWI_Payload_EC,UTR_SYNC,RPL_S_BackwardComp,RPL_S_MASTER,RPL-P_5SGC1,RPL-P_5SGC2,RPL-P_2SDC3,ADL-S_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</si>
  <si>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Validate the CPU ID information is captured in Debug logs</t>
  </si>
  <si>
    <t>CSS-IVE-119128</t>
  </si>
  <si>
    <t>ADL-S_TGP-H_PO_Phase1,LKF_WCOS_BIOS_BAT_NEW,ADL_S_Dryrun_Done,ADL-S_Delta2,RKL-S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-M_PO_Phase1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VS_0.8,ADL-P_5SGC1,ADL-P_5SGC2,ADL-M_5SGC1,ADL-M_3SDC2,ADL-M_2SDC1,ADL-M_2SDC2,ADL_N_PO_Phase1,ADL_N_REV0,ADL-N_REV1,MTL_HSLE_Sanity_SOC,ADL_SBGA_5GC,ADL_SBGA_3DC1,ADL_SBGA_3DC2,ADL_SBGA_3DC3,ADL_SBGA_3DC4,ADL_SBGA_3DC,ADL-S_Post-Si_In_Production,RPL-S_Post-Si_In_Production</t>
  </si>
  <si>
    <t>Validate the CPU ID listed in BIOS</t>
  </si>
  <si>
    <t>CSS-IVE-85701</t>
  </si>
  <si>
    <t>ICL-ArchReview-PostSi,CNL_Automation_Production,ICL_BAT_NEW,TGL_PSS0.8C,BIOS_EXT_BAT,LKF_PO_Phase1,LKF_PO_Phase2,LKF_PO_New_P1,PSE 1.0,OBC-CNL-CPU-InternalBus-FlexIO-BIOSsettings,OBC-CFL-CPU-InternalBus-FlexIO-BIOSsettings,CML_Delta_From_WHL,TGL_PSS_IN_PRODUCTION,LKF_B0_Power_ON,MCU_UTR,MCU_NO_HARM,TGL_NEW_BAT,TGL_H_PSS_BIOS_BAT,RKL_POE,RKL_CML_S_TGPH_PO_P1,RKL_Sanity,ADL_S_Dryrun_Done,CML-H_ADP-S_PO_Phase1,ADL-S_TGP-H_PO_Phase1,TGL_U_EX_BAT,WCOS_BIOS_EFI_ONLY_TCS,RKL_S_CMPH_POE_Sanity,RKL_S_TGPH_POE_Sanity,ADL_P_Automated_TCs,COMMON_QRC_BAT,RKL_CMLS_CPU_TCS,MTL_PSS_0.5,ADL_P_ERB_BIOS_PO,ADL_S_QRCBAT,ADL-S_Delta1,ADL-S_Delta2,ADL-S_ADP-S_DDR4_2DPC_PO_Phase1,ADL-P_ADP-LP_DDR4_PO Suite_Phase1,PO_Phase_1,RKL-S X2_(CML-S+CMP-H)_S102,RKL-S X2_(CML-S+CMP-H)_S62,ADL-P_ADP-LP_LP5_PO Suite_Phase1,ADL-P_ADP-LP_DDR5_PO Suite_Phase1,ADL-P_ADP-LP_LP4x_PO Suite_Phase1,ADL-P_QRC,ADL-P_QRC_BAT,UTR_SYNC,RPL-Px_4SDC1,RPL-P_3SDC3,RPL-SBGA_5SC,RPL-SBGA_3SC1,RPL-P_5SGC1,RPL-P_2SDC4,RPL-P_PNP_GC,RPL-P_4SDC1,RPL-P_3SDC2,RPL-Px_5SGC1,RPL_S_PSS_DELTA,ADL_M_PO_Phase1,ADL_N_MASTER,MTL_HFPGA_SANITY,RPL_P_MASTER,RPL-S_ 5SGC1,RPL-S_2SDC7,RPL-S_3SDC1,RPL-S_4SDC1,RPL-S_4SDC2,RPL-S_4SDC2,RPL-S_2SDC1,RPL-S_2SDC2,RPL-S_2SDC3,RPL_S_MASTER,RPL_S_BackwardCompc,ADL-S_ 5SGC_1DPC,ADL-S_4SDC1,ADL-S_4SDC2,ADL-S_4SDC4,ADL_N_PSS_0.5,ADL_N_5SGC1,ADL_N_4SDC1,ADL_N_3SDC1,ADL_N_2SDC1,ADL_N_2SDC2,ADL_N_2SDC3,MTL_S_MASTER,MTL_P_MASTER,MTL_M_MASTER,TGL_H_MASTER,QRC_BAT_Customized,CQN_DASHBOARD,ADL_N_QRCBAT,ADL_N_VS_0.8,ADL-P_5SGC1,ADL-P_5SGC2,RPL_S_PO_P1,ADL_M_QRC_BAT,ADL-M_5SGC1,ADL-M_3SDC2,ADL-M_2SDC1,ADL-M_2SDC2,ADL-P_4SDC2,MTL_SIMICS_IN_EXECUTION_TEST,ADL_N_REV0,ADL_N_PO_Phase1,ADL-N_QRC_BAT,MTL_HSLE_Sanity,MTL_S_Sanity,ADL-N_REV1,RPL_S_QRCBAT,RPL_S_Delta_TCD,ADL_SBGA_5GC,ADL_SBGA_3DC1,ADL_SBGA_3DC2,ADL_SBGA_3DC3,ADL_SBGA_3DC4,ADL_SBGA_3DC,ADL-M_3SDC1,RPL_P_PSS_BIOS,MTL_M_P_PV_PORLNL_M_PSS0.5,RPL_Px_PO_P1,RPL_Px_QRC,ADL-S_Post-Si_In_Production,MTL-M/P_Pre-Si_In_Production,RPL_SBGA_PO_P1,MTL-S_Pre-Si_In_Production,LNL-M_Pre-Si_In_Production</t>
  </si>
  <si>
    <t>CSS-IVE-50706</t>
  </si>
  <si>
    <t>CNL_Z0_InProd,LKF_TI_GATING,CNL_Automation_Production,CFL_Automation_Production,InProdATMS1.0_03March2018,PSE 1.0,OBC-CNL-CPU-InternalBus-FlexIO-BIOSsettings,OBC-CFL-CPU-InternalBus-FlexIO-BIOSsettings,OBC-LKF-CPU-InternalBus-FlexIO-BIOSsettings,OBC-ICL-CPU-Cores-System-BIOSsettings,GLK_ATMS1.0_Automated_TCs,KBLR_ATMS1.0_Automated_TCs,TGL_BIOS_PO_P3,TGL_NEW_BAT,ADL_S_Dryrun_Done,ADL-S_TGP-H_PO_Phase1,TGL_U_EX_BAT,WCOS_BIOS_EFI_ONLY_TCS,ADL-S_ADP-S_DDR4_2DPC_PO_Phase2,RKL_S_CMPH_POE_Sanity,RKL_S_TGPH_POE_Sanity,COMMON_QRC_BAT,RKL_CMLS_CPU_TCS,MTL_PSS_0.5,ADL_S_QRCBAT,ADL-S_Delta3,ADL-P_ADP-LP_DDR4_PO Suite_Phase2,PO_Phase_2,RKL-S X2_(CML-S+CMP-H)_S102,RKL-S X2_(CML-S+CMP-H)_S62,ADL-P_ADP-LP_LP5_PO Suite_Phase2,ADL-P_ADP-LP_DDR5_PO Suite_Phase2,ADL-P_ADP-LP_LP4x_PO Suite_Phase2,ADL-P_QRC,ADL-P_QRC_BAT,RPL_S_PSS_BASE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ADL-S_4SDC1,ADL-S_4SDC3,ADL-S_4SDC4,ADL-S_3SDC5,ADL_N_PSS_0.5,ADL_N_5SGC1,ADL_N_4SDC1,ADL_N_3SDC1,ADL_N_2SDC1,ADL_N_2SDC2,ADL_N_2SDC3,MTL_M_MASTER,MTL_P_MASTER,MTL_S_MASTER,TGL_H_MASTER,QRC_BAT_Customized,ADL_N_QRCBAT,ADL-P_5SGC1,ADL-P_5SGC2,RKL_S_X1_2*1SDC,RPL_S_PO_P2,ADL_M_QRC_BAT,ADL-M_5SGC1,ADL-M_3SDC2,ADL-M_2SDC1,ADL-M_2SDC2,MTL_SIMICS_IN_EXECUTION_TEST,ADL_N_REV0,ADL_N_PO_Phase2,ADL-N_QRC_BAT,MTL_S_Sanity,ADL-N_REV1,RPL_S_QRCBAT,MTL_HSLE_Sanity_SOC,ADL_SBGA_5GC,ADL_SBGA_3DC1,ADL_SBGA_3DC2,ADL_SBGA_3DC3,ADL_SBGA_3DC4,ADL_SBGA_3DC,ADL-M_3SDC1,RPL_P_PSS_BIOSLNL_M_PSS0.5,RPL_Px_PO_P2,RPL_Px_QRC,RPL_SBGA_PO_P2,MTL-S_Pre-Si_In_Production,ADL-N_Post-Si_In_Production,RPL-S_Post-Si_In_Production</t>
  </si>
  <si>
    <t>Validate Type-C USB3.1 gen1 Host Mode functionality on hot insert and removal over Type-C port</t>
  </si>
  <si>
    <t>CSS-IVE-105845</t>
  </si>
  <si>
    <t>EC-FV2,EC-TYPEC,ICL_BAT_NEW,BIOS_EXT_BAT,ec-tgl-pss-exbat,UDL2.0_ATMS2.0,EC-PD-NA,OBC-CNL-PCH-XDCI-USBC-USB2_Storage,OBC-ICL-CPU-iTCSS-TCSS-USB2_Storage,OBC-TGL-CPU-iTCSS-TCSS-USB2_Storage,OBC-LKF-CPU-TCSS-USBC-USB2_Storage,OBC-CFL-PCH-XDCI-USBC-USB2_Storage,TGL_BIOS_PO_P2,TGL_IFWI_PO_P2,TGL_NEW_BAT,TGL_H_PSS_BIOS_BAT,LKF_ROW_BIOS,TGL_U_EX_BAT,LKF_WCOS_BIOS_BAT_NEW,IFWI_Payload_IOM,IFWI_Payload_TBT,IFWI_Payload_EC,MTL_PSS_0.8,MTL_PSS_1.0,UTR_SYNC,MTL_P_MASTER,MTL_M_MASTER,MTL_S_MASTER,RPL_S_MASTER,RPL_P_MASTER,RPL_S_BackwardComp,ADL-S_ 5SGC_1DPC,ADL_N_MASTER,ADL_N_5SGC1,ADL_N_4SDC1,ADL_N_3SDC1,ADL_N_2SDC1,ADL_N_2SDC2,ADL_N_2SDC3,TGL_H_MASTER,IFWI_TEST_SUITE,IFWI_COMMON_UNIFIED,MTL_Test_Suite,MTL_PSS_0.8,IFWI_FOC_BAT,RPL-S_ 5SGC1,RPL-S_4SDC1,RPL-S_2SDC2,CQN_DASHBOARD,ADL-P_5SGC1,ADL-P_5SGC2,ADL-M_5SGC1,ADL-M_2SDC2,ADL-M_3SDC1,ADL-M_3SDC2,ADL-M_2SDC1,ADL-P_2SDC3,MTL_SIMICS_IN_EXECUTION_TEST,RPL-Px_5SGC1,RPL-Px_3SDC1,RPL-P_5SGC1,RPL-P_5SGC2,RPL-P_4SDC1,RPL-P_3SDC2,RPL-P_2SDC3,RPL-S_3SDC1,RPL-S_4SDC2,RPL-S_2SDC1,RPL-S_2SDC2,RPL-S_2SDC3,RPL_S_IFWI_PO_Phase2,MTL_IFWI_BAT,MTL_HFPGA_TCSS,ADL_SBGA_5GC,RPL-SBGA_5SC,ERB,MTL_M_P_PV_POR,RPL-S_4SDC2,RPL-S_2SDC4,RPL-S_2SDC7,RPL_Px_PO_P2,MTL-M_5SGC1,MTL-M_4SDC1,MTL-M_4SDC2,MTL-M_3SDC3,MTL-M_2SDC4,MTL-M_2SDC5,MTL-M_2SDC6,MTL_IFWI_IAC_IOM,RPL_SBGA_IFWI_PO_Phase2,MTL_IFWI_CBV_TBT,MTL_IFWI_CBV_EC,MTL_IFWI_CBV_SPHY,MTL_IFWI_CBV_IOM,MTL-P_5SGC1,MTL-P_4SDC1,MTL-P_4SDC2,MTL-P_3SDC3,MTL-P_3SDC4,MTL-P_2SDC5,MTL-P_2SDC6,MTL_A0_P1,RPL_P_PO_P2,RPL-S_2SDC8</t>
  </si>
  <si>
    <t>Validate Type-C USB3.2 gen2x1 host mode functionality on hot insert and removal over Type-C port</t>
  </si>
  <si>
    <t>CSS-IVE-94314</t>
  </si>
  <si>
    <t>EC-BAT,EC-TYPEC,TCSS-TBT-P1,LKF_TI_GATING,ICL-ArchReview-PostSi,ICL_BAT_NEW,BIOS_EXT_BAT,UDL2.0_ATMS2.0,LKF_PO_Phase2,EC-PD-NA,OBC-CNL-PCH-XDCI-USBC-USB2_Storage,OBC-ICL-CPU-iTCSS-TCSS-USB2_Storage,OBC-TGL-CPU-iTCSS-TCSS-USB2_Storage,OBC-LKF-CPU-TCSS-USBC-USB2_Storage,OBC-CFL-PCH-XDCI-USBC-USB2_Storage,TGL_BIOS_PO_P2,TGL_IFWI_PO_P1,TGL_NEW_BAT,ECLITE-BAT,TGL_IFWI_FOC_BLUE,IFWI_Payload_TBT,IFWI_Payload_EC,MTL_PSS_0.8,MTL_PSS_1.0,UTR_SYNC,MTL_P_MASTER,MTL_S_MASTER,MTL_M_MASTER,RPL_S_MASTER,RPL_P_MASTER,RPL_S_BackwardComp,ADL-S_ 5SGC_1DPC,ADL_N_MASTER,ADL_N_5SGC1,ADL_N_4SDC1,ADL_N_3SDC1,ADL_N_2SDC1,ADL_N_2SDC2,ADL_N_2SDC3,TGL_H_MASTER,IFWI_TEST_SUITE,IFWI_COMMON_UNIFIED,MTL_Test_Suite,MTL_PSS_1.0,IFWI_FOC_BAT,MTL_IFWI_PSS_EXTENDED,RPL-S_ 5SGC1,RPL-S_4SDC1,RPL-S_2SDC2,MTL_TEMP,CQN_DASHBOARD,ADL-P_5SGC1,ADL-P_5SGC2,ADL-M_5SGC1,ADL-M_2SDC2,ADL-M_3SDC1,ADL-M_3SDC2,ADL-M_2SDC1,ADL-P_4SDC1,ADL-P_4SDC2,ADL-P_2SDC3,RPL-Px_5SGC1,RPL-Px_3SDC1,RPL-P_5SGC1,RPL-P_5SGC2,RPL-P_4SDC1,RPL-P_3SDC2,RPL-P_2SDC3,MTL_S_PSS_0.8,MTL_S_IFWI_PSS_0.8,MTL_S_DELTA_FR_COVERAGE,RPL-S_3SDC1,RPL-S_4SDC2,RPL-S_2SDC1,RPL-S_2SDC2,RPL-S_2SDC3,RPL_S_IFWI_PO_Phase2,RPL_S_PO_P3,ADL_N_REV0,ADL-N_REV1,MTL_HFPGA_TCSS,ADL_SBGA_5GC,RPL-SBGA_5SC,MTL_M_P_PV_POR,RPL-S_4SDC2,RPL-S_2SDC4,RPL-S_2SDC7,RPL_Px_PO_P3,MTL-M_5SGC1,MTL-M_4SDC1,MTL-M_4SDC2,MTL-M_3SDC3,MTL-M_2SDC4,MTL-M_2SDC5,MTL-M_2SDC6,RPL_SBGA_PO_P3,RPL_SBGA_IFWI_PO_Phase2,MTL_IFWI_CBV_TBT,MTL_IFWI_CBV_EC,MTL_IFWI_CBV_SPHY,MTL_IFWI_CBV_IOM,MTL-P_5SGC1,MTL-P_4SDC1,MTL-P_4SDC2,MTL-P_3SDC3,MTL-P_3SDC4,MTL-P_2SDC5,MTL-P_2SDC6,RPL_P_PO_P3,RPL-S_2SDC8</t>
  </si>
  <si>
    <t>Validate USB 2.0 device hot-plug functionality over USB2.0 Type-A port pre and post S4 , S5 , warm and cold reboot cycles</t>
  </si>
  <si>
    <t>CSS-IVE-145035</t>
  </si>
  <si>
    <t>UDL2.0_ATMS2.0,ICL_RVPC_NA,TGL_U_GC_DC,RKL-S X2_(CML-S+CMP-H)_S102,RKL-S X2_(CML-S+CMP-H)_S62,UTR_SYNC,MTL_S_MASTER,RPL_S_MASTER,RPL_S_BACKWARDCOMP,ADL_S_Master,ADL_P_master,ADL-S_ 5SGC_1DPC,ADL-S_4SDC2,MTL_PSS_0.8,RPL-S_ 5SGC1,RPL-S_4SDC1,RPL-S_4SDC2,RPL-S_4SDC2,RPL-S_2SDC8,RPL-S_2SDC1,RPL-S_2SDC2,RPL-S_2SDC3,MTL_VS_0.8_TEST_SUITE,MTL_P_VS_0.8,MTL_M_VS_0.8,ADL-P_5SGC1,ADL-P_5SGC2,ADL-M_5SGC1,MTL_SIMICS_IN_EXECUTION_TEST,RPL-Px_5SGC1, ,RPL-Px_4SDC1,RPL-P_5SGC1,RPL-P_4SDC1,RPL-P_3SDC2,NA_4_FHF,ADL_SBGA_5GC,RPL-SBGA_5SC,RPL-SBGA_3SC,RPL-SBGA_4SC,RPL-SBGA_2SC1,RPL-SBGA_2SC2,RPL-S_3SDC1,ADL_SBGA_3DC1,ADL_SBGA_3DC2,ADL_SBGA_3DC3,MTL-M_5SGC1,MTL-M_4SDC1,MTL-M_4SDC2,MTL-M_3SDC3,MTL-M_2SDC4,MTL-M_2SDC5,MTL-M_2SDC6</t>
  </si>
  <si>
    <t>Validate USB 2.0 device hot-plug functionality over USB3.0 Type-A port pre and post S4 , S5 , warm and cold reboot cycles</t>
  </si>
  <si>
    <t>CSS-IVE-145034</t>
  </si>
  <si>
    <t>bios.pch,fw.ifwi.pchc</t>
  </si>
  <si>
    <t>ADL_N_PSS_0.8,ADL_N_5SGC1,ADL_N_4SDC1,ADL_N_3SDC1,ADL_N_2SDC1,ADL_N_2SDC2,ADL_N_2SDC3,RPL_S_PSS_BASE,RPL_S_MASTER,RPL_S_Backwardcomp,IFWI_TEST_SUITE,IFWI_COMMON_UNIFIED,MTL_Test_Suite,MTL_PSS_0.8,RPL-S_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x_5SGC1,RPL-Px_4SDC1,RPL-P_5SGC1,RPL-P_4SDC1,RPL-P_3SDC2,RPL_P_MASTER,NA_4_FHF,ADL_SBGA_5GC,ADL_SBGA_3DC1,ADL_SBGA_3DC2,ADL_SBGA_3DC3,ADL_SBGA_3DC4,RPL-SBGA_5SC,RPL-SBGA_3SC,RPL-SBGA_4SC,RPL-SBGA_2SC1,RPL-SBGA_2SC2,RPL-S_3SDC1,RPL-S_5SGC1,RPL_P_PSS_BIOS,ADL-S_Post-Si_In_Production,MTL-M_5SGC1,MTL-M_4SDC1,MTL-M_4SDC2,MTL-M_3SDC3,MTL-M_2SDC4,MTL-M_2SDC5,MTL-M_2SDC6,MTL_IFWI_IAC_BIOS,MTL_IFWI_CBV_PMC,MTL_IFWI_CBV_TBT,MTL_IFWI_CBV_EC,MTL_IFWI_CBV_PCHC,MTL-M/P_Pre-Si_In_Production,MTL-P_5SGC1, MTL-P_4SDC1 ,MTL-P_4SDC2 ,MTL-P_3SDC3 ,MTL-P_3SDC4 ,MTL-P_2SDC5 ,MTL-P_2SDC6</t>
  </si>
  <si>
    <t>Validate USB 3.0 device hot-plug functionality over USB2.0-Type-A port pre and post S4 , S5 , warm and cold reboot cycles</t>
  </si>
  <si>
    <t>CSS-IVE-145037</t>
  </si>
  <si>
    <t>UDL2.0_ATMS2.0,ICL_RVPC_NA,AMLY22_delta_from_Y42,RKL-S X2_(CML-S+CMP-H)_S102,RKL-S X2_(CML-S+CMP-H)_S62,UTR_SYNC,ADL_N_MASTER,MTL_S_MASTER,RPL_S_MASTER,RPL_S_BACKWARDCOMP,ADL_P_master,ADL-S_4SDC2,ADL-S_4SDC2,ADL_N_5SGC1,ADL_N_4SDC1,ADL_N_3SDC1,ADL_N_2SDC1,ADL_N_2SDC2,ADL_N_2SDC3,IFWI_TEST_SUITE,IFWI_COMMON_UNIFIED,RPL_S_PSS_BASE,MTL_Test_Suite,RPL-S_ 5SGC1,RPL-S_4SDC1,RPL-S_4SDC2,RPL-S_4SDC2,RPL-S_2SDC8,RPL-S_2SDC1,RPL-S_2SDC2,RPL-S_2SDC3,ADL-P_5SGC1,ADL-P_5SGC2,ADL-M_5SGC1,RPL-Px_5SGC1, ,RPL-Px_4SDC1,RPL-P_5SGC1,RPL-P_4SDC1,RPL-P_3SDC2,RPL_P_MASTER,NA_4_FHF,RPL-SBGA_5SC,RPL-SBGA_3SC,RPL-SBGA_4SC,RPL-SBGA_2SC1,RPL-SBGA_2SC2,RPL-S_3SDC1,RPL_P_PSS_BIOS,MTL-M_5SGC1,MTL-M_4SDC1,MTL-M_4SDC2,MTL-M_3SDC3,MTL-M_2SDC4,MTL-M_2SDC5,MTL-M_2SDC6,MTL_IFWI_CBV_PMC,MTL_IFWI_CBV_PCHC,MTL-P_5SGC1, MTL-P_4SDC1 ,MTL-P_4SDC2 ,MTL-P_3SDC3 ,MTL-P_3SDC4 ,MTL-P_2SDC5 ,MTL-P_2SDC6,MTL_A0_P1</t>
  </si>
  <si>
    <t>Validate USB 3.0 devices hot-plug functionality over USB3.0 Type-A port  pre and post S4 , S5 , warm and cold reboot cycles</t>
  </si>
  <si>
    <t>CSS-IVE-145031</t>
  </si>
  <si>
    <t>ADL_N_PSS_0.8,ADL_N_5SGC1,ADL_N_4SDC1,ADL_N_3SDC1,ADL_N_2SDC1,ADL_N_2SDC2,ADL_N_2SDC3,RPL_S_PSS_BASE,RPL_S_MASTER,RPL_S_Backwardcomp,MTL_Test_Suite,MTL_PSS_1.0IFWI_SYNC,IFWI_TEST_SUITE,IFWI_COMMON_UNIFIED,RPL-S_ 5SGC1,RPL-S_4SDC1,RPL-S_4SDC2,RPL-S_4SDC2,RPL-S_2SDC8,RPL-S_2SDC1,RPL-S_2SDC2,RPL-S_2SDC3,ADL-S_ 5SGC_1DPC,ADL-S_5SGC_2DPC,ADL-S_4SDC1,ADL-S_4SDC2,ADL-S_4SDC3,ADL-S_3SDC4,COMMON_QRC_BAT,ADL-P_5SGC1,ADL-P_5SGC2,RKL_S_X1_2*1SDC,ADL-M_5SGC1,ADL_N_REV0,RPL-Px_5SGC1,RPL-Px_4SDC1,RPL-P_5SGC1,RPL-P_4SDC1,RPL-P_3SDC2,MTL_S_PSS_0.8,MTL_S_IFWI_PSS_0.8,RPL_P_MASTER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1.0,MTL_IFWI_CBV_PMC,MTL_IFWI_CBV_TBT,MTL_IFWI_CBV_EC,MTL_IFWI_CBV_PCHC,MTL-M/P_Pre-Si_In_Production,MTL-S_Pre-Si_In_Production,MTL-P_5SGC1, MTL-P_4SDC1 ,MTL-P_4SDC2 ,MTL-P_3SDC3 ,MTL-P_3SDC4 ,MTL-P_2SDC5 ,MTL-P_2SDC6</t>
  </si>
  <si>
    <t>Validate USB devices hot plug check pre and post S0i3(Disconnected Modern Standby) cycle with devices connected on Type-C port</t>
  </si>
  <si>
    <t>SATA HDD NA</t>
  </si>
  <si>
    <t>CSS-IVE-90955</t>
  </si>
  <si>
    <t>bios.platform,bios.sa,fw.ifwi.MGPhy,fw.ifwi.dekelPhy,fw.ifwi.iom,fw.ifwi.nphy,fw.ifwi.pmc,fw.ifwi.sphy,fw.ifwi.tbt</t>
  </si>
  <si>
    <t>KBL_NON_ULT,GLK-IFWI-SI,EC-FV,EC-SX,EC-TYPEC,ICL_BAT_NEW,BIOS_EXT_BAT,UDL2.0_ATMS2.0,EC-PD-NA,OBC-CNL-PCH-XDCI-USBC-USB2_Storage,OBC-ICL-CPU-iTCSS-TCSS-USB2_Storage,OBC-TGL-CPU-iTCSS-TCSS-USB2_Storage,OBC-LKF-CPU-TCSS-USBC-USB2_Storage,OBC-CFL-PCH-XDCI-USBC-USB2_Storage,CML_BIOS_SPL,TGL_IFWI_FOC_BLUE,IFWI_Payload_IOM,IFWI_Payload_TBT,IFWI_Payload_EC,UTR_SYNC,RPL_S_MASTER,RPL_S_BackwardComp,ADL-S_ 5SGC_1DPC,ADL_N_MASTER,ADL_N_5SGC1,ADL_N_4SDC1,ADL_N_3SDC1,ADL_N_2SDC1,ADL_N_2SDC2,ADL_N_2SDC3,IFWI_TEST_SUITE,IFWI_COMMON_UNIFIED,MTL_Test_Suite,ADL-P_5SGC1,ADL-P_5SGC2,MTL_P_MASTER,MTL_S_MASTER,RPL-S_2SDC1,,ADL_SBGA_5GC,RPL-SBGA_5SC,ADL-M_5SGC1,ADL-M_2SDC2,ADL-M_3SDC1,ADL-M_2SDC1,ADL-M_3SDC2,EC-NA,EC-REVIEW,TCSS-TBT-P1,ICL-ArchReview-PostSi,GLK-RS3-10_IFWI,LKF_ERB_PO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RPL-S_ 5SGC1,RPL-S_4SDC1,CQN_DASHBOARD,MTL_M_MASTER,ADL-P_4SDC2,ADL_N_PO_Phase2,RPL-Px_5SGC1,RPL-Px_3SDC1,RPL-P_5SGC1,RPL-P_5SGC2,RPL-P_4SDC1,RPL-P_3SDC2,RPL-P_2SDC3,ADL_N_REV0,ADL-N_REV1,MTL_IFWI_BAT,MTL_HFPGA_TCSS,RPL-S_5SGC1,RPL-S_4SDC2,RPL-S_3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</si>
  <si>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Validate USB2.0 HUB Functionality check in EFI over USB Type-A port</t>
  </si>
  <si>
    <t>CSS-IVE-101590</t>
  </si>
  <si>
    <t>ICL-FW-PSS0.5,ICL-ArchReview-PostSi,GLK-RS3-10_IFWI,InProdATMS1.0_03March2018,PSE 1.0,ICL_RVPC_NA,OBC-CNL-PCH-PXHCI-USB-USB2_USB3_Mouse,OBC-CFL-PCH-PXHCI-USB-USB2_USB3_Mouse,OBC-ICL-PCH-XHCI-USB-USB2_USB3_Mouse,OBC-TGL-PCH-XHCI-USB-USB2_USB3_Mouse,KBLR_ATMS1.0_Automated_TCs,ADL_S_Dryrun_Done,IFWI_Payload_PCHC,RKL-S X2_(CML-S+CMP-H)_S102,RKL-S X2_(CML-S+CMP-H)_S62,UTR_SYNC,RPL_S_MASTER,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NA_4_FHF,ADL_SBGA_5GC,ADL_SBGA_3DC1,ADL_SBGA_3DC2,ADL_SBGA_3DC3,ADL_SBGA_3DC4,RPL-SBGA_5SC,RPL-SBGA_3SC,RPL-SBGA_4SC,RPL-SBGA_2SC1,RPL-SBGA_2SC2,RPL-S_3SDC1,ADL-S_Post-Si_In_Production,MTL-M/P_Pre-Si_In_ProductionMTL-M_4SDC2,MTL-M_2SDC4,MTL-M_5SGC1,MTL-M_2SDC6,MTL-M_2SDC5,MTL-M_4SDC1,MTL-M_3SDC3</t>
  </si>
  <si>
    <t>Validate USB2.0 HUB Functionality check in OS over USB Type-A port</t>
  </si>
  <si>
    <t>CSS-IVE-101591</t>
  </si>
  <si>
    <t>UDL2.0_ATMS2.0,OBC-CNL-PCH-PCIe-IO-storage_Sdcard,OBC-CFL-PCH-PCIe-IO-storage_Sdcard,OBC-ICL-PCH-PCIe-IO-storage_Sdcard,CML_DG1,UTR_SYNC,Automation_Inproduction,RPL_S_MASTER,RPL_S_BackwardComp,ADL-S_ 5SGC_1DPC,ADL-S_4SDC2,ADL_N_MASTER,COMMON_QRC_BAT,ADL_N_REV0,ADL_N_5SGC1,ADL_N_4SDC1,ADL_N_3SDC1,ADL_N_2SDC1,ADL_N_2SDC2,ADL_N_2SDC3,MTL_Test_Suite,IFWI_TEST_SUITE,IFWI_COMMON_UNIFIED,TGL_H_MASTER,RPL-S_ 5SGC1,RPL-S_4SDC1,RPL-S_4SDC2,RPL-S_4SDC2,RPL-S_2SDC8,RPL-S_2SDC1,RPL-S_2SDC2,RPL-S_2SDC3,MTL_TEMP,ADL-P_5SGC1,ADL-P_5SGC2,ADL-M_5SGC1,RPL-Px_5SGC1,RPL-Px_4SDC1,RPL-P_5SGC1,RPL-P_4SDC1,RPL-P_3SDC2,RPL_P_MASTERC,ADL_SBGA_5GC,ADL_SBGA_3DC1,ADL_SBGA_3DC2,ADL_SBGA_3DC3,ADL_SBGA_3DC4,RPL-SBGA_5SC,RPL-SBGA_3SC,RPL-SBGA_4SC,RPL-SBGA_2SC1,RPL-SBGA_2SC2,NA_4_FHF,RPL-S_3SDC1,ADL-S_Post-Si_In_Production,MTL-M_5SGC1,MTL-M_4SDC1,MTL-M_4SDC2,MTL-M_3SDC3,MTL-M_2SDC4,MTL-M_2SDC5,MTL-M_2SDC6,LNL_M_PSS0.8,MTL_IFWI_CBV_PCHC,MTL_PSS_1.0</t>
  </si>
  <si>
    <t>Validate USB2.0/3.0 device enumeration and functionality in EFI shell and OS on cold-plug over USB Type-A port</t>
  </si>
  <si>
    <t>CSS-IVE-50987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</si>
  <si>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COMMON_QRC_BAT,BIOS_BAT_QRC,MTL_PSS_0.8,RKL-S X2_(CML-S+CMP-H)_S102,RKL-S X2_(CML-S+CMP-H)_S62,RPL_S_PSS_BASE,ADL-M_21H2,UTR_SYNC,MTL_S_MASTER,MTL_P_MASTER,MTL_M_MASTER,RPL_S_MASTER,RPL_P_MASTER,RPL_M_MASTER,MTL_HFPGA_SOC_S,RPL_S_BackwardComp,ADL-S_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QRC_BAT_Customized,ADL-P_5SGC1,ADL-P_5SGC2,RKL_S_X1_2*1SDC,ADL-M_5SGC1,MTL_SIMICS_IN_EXECUTION_TEST,ADL_N_REV0,RPL-Px_5SGC1,RPL-Px_4SDC1,MTL_S_Sanity,RPL-P_5SGC1,RPL-P_4SDC1,RPL-P_3SDC2,ADL-N_REV1,NA_4_FHF,ADL_SBGA_5GC,ADL_SBGA_3DC1,ADL_SBGA_3DC2,ADL_SBGA_3DC3,ADL_SBGA_3DC4,RPL-SBGA_5SC,RPL-SBGA_3SC,RPL-SBGA_4SC,RPL-SBGA_2SC1,RPL-SBGA_2SC2,RPL-S_3SDC1,RPL_P_PSS_BIOS,LNL_IO_GENERAL_DELTA_TC,LNL_M_PSS0.8,LNL_M_PSS1.0,MTL-M_5SGC1,MTL-M_4SDC1,MTL-M_4SDC2,MTL-M_3SDC3,MTL-M_2SDC4,MTL-M_2SDC5,MTL-M_2SDC6,LNL_M_PSS0.5,MTL-P_5SGC1, MTL-P_4SDC1 ,MTL-P_4SDC2 ,MTL-P_3SDC3 ,MTL-P_3SDC4 ,MTL-P_2SDC5 ,MTL-P_2SDC6</t>
  </si>
  <si>
    <t>Validate USB2.0/3.0 HUB Functionality check in OS  pre and post S4 , S5 , warm and cold reboot cycles over USB Type-A port</t>
  </si>
  <si>
    <t>CSS-IVE-145029</t>
  </si>
  <si>
    <t>ICL-FW-PSS0.5,CFL-PRDtoTC-Mapping,ICL-ArchReview-PostSi,ICL_BAT_NEW,BIOS_EXT_BAT,InProdATMS1.0_03March2018,PSE 1.0,ICL_RVPC_NA,OBC-CNL-PCH-PXHCI-USB-USB2_Storage,OBC-ICL-PCH-XHCI-USB-USB2_Storage,OBC-TGL-PCH-XHCI-USB-USB2_Storage,OBC-CFL-PCH-PXHCI-USB-USB2_Storage,KBLR_ATMS1.0_Automated_TCs,ADL_S_Dryrun_Done,IFWI_Payload_PCHC,MTL_PSS_0.8,RKL-S X2_(CML-S+CMP-H)_S102,RKL-S X2_(CML-S+CMP-H)_S62,UTR_SYNC,RPL_S_MASTER,RPL_S_BackwardComp,ADL-S_ 5SGC_1DPC,ADL-S_4SDC2,ADL_N_MASTER,ADL_N_5SGC1,ADL_N_4SDC1,ADL_N_3SDC1,ADL_N_2SDC1,ADL_N_2SDC2,ADL_N_2SDC3,IFWI_TEST_SUITE,IFWI_COMMON_UNIFIED,MTL_Test_Suite,RPL-S_ 5SGC1,RPL-S_4SDC1,RPL-S_4SDC2,RPL-S_4SDC2,RPL-S_2SDC8,RPL-S_2SDC1,RPL-S_2SDC2,RPL-S_2SDC3,MTL_TRY_RUN,ADL-P_5SGC1,ADL-P_5SGC2,ADL-M_5SGC1,MTL_SIMICS_IN_EXECUTION_TEST,RPL-Px_5SGC1,RPL-Px_4SDC1,RPL-P_5SGC1,RPL-P_4SDC1,RPL-P_3SDC2,MTL_S_PSS_0.8,MTL_S_IFWI_PSS_0.8,RPL_P_MASTER,RPL_S_IFWI_PO_Phase3,ADL_SBGA_5GC,ADL_SBGA_3DC1,ADL_SBGA_3DC2,ADL_SBGA_3DC3,ADL_SBGA_3DC4,RPL-SBGA_5SC,RPL-SBGA_3SC,RPL-SBGA_4SC,RPL-SBGA_2SC1,RPL-SBGA_2SC2,NA_4_FHF,RPL-S_3SDC1,RPL_Px_PO_P3,MTL-M/P_Pre-Si_In_Production,MTL-M_5SGC1,MTL-M_4SDC1,MTL-M_4SDC2,MTL-M_3SDC3,MTL-M_2SDC4,MTL-M_2SDC5,MTL-M_2SDC6,LNL_M_PSS0.8,RPL_SBGA_IFWI_PO_Phase3,MTL_IFWI_CBV_PMC,MTL_IFWI_CBV_PCHC,RPL_P_PO_P3</t>
  </si>
  <si>
    <t>Validate USB3.0 HUB Functionality check in BIOS over USB Type-A port</t>
  </si>
  <si>
    <t>CSS-IVE-76346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</si>
  <si>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M/P_Pre-Si_In_ProductionADL-P_SODIMM_DDR5_NA,ADL-S_ADP-S_DDR4_2DPC_PO_Phase3,RPL-P_2SDC3,MTL-M_3SDC3,RPL-P_4SDC1,RPL_Px_PO_P3,ADL-S_Delta1,ADL-P_ADP-LP_DDR5_PO Suite_Phase3,ADL-S_4SDC3,ADL-S_Delta2,ADL-S_4SDC1,ADL-S_3SDC4,LKF_WCOS_BIOS_BAT_NEW,PO_Phase_3,NA_4_FHF,ADL-S_Post-Si_In_Production,RPL-S_2SDC2,RPL_S_PO_P3,ADL_N_PO_Phase3, RPL_S_BackwardComp,ADL_SBGA_3DC4,RPL-S_3SDC1,MTL-M_2SDC6,MTL-M_4SDC2,RPL-SBGA_3SC,RPL-SBGA_4SC,RPL-SBGA_2SC1,RPL-SBGA_2SC2,RPL-P_5SGC2,MTL-M/P_Pre-Si_In_ProductionMTL-M_5SGC1,RPL-S_4SDC2,RPL-S_2SDC8,RPL-S_2SDC3,RPL-P_3SDC2,MTL-M/P_Pre-Si_In_Production,ADL-P_ADP-LP_LP4x_PO Suite_Phase3,RPL-PX_5SGC1,IFWI_Payload_PMC,ADL-P_ADP-LP_LP5_PO Suite_Phase3,BIOS_Optimization,RPL-S_ 5SGC1,RPL-S_2SDC1,ADL_SBGA_3DC1,RPL_S_BackwardComp,IFWI_Payload_EC,ADL_SBGA_3DC3,MTL-M_4SDC1,ADL_SBGA_3DC2,RPL-S_4SDC1,MTL_PSS_1.0,MTL_PSS_0.8_Block,MTL-M_2SDC5,MTL-M_2SDC4,ADL-P_ADP-LP_DDR4_PO Suite_Phase3,LNL_M_PSS0.8,LNL_M_PSS1.0,RPL_SBGA_PO_P3,MTL-P_5SGC1, MTL-P_4SDC1 ,MTL-P_4SDC2 ,MTL-P_3SDC3 ,MTL-P_3SDC4 ,MTL-P_2SDC5 ,MTL-P_2SDC6,ADL-N_Post-Si_In_Production</t>
  </si>
  <si>
    <t>Validate USB3.0 HUB Functionality check in EFI over USB Type-A port</t>
  </si>
  <si>
    <t>CSS-IVE-76347</t>
  </si>
  <si>
    <t>BIOS_Optimization,MTL_PSS_0.8,MTL_PSS_1.1,UTR_SYNC,MTL_HFPGA_ISH,ADL-S_4SDC2,ADL-S_4SDC2,ADL_N_MASTER,ADL_N_REV0,ADL_N_5SGC1,ADL_N_4SDC1,ADL_N_3SDC1,ADL_N_2SDC1,ADL_N_2SDC2,ADL_N_2SDC3,RPL_S_MASTER,RPL_S_Backwardcomp,TGL_H_MASTER,RPL-S_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RPL-PX_5SGC1,ADL-S_Post-Si_In_Production,MTL-M/P_Pre-Si_In_ProductionMTL-M_5SGC1,MTL-M_2SDC5,MTL-M_4SDC1,MTL-M_3SDC3,MTL-M_2SDC6,MTL-M_2SDC4,MTL-M_4SDC2,LNL_M_PSS0.8,LNL_M_PSS1.1,MTL-P_5SGC1, MTL-P_4SDC1 ,MTL-P_4SDC2 ,MTL-P_3SDC3 ,MTL-P_3SDC4 ,MTL-P_2SDC5 ,MTL-P_2SDC6,ADL-N_Post-Si_In_Production</t>
  </si>
  <si>
    <t>Validate USB4 Dock Device functionality after S3 Cycle</t>
  </si>
  <si>
    <t>ignored s3</t>
  </si>
  <si>
    <t>CSS-IVE-133230</t>
  </si>
  <si>
    <t>bios.platform,bios.sa,fw.ifwi.dekelPhy,fw.ifwi.iom,fw.ifwi.pmc,fw.ifwi.sam,fw.ifwi.tbt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</si>
  <si>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5SGC_1DPC,TGL_H_MASTER,ADL-P_5SGC1,ADL-P_5SGC2,ADL-M_5SGC1,ADL-M_2SDC2,ADL-M_3SDC1,ADL-M_3SDC2,ADL-P_4SDC1,ADL-P_4SDC2,ADL-P_3SDC5,RPL-Px_3SDC1,RPL-P_5SGC2,RPL-P_2SDC3,RPL-S_ 5SGC1,RPL-S_4SDC1,ADL_SBGA_5GC,RPL-SBGA_5SC,MTL_PSS_1.0_BLOCK,MTL-M_5SGC1,MTL-M_4SDC1,MTL-M_4SDC2,MTL-M_3SDC3,MTL-M_2SDC4,MTL-M_2SDC5,MTL-M_2SDC6,MTL-P_5SGC1,MTL-P_4SDC1,MTL-P_4SDC2,MTL-P_3SDC3,MTL-P_3SDC4,MTL-P_2SDC5,MTL-P_2SDC6</t>
  </si>
  <si>
    <t>Validate USB4 Dock Device functionality after S4,S5, warm and cold boot cycles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</si>
  <si>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</si>
  <si>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hot plug during S3 cycles</t>
  </si>
  <si>
    <t>CSS-IVE-133231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</si>
  <si>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5SGC_1DPC,TGL_H_MASTER,ADL-P_5SGC1,ADL-P_5SGC2,ADL-M_5SGC1,ADL-M_2SDC2,ADL-M_3SDC1,ADL-M_3SDC2,ADL-M_2SDC1,ADL-P_4SDC1,ADL-P_4SDC2,ADL-P_3SDC5,ADL_N_REV0,RPL-Px_3SDC1,RPL-P_5SGC2,RPL-P_2SDC3,RPL-S_ 5SGC1,RPL-S_4SDC1,ADL_SBGA_5GC,RPL-SBGA_5SC,MTL_PSS_1.0_BLOCK,MTL_IFWI_QAC,MTL-M_5SGC1,MTL-M_4SDC1,MTL-M_4SDC2,MTL-M_3SDC3,MTL-M_2SDC4,MTL-M_2SDC5,MTL-M_2SDC6,MTL-P_5SGC1,MTL-P_4SDC1,MTL-P_4SDC2,MTL-P_3SDC3,MTL-P_3SDC4,MTL-P_2SDC5,MTL-P_2SDC6</t>
  </si>
  <si>
    <t>Validate USB4 Dock Device functionality hot plug during S4, S5 cycles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</si>
  <si>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</si>
  <si>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on cold plug</t>
  </si>
  <si>
    <t>CSS-IVE-133233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</si>
  <si>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</si>
  <si>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CSS-IVE-133227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</si>
  <si>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5SGC1,RPL-S_4SDC1,ADL_SBGA_5GC,RPL-SBGA_5SC,IFWI_SYNC,MTL_PSS_1.0_BLOCK,MTL_A0_P1</t>
  </si>
  <si>
    <t>Validate USB4 Hub Device functionality after S3 cycles</t>
  </si>
  <si>
    <t>CSS-IVE-133222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</si>
  <si>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</si>
  <si>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after S4, S5, warm and cold boot cycles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</si>
  <si>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</si>
  <si>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hot plug during S3 cycles</t>
  </si>
  <si>
    <t>s3 ignored</t>
  </si>
  <si>
    <t>CSS-IVE-133223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</si>
  <si>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</si>
  <si>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hot plug during S4, S5 cycles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</si>
  <si>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</si>
  <si>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cold plug</t>
  </si>
  <si>
    <t>CSS-IVE-133225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</si>
  <si>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5SGC_1DPC,ADL-P_5SGC1,ADL-P_5SGC2,ADL-M_5SGC1,ADL-M_2SDC2,ADL-M_3SDC1,ADL-M_3SDC2,ADL-M_2SDC1,ADL-P_4SDC1,ADL-P_3SDC5,RPL-Px_5SGC1,RPL-Px_3SDC1,RPL-P_5SGC1,RPL-P_5SGC2,RPL-P_4SDC1,RPL-P_3SDC2,RPL-P_2SDC3,RPL-S_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</si>
  <si>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hot insert and removal</t>
  </si>
  <si>
    <t>CSS-IVE-133219</t>
  </si>
  <si>
    <t>IFWI_Payload_IOM,IFWI_Payload_TBT,IFWI_Payload_EC,MTL_PSS_1.0,MTL_PSS_0.8,MTL_PSS_1.1,UTR_SYNC,MTL_P_MASTER,MTL_M_MASTER,MTL_S_MASTER,RPL_S_MASTER,RPL_S_BackwardComp,ADL-S_ 5SGC_1DPC,ADL-S_4SDC1,ADL-S_4SDC2,ADL-S_4SDC4,ADL-P_5SGC1,ADL-P_5SGC2,ADL-M_5SGC1,ADL-M_2SDC2,ADL-M_3SDC1,ADL-M_3SDC2,ADL-M_2SDC1,ADL-P_4SDC1,ADL-P_3SDC5,RPL-Px_5SGC1,RPL-Px_3SDC1,RPL-P_5SGC1,RPL-P_5SGC2,RPL-P_4SDC1,RPL-P_3SDC2,RPL-P_2SDC3,RPL-S_ 5SGC1,RPL-S_4SDC1,ADL_SBGA_5GC,RPL-SBGA_5SC,IFWI_SYNC</t>
  </si>
  <si>
    <t>Validate warm reboot cycle from EFI Shell using USB keyboard connected over USB Type-A port</t>
  </si>
  <si>
    <t>CSS-IVE-54028</t>
  </si>
  <si>
    <t>ADL_N_PSS_0.8,ADL_N_5SGC1,ADL_N_4SDC1,ADL_N_3SDC1,ADL_N_2SDC1,ADL_N_2SDC2,ADL_N_2SDC3,RPL_S_PSS_BASE,RPL_S_MASTER,RPL_S_Backwardcomp,MTL_VS_0.8,MTL_PSS_0.5,TGL_H_MASTER,MTL_VS_0.8_TEST_SUITE,RPL-S_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2,MTL-M_2SDC5,RPL_P_PSS_BIOS,MTL-M_3SDC3,MTL-M_2SDC4,MTL-M_2SDC6,MTL-M_4SDC1,LNL_M_PSS0.5,MTL-P_5SGC1, MTL-P_4SDC1 ,MTL-P_4SDC2 ,MTL-P_3SDC3 ,MTL-P_3SDC4 ,MTL-P_2SDC5 ,MTL-P_2SDC6,RPL-S_Post-Si_In_Production</t>
  </si>
  <si>
    <t>Validate Wi-Fi Network Connectivity by self and External ping</t>
  </si>
  <si>
    <t>CSS-IVE-102612</t>
  </si>
  <si>
    <t>ICL_BAT_NEW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CML-H_ADP-S_PO_Phase2,IFWI_Payload_Platform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MTL_S_IFWI_PSS_0.8,MTL_S_PSS_0.8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</si>
  <si>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Verification of hot keys (F2 &amp; F7) functionality check while BOOT</t>
  </si>
  <si>
    <t>CSS-IVE-78670</t>
  </si>
  <si>
    <t>ICL-FW-PSS0.3,ICL_PSS_BAT_NEW,ICL_BAT_NEW,BIOS_EXT_BAT,UDL2.0_ATMS2.0,OBC-CNL-PCH-XDCI-USB-keyboard,OBC-CFL-PCH-XDCI-USB-keyboard,OBC-LKF-PCH-TCSS-USB-keyboard,OBC-ICL-PTF-HotKeys-System-Bootflows,OBC-TGL-PTF-HotKeys-System-Bootflows,TGL_BIOS_PO_P1,TGL_H_PSS_IFWI_BAT,ADL_S_Dryrun_Done,PSS_ADL_Automation_In_Production,ADL-S_TGP-H_PO_Phase1,WCOS_BIOS_EFI_ONLY_TCS,ADL-S_ADP-S_DDR4_2DPC_PO_Phase1,RKL_S_TGPH_POE,ADL_P_Automated_TCs,ADL_P_ERB_BIOS_PO,TGL_U_GC_DC,IFWI_Payload_BIOS,ADL-S_Delta1,ADL-S_Delta2,ADL-S_Delta3,ADL-P_ADP-LP_DDR4_PO Suite_Phase1,PO_Phase_1,RKL-S X2_(CML-S+CMP-H)_S102,RKL-S X2_(CML-S+CMP-H)_S62,ADL-P_ADP-LP_LP5_PO Suite_Phase1,ADL-P_ADP-LP_DDR5_PO Suite_Phase1,ADL-P_ADP-LP_LP4x_PO Suite_Phase1,MTL_TRY_RUN,MTL_PSS_0.5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MTL_HFPGA_SOC_S,RPL-S_ 5SGC1,RPL-S_2SDC7,RPL-S_4SDC2,RPL_S_MASTER,RPL_P_MASTER,RPL_S_BackwardCompc,ADL-S_ 5SGC_1DPC,ADL-S_4SDC1,ADL-S_4SDC2,ADL-S_4SDC3,ADL-S_3SDC4,ADL_N_MASTER,ADL_N_PSS_0.5,ADL_N_5SGC1,ADL_N_4SDC1,ADL_N_3SDC1,ADL_N_2SDC1,ADL_N_2SDC2,ADL_N_2SDC3,MTL_Test_Suite,RPL_S_PSS_BASE,IFWI_TEST_SUITE,IFWI_COMMON_UNIFIED,TGL_H_MASTER,ADL-P_5SGC1,ADL-P_5SGC2,MTL_IFWI_Sanity,RPL_S_PO_P1,ADL-M_5SGC1,ADL-M_3SDC2,ADL-M_2SDC1,ADL-M_2SDC2,MTL_SIMICS_IN_EXECUTION_TEST,MTL_HSLE_Sanity_SOC,ADL_SBGA_5GC,ADL_SBGA_3DC1,ADL_SBGA_3DC2,ADL_SBGA_3DC3,ADL_SBGA_3DC4,ADL_SBGA_3DC,RPL_P_PSS_BIOSLNL_M_PSS0.5,MTL_S_BIOS_Emulation,RPL_Px_PO_P1,ADL-S_Post-Si_In_Production,MTL-M/P_Pre-Si_In_Production,RPL_SBGA_PO_P1,MTL_IFWI_CBV_BIOS,MTL-S_Pre-Si_In_Production,RPL_P_PO_P1,RPL-S_Post-Si_In_Production,ADL-N_Post-Si_In_Production</t>
  </si>
  <si>
    <t>Verification of resolution for 5K display panel in Pre-OS</t>
  </si>
  <si>
    <t>display</t>
  </si>
  <si>
    <t>CSS-IVE-99449</t>
  </si>
  <si>
    <t>ICL_BAT_NEW,ICL-ArchReview-PostSi,ICL_RFR,BIOS_EXT_BAT,UDL2.0_ATMS2.0,OBC-ICL-GPU-DDI-Display-DP,OBC-TGL-GPU-DDI-Display-DP,RKL_CMLS_CPU_TCS,ADL-S_Delta3,MTL_PSS_1.1,ADL-M_21H2,UTR_SYNC,RPL_S_MASTER,RPL_S_BackwardComp,MTL_P_MASTER,MTL_M_MASTER,ADL-S_ 5SGC_1DPC,ADL-S_ 5SGC_1DPC,ADL-S_3SDC4,TGL_H_MASTER,RPL-S_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</si>
  <si>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Verification of resolution for 8K display panel in Post OS</t>
  </si>
  <si>
    <t>CSS-IVE-100091</t>
  </si>
  <si>
    <t>ICL_BAT_NEW,ICL-ArchReview-PostSi,ICL_RFR,TGL_NEW,BIOS_EXT_BAT,UDL2.0_ATMS2.0,OBC-ICL-GPU-DDI-Display-DP,OBC-TGL-GPU-DDI-Display-DP,COMMON_QRC_BAT,TGL_H_QRC_NA,IFWI_Payload_Platform,ADL-S_Delta1,ADL-S_Delta3,MTL_PSS_1.1,UTR_SYNC,MTL_P_MASTER,RPL_S_MASRTER,ADL-S_ 5SGC_1DPC,ADL-S_ 5SGC_1DPC,ADL-S_4SDC2,MTL_Test_Suite,IFWI_COMMON_UNIFIED,IFWI_TEST_SUITE,TGL_H_MASTER,RPL-S_ 5SGC1,RPL-S_4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_IFWI_CBV_BIOS,MTL-P_5SGC1,MTL-P_4SDC2,MTL-P_3SDC3,MTL-P_3SDC4,LNL_M_PSS1.1</t>
  </si>
  <si>
    <t>Verification of resolution for 8K display panel in Pre-OS</t>
  </si>
  <si>
    <t>CSS-IVE-100090</t>
  </si>
  <si>
    <t>ICL_PSS_BAT_NEW,ICL_BAT_NEW,TGL_NEW,BIOS_EXT_BAT,UDL2.0_ATMS2.0,OBC-ICL-GPU-DDI-Display-DP,OBC-TGL-GPU-DDI-Display-DP,COMMON_QRC_BAT,TGL_H_QRC_NA,MTL_PSS_1.1,ADL-M_21H2,UTR_SYNC,RPL_S_MASRTER,MTL_P_MASTER,ADL-S_ 5SGC_1DPC,ADL-S_ 5SGC_1DPC,ADL-S_3SDC4,TGL_H_MASTER,RPL-S_ 5SGC1,RPL-S_4SDC1,RPL-S_3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-P_5SGC1,MTL-P_4SDC2,MTL-P_3SDC3,MTL-P_3SDC4,LNL_M_PSS1.1</t>
  </si>
  <si>
    <t>Verification of SPI Initialization</t>
  </si>
  <si>
    <t>CSS-IVE-62160</t>
  </si>
  <si>
    <t>CFL-PRDtoTC-Mapping,ICL_PSS_BAT_NEW,InProdATMS1.0_03March2018,PSE 1.0,OBC-CNL-EC-SPI-Internalbus,OBC-ICL-EC-SPI-InternalBus,OBC-LKF-EC-SPI-Internalbus-FlexIO,OBC-TGL-EC-SPI-InternalBus,KBLR_ATMS1.0_Automated_TCs,TGL_NEW_BAT,TGL_H_PSS_BIOS_BAT,CML_DG1,LKF_WCOS_BIOS_BAT_NEW,ADL_S_Dryrun_Done,ADL-S_Delta1,ADL-S_Delta2,RKL-S X2_(CML-S+CMP-H)_S102,RKL-S X2_(CML-S+CMP-H)_S62,UTR_SYNC,RPL_S_MASTER,RPL_S_BackwardComp,MTL_S_MASTER,MTL_P_MASTER,MTL_M_MASTER,ADL-S_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RPL-Px_5SGC1,MTL_S_Sanity,ADL_N_REV0,ADL-N_REV1,ADL_SBGA_5GC,ADL_SBGA_3DC1,ADL_SBGA_3DC2,ADL_SBGA_3DC3,ADL_SBGA_3DC4,RPL-P_5SGC1,RPL-P_4SDC1,RPL-P_3SDC2,RPL-SBGA_5SC,RPL-SBGA_3SC1,RPL-S_3SDC1,LNL_IO_GENERAL_DELTA_TC,MTL-M_5SGC1,MTL-M_4SDC1,MTL-M_4SDC2,MTL-M_3SDC3,MTL-M_2SDC4,MTL-M_2SDC5,MTL-M_2SDC6,ADL-S_Post-Si_In_Production,MTL-M/P_Pre-Si_In_Production,LNL_M_PSS0.5,LNL_M_PSS0.5,MTL-P_5SGC1,MTL-P_4SDC1,MTL-P_4SDC2,MTL-P_3SDC3,MTL-P_3SDC4,MTL-P_2SDC5,MTL-P_2SDC6,ADL-N_Post-Si_In_Production,RPL-S_Post-Si_In_Production</t>
  </si>
  <si>
    <t>Verify  "PCH Energy Reporting" enabled as a default in the BIOS</t>
  </si>
  <si>
    <t>CSS-IVE-133071</t>
  </si>
  <si>
    <t>UTR_SYNC,ADL-P_5SGC1,ADL-P_5SGC2,ADL-M_5SGC1,RPL-P_5SGC1,RPL-P_5SGC2,RPL-P_2SDC3,RPL-Px_5SGC1,MTL-M_5SGC1,MTL-M_4SDC1,MTL-M_4SDC2,MTL-M_3SDC3,MTL-M_2SDC4,MTL-M_2SDC5,MTL-M_2SDC6,ADL-S_Post-Si_In_Production,MTL-P_5SGC1,MTL-P_4SDC1,MTL-P_4SDC2,MTL-P_3SDC3,MTL-P_3SDC4,MTL-P_2SDC5,MTL-P_2SDC6,MTL_A0_P1</t>
  </si>
  <si>
    <t>Verify  MRC training when 2xRefresh  is Disabled and Hardware RHP is Enabled</t>
  </si>
  <si>
    <t>memory</t>
  </si>
  <si>
    <t>CSS-IVE-136373</t>
  </si>
  <si>
    <t>bios.mrc_client</t>
  </si>
  <si>
    <t>ADL-S_Delta,ADL-S_Delta1,ADL-S_Delta2,ADL-S_Delta3,UTR_SYNC,ADL_N_MASTER,RPL_S_MASTER,RPL_P_MASTER,RPL_M_MASTER,RPL_S_BackwardComp,ADL-S_ 5SGC_1DPC,ADL-S_4SDC2,ADL_N_PSS_0.8,ADL_N_5SGC1,ADL_N_4SDC1,ADL_N_3SDC1,ADL_N_2SDC1,ADL_N_2SDC2,ADL_N_2SDC3,MTL_TRY_RUN,TGL_H_MASTER,RPL-S_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MTL-P_5SGC1,MTL-P_4SDC1,MTL-P_4SDC2,MTL-P_3SDC3,MTL-P_3SDC4,MTL-P_2SDC5,MTL-P_2SDC6,JSL_QRC_BAT</t>
  </si>
  <si>
    <t>Memory Technologies and Topologies</t>
  </si>
  <si>
    <t>Verify  MRC training with 2xRefresh  is Enabled</t>
  </si>
  <si>
    <t>CSS-IVE-136372</t>
  </si>
  <si>
    <t>ADL-S_Delta,ADL-S_Delta1,ADL-S_Delta2,ADL-S_Delta3,UTR_SYNC,ADL_N_MASTER,RPL_S_MASTER,RPL_S_BackwardComp,ADL-S_ 5SGC_1DPC,ADL-S_4SDC2,ADL_N_PSS_0.8,ADL_N_5SGC1,ADL_N_4SDC1,ADL_N_3SDC1,ADL_N_2SDC1,ADL_N_2SDC2,ADL_N_2SDC3,TGL_H_MASTER,RPL-S_ 5SGC1,RPL-S_4SDC1,RPL-S_4SDC2,RPL-S_4SDC2,RPL-S_2SDC8,RPL-S_2SDC1,RPL-S_2SDC2,RPL-S_2SDC3MTL_TRP_2,ADL-P_5SGC1,ADL-P_5SGC2,ADL-M_5SGC1,RPL-Px_5SGC1,RPL-Px_4SDC1,RPL-P_5SGC1,RPL-P_4SDC1,RPL-P_3SDC2,ADL_N_REV0,ADL-N_REV1,ADL_SBGA_5GC,ADL_SBGA_3DC1,ADL_SBGA_3DC2,ADL_SBGA_3DC3,ADL_SBGA_3DC4,RPL-SBGA_5SC,RPL-SBGA_3SC,ADL-S_Post-Si_In_Production,MTL-M_5SGC1,MTL-M_4SDC1,MTL-M_4SDC2,MTL-M_3SDC3,MTL-M_2SDC4,MTL-M_2SDC5,MTL-M_2SDC6,MTL-P_5SGC1,MTL-P_4SDC1,MTL-P_4SDC2,MTL-P_3SDC3,MTL-P_3SDC4,MTL-P_2SDC5,MTL-P_2SDC6,JSL_QRC_BAT,RPL-S_Post-Si_In_Production</t>
  </si>
  <si>
    <t>Verify  Type-C USB3.1 gen2 device enumeration over Type-C port  with Retimer Compliance mode Enable/Disable</t>
  </si>
  <si>
    <t>CSS-IVE-133063</t>
  </si>
  <si>
    <t>bios.platform,bios.sa,fw.ifwi.dekelPhy,fw.ifwi.iom,fw.ifwi.pmc,fw.ifwi.tbt</t>
  </si>
  <si>
    <t>IFWI_Payload_TBT,IFWI_Payload_EC,MTL_PSS_1.1,UTR_SYNC,MTL_P_MASTER,MTL_M_MASTER,MTL_S_MASTER,ADL_N_MASTER,ADL_N_5SGC1,ADL_N_4SDC1,ADL_N_3SDC1,ADL_N_2SDC1,ADL_N_2SDC2,ADL_N_2SDC3,TGL_H_MASTER,ADL-P_5SGC1,ADL-P_5SGC2,RPL_P_MASTER,RPL_S_MASTER,ADL-M_5SGC1,ADL-M_2SDC2,ADL-M_3SDC1,ADL-M_3SDC2,ADL-M_2SDC1,ADL-P_3SDC3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</si>
  <si>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"CPU TH Mem Buffer Size 0" BIOS option/policy for NPK Support</t>
  </si>
  <si>
    <t>CSS-IVE-99334</t>
  </si>
  <si>
    <t>UDL2.0_ATMS2.0,OBC-CNL-CPU-NPK-Debug,OBC-ICL-CPU-NPK-Debug,OBC-LKF-CPU-NPK-Debug,OBC-TGL-CPU-NPK-Debug,WCOS_BIOS_EFI_ONLY_TCS,ADL_S_Dryrun_Done,RKL_CMLS_CPU_TCS,MTL_NA,ADL-M_21H2,UTR_SYNC,RPL-Px_4SDC1,RPL-P_3SDC3,ADL-M_3SDC1,RPL-SBGA_5SC,RPL-SBGA_3SC1,RPL-P_5SGC1,RPL-P_2SDC4,RPL-P_PNP_GC,,RPL-P_4SDC1,RPL-P_3SDC2,,RPL-Px_5SGC1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</si>
  <si>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"CPU TH Mem Buffer Size 1" BIOS option/policy for NPK Support</t>
  </si>
  <si>
    <t>CSS-IVE-99218</t>
  </si>
  <si>
    <t>UDL2.0_ATMS2.0,OBC-CNL-CPU-NPK-Debug,OBC-ICL-CPU-NPK-Debug,OBC-LKF-CPU-NPK-Debug,OBC-TGL-CPU-NPK-Debug,WCOS_BIOS_EFI_ONLY_TCS,ADL_S_Dryrun_Done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N_Post-Si_In_Production</t>
  </si>
  <si>
    <t>Verify "CPU Trace Hub Enable Mode" BIOS policy/option for NPK Support</t>
  </si>
  <si>
    <t>CSS-IVE-99217</t>
  </si>
  <si>
    <t>BIOS_EXT_BAT,InProdATMS1.0_03March2018,OBC-CNL-CPU-NPK-Debug,OBC-ICL-CPU-NPK-Debug,OBC-LKF-CPU-NPK-Debug,ADL_S_Dryrun_Done,UTR_SYNC,RPL-Px_4SDC1,RPL-P_3SDC3,ADL-M_3SDC1,RPL-SBGA_5SC,RPL-SBGA_3SC1,RPL-P_5SGC1,RPL-P_2SDC4,RPL-P_PNP_GC,,RPL-P_4SDC1,RPL-P_3SDC2,,RPL-Px_5SGC1,,RPL-S_ 5SGC1,RPL-S_2SDC7,RPL-S_3SDC1,RPL-S_4SDC1,RPL-S_4SDC2,RPL-S_4SDC2,RPL-S_2SDC1,RPL-S_2SDC2,RPL-S_2SDC3,RPL_S_MASTER,RPL_S_BackwardCompc,RPL_P_MASTER,ADL-S_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ADL-N_Post-Si_In_Production,RPL-S_Post-Si_In_Production</t>
  </si>
  <si>
    <t>Verify "PCH Trace Hub Enable Mode" BIOS policy/option for NPK Support</t>
  </si>
  <si>
    <t>CSS-IVE-84935</t>
  </si>
  <si>
    <t>CFL-PRDtoTC-Mapping,ICL_BAT_NEW,BIOS_EXT_BAT,OBC-CNL-CPU-NPK-Debug,OBC-CFL-CPU-NPK-Debug,OBC-LKF-CPU-NPK-Debug,OBC-ICL-CPU-NPK-Debug,OBC-TGL-CPU-NPK-Debug,RKL_PSS0.5,ADL_S_Dryrun_Done,WCOS_BIOS_EFI_ONLY_TCS,RKL_CMLS_CPU_TCS,LNL_M_PSS1.0,RKL-S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MTL_S_MASTER,MTL_S_MASTERIFWI_COVERAGE_DELTA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_SBGA_3DC3,ADL_SBGA_3DC4,QRC_BAT_Customized,ADL-S_Post-Si_In_Production,MTL-M/P_Pre-Si_In_Production,ADL-N_Post-Si_In_Production,RPL-S_Post-Si_In_Production</t>
  </si>
  <si>
    <t>Verify "Platform Debug Consent" BIOS option/policy</t>
  </si>
  <si>
    <t>CSS-IVE-102155</t>
  </si>
  <si>
    <t>EC-FV,UDL2.0_ATMS2.0,OBC-CNL-CPU-NPK-Debug-PDC_biossettings,OBC-CFL-CPU-NPK-Debug-PDC_biossettings,OBC-ICL-CPU-NPK-Debug-PDC_biossettings,OBC-TGL-CPU-NPK-Debug-PDC_biossettings,OBC-LKF-CPU-NPK-Debug-PDC_biossettings,TGL_BIOS_PO_P2,TGL_H_PSS_BIOS_BAT,ADL-S_TGP-H_PO_Phase2,WCOS_BIOS_EFI_ONLY_TCS,ADL_S_Dryrun_Done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5SGC1,RPL-S_2SDC7,RPL-S_3SDC1,RPL-S_4SDC1,RPL-S_4SDC2,RPL-S_4SDC2,RPL-S_2SDC1,RPL-S_2SDC2,RPL-S_2SDC3,RPL_S_MASTER,RPL_S_BackwardCompc,RPL_P_MASTER,ADL-S_ 5SGC_1DPC,ADL-S_4SDC1,ADL-S_4SDC2,ADL-S_4SDC4,MTL_S_MASTER,MTL_M_MASTER,MTL_P_MASTER,ADL_N_REV0,ADL_N_5SGC1,ADL_N_4SDC1,ADL_N_3SDC1,ADL_N_2SDC1,ADL_N_2SDC2,ADL_N_2SDC3,TGL_H_MASTER,TGL_H_5SGC1,TGL_H_4SDC1,TGL_H_4SDC2,TGL_H_4SDCMTL_TRP_1,ADL-P_5SGC1,ADL-P_5SGC2,ADL-M_5SGC1,ADL-M_3SDC2,ADL-M_2SDC1,ADL-M_2SDC2,MTL_VS_1.0,ADL-N_REV1,ADL_SBGA_5GC,ADL_SBGA_3DC1,ADL_SBGA_3DC2,ADL_SBGA_3DC3,ADL_SBGA_3DC4,ADL_SBGA_3DC,RPL_P_PSS_BIOS,MTL_S_BIOS_Emulation,ADL-S_Post-Si_In_Production</t>
  </si>
  <si>
    <t>Verify "Slide to shutdown" option does not come up on UI on resuming from CMS / S0i3</t>
  </si>
  <si>
    <t>CSS-IVE-79983</t>
  </si>
  <si>
    <t>bios.platform,fw.ifwi.pmc</t>
  </si>
  <si>
    <t>EC-FV,EC-GPIO,EC-SX,ICL-ArchReview-PostSi,GLK-RS3-10_IFWI,InProdATMS1.0_03March2018,PSE 1.0,OBC-CNL-PTF-PMC-PM-s0ix,OBC-CFL-PTF-PMC-PM-S0ix,OBC-LKF-PTF-PMC-PM-S0ix_MS,OBC-ICL-PTF-PMC-PM-S0ix_MS,OBC-TGL-PTF-PMC-PM-S0ix,CML_EC_FV,TGL_Arch_review,RKL_POE,RKL_S_CMPH_POE,RKL_S_TGPH_POE,ECVAL-DT-FV,TGL_H_Delta,TGL_H_QRC_NA,ADL_P_ERB_BIOS_PO,IFWI_Payload_Platform,RKL-S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5SGC1,RPL-S_4SDC1,RPL-S_4SDC2,RPL-S_4SDC2,RPL-S_2SDC2,RPL-S_2SDC3,RPL-S_2SDC7,RPL-S_2SDC8,RPL-Px_5SGC1
,MTL-M_5SGC1,MTL-M_4SDC1,MTL-M_4SDC2,MTL-M_3SDC3,MTL-M_2SDC4,MTL-M_2SDC5,MTL-M_2SDC6,MTL_IFWI_CBV_PMC,MTL-P_5SGC1,MTL-P_4SDC1,MTL-P_4SDC2,MTL-P_3SDC3,MTL-P_3SDC4,MTL-P_2SDC5,MTL-P_2SDC6</t>
  </si>
  <si>
    <t>Verify 3.5mm jack Wired headphones/headset detection after abrupt G3</t>
  </si>
  <si>
    <t>CSS-IVE-113849</t>
  </si>
  <si>
    <t>ICL-ArchReview-PostSi,ICL_RFR,UDL2.0_ATMS2.0,OBC-ICL-PCH-AVS-Audio-HDA_Headphone,OBC-TGL-PCH-AVS-Audio-HDA_Headphone,IFWI_Payload_Platform,UTR_SYNC,RPL_S_MASTER,RPL_S_BackwardComp,ADL-S_ 5SGC_1DPC,ADL-S_4SDC1,ADL-S_4SDC2,ADL-S_4SDC4,ADL_N_MASTER,ADL_N_5SGC1,ADL_N_4SDC1,ADL_N_3SDC1,ADL_N_2SDC1,ADL_N_2SDC2,ADL_N_2SDC3,TGL_H_MASTER,RPL-S_ 5SGC1,RPL-S_4SDC1,RPL-S_3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2SDC8</t>
  </si>
  <si>
    <t>Verify 3.5mm jack Wired headphones/headset detection on Pre and Post S0i3 (Modern Standby) cycle</t>
  </si>
  <si>
    <t>CSS-IVE-113708</t>
  </si>
  <si>
    <t>ICL_BAT_NEW,ICL-ArchReview-PostSi,ICL_RFR,BIOS_EXT_BAT,UDL2.0_ATMS2.0,LKF_PO_Phase3,LKF_PO_New_P3,OBC-LKF-PCH-AVS-Audio-HDA_Headphone,OBC-ICL-PCH-AVS-Audio-HDA_Headphone,OBC-TGL-PCH-AVS-Audio-HDA_Headphone,IFWI_Payload_Platform,MTL_PSS_1.0,UTR_SYNC,RPL_S_MASTER,RPL_S_BackwardComp,ADL-S_ 5SGC_1DPC,ADL-S_4SDC1,ADL-S_4SDC2,ADL-S_4SDC4,ADL_N_MASTER,ADL_N_5SGC1,ADL_N_4SDC1,ADL_N_3SDC1,ADL_N_2SDC1,ADL_N_2SDC2,ADL_N_2SDC3,TGL_H_MASTER,MTL_Test_Suite,IFWI_TEST_SUITE,IFWI_COMMON_UNIFIED,RPL-S_ 5SGC1,RPL-S_4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MTL_PSS_CMS,MTL_PSS_CMS,RPL-P_PNP_GC,RPL-P_3SDC3,RPL-S_2SDC7,MTL-M_5SGC1,MTL-M_4SDC1,MTL-M_4SDC2,MTL-M_3SDC3,MTL-M_2SDC4,MTL-M_2SDC5,MTL-M_2SDC6,LNL_M_PSS1.0,MTL-P_5SGC1,MTL-P_4SDC1,MTL-P_4SDC2,MTL-P_3SDC3,MTL-P_3SDC4,MTL-P_2SDC5,MTL-P_2SDC6,RPL-S_2SDC8</t>
  </si>
  <si>
    <t>Verify 3.5mm jack Wired headphones/headset detection on Pre and Post S4, S5, warm and reboot cycles</t>
  </si>
  <si>
    <t>CSS-IVE-145228</t>
  </si>
  <si>
    <t>BIOS_Optimization,MTL_PSS_1.0,MTL_PSS_0.5,UTR_SYNC,MTL_HFPGA_Audio,RPL_S_MASTER,RPL_S_BackwardComp,ADL-S_ 5SGC_1DPC,ADL-S_4SDC2,ADL_N_MASTER,ADL_N_5SGC1,ADL_N_4SDC1,ADL_N_3SDC1,ADL_N_2SDC1,ADL_N_2SDC2,ADL_N_2SDC3,RPL-S_ 5SGC1,RPL-S_4SDC1,RPL-S_3SDC1,RPL-S_4SDC2,RPL-S_2SDC1,RPL-S_2SDC2,RPL-S_2SDC3,ADL-P_5SGC1,ADL-P_5SGC2,ADL-M_5SGC1,MTL_SIMICS_IN_EXECUTION_TEST,RPL_Steps_Tag_NA,MTL_Steps_Tag_NA,MTL_S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,LNL_M_PSS1.0,RPL-S_2SDC8</t>
  </si>
  <si>
    <t>Verify 40 Gbps CIO Link speed for USB4 Storage</t>
  </si>
  <si>
    <t>CSS-IVE-135589</t>
  </si>
  <si>
    <t>MTL_PSS_0.8,MTL_PSS_1.0,MTL_PSS_1.1,UTR_SYNC,MTL_P_MASTER,MTL_M_MASTER,MTL_S_MASTER,RPL_S_MASTER,RPL_S_BackwardComp,ADL-S_ 5SGC_1DPC,MTL_VS_0.8_TEST_SUITE_Additional,MTL_P_VS_0.8,MTL_M_VS_0.8,ADL-P_5SGC1,ADL-P_5SGC2,ADL-M_5SGC1,ADL-M_2SDC2,ADL-M_3SDC1,ADL-M_3SDC2,ADL-P_4SDC1,ADL-P_3SDC5,MTL_SIMICS_IN_EXECUTION_TEST,RPL-Px_5SGC1,RPL-Px_3SDC1,RPL-P_5SGC1,RPL-P_5SGC2,RPL-P_4SDC1,RPL-P_3SDC2,RPL-P_2SDC3,RPL-S_ 5SGC1,RPL-S_4SDC1,MTL_HFPGA_TCSS,ADL_SBGA_5GC,RPL-SBGA_5SC,MTL-M_5SGC1,MTL-M_4SDC1,MTL-M_4SDC2,MTL-M_3SDC3,MTL-M_2SDC4,MTL-M_2SDC5,MTL-M_2SDC6,MTL-P_5SGC1,MTL-P_4SDC1,MTL-P_4SDC2,MTL-P_3SDC3,MTL-P_3SDC4,MTL-P_2SDC5,MTL-P_2SDC6,MTL_A0_P1</t>
  </si>
  <si>
    <t>Verify 40 Gbps Link speed for TBT3 device on hot plug</t>
  </si>
  <si>
    <t>CSS-IVE-133736</t>
  </si>
  <si>
    <t>MTL_PSS_1.0,MTL_PSS_0.8,UTR_SYNC,RPL_S_MASTER,RPL_S_BackwardComp,ADL-S_ 5SGC_1DPC,RPL-S_ 5SGC1,RPL-S_4SDC1,CQN_DASHBOARD,ADL-P_5SGC1,ADL-P_5SGC2,ADL-M_5SGC1,ADL-M_2SDC2,ADL-M_3SDC1,MTL_SIMICS_IN_EXECUTION_TEST,RPL-Px_5SGC1,RPL-Px_3SDC1,RPL-P_5SGC1,RPL-P_5SGC2,RPL-P_4SDC1,RPL-P_3SDC2,RPL-P_2SDC3,RPL_S_PO_P3,MTL_HFPGA_TCSS,ADL_SBGA_5GC,RPL-SBGA_5SC,RPL_Px_PO_P3,MTL-M_5SGC1,MTL-M_4SDC1,MTL-M_4SDC2,MTL-M_3SDC3,MTL-M_2SDC4,MTL-M_2SDC5,MTL-M_2SDC6,RPL_SBGA_PO_P3,MTL-P_5SGC1,MTL-P_4SDC1,MTL-P_4SDC2,MTL-P_3SDC3,MTL-P_3SDC4,MTL-P_2SDC5,MTL-P_2SDC6</t>
  </si>
  <si>
    <t>Verify 8K Display Panel enumeration in Device Manager</t>
  </si>
  <si>
    <t>CSS-IVE-100089</t>
  </si>
  <si>
    <t>ICL_PSS_BAT_NEW,TGL_NEW,UDL2.0_ATMS2.0,OBC-ICL-GPU-DDI-Display-DP,OBC-TGL-GPU-DDI-Display-DP,COMMON_QRC_BAT,UTR_SYNC,TGL_H_MASTER,RPL_Steps_Tag_NA,MTL_Steps_Tag_NA,RPL-S_5SGC1,RPL-S_2SDC2,RPL-S_2SDC3,RPL_S_BackwardComp,RPL_S_PO_P3,ADL_N_REV0,ADL-N_REV1,RPL-SBGA_5SC,RPL-SBGA_3SC1,ADL-M_5SGC1,ADL-M_3SDC1,ADL-M_3SDC2,ADL-M_2SDC1,ADL-M_2SDC2,RPL-P_3SDC3,RPL-P_PNP_GC,RPL_Px_PO_P3,RPL_SBGA_PO_P3,MTL-P_5SGC1,MTL-P_4SDC2,MTL-P_3SDC3,MTL-P_3SDC4</t>
  </si>
  <si>
    <t>Verify 8K Display Panel enumeration in Device Manager with CMS cycles</t>
  </si>
  <si>
    <t>CSS-IVE-116766</t>
  </si>
  <si>
    <t>UDL2.0_ATMS2.0,MTL_PSS_1.1,UTR_SYNC,ADL-S_ 5SGC_1DPC,ADL-S_4SDC2,RPL_S_MASTER,TGL_H_MASTER,RPL-S_ 5SGC1,RPL-S_4SDC1,RPL-S_3SDC1,RPL-S_4SDC2,RPL-S_2SDC1,RPL-S_2SDC2,RPL-S_2SDC3,RPL-Px_5SGC1,RPL-Px_4SDC1,RPL_S_BackwardComp,RPL-SBGA_5SC,RPL-SBGA_3SC1,ADL-M_5SGC1,ADL-M_3SDC1,ADL-M_3SDC2,ADL-M_2SDC1,ADL-M_2SDC2,RPL-P_5SGC1,RPL-P_4SDC1,RPL-P_3SDC2,RPL-P_2SDC4,RPL-P_3SDC3,RPL-P_PNP_GC,RPL-S_2SDC7,LNL_M_PSS1.1</t>
  </si>
  <si>
    <t>Verify AC/DC Switching functionality while CS toggling using LID switch</t>
  </si>
  <si>
    <t>CSS-IVE-102186</t>
  </si>
  <si>
    <t>bios.cpu_pm,fw.ifwi.bios,fw.ifwi.ec</t>
  </si>
  <si>
    <t>EC-FV,EC-BAT,EC-SX,EC-GPIO,ICL_BAT_NEW,BIOS_EXT_BAT,UDL2.0_ATMS2.0,OBC-CNL-EC-GPIO-Switches-VirtualLID,OBC-CFL-EC-GPIO-Switches-VirtualLID,OBC-ICL-EC-GPIO-HwBtns/LEDs/Switchs-VirtualLID,OBC-TGL-EC-GPIO-HwBtns/LEDs/Switchs-VirtualLID,CML_EC_FV,IFWI_Payload_EC,IFWI_Payload_PMC,UTR_SYNC,ADL_N_MASTER,ADL_N_5SGC1,ADL_N_3SDC1,ADL_N_2SDC1,ADL_N_2SDC2,ADL_N_2SDC3,IFWI_TEST_SUITE,IFWI_COMMON_UNIFIED,MTL_Test_Suite,MTL_PSS_1.1,TGL_H_MASTER,ADL-P_5SGC1,ADL-P_5SGC2,ADL-M_5SG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IFWI_Payload_Platform,RPL-P_5SGC1,RPL-P_5SGC2,RPL-P_4SDC1,RPL-P_3SDC2,RPL-P_2SDC3,RPL-P_3SDC3,RPL-P_2SDC4,RPL-P_PNP_GC,RPL-Px_4SDC1,RPL-Px_3SDC2,MTL-M_5SGC1,MTL-M_4SDC1,MTL-M_4SDC2,MTL-M_3SDC3,MTL-M_2SDC4,MTL-M_2SDC5,MTL-M_2SDC6,MTL_IFWI_CBV_EC,MTL_IFWI_CBV_BIOS,RPL-SBGA_5SC,MTL-P_5SGC1,MTL-P_4SDC1,MTL-P_4SDC2,MTL-P_3SDC3,MTL-P_3SDC4,MTL-P_2SDC5,MTL-P_2SDC6,IPU22.2_BIOS_change</t>
  </si>
  <si>
    <t>Verify ACPI Id of Audio DSP Device in ACPI dump</t>
  </si>
  <si>
    <t>CSS-IVE-80316</t>
  </si>
  <si>
    <t>InProdATMS1.0_03March2018,PSE 1.0,OBC-CNL-PCH-AVS-Audio,OBC-CFL-PCH-AVS-Audio,OBC-ICL-PCH-AVS-Audio,OBC-TGL-PCH-AVS-Audio,ICL_ATMS1.0_Automation,RKL-S X2_(CML-S+CMP-H)_S62,UTR_SYNC,MTL_M_MASTER,MTL_P_MASTER,MTL_N_MASTER,MTL_S_MASTER,RPL_S_MASTER,TGL_H_MASTER,RPL-S_ 5SGC1,RPL-S_4SDC1,RPL-S_3SDC1,RPL-S_4SDC2,RPL-S_2SDC1,RPL-S_2SDC2,RPL-S_2SDC3,ADL-P_5SGC1,ADL-P_5SGC2,ADL_S_Master,ADL-S_5SGC1,ADL-S_4SDC1,ADL-S_4SDC2,ADL-S_4SDC3,ADL-S_3SDC1,ADL-S_3SDC2,ADL-S_3SDC3,ADL-M_5SGC1,RPL-Px_5SGC1,RPL-Px_4SDC1,RPL-P_5SGC1,RPL-P_4SDC1,RPL-P_3SDC2,RPL-P_2SDC4,RPL_S_BackwardComp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</si>
  <si>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ACPI table for S0ix Support</t>
  </si>
  <si>
    <t>CSS-IVE-76043</t>
  </si>
  <si>
    <t>bios.cpu_pm,bios.sa</t>
  </si>
  <si>
    <t>CNL_Automation_Production,InProdATMS1.0_03March2018,LKF_PO_Phase3,LKF_PO_New_P3,PSE 1.0,ICL_ATMS1.0_Automation,ADL_S_Dryrun_Done,TGL_QRC_BAT,RKL_CMLS_CPU_TCS,RKL-S X2_(CML-S+CMP-H)_S102,RKL-S X2_(CML-S+CMP-H)_S62,MTL_TRY_RUN,MTL_PSS_0.5,UTR_SYNC,TGL_H_QRC_NA,RPL_S_MASTER,RPL_S_BackwardComp,MTL_VS_0.8,ADL-S_ 5SGC_1DPC,ADL-S_4SDC1,ADL_N_MASTER,ADL_N_5SGC1,ADL_N_4SDC1,ADL_N_3SDC1,ADL_N_2SDC1,ADL_N_2SDC2,ADL_N_2SDC3,TGL_H_MASTER,MTL_VS_0.8_TEST_SUITE,RPL-S_ 5SGC1,RPL-S_4SDC1,RPL-S_4SDC2,, RPL-S_4SDC2,RPL-S_2SDC1,RPL-S_2SDC2,RPL-S_2SDC3,MTL_P_VS_0.8,MTL_M_VS_0.8,ADL-P_5SGC1,ADL-P_5SGC2,ADL-M_5SGC1,MTL_SIMICS_IN_EXECUTION_TEST,RPL-Px_5SGC1,,,MTL_VS_1.0,ADL_N_REV0,ADL-N_REV1,ADL_SBGA_5GC,RPL-P_5SGC1,,RPL-P_4SDC1,RPL-P_3SDC2,,RPL-S-3SDC2, RPL-S_2SDC7, ADL_SBGA_3DC1, ADL_SBGA_3DC2, ADL_SBGA_3DC3, ADL_SBGA_3DC4,ADL-S_Post-Si_In_Production,MTL-M/P_Pre-Si_In_Production, RPL-SBGA_5SC, RPL-SBGA_4SC, RPL-SBGA_3SC, RPL-SBGA_2SC1, RPL-SBGA_2SC2,LNL_M_PSS0.5, MTL-P_5SGC1, MTL-P_4SDC1, MTL-P_4SDC2, MTL-P_3SDC3, MTL-P_3SDC4, MTL-P_2SDC5, MTL-P_2SDC6,ADL-N_Post-Si_In_Production</t>
  </si>
  <si>
    <t>Verify all Type-C port functionality with debug settings disabled</t>
  </si>
  <si>
    <t>CSS-IVE-133069</t>
  </si>
  <si>
    <t>MTL_PSS_1.1,UTR_SYNC,MTL_P_MASTER,RPL_P_MASTER,RPL_S_MASTER,RPL_S_BackwardComp,ADL-S_ 5SGC_1DPC,ADL_N_MASTER,ADL_N_5SGC1,ADL_N_4SDC1,ADL_N_3SDC1,ADL_N_2SDC1,ADL_N_2SDC2,ADL_N_2SDC3,RPL-S_2SDC3,ADL-P_5SGC1,ADL-P_5SGC2,ADL-M_5SGC1,ADL-M_2SDC2,ADL-M_3SDC1,ADL-M_3SDC2,ADL-M_2SDC1,MTL_N_MASTER,MTL_S_MASTER,MTL_M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</si>
  <si>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Analog Microphone test connected to 3.5 mm Port post S3 cycle</t>
  </si>
  <si>
    <t>CSS-IVE-80017</t>
  </si>
  <si>
    <t>bios.pch,fw.ifwi.bios,fw.ifwi.pmc</t>
  </si>
  <si>
    <t>ADL-M_5SGC1,ADL-M_3SDC1,ADL-M_3SDC2,ADL-M_2SDC1,ADL-M_2SDC2,GraCom,ICL_BAT_NEW,BIOS_EXT_BAT,UDL2.0_ATMS2.0,TGL_VP_NA,TGL_ERB_PO,OBC-CNL-PCH-AVS-Audio-HDA_MIC,OBC-CFL-PCH-AVS-Audio-HAD_MIC,OBC-ICL-PCH-AVS-Audio-HDA_MIC,OBC-TGL-PCH-AVS-Audio-HDA_MIC,IFWI_Payload_Platform,RKL-S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3SDC1,MTL_S_PSS_0.8,MTL_S_IFWI_PSS_0.8,RPL-P_5SGC1,RPL-P_4SDC1,RPL-P_3SDC2,RPL-P_2.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,RPL-S_2SDC8</t>
  </si>
  <si>
    <t>Verify Analog Microphone test connected to 3.5 mm Port pre and post CMS/S0i3 cycle</t>
  </si>
  <si>
    <t>CSS-IVE-90981</t>
  </si>
  <si>
    <t>bios.pch,fw.ifwi.pmc</t>
  </si>
  <si>
    <t>ICL_BAT_NEW,BIOS_EXT_BAT,LKF_PO_Phase3,UDL2.0_ATMS2.0,LKF_PO_New_P3,ICL_RVPC_NA,OBC-CNL-PCH-AVS-Audio-HDA_MIC,OBC-CFL-PCH-AVS-Audio-HAD_MIC,OBC-LKF-PCH-AVS-Audio-HDA_MIC,OBC-ICL-PCH-AVS-Audio-HDA_MIC,OBC-TGL-PCH-AVS-Audio-HDA_MIC,IFWI_Payload_Platform,RKL-S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X2_(CML-S+CMP-H)_S62,UTR_SYNC,RPL_S_MASTER,RPL_S_BackwardComp,ADL-S_4SDC1,ADL-S_4SDC2,ADL-S_4SDC3,ADL-S_3SDC4,ADL_N_MASTER,ADL_N_5SGC1,ADL_N_4SDC1,ADL_N_3SDC1,ADL_N_2SDC1,ADL_N_2SDC2,RPL_S_Backwardcomp,TGL_H_MASTER,MTL_Test_Suite,IFWI_TEST_SUITE,IFWI_COMMON_UNIFIED,RPL-S_ 5SGC1,RPL-S_4SDC1,RPL-S_4SDC2,RPL-S_2SDC2,RPL-S_2SDC3,ADL-P_5SGC1,ADL-P_5SGC2,ADL-M_5SGC1,RPL-Px_5SGC1,RPL-Px_4SDC1,MTL_S_IFWI_PSS_0.8,RPL-P_5SGC1,RPL-P_4SDC1,RPL-P_3SDC2,RPL-P_2SDC4,ADL_N_REV0,ADL-N_REV1,ADL_SBGA_5GC,ADL_SBGA_3DC1,ADL_SBGA_3DC2,ADL_SBGA_3DC3,ADL_SBGA_3DC4,RPL-SBGA_5SC,RPL-SBGA_3SC1,ADL-M_3SDC1,ADL-M_3SDC2,ADL-M_2SDC1,ADL-M_2SDC2,RPL-P_3SDC3,RPL-P_PNP_GC,MTL-M_5SGC1,MTL-M_4SDC1,MTL-M_4SDC2,MTL-M_3SDC3,MTL-M_2SDC4,MTL-M_2SDC5,MTL-M_2SDC6,MTL_IFWI_CBV_PMC,MTL_IFWI_CBV_BIOS,MTL_PSS_1.0,MTL-P_5SGC1,MTL-P_4SDC1,MTL-P_4SDC2,MTL-P_3SDC3,MTL-P_3SDC4,MTL-P_2SDC5,MTL-P_2SDC6,LNL_M_PSS1.0,RPL-S_2SDC8</t>
  </si>
  <si>
    <t>Verify Audio device is enumerated as PCI device</t>
  </si>
  <si>
    <t>CSS-IVE-86457</t>
  </si>
  <si>
    <t>CFL-PRDtoTC-Mapping,CFL_Automation_Production,InProdATMS1.0_03March2018,LKF_PO_Phase3,LKF_PO_New_P3,PSE 1.0,RKL_PSS0.5,ICL_ATMS1.0_Automation,GLK_ATMS1.0_Automated_TCs,KBLR_ATMS1.0_Automated_TCs,TGL_NEW_BAT,TGL_H_PSS_BIOS_BAT,CML_DG1,ADL_S_Dryrun_Done,LKF_WCOS_BIOS_BAT_NEW,ADL-S_Delta1,ADL-S_Delta2,RKL-S X2_(CML-S+CMP-H)_S102,RKL-S X2_(CML-S+CMP-H)_S62,UTR_SYNC,MTL_HFPGA_AUDIO,RPL_S_MASTER,RPL_S_BackwardComp,ADL-S_ 5SGC_1DPC,MTL_S_MASTER,MTL_P_MASTER,ADL-S_4SDC1,ADL_N_MASTER,ADL_N_5SGC1,ADL_N_4SDC1,ADL_N_3SDC1,ADL_N_2SDC1,ADL_N_2SDC2,ADL_N_2SDC3,TGL_H_MASTER,RPL-S_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ADL-S_Post-Si_In_Production,MTL-M_5SGC1,MTL-M_4SDC1,MTL-M_4SDC2,MTL-M_3SDC3, MTL-M_2SDC4, MTL-M_2SDC5,MTL-M_2SDC6,MTL-P_5SGC1,MTL-P_4SDC1,MTL-P_4SDC2,MTL-P_3SDC3,MTL-P_3SDC4,MTL-P_2SDC5,MTL-P_2SDC6,ADL-N_Post-Si_In_Production,RPL-S_Post-Si_In_Production,RPL-S_2SDC8,</t>
  </si>
  <si>
    <t>Verify Audio DRM playback over 3.5mm-Jack-Headsets (via HD-A)</t>
  </si>
  <si>
    <t>CSS-IVE-132948</t>
  </si>
  <si>
    <t>bios.pch,fw.ifwi.bios</t>
  </si>
  <si>
    <t>COMMON_QRC_BAT,MTL_PSS_1.0,MTL_PSS_1.1,UTR_SYNC,Automation_Inproduction,MTL_HFPGA_Audio,RPL_S_MASTER,RPL_S_BackwardComp,ADL-S_ 5SGC_1DPC,ADL-S_4SDC2,MTL_Test_Suite,IFWI_COMMON_UNIFIED,IFWI_TEST_SUITE,RPL-S_ 5SGC1,RPL-S_4SDC1,RPL-S_2SDC2,RPL-S_2SDC3,ADL-P_5SGC2,MTL_IFWI_Sanity,ADL-M_5SGC1,ADL-M_2SDC1,RPL-Px_5SGC1,MTL_S_PSS_0.8,MTL_S_IFWI_PSS_0.8,RPL_S_PO_P3,ADL_N_REV0,ADL-N_REV1,ADL_SBGA_5GC,ADL_SBGA_3DC3,ADL_SBGA_3DC4,RPL-SBGA_5SC,ADL-P_4SDC1,ADL-P_3SDC1,ADL-P_3SDC2,ADL-P_2SDC1,ADL-P_2SDC2,ADL-P_2SDC3,ADL-P_2SDC5,ADL-P_3SDC_5SUT,ADL-M_3SDC2,ADL_N_5SGC1,ADL_N_3SDC1,ADL_N_2SDC,ADL_N_2SDC2,ADL_N_2SDC3,ADL-N_DT_Regulatory,ADL-N_Mobile_Regulatory,RPL-P_5SGC1,RPL-P_PNP_GC,LNL_M_PSS1.1,RPL_Px_PO_P3,MTL-M_5SGC1,MTL-M_3SDC3,RPL_SBGA_PO_P3,
MTL_IFWI_CBV_ACE FW,
MTL IFWI_Payload_Platform-Val,MTL-P_5SGC1,MTL-P_3SDC4,LNL_M_PSS1.0 ,RPL_P_PO_P3,RPL-S_2SDC8</t>
  </si>
  <si>
    <t>Verify Audio Play back on 8K DP Monitor</t>
  </si>
  <si>
    <t>CSS-IVE-102052</t>
  </si>
  <si>
    <t>UDL2.0_ATMS2.0,ICL_RVPC_NA,OBC-ICL-PCH-AVS-Audio-HDMI,OBC-TGL-PCH-AVS-Audio-HDMI,COMMON_QRC_BAT,MTL_PSS_1.1,UTR_SYNC,ADL-S_ 5SGC_1DPC,ADL-S_4SDC1,ADL-S_4SDC2,ADL-S_4SDC4,RPL_S_MASTER,TGL_H_MASTER,RPL-S_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</si>
  <si>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Audio Play back on HDMI 4K Display Panel</t>
  </si>
  <si>
    <t>CSS-IVE-101924</t>
  </si>
  <si>
    <t>ICL_PSS_BAT_NEW,UDL2.0_ATMS2.0,OBC-ICL-PCH-AVS-Audio-HDMI,OBC-TGL-PCH-AVS-Audio-HDMI,CML_DG1_Delta,COMMON_QRC_BAT,RKL_CMLS_CPU_TCS,MTL_PSS_1.0,ADL-S_Delta3,RKL-S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RKL_S_X1_2*1SDC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RPL-S_2SDC8</t>
  </si>
  <si>
    <t>Verify Audio Play back on USB-Headset post S3 cycle</t>
  </si>
  <si>
    <t>CSS-IVE-114636</t>
  </si>
  <si>
    <t>bios.pch,fw.ifwi.pchc,fw.ifwi.pmc</t>
  </si>
  <si>
    <t>TGL_PSS0.8P,UDL2.0_ATMS2.0,TGL_VP_NA,OBC-TGL-PCH-AVS-Audio-HDA_Headphone,IFWI_Payload_Platform,MTL_PSS_1.0,RKL-S X2_(CML-S+CMP-H)_S102,RKL-S X2_(CML-S+CMP-H)_S62,ADL-M_21H2,UTR_SYNC,RPL_S_MASTER,RPL_S_BackwardComp,ADL-S_ 5SGC_1DPC,ADL-S_4SDC1,ADL-S_4SDC2,ADL-S_4SDC4,ADL_N_MASTER,ADL_N_5SGC1,ADL_N_4SDC1,ADL_N_3SDC1,ADL_N_2SDC1,ADL_N_2SDC3,TGL_H_MASTER,ADL-P_5SGC2,RPL-Px_5SGC1,RPL-Px_4SDC1,MTL_SIMICS_BLOCK,ADL_N_REV0,ADL-N_REV1,ADL_SBGA_5GC,ADL_SBGA_3DC1,ADL_SBGA_3DC2,ADL_SBGA_3DC3,ADL_SBGA_3DC4,MTL_PSS_1.0_BLOCK,RPL-SBGA_5SC,RPL-SBGA_3SC1,ADL-M_5SGC1,ADL-M_3SDC1,ADL-M_3SDC2,ADL-M_2SDC1,ADL-M_2SDC2,RPL-P_5SGC1,RPL-P_4SDC1,RPL-P_3SDC2,RPL-P_2SDC4,IFWI_COMMON_UNIFIED,RPL-P_3SDC3,RPL-P_PNP_GC,RPL-S_2SDC7,MTL_IFWI_CBV_ACE FW,MTL_IFWI_CBV_PMC,RPL_Px_PO_New_P3</t>
  </si>
  <si>
    <t>Verify Audio Play back on USB-Headset pre and post S0i3(Modern Standby) cycle</t>
  </si>
  <si>
    <t>CSS-IVE-114639</t>
  </si>
  <si>
    <t>bios.pch,fw.ifwi.bios,fw.ifwi.pchc</t>
  </si>
  <si>
    <t>UDL2.0_ATMS2.0,OBC-TGL-PCH-AVS-Audio-HDA_Headphone,IFWI_Payload_Platform,MTL_PSS_1.0,RKL-S X2_(CML-S+CMP-H)_S62,RKL-S X2_(CML-S+CMP-H)_S102,ADL-M_21H2,UTR_SYNC,RPL_S_MASTER,RPL_S_BackwardComp,ADL-S_ 5SGC_1DPC,ADL-S_4SDC1,ADL-S_4SDC2,ADL-S_4SDC4,ADL_N_MASTER,ADL_N_5SGC1,ADL_N_4SDC1,ADL_N_3SDC1,ADL_N_2SDC1,ADL_N_2SDC2,MTL_Test_Suite,IFWI_COMMON_UNIFIED,IFWI_TEST_SUITE,IFWI_FOC_BAT,TGL_H_MASTER,ADL-P_5SGC1,ADL-P_5SGC2,ADL-M_5SGC1,RPL-Px_5SGC1,RPL-Px_4SDC1,MTL_SIMICS_BLOCK,ADL_N_REV0,ADL-N_REV1,ADL_SBGA_5GC,ADL_SBGA_3DC1,ADL_SBGA_3DC2,ADL_SBGA_3DC3,ADL_SBGA_3DC4,MTL_PSS_1.0_BLOCK,RPL-SBGA_5SC,RPL-SBGA_3SC1,ADL-M_3SDC1,ADL-M_3SDC2,ADL-M_2SDC1,ADL-M_2SDC2,RPL-P_5SGC1,RPL-P_4SDC1,RPL-P_3SDC2,RPL-P_2SDC4,MTL_IFWI_FV,RPL-P_3SDC3,RPL-P_PNP_GC,RPL-S_2SDC7,MTL_IFWI_IAC_ACE ROM EXT,MTL_IFWI_CBV_ACE FW,LNL_M_PSS1.0</t>
  </si>
  <si>
    <t>Verify Audio Play back on USB-Headset pre and post S4 and S5 cycle</t>
  </si>
  <si>
    <t>CSS-IVE-145188</t>
  </si>
  <si>
    <t>BIOS_Optimization,MTL_PSS_1.0,EC-FV,ADL-S_ADP-S_DDR4_2DPC_PO_Phase3,ECVAL-DT-FV,ADL-P_ADP-LP_DDR4_PO Suite_Phase3,PO_Phase_3,ADL-P_ADP-LP_LP5_PO Suite_Phase3,ADL-P_ADP-LP_DDR5_PO Suite_Phase3,ADL-P_ADP-LP_LP4x_PO Suite_Phase3,ADL-M_21H2,UTR_SYNC,MTL_HFPGA_Audio,RPL_S_MASTER,RPL_S_BackwardComp,ADL-S_ 5SGC_1DPC,ADL-S_4SDC2,ADL_N_MASTER,ADL_N_5SGC1,ADL_N_4SDC1,ADL_N_3SDC1,ADL_N_2SDC1,ADL_N_2SDC2,ADL_N_2SDC3,MTL_Test_Suite,MTL_IFWI_PSS_EXTENDED,IFWI_TEST_SUITE,IFWI_COMMON_UNIFIED,ADL-P_5SGC1,ADL-P_5SGC2,RPL_S_PO_P3,ADL-M_5SGC1,ADL_N_PO_Phase3,RPL_Steps_Tag_NA,MTL_Steps_Tag_NA,RPL-Px_5SGC1,RPL-Px_4SDC1,MTL_SIMICS_BLOCK,RPL-P_5SGC1,RPL-P_4SDC1,RPL-P_3SDC2,RPL-P_2SDC4,RPL_S_IFWI_PO_Phase3,ADL_N_REV0,ADL-N_REV1,ADL_SBGA_5GC,ADL_SBGA_3DC1,ADL_SBGA_3DC2,ADL_SBGA_3DC3,ADL_SBGA_3DC4,MTL_PSS_1.0_BLOCK,RPL-SBGA_5SC,RPL-SBGA_3SC1,ADL-M_5SGC1,ADL-M_3SDC1,ADL-M_3SDC2,ADL-M_2SDC1,ADL-M_2SDC2,RPL-P_3SDC3,RPL-P_PNP_GC,RPL_Px_PO_P3,RPL_SBGA_PO_P3,RPL_SBGA_IFWI_PO_Phase3,
MTL_IFWI_CBV_ACE FW,MTL_IFWI_CBV_PMC,LNL_M_PSS1.0 ,RPL_P_PO_P3</t>
  </si>
  <si>
    <t>Verify Audio playback and recording from Bluetooth Headset</t>
  </si>
  <si>
    <t>CSS-IVE-69879</t>
  </si>
  <si>
    <t>GLK-FW-PO,ICL-ArchReview-PostSi,ICL_RFR,UDL2.0_ATMS2.0,OBC-CNL-PCH-AVS-Audio-HDA_CNVI_Headphone,OBC-CFL-PCH-AVS-Audio-HDA_CNVI_Headphone,OBC-ICL-PCH-AVS-Audio-HDA_CNVI_Headphone,OBC-TGL-PCH-AVS-Audio-HDA_CNVI_Headphone,TGL_BIOS_PO_P2,RKL_POE,RKL_CML_S_TGPH_PO_P3,ADL-S_TGP-H_PO_Phase3,RKL_S_CMPH_POE,RKL_S_TGPH_POE,ADL_P_ERB_BIOS_PO,RKL-S X2_(CML-S+CMP-H)_S102,RKL-S X2_(CML-S+CMP-H)_S62,MTL_PSS_1.1,ADL-M_21H2,UTR_SYNC,MTL_HFPGA,ADL_N_MASTER,MTL_HFPGA_Audio,MTL_P_MASTER,MTL_M_MASTER,RPL_P_MASTER,RPL_S_MASTER,RPL_S_BackwardComp,ADL-S_ 5SGC_1DPC,ADL-S_ 5SGC_1DPC,ADL-S_4SDC2,ADL_N_5SGC1,ADL_N_4SDC1,ADL_N_3SDC1,ADL_N_2SDC1,ADL_N_2SDC2,ADL_N_2SDC3,TGL_H_MASTER,RPL-S_ 5SGC1,RPL-S_4SDC1,RPL-S_3SDC1,RPL-S_4SDC2,RPL-S_2SDC1,RPL-S_2SDC2,RPL-S_2SDC3,ADL-P_5SGC1,ADL-P_5SGC2,MTL-P_5SGC1,MTL-P_4SDC1,MTL-P_4SDC2,MTL-P_3SDC1,MTL-P_3SDC2,MTL-P_2SDC1,MTL-P_2SDC2,MTL-M_5SGC1,MTL-M_4SDC1,MTL-M_4SDC2,MTL-M_3SDC1,MTL-M_2SDC1,MTL-M_2SDC2,MTL-M_2SDC3,ADL_N_REV0,RPL-Px_5SGC1,RPL-Px_4SDC1,RPL-P_5SGC1,RPL-P_4SDC1,RPL-P_3SDC2,RPL-P_2SDC4,ADL-N_REV1,RPL_S_PO_P3,ADL_SBGA_5GC,ADL_SBGA_3DC1,ADL_SBGA_3DC2,ADL_SBGA_3DC3,ADL_SBGA_3DC4,RPL-SBGA_5SC,RPL-SBGA_3SC1,ADL-M_3SDC1,ADL-M_3SDC2,ADL-M_2SDC1,ADL-M_2SDC2,ADL-M_5SGC1,RPL-P_PNP_GC,RPL-P_3SDC3,RPL-S_2SDC7,RPL_S_QRCBAT,RPL_Px_PO_P3,RPL_Px_QRC,MTL-M_5SGC1,MTL-M_4SDC1,MTL-M_4SDC2,MTL-M_3SDC3,MTL-M_2SDC4,MTL-M_2SDC5,MTL-M_2SDC6,RPL_SBGA_PO_P3,LNL_M_PSS1.1</t>
  </si>
  <si>
    <t>Verify Audio Playback of 48Khz, 44Khz and 96kHz PCM audio through Groove App using 3.5mm wired Headset</t>
  </si>
  <si>
    <t>CSS-IVE-138285</t>
  </si>
  <si>
    <t>COMMON_QRC_BAT,RKL_BIOSAcceptance_criteria_TCs,ADL_S_QRCBAT,ADL-S_Delta2,ADL-P_QRC,ADL-M_21H2,UTR_SYNC,MTL_HFPGA_Audio,RPL_S_MASTER,RPL_S_BackwardComp,ADL-S_ 5SGC_1DPC,ADL-S_4SDC2,ADL_N_MASTER,ADL_N_5SGC1,ADL_N_4SDC1,ADL_N_3SDC1,ADL_N_2SDC1,ADL_N_2SDC2,ADL_N_2SDC3,TGL_H_MASTER,RPL-S_ 5SGC1,RPL-S_4SDC1,RPL-S_3SDC1,RPL-S_4SDC2,RPL-S_2SDC1,RPL-S_2SDC2,RPL-S_2SDC3,ADL-P_5SGC1,ADL-P_5SGC2,MTL_S_PSS_0.8,RPL-P_5SGC1,RPL-P_4SDC1,RPL-P_3SDC2,RPL-P_2SDC4,RPL_S_QRCBAT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</si>
  <si>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Verify Audio playback over DP monitor</t>
  </si>
  <si>
    <t>CSS-IVE-132875</t>
  </si>
  <si>
    <t>COMMON_QRC_BAT,MTL_PSS_1.0,ADL-P_QRC_BAT,UTR_SYNC,MTL_HFPGA_Audio,MTL_PSS_0.8_Block,RPL_S_MASTER,RPL_S_BackwardComp,ADL-S_ 5SGC_1DPC,ADL-S_4SDC2,RPL-S_ 5SGC1,RPL-S_4SDC1,RPL-S_3SDC1,RPL-S_4SDC2,RPL-S_2SDC1,RPL-S_2SDC2,RPL-S_2SDC3,ADL-P_5SGC1,ADL-P_5SGC2,ADL_M_QRC_BAT,ADL-M_5SGC1,MTL_SIMICS_IN_EXECUTION_TEST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4,LNL_M_PSS0.8,LNL_M_PSS1.0</t>
  </si>
  <si>
    <t>Verify audio playback with USB Headset/DP/HDMI over Audio codec</t>
  </si>
  <si>
    <t>CSS-IVE-133032</t>
  </si>
  <si>
    <t>COMMON_QRC_BAT,UTR_SYNC,MTL_HFPGA_Audio,RPL_S_MASTER,RPL-S_ 5SGC1,RPL-S_4SDC1,RPL-S_3SDC1,RPL-S_4SDC2,RPL-S_2SDC1,RPL-S_2SDC2,RPL-S_2SDC3,ADL-M_5SGC1,ADL-M_3SDC1,ADL-M_3SDC2,ADL-M_2SDC1,ADL-M_2SDC2,RPL_Steps_Tag_NA,MTL_Steps_Tag_NA,RPL-Px_5SGC1,RPL-Px_4SDC1,RPL-P_5SGC1,RPL-P_4SDC1,RPL-P_3SDC2,RPL-P_2SDC4,RPL_S_BackwardComp,ADL_N_REV0,ADL-N_REV1,ADL_SBGA_5GC,RPL-SBGA_5SC,ADL_SBGA_3DC1,ADL_SBGA_3DC2,ADL_SBGA_3DC3,ADL_SBGA_3DC4,RPL-SBGA_3SC1,RPL-P_3SDC3,RPL-P_PNP_GC,RPL-S_2SDC7,MTL-P_5SGC1,MTL-P_4SDC1,MTL-P_4SDC2,MTL-P_3SDC3,MTL-P_3SDC4</t>
  </si>
  <si>
    <t>Verify Audio recording and Playback over 3.5mm-Jack-Headset (via HD-A) pre and post S0i3(Modern Standby) cycle</t>
  </si>
  <si>
    <t>CSS-IVE-90942</t>
  </si>
  <si>
    <t>ICL_BAT_NEW,BIOS_EXT_BAT,UDL2.0_ATMS2.0,OBC-CNL-PCH-AVS-Audio-HDA_Headphone,OBC-CFL-PCH-AVS-Audio-HDA_Headphone,OBC-LKF-PCH-AVS-Audio-HDA_Headphone,OBC-ICL-PCH-AVS-Audio-HDA_Headphone,OBC-TGL-PCH-AVS-Audio-HDA_Headphone,IFWI_Payload_Platform,RKL-S X2_(CML-S+CMP-H)_S102,RKL-S X2_(CML-S+CMP-H)_S62,UTR_SYNC,RPL_S_MASTER,RPL_S_BackwardComp,ADL-S_ 5SGC_1DPC,ADL-S_4SDC1,ADL-S_4SDC2,ADL-S_4SDC3,ADL-S_3SDC4,ADL_N_MASTER,ADL_N_5SGC1,ADL_N_3SDC1,ADL_N_2SDC,ADL_N_2SDC2,ADL_N_2SDC3,ADL-N_DT_Regulatory,ADL-N_Mobile_Regulatory,RPL_S_Backwardcomp,TGL_H_MASTER,IFWI_FOC_BAT,MTL_Test_Suite,IFWI_TEST_SUITE,IFWI_COMMON_UNIFIED,RPL-S_ 5SGC1,RPL-S_4SDC1,RPL-S_2SDC2,RPL-S_2SDC3,ADL-M_3SDC1,RPL-Px_5SGC1,MTL_S_IFWI_PSS_0.8,ADL_N_REV0,ADL-N_REV1,ADL_SBGA_5GC,ADL_SBGA_3DC3,ADL_SBGA_3DC4,RPL-SBGA_5SC,ADL-P_5SGC2,ADL-P_4SDC1,ADL-P_3SDC1,ADL-P_3SDC2,ADL-P_2SDC1,ADL-P_2SDC2,ADL-P_2SDC3,ADL-P_2SDC5,ADL-P_3SDC_5SUT,ADL-M_5SGC1,ADL-M_3SDC2,ADL-M_2SDC1,RPL-P_3SDC3,RPL-P_PNP_GC,LNL_M_PSS1.1,MTL-M_5SGC1,MTL-M_3SDC3,MTL_IFWI_IAC_ACE ROM EXT,MTL_IFWI_CBV_ACE FW,MTL_PSS_1.0,MTL-P_5SGC1,MTL-P_3SDC4,LNL_M_PSS1.0,RPL-S_2SDC8</t>
  </si>
  <si>
    <t>Verify Audio recording and Playback over 3.5mm-Jack-Headset (via HD-A), pre and post S3 cycles</t>
  </si>
  <si>
    <t>CSS-IVE-76257</t>
  </si>
  <si>
    <t>GraCom,ICL_PSS_BAT_NEW,ICL_BAT_NEW,TGL_PSS1.0P,BIOS_EXT_BAT,UDL2.0_ATMS2.0,TGL_VP_NA,TGL_ERB_PO,OBC-CNL-PCH-AVS-Audio-HDA_Headphone,OBC-CFL-PCH-AVS-Audio-HDA_Headphone,OBC-ICL-PCH-AVS-Audio-HDA_Headphone,OBC-TGL-PCH-AVS-Audio-HDA_Headphone,TGL_BIOS_PO_P3,TGL_IFWI_PO_P2,ADL-S_TGP-H_PO_Phase3,IFWI_Payload_Platform,RKL-S X2_(CML-S+CMP-H)_S102,RKL-S X2_(CML-S+CMP-H)_S62,UTR_SYNC,RPL_S_MASTER,RPL_S_BackwardComp,ADL-S_ 5SGC_1DPC,ADL-S_4SDC2,ADL_N_MASTER,ADL_N_5SGC1,ADL_N_3SDC1,ADL_N_2SDC,ADL_N_2SDC2,ADL_N_2SDC3,ADL-N_DT_Regulatory,ADL-N_Mobile_Regulatory,TGL_H_MASTER,RPL-S_ 5SGC1,RPL-S_4SDC1,RPL-S_2SDC1,RPL-S_2SDC2,RPL-S_2SDC3,MTL_S_PSS_0.5,ADL-P_2SDC5,RPL-Px_5SGC1,RPL-Px_3SDC1,MTL_S_PSS_0.8,MTL_S_IFWI_PSS_0.8,ADL_N_REV0,ADL-N_REV1,ADL_SBGA_5GC,ADL_SBGA_3DC3,ADL_SBGA_3DC4,RPL-SBGA_5SC,ADL-P_5SGC2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</si>
  <si>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Audio recording and Playback over 3.5mm-Jack-Headsets (via HD-A) pre and post S4, S5, warm and cold reboot cycles</t>
  </si>
  <si>
    <t>CSS-IVE-145257</t>
  </si>
  <si>
    <t>BIOS_Optimization,COMMON_QRC_BAT,ADL-P_QRC_BAT,UTR_SYNC,MTL_HFPGA_Audio,RPL_S_MASTER,RPL_S_BackwardComp,ADL-S_ 5SGC_1DPC,ADL-S_4SDC2,ADL_N_MASTERADL_N_5SGC1,ADL_N_3SDC1,ADL_N_2SDC,ADL_N_2SDC2,ADL_N_2SDC3,ADL-N_DT_Regulatory,ADL-N_Mobile_Regulatory,RPL-S_ 5SGC1,RPL-S_4SDC1,RPL-S_2SDC1,RPL-S_2SDC2,RPL-S_2SDC3,MTL_S_PSS_0.5,ADL_N_REV0,ADL-N_QRC_BAT,RPL-Px_5SGC1,MTL_S_PSS_0.8,ADL-N_REV1,ADL_SBGA_5GC,ADL_SBGA_3DC3,ADL_SBGA_3DC4,RPL-SBGA_5SC,ADL-P_5SGC2,ADL-P_4SDC1,ADL-P_3SDC1,ADL-P_3SDC2,ADL-P_2SDC1,ADL-P_2SDC2,ADL-P_2SDC3,ADL-P_2SDC5,ADL-P_3SDC_5SUT,QRC_BAT_Customized,ADL-M_5SGC1,ADL-M_3SDC2,ADL-M_2SDC1,RPL-P_5SGC1,RPL-P_PNP_GC,RPL-S_2SDC7,LNL_M_PSS1.1,LNL_M_PSS1.0,MTL-M_5SGC1,MTL-M_3SDC3,MTL-P_5SGC1,MTL-P_3SDC4,RPL-S_2SDC8</t>
  </si>
  <si>
    <t>Verify Audio routing from Wired Headset To USB Headset and vice versa</t>
  </si>
  <si>
    <t>CSS-IVE-138287</t>
  </si>
  <si>
    <t>COMMON_QRC_BAT,RKL_BIOSAcceptance_criteria_TCs,ADL_S_QRCBAT,ADL-S_Delta2,ADL-P_QRC,UTR_SYNC,RPL_S_MASTER,RPL_S_BackwardComp,ADL-S_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_M_QRC_BAT,ADL-M_5SGC1,RPL_Steps_Tag_NA,MTL_Steps_Tag_NA,RPL-P_5SGC1,RPL-P_4SDC1,RPL-P_3SDC2,RPL-P_2SDC4,RPL_S_QRCBAT,ADL_SBGA_5GC,ADL_SBGA_3DC1,ADL_SBGA_3DC2,ADL_SBGA_3DC3,ADL_SBGA_3DC4,RPL-SBGA_5SC,RPL-SBGA_3SC1,ADL-M_5SGC1,ADL-M_3SDC1,ADL-M_3SDC2,ADL-M_2SDC1,ADL-M_2SDC2,RPL-P_3SDC3,RPL-P_PNP_GC,RPL-S_2SDC7,MTL-M_5SGC1,MTL-M_4SDC1,MTL-M_4SDC2,MTL-M_3SDC3,MTL-M_2SDC4,MTL-M_2SDC5,MTL-M_2SDC6</t>
  </si>
  <si>
    <t>Verify audio switching between On-board, 3.5mm jack and HDMI speakers</t>
  </si>
  <si>
    <t>CSS-IVE-69089</t>
  </si>
  <si>
    <t>ICL_PSS_BAT_NEW,UDL2.0_ATMS2.0,ICL_RVPC_NA,OBC-CNL-PCH-AVS-Audio-Speaker_HDMI,OBC-CFL-PCH-AVS-Audio-Speaker_HDMI,OBC-ICL-PCH-AVS-Audio-Speaker_HDMI,OBC-TGL-PCH-AVS-Audio-Speaker_HDMI,CML_DG1_Delta,COMMON_QRC_BAT,RKL_BIOSAcceptance_criteria_TCs,MTL_PSS_1.0,RKL-S X2_(CML-S+CMP-H)_S62,RKL-S X2_(CML-S+CMP-H)_S102,ADL-P_QRC_BAT,UTR_SYNC,MTL_HFPGA_Audio,RPL_S_MASTER,RPL_S_BackwardComp,ADL-P_SODIMM_DDR5_NA,ADL-S_ 5SGC_1DPC,ADL-S_4SDC2,TGL_H_MASTER,RPL-S_3SDC1,RPL-S_4SDC2,ADL-P_5SGC1,ADL-P_5SGC2,RKL_S_X1_2*1SDC,ADL_M_QRC_BAT,ADL-M_5SGC1,ADL-M_3SDC1,RPL-Px_5SGC1,RPL-Px_4SDC1,RPL-P_5SGC1,RPL-P_4SDC1,RPL-P_3SDC2,RPL-P_2SDC4,ADL_N_REV0,ADL-N_REV1,RPL_S_PO_P2,ADL_SBGA_5GC,ADL_SBGA_3DC1,ADL_SBGA_3DC2,ADL_SBGA_3DC3,ADL_SBGA_3DC4,RPL-SBGA_5SC,RPL-SBGA_3SC1,ADL-M_3SDC2,ADL-M_2SDC1,ADL-M_2SDC2,RPL-P_PNP_GC,RPL-P_3SDC3,RPL-S_2SDC7,RPL_S_QRCBAT,RPL_Px_PO_P2,RPL_Px_QRC,MTL-M_5SGC1,MTL-M_4SDC1,MTL-M_4SDC2,MTL-M_3SDC3,MTL-M_2SDC4,MTL-M_2SDC5,MTL-M_2SDC6,RPL_SBGA_PO_P2,MTL-P_5SGC1,MTL-P_4SDC2,MTL-P_3SDC3,MTL-P_3SDC4,LNL_M_PSS1.0</t>
  </si>
  <si>
    <t>Verify basic boot check with different IFWI (Release, Performance and Debug)</t>
  </si>
  <si>
    <t>CSS-IVE-64401</t>
  </si>
  <si>
    <t>IFWI,ICL-ArchReview-PostSi,GLK-RS3-10_IFWI,InProdATMS1.0_03March2018,PSE 1.0,OBC-CNL-PCH-SystemFlash-IFWI,OBC-CFL-PCH-SystemFlash-IFWI,OBC-LKF-PCH-SystemFlash-IFWI,OBC-TGL-PCH-Flash-System,OBC-ICL-PCH-Flash-System,GLK_ATMS1.0_Automated_TCs,KBLR_ATMS1.0_Automated_TCs,TGL_BIOS_PO_P1,RKL_POE,RKL_CML_S_TGPH_PO_P3,TGL_IFWI_FOC_BLUE,CML-H_ADP-S_PO_Phase1,ADL-S_TGP-H_PO_Phase1,LKF_WCOS_BIOS_BAT_NEW,RKL_S_CMPH_POE,RKL_S_TGPH_POE,MTL_Sanity,ADL_P_ERB_BIOS_PO,IFWI_Payload_Common,ADL-S_Delta1,ADL-S_Delta2,ADL-S_Delta3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5SGC_1DPC,ADL-S_4SDC1,ADL-S_4SDC2,ADL-S_4SDC3,ADL-S_3SDC4,TGL_H_MASTER,ADL-P_5SGC1,ADL-P_5SGC2,ADL-M_5SGC1,ADL-M_3SDC2,ADL-M_2SDC1,ADL-M_2SDC2,ADL_SBGA_5GC,ADL_SBGA_3DC1,ADL_SBGA_3DC2,ADL_SBGA_3DC3,ADL_SBGA_3DC4,ADL_SBGA_3DC,MTL_M_Sanity,MTL_P_Sanity</t>
  </si>
  <si>
    <t>Verify Basic Video recording and AV-sync functionality validation</t>
  </si>
  <si>
    <t>imaging</t>
  </si>
  <si>
    <t>CSS-IVE-76596</t>
  </si>
  <si>
    <t>GraCom,ICL-FW-PSS0.5,KBL-PCH-NoCAM,GLK-IFWI-SI,ICL-ArchReview-PostSi,ICL_BAT_NEW,BIOS_EXT_BAT,UDL2.0_ATMS2.0,CML_BIOS_SPL,WCOS_BIOS_WHCP_REQ,LKF_WCOS_BIOS_BAT_NEW,ADL-S_ADP-S_DDR4_2DPC_PO_Phase3,COMMON_QRC_BAT,ADL_S_QRCBAT,TGL_U_GC_DC,IFWI_Payload_Platform,ADL-P_ADP-LP_DDR4_PO Suite_Phase3,PO_Phase_3,ADL-P_ADP-LP_LP5_PO Suite_Phase3,ADL-P_ADP-LP_DDR5_PO Suite_Phase3,ADL-P_ADP-LP_LP4x_PO Suite_Phase3,ADL-P_QRC,ADL-P_QRC_BAT,UTR_SYNC,RPL_S_MASTER,RPL_S_BackwardComp,ADL-S_4SDC1,ADL-S_4SDC2,ADL-S_4SDC3,ADL-S_3SDC4,ADL_N_MASTER,ADL_N_5SGC1,ADL_N_4SDC1,ADL_N_3SDC1,ADL_N_2SDC1,ADL_N_2SDC2,ADL_N_2SDC3,TGL_H_MASTER,MTL_Test_Suite,IFWI_COMMON_UNIFIED,IFWI_TEST_SUITE,RPL_S_NA,ADL-P_5SGC1,ADL-P_5SGC2,RKL_S_X1_2*1SDC,ADL_M_QRC_BAT,ADL-M_5SGC1,ADL_N_PO_Phase3,ADL-N_QRC_BAT,RPL_Steps_Tag_NA,MTL_Steps_Tag_NA,RPL-Px_4SDC1,RPL-P_5SGC1,RPL-P_3SDC2,RPL-P_2SDC4,MTL_IFWI_BAT,ADL-M_3SDC1,ADL-M_3SDC2,ADL-M_2SDC1,ADL-M_2SDC2,RPL-P_3SDC3,RPL-P_PNP_GC,MTL-M_5SGC1,MTL-M_4SDC1,MTL-M_4SDC2,MTL-M_3SDC3,MTL-M_2SDC4,MTL-M_2SDC5,MTL-M_2SDC6,MTL_IFWI_CBV_BIOS,MTL-P_5SGC1,MTL-P_4SDC1,MTL-P_4SDC2,MTL-P_3SDC3,MTL-P_3SDC4,MTL-P_2SDC5,MTL-P_2SDC6,RPL_Px_PO_New_P3,RPL-SBGA_5SC,RPL-SBGA_4SC,RPL-SBGA_3SC,RPL-SBGA_2SC1,RPL-SBGA_2SC2</t>
  </si>
  <si>
    <t>Verify Battery-charging in OS using Type-C Power Bank pre and post S4,S5 &amp; warm reboot cycles</t>
  </si>
  <si>
    <t>power_management.battery</t>
  </si>
  <si>
    <t>Power Bank not available</t>
  </si>
  <si>
    <t>CSS-IVE-145303</t>
  </si>
  <si>
    <t>bios.pch,fw.ifwi.bios,fw.ifwi.ec</t>
  </si>
  <si>
    <t>BIOS Optimization plan,BIOS_Optimization,EC-FV2,UTR_SYNC,ADL_N_MASTER,ADL_N_5SGC1,ADL_N_2SDC2,IFWI_TEST_SUITE,IFWI_COMMON_UNIFIED,MTL_Test_Suite,MTL_PSS_0.8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-P_5SGC1,MTL-P_4SDC1,MTL-P_4SDC2,MTL-P_3SDC3,MTL-P_3SDC4,MTL-P_2SDC5,MTL-P_2SDC6</t>
  </si>
  <si>
    <t>Verify BIOS display an option to set Detect timeout value on Root port links</t>
  </si>
  <si>
    <t>CSS-IVE-101628</t>
  </si>
  <si>
    <t>InProdATMS1.0_03March2018,PSE 1.0,ICL_RVPC_NA,OBC-CNL-PCH-PCIe-IO-Storage_NVME,OBC-CFL-PCH-PCIe-IO-Storage_NVME,OBC-ICL-PCH-PCIe-IO-Storage_NVME,OBC-TGL-PCH-PCIe-IO-Storage_NVME,OBC-LKF-PCH-PCIe-IO-Storage_NVME,RKL_PSS0.5,TGL_PSS_IN_PRODUCTION,ICL_ATMS1.0_Automation,CML_DG1,CML-H_ADP-S_PO_Phase1,WCOS_BIOS_EFI_ONLY_TCS,ADL_S_Dryrun_Done,TGL_QRC_BAT,RKL_CMLS_CPU_TCS,RKL-S X2_(CML-S+CMP-H)_S102,RKL-S X2_(CML-S+CMP-H)_S62,UTR_SYNC,RPL_S_MASTER,RPL_S_BackwardComp,ADL-S_ 5SGC_1DPC,ADL-S_4SDC1,ADL_N_MASTER,ADL_N_PSS_0.8,ADL_N_5SGC1,ADL_N_4SDC1,ADL_N_3SDC1,ADL_N_2SDC1,ADL_N_2SDC2,ADL_N_2SDC3,MTL_PSS_0.8,LNL_M_PSS0.8,TGL_H_MASTER,RPL-S_ 5SGC1,RPL-S_4SDC1,RPL-S_4SDC2,RPL-S_2SDC1,RPL-S_2SDC2,RPL-S_2SDC3,LNL_M_PSS0.8_NEW,ADL-P_5SGC1,ADL-P_5SGC2,ADL-M_5SGC1,MTL_SIMICS_IN_EXECUTION_TEST,RPL-Px_5SGC1,ADL_N_REV0,ADL-N_REV1,ADL_SBGA_5GC,ADL_SBGA_3DC1,ADL_SBGA_3DC2,ADL_SBGA_3DC3,ADL_SBGA_3DC4,RPL-P_5SGC1,RPL-P_4SDC1,RPL-P_3SDC2,RPL-SBGA_5SC,RPL-S_3SDC1,MTL_M_P_PV_POR,ADL-S_Post-Si_In_Production,MTL-M_5SGC1,MTL-M_4SDC1,MTL-M_4SDC2,MTL-M_3SDC3,MTL-M_2SDC4,MTL-M_2SDC5,MTL-M_2SDC6,MTL-M/P_Pre-Si_In_Production,LNL_M_PSS0.5,MTL-S_Pre-Si_In_Production,MTL-P_5SGC1,MTL-P_4SDC1,MTL-P_4SDC2,MTL-P_3SDC3,MTL-P_3SDC4,MTL-P_2SDC5,MTL-P_2SDC6,ADL-N_Post-Si_In_Production,RPL-S_Post-Si_In_Production</t>
  </si>
  <si>
    <t>Verify BIOS expose option to enable/disable the SRIOV feature</t>
  </si>
  <si>
    <t>CSS-IVE-130040</t>
  </si>
  <si>
    <t>ADL-S_Delta1,UTR_SYNC,IFWI_Payload_BIOS,MTL_M_MASTER,MTL_P_MASTER,MTL_N_MASTER,RPL_S_MASTER,RPL_S_BackwardComp,ADL-S_4SDC2,MTL_TRY_RUN,TGL_H_MASTER,RPL-S_ 5SGC1,RPL-S_4SDC1,RPL-S_3SDC1,RPL-S_4SDC2,RPL-S_2SDC1,RPL-S_2SDC2,RPL-S_2SDC3MTL_TRP_2,MTL_PSS_0.8_NEW,ADL-P_5SGC1,ADL-P_5SGC2,ADL-M_5SGC1,MTL_SIMICS_IN_EXECUTION_TEST,RPL_Steps_Tag_NA,RPL-Px_5SGC1,RPL-Px_4SDC1,ADL_SBGA_5GC,ADL_SBGA_3DC1,ADL_SBGA_3DC2,ADL_SBGA_3DC3,ADL_SBGA_3DC4,RPL-SBGA_5SC,RPL-SBGA_3SC1,ADL-M_3SDC1,ADL-M_3SDC2,ADL-M_2SDC1,ADL-M_2SDC2,RPL-P_5SGC1,RPL-P_4SDC1,RPL-P_3SDC2,RPL-P_2SDC4,RPL-P_PNP_GC,RPL-P_3SDC3,RPL-S_2SDC7,LNL_M_PSS0.8,ADL-S_Post-Si_In_Production,MTL-M/P_Pre-Si_In_Production,ADL-P_QRC_BAT_NA,RPL-S_4SDC2,RKL-S X2_(CML-S+CMP-H)_S102,ADL_N_2SDC3,ADL_M_PO_NA,ADL_N_2SDC2,RPL_Px_PO_P2,MTL-M_3SDC3,COMMON_QRC_BAT,MTL_PSS_0.8,MTL-M_2SDC6,ADL-P_ADP-LP_DDR4_PO Suite_Phase2,ADL-P_ADP-LP_DDR5_PO Suite_Phase2,RPL-S_2SDC3,RKL-S X2_(CML-S+CMP-H)_S62,ADL-P_ADP-LP_LP5_PO Suite_Phase2,ADL-P_ADP-LP_LP4x_PO Suite_Phase2,MTL-M_2SDC4,PO_Phase_2,ADL_N_MASTER,MTL-M_4SDC1,ADL-N_REV1,ADL-S_ADP-S_DDR4_2DPC_PO_Phase2,MTL-M_2SDC5,RPL_S_PSS_BASE,RPL_S_PO_P2,MTL-M_5SGC1,ADL_N_2SDC1,ADL_N_REV0,ADL_N_5SGC1,ADL-N_QRC_BAT,RPL-S-3SDC2,ADL_N_4SDC1,ADL_N_3SDC1,MTL-M_4SDC2,LNL_M_PSS0.5,RPL_SBGA_PO_P2,RPL-S_Post-Si_In_Production</t>
  </si>
  <si>
    <t>Verify BIOS exposes the Setup option "Acoustic Context Awareness (ACA)" and HD Audio functionality works fine in OS</t>
  </si>
  <si>
    <t>CSS-IVE-132185</t>
  </si>
  <si>
    <t>RPL_S-MASTER,RPL-S_ 5SGC1,RPL-S_4SDC1,RPL-S_3SDC1,RPL-S_2SDC1,RPL-S_2SDC2,RPL-S_2SDC3,ADL-P_5SGC1,ADL-P_5SGC2,ADL-S_5SGC1,ADL-S_4SDC1,ADL-S_4SDC3,ADL-S_3SDC1,ADL-S_3SDC2,ADL-S_3SDC3,ADL-N_5SGC1,ADL-N_4SDC1,ADL-N_2SDC1,ADL-N_2SDC3,ADL-N_DT,ADL-N_Mob,MTL_S_PSS_0.5,ADL-M_5SGC1,RPL-Px_5SGC1,MTL-S_MASTER,RPL-P_5SGC1,RPL-P_PNP_GC,RPL_S_BackwardComp,ADL_SBGA_5GC,ADL_SBGA_3DC3,ADL_SBGA_3DC4,RPL-SBGA_5SC,ADL-M_5SGC1,ADL-M_3SDC1,ADL-M_3SDC2,ADL-M_2SDC1,ADL-M_2SDC2,RPL-S_2SDC7</t>
  </si>
  <si>
    <t>Verify BIOS handover the platform control to OS</t>
  </si>
  <si>
    <t>CSS-IVE-119140</t>
  </si>
  <si>
    <t>bios.mem_decode,fw.ifwi.unknown</t>
  </si>
  <si>
    <t>TGL_BIOS_PO_P1,COMMON_QRC_BAT,MTL_Sanity,ADL_P_ERB_BIOS_PO,IFWI_Payload_BIOS,RKL-S X2_(CML-S+CMP-H)_S102,RKL-S X2_(CML-S+CMP-H)_S62,MTL_TRY_RUN,RPL_S_PSS_BASE,MTL_PSS_0.5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4SDC1,TGL_H_MASTER,QRC_BAT_Customized,ADL-P_5SGC1,ADL-P_5SGC2,ADL-M_5SGC1,ADL-M_3SDC2,ADL-M_2SDC1,ADL-M_2SDC2,MTL_SIMICS_IN_EXECUTION_TEST,ADL_N_REV0,MTL_HSLE_Sanity_SOC,ADL_SBGA_5GC,ADL_SBGA_3DC1,ADL_SBGA_3DC2,ADL_SBGA_3DC3,ADL_SBGA_3DC4,ADL_SBGA_3DC,RPL_P_PSS_BIOS,MTL_S_BIOS_Emulation,MTL-M/P_Pre-Si_In_Production,LNL_M_PSS0.5,MTL-S_Pre-Si_In_Production</t>
  </si>
  <si>
    <t>Verify Bios have option to Enable/Disable On-board Components</t>
  </si>
  <si>
    <t>SATA Not Applicable</t>
  </si>
  <si>
    <t>CSS-IVE-116761</t>
  </si>
  <si>
    <t>UDL2.0_ATMS2.0,OBC-TGL-PCH-IO-Storage,CML_DG1,ADL-S_Delta1,ADL-S_Delta2,RKL-S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</si>
  <si>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locks TCO_BASE by writing to specific TCO_BASE_LOCK</t>
  </si>
  <si>
    <t>CSS-IVE-118000</t>
  </si>
  <si>
    <t>OBC-CNL-PCH-PCIE-Internalbus-FlexIO,OBC-CFL-PCH-PCIE-Internalbus-FlexIO,OBC-ICL-PCH-PCIE-Internalbus-FlexIO,OBC-TGL-PCH-PCIe-Internalbus-FlexIO,CML_DG1,ADL-S_Delta1,ADL-S_Delta2,RKL-S X2_(CML-S+CMP-H)_S102,RKL-S X2_(CML-S+CMP-H)_S62,UTR_SYNC,RPL_S_MASTER,RPL_S_BackwardComp,ADL-S_ 5SGC_1DPC,ADL-S_4SDC1,TGL_H_MASTER,RPL-S_ 5SGC1,RPL-S_4SDC1,RPL-S_4SDC2,RPL-S_2SDC1,RPL-S_2SDC2,RPL-S_2SDC3MTL_TRP_2,ADL-P_5SGC1,ADL-P_5SGC2,ADL-M_5SGC1,RPL-Px_5SGC1,,ADL_SBGA_5GC,ADL_SBGA_3DC1,ADL_SBGA_3DC2,ADL_SBGA_3DC3,ADL_SBGA_3DC4,RPL-P_5SGC1,,RPL-P_4SDC1,RPL-P_3SDC2,,RPL-SBGA_5SC,RPL-SBGA_3SC1,RPL-S_3SDC1,ADL-S_Post-Si_In_Production
,MTL-M_5SGC1,MTL-M_4SDC1,MTL-M_4SDC2,MTL-M_3SDC3,MTL-M_2SDC4,MTL-M_2SDC5,MTL-M_2SDC6,ADL-S_Post-Si_In_Production,LNL_M_PSS0.5,MTL-P_5SGC1,MTL-P_4SDC1,MTL-P_4SDC2,MTL-P_3SDC3,MTL-P_3SDC4,MTL-P_2SDC5,MTL-P_2SDC6,RPL-S_Post-Si_In_Production</t>
  </si>
  <si>
    <t>Verify Bios option to enable and Disable the UAOL (USB AUDIO OFFLOAD)</t>
  </si>
  <si>
    <t>MTL_S_MASTER,ADL-S_ 5SGC1,ADL-S_3SDC1,ADL-M_5SGC1,RPL_S_MASTER,RPL_P_MASTER,RPL-S_ 5SGC1,RPL-S_2SDC1,RPL-S_4SDC2,RPL-S_2SDC8,RPL-S_4SDC1,RPL-P_5SGC1,,RPL-P_4SDC1,RPL-P_3SDC2,,RPL_S_PO_P3,RPL_S_Delta_TCD,RPL-SBGA_5SC,RPL-SBGA_3SC,RPL-SBGA_4SC,RPL-SBGA_2SC1,RPL-SBGA_2SC2,RPL-S_3SDC1,RPL_Px_PO_P3,RPL-PX_5SGC1,MTL-M_5SGC1,MTL-M_4SDC1,MTL-M_4SDC2,MTL-M_3SDC3,MTL-M_2SDC4,MTL-M_2SDC5,MTL-M_2SDC6,RPL_SBGA_PO_P3,MTL-P_5SGC1, MTL-P_4SDC1 ,MTL-P_4SDC2 ,MTL-P_3SDC3 ,MTL-P_3SDC4 ,MTL-P_2SDC5 ,MTL-P_2SDC6</t>
  </si>
  <si>
    <t>Verify BIOS passes all PEP Constraints using WOS PEP BIOS Checker tool</t>
  </si>
  <si>
    <t>power_management.modern_standby</t>
  </si>
  <si>
    <t>CSS-IVE-92262</t>
  </si>
  <si>
    <t>TAG-APL-ARCH-TO-PROD-WW21.2,TGL_PSS0.8C,InProdATMS1.0_03March2018,PSE 1.0,TGL_PSS_IN_PRODUCTION,TGL_BIOS_PO_P3,WCOS_BIOS_EFI_ONLY_TCS,ADL_S_Dryrun_Done,COMMON_QRC_BAT,RKL_CMLS_CPU_TCS,ADL-S_Delta1,RKL-S X2_(CML-S+CMP-H)_S102,RKL-S X2_(CML-S+CMP-H)_S62,ADL-P_QRC_BAT,UTR_SYNC,RPL_S_MASTER,RPL_S_BackwardComp,ADL-S_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RPL-S_4SDC2,RPL-S_2SDC1,RPL-S_2SDC2,RPL-S_2SDC3,ADL_N_QRCBAT,ADL-P_5SGC1,ADL-P_5SGC2,RKL_S_X1_2*1SDC,ADL-M_5SGC1,ADL-N_QRC_BAT,RPL-Px_5SGC1,,ADL-N_REV1,ADL_SBGA_5GC,RPL-P_5SGC1,,RPL-P_4SDC1,RPL-P_3SDC2,,RPL-S-3SDC2,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MTL-P_2SDC6,MTL_A0_P1</t>
  </si>
  <si>
    <t>Verify BIOS policy for WWAN support</t>
  </si>
  <si>
    <t>CSS-IVE-118328</t>
  </si>
  <si>
    <t>CML_Delta_From_WHL,TGL_BIOS_PO_P3,TGL_NEW_BAT,TGL_H_Delta,UTR_SYNC,ADL_N_MASTER,MTL_M_MASTER,MTL_P_MASTER,ADL_N_2SDC2,ADL-P_5SGC1,ADL-M_5SGC1,ADL-M_4SDC1,ADL_N_REV0,RPL-Px_5SGC1,ADL-N_REV1,RPL-SBGA_3SC1,RPL-Px_4SDC1,ADL-M_2SDC1, RPL-P_5SGC1, RPL-P_4SDC1, ADL_SBGA_3DC1, RPL-P_2SDC4, RPL-P_PNP_GC, MTL-M_4SDC1, MTL-M_4SDC2, RPL-SBGA_5SC, MTL-P_4SDC1, MTL-P_4SDC2, MTL-P_3SDC3</t>
  </si>
  <si>
    <t>Verify BIOS reports correct SMBIOS table structure</t>
  </si>
  <si>
    <t>CSS-IVE-52386</t>
  </si>
  <si>
    <t>CNL_Z0_InProd,ICL_PSS_BAT_NEW,CNL_Automation_Production,TGL_PSS0.8C,InProdATMS1.0_03March2018,PSE 1.0,TGL_PSS_IN_PRODUCTION,ICL_ATMS1.0_Automation,GLK_ATMS1.0_Automated_TCs,KBLR_ATMS1.0_Automated_TCs,ADL_S_Dryrun_Done,WCOS_BIOS_EFI_ONLY_TCS,ADL-S_ADP-S_DDR4_2DPC_PO_Phase3,MTL_PSS_0.5,ADL-S_Delta1,ADL-S_Delta2,ADL-P_ADP-LP_DDR4_PO Suite_Phase3,PO_Phase_3,ADL-P_ADP-LP_LP5_PO Suite_Phase3,ADL-P_ADP-LP_DDR5_PO Suite_Phase3,ADL-P_ADP-LP_LP4x_PO Suite_Phase3,RKL-S X2_(CML-S+CMP-H)_S102,RKL-S X2_(CML-S+CMP-H)_S62,RPL_S_PSS_BASE,UTR_SYNC,RPL_S_MASTER,RPL_S_BackwardComp,ADL-S_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RPL-S_4SDC2,RPL-S_2SDC1,RPL-S_2SDC2,RPL-S_2SDC3,ADL-P_5SGC1,ADL-P_5SGC2,RPL_S_PO_P3,ADL-M_5SGC1,MTL_SIMICS_IN_EXECUTION_TEST,ADL_N_PO_Phase3,RPL-Px_5SGC1,,ADL_N_REV0,ADL-N_REV1,ADL_SBGA_5GC,RPL-P_5SGC1,,RPL-P_4SDC1,RPL-P_3SDC2,,RPL-S-3SDC2,RPL_P_PSS_BIOS, RPL-S_2SDC7LNL_M_PSS0.5, ADL_SBGA_3DC1, ADL_SBGA_3DC2, ADL_SBGA_3DC3,RPL_Px_PO_P3, ADL_SBGA_3DC4,ADL-S_Post-Si_In_Production, MTL-M_5SGC1, MTL-M_4SDC1, MTL-M_4SDC2, MTL-M_3SDC3, MTL-M_2SDC4, MTL-M_2SDC5, MTL-M_2SDC6,RPL_SBGA_PO_P3, MTL-P_4SDC1, MTL-P_2SDC5</t>
  </si>
  <si>
    <t>Verify BIOS set up option to enable/Disable GPIO Pad</t>
  </si>
  <si>
    <t>CSS-IVE-105563</t>
  </si>
  <si>
    <t>bios.pch,bios.platform,fw.ifwi.bios</t>
  </si>
  <si>
    <t>UDL2.0_ATMS2.0,OBC-LKF-PCH-GPIO-security,OBC-TGL-PCH-GPIO-security,WCOS_BIOS_EFI_ONLY_TCS,IFWI_Payload_BIOS,ADL-S_Delta1,ADL-S_Delta2,RPL_S_PSS_BASE,ADL-M_21H2,UTR_SYNC,RPL_S_MASTER,RPL_S_BackwardComp,ADL-S_ 5SGC_1DPC,ADL-S_4SDC1,ADL_N_MASTER,MTL_S_MASTER,MTL_P_MASTER,MTL_M_MASTER,ADL_N_REV0,ADL_N_5SGC1,ADL_N_4SDC1,ADL_N_3SDC1,ADL_N_2SDC1,ADL_N_2SDC2,ADL_N_2SDC3,TGL_H_MASTER,RPL-S_ 5SGC1,RPL-S_4SDC1,RPL-S_4SDC2,RPL-S_2SDC1,RPL-S_2SDC2,RPL-S_2SDC3,MTL_TRY_RUNMTL_TRP_2,MTL_PSS_0.8,LNL_M_PSS0.8_NEW,LNL_M_PSS0.8,ADL-P_5SGC1,ADL-P_5SGC2,ADL-M_5SGC1,MTL_SIMICS_IN_EXECUTION_TEST,RPL-Px_5SGC1,ADL-N_REV1,NA_4_FHF,ADL_SBGA_5GC,ADL_SBGA_3DC1,ADL_SBGA_3DC2,ADL_SBGA_3DC3,ADL_SBGA_3DC4,RPL-P_5SGC1,RPL-P_4SDC1,RPL-P_3SDC2,RPL-SBGA_5SC,RPL-SBGA_3SC1,RPL-S_3SDC1,QRC_BAT_Customized,RPL_P_PSS_BIOS,ADL-S_Post-Si_In_Production,MTL-M_5SGC1,MTL-M_4SDC1,MTL-M_4SDC2,MTL-M_3SDC3,MTL-M_2SDC4,MTL-M_2SDC5,MTL-M_2SDC6,MTL-M/P_Pre-Si_In_Production,LNL_M_PSS0.5,MTL-S_Pre-Si_In_Production,MTL-P_5SGC1,MTL-P_4SDC1,MTL-P_4SDC2,MTL-P_3SDC3,MTL-P_3SDC4,MTL-P_2SDC5,MTL-P_2SDC6,RPL-S_Post-Si_In_Production,ADL-N_Post-Si_In_Production</t>
  </si>
  <si>
    <t>Verify BIOS set up Option used for changing ramp times of different modes in FIVR configuration</t>
  </si>
  <si>
    <t>power_management.fivr</t>
  </si>
  <si>
    <t>CSS-IVE-113614</t>
  </si>
  <si>
    <t>TGL_NEW,UDL2.0_ATMS2.0,OBC-TGL-PCH-PMC-PM-FIVR,TGL_BIOS_PO_P3,IFWI_Payload_PCHC,IFWI_Payload_EC,MTL_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,ADL-N_Post-Si_In_Production</t>
  </si>
  <si>
    <t>Verify BIOS settings remains intact with MAF mode booting after power interrupts (Reset / G3) cycles</t>
  </si>
  <si>
    <t>CSS-IVE-118687</t>
  </si>
  <si>
    <t>RKL-S X2_(CML-S+CMP-H)_S102,RKL-S X2_(CML-S+CMP-H)_S62,UTR_SYNC,MTL-P_5SGC1,MTL-P_4SDC2,MTL-P_2SDC5,MTL-P_2SDC6,MTL-M_5SGC1,MTL-M_2SDC4,MTL-M_2SDC5,MTL-M_2SDC6,,,,RPL-SBGA_5SC,,RPL-P_5SGC1,RPL-P_2SDC4,RPL-P_PNP_GC,RPL-P_2SDC3,RPL-Px_5SGC1,RPL-S_ 5SGC1,RPL-S_2SDC7,RPL-S_3SDC1 ,RPL-S_4SDC2 ,RPL-S_2SDC1,RPL-S_2SDC2,RPL-S_2SDC3,RPL_S_MASTER,RPL_S_BackwardCompc,ADL_N_MASTER,ADL-P_SODIMM_DDR5_NA,ADL-S_ 5SGC_1DPC,MTL_M_MASTER,MTL_P_MASTER,MTL_S_MASTER,ADL-S_4SDC2,ADL-S_4SDC3,ADL-S_4SDC4,ADL_N_REV0,ADL_N_5SGC1,ADL_N_4SDC1,ADL_N_2SDC1,ADL_N_2SDC2, ADL-P_5SGC1,ADL-M_5SGC1,ADL-M_3SDC2,,ADL_N_REV0,ADL-N_REV1,ADL_SBGA_5GC,,ADL_SBGA_3DC3,ADL_SBGA_3DC4,ADL-M_2SDC2,ADL-S_Post-Si_In_Production</t>
  </si>
  <si>
    <t>Verify BIOS settings remains intact with MAF mode booting after Sx cycles</t>
  </si>
  <si>
    <t>CSS-IVE-118685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</si>
  <si>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5SGC_1DPC,ADL-S_4SDC2,ADL-S_4SDC3,ADL-S_4SDC4,ADL_N_5SGC1,ADL_N_4SDC1,ADL_N_2SDC1,ADL_N_2SDC2,ADL-P_5SGC1,ADL-M_5SGC1,ADL-M_3SDC2,,ADL_N_REV0,ADL-N_REV1,ADL_SBGA_5GC,,ADL_SBGA_3DC3,ADL_SBGA_3DC4,ADL-M_2SDC2,ADL-S_Post-Si_In_Production,ADL-N_Post-Si_In_Production</t>
  </si>
  <si>
    <t>Verify BIOS settings remains intact with MAF mode booting after Warm and Cold Boot cycles</t>
  </si>
  <si>
    <t>CSS-IVE-118683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</si>
  <si>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5SGC_1DPC,ADL-S_4SDC2,ADL-S_4SDC3,ADL-S_4SDC4,ADL_N_REV0,ADL_N_5SGC1,ADL_N_4SDC1,ADL_N_2SDC1,ADL_N_2SDC2,ADL-P_5SGC1,ADL-M_5SGC1,ADL-M_3SDC2,,ADL_N_REV0,ADL-N_REV1,ADL_SBGA_5GC,,ADL_SBGA_3DC3,ADL_SBGA_3DC4,ADL-M_2SDC2,ADL-S_Post-Si_In_Production,ADL-N_Post-Si_In_Production</t>
  </si>
  <si>
    <t>Verify BIOS setup option to Enable/ Disable EXT_V1P05_RAIL_Sx/S0ix Configuration</t>
  </si>
  <si>
    <t>CSS-IVE-113611</t>
  </si>
  <si>
    <t>TGL_NEW,UDL2.0_ATMS2.0,OBC-TGL-PCH-PMC-PM-FIVR,IFWI_Payload_PCHC,IFWI_Payload_EC,MTL_NA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ADL-S_Post-Si_In_Production,RPL-SBGA_5SC</t>
  </si>
  <si>
    <t>Verify BIOS setup option to enable/disable EXT_VNN_RAIL_Sx/S0ix Configuration</t>
  </si>
  <si>
    <t>CSS-IVE-120096</t>
  </si>
  <si>
    <t>IFWI_Payload_PCHC,IFWI_Payload_EC,MTL_NA,UTR_SYNC,TGL_H_MASTER,ADL-M_5SGC1,RPL-Px_5SGC1,RPL-Px_3SDC1,ADL_SBGA_5GC,RPL-S_3SDC2,RPL-P_5SGC1,RPL-P_5SGC2,RPL-P_4SDC1,RPL-P_3SDC2,RPL-P_2SDC3,ADL-P_5SGC1,ADL-P_5SGC2,RPL-P_3SDC3,RPL-P_2SDC4,RPL-P_PNP_GC,RPL-Px_4SDC1,RPL-SBGA_5SC</t>
  </si>
  <si>
    <t>Verify BIOS setup option to enable/disable PCH FIVR dynamic power management</t>
  </si>
  <si>
    <t>CSS-IVE-113610</t>
  </si>
  <si>
    <t>ICL-ArchReview-PostSi,ICL_RFR,TGL_PSS0.8C,UDL2.0_ATMS2.0,OBC-ICL-CPU-Common-System-BIOSsettings,OBC-TGL-CPU-Common-System-BIOSsettings,TGL_H_PSS_IFWI_BAT,ADL_S_Dryrun_Done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</t>
  </si>
  <si>
    <t>Verify BIOS Setup options between current and previous BIOS version</t>
  </si>
  <si>
    <t>CSS-IVE-92253</t>
  </si>
  <si>
    <t>ICL-ArchReview-PostSi,InProdATMS1.0_03March2018,PSE 1.0,OBC-ICL-PTF-Software-Software-XMLCI,OBC-TGL-PTF-Software-Software-XMLCI,WCOS_BIOS_EFI_ONLY_TCS,ADL_S_Dryrun_Done,COMMON_QRC_BAT,ADL_S_QRCBAT,RKL-S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QRCBAT,ADL-P_5SGC1,ADL-P_5SGC2,ADL_M_QRC_BAT,ADL-M_5SGC1,ADL-M_3SDC2,ADL-M_2SDC1,ADL-M_2SDC2,ADL-N_QRC_BAT,RPL_S_QRCBAT,ADL_N_REV0,ADL-N_REV1,MTL_HSLE_Sanity_SOC,ADL_SBGA_5GC,ADL_SBGA_3DC1,ADL_SBGA_3DC2,ADL_SBGA_3DC3,ADL_SBGA_3DC4,ADL_SBGA_3DC,RPL_P_PSS_BIOS,RPL_Px_QRC</t>
  </si>
  <si>
    <t>Verify BIOS shall display ME,BIOS,KSC version in Bios setup page</t>
  </si>
  <si>
    <t>CSS-IVE-73249</t>
  </si>
  <si>
    <t>CSE,CFL-PRDtoTC-Mapping,EC-NA,ICL_PSS_BAT_NEW,InProdATMS1.0_03March2018,EC-tgl-pss_bat,PSE 1.0,OBC-CNL-PCH-CSME-Manageability-MEBx,OBC-CFL-PCH-CSME-Manageability-MEBx,OBC-ICL-PCH-CSME-Manageability-MEBx,OBC-TGL-PCH-CSME-Manageability-MEBx,OBC-LKF-PCH-CSME-Manageability-MEBx,CML_BIOS_Sanity_CSME12.xx,RKL_PSS0.5,TGL_PSS_IN_PRODUCTION,KBLR_ATMS1.0_Automated_TCs,TGL_BIOS_PO_P1,TGL_IFWI_PO_P1,TGL_H_PSS_IFWI_BAT,TGL_Focus_Blue_Auto,TGL_IFWI_FOC_BLUE,ADL_S_Dryrun_Done,PSS_ADL_Automation_In_Production,ADL-S_TGP-H_PO_Phase1,WCOS_BIOS_EFI_ONLY_TCS,ADL_P_Automated_TCs,MTL_Sanity,MTL_PSS_0.5,ADL_P_ERB_BIOS_PO,IFWI_Payload_BIOS,ADL-S_Delta2,RKL-S X2_(CML-S+CMP-H)_S102,RKL-S X2_(CML-S+CMP-H)_S62,UTR_SYNC,Automation_Inproduction,MTL_HFPGA_SANITY,RPL_S_MASTER,RPL_S_BackwardComp,ADL-S_ 5SGC_1DPC,ADL-S_4SDC1,ADL_N_MASTER,ADL_N_5SGC1,ADL_N_4SDC1,ADL_N_3SDC1,ADL_N_2SDC1,ADL_N_2SDC2,ADL_N_2SDC3,MTL_IFWI_PSS_EXTENDED,ADL_N_IFWI,IFWI_FOC_BAT,MTL_Test_Suite,IFWI_TEST_SUITE,IFWI_COMMON_UNIFIED,TGL_H_MASTER,RPL-S_ 5SGC1,RPL-S_4SDC1,RPL-S_4SDC2,, RPL-S_4SDC2,RPL-S_2SDC1,RPL-S_2SDC2,RPL-S_2SDC3,ADL-P_5SGC1,ADL-P_5SGC2,ADL-M_5SGC1,MTL_SIMICS_IN_EXECUTION_TEST,MTL_HSLE_Sanity,RPL-Px_5SGC1,MTL_S_Sanity,COMMON_QRC_BAT,ADL_N_REV0,ADL-N_REV1,ADL_SBGA_5GC,RPL-P_5SGC1,RPL-P_4SDC1,RPL-P_3SDC2,RPL-S-3SDC2,RPL-S_2SDC7,ADL_SBGA_3DC2,ADL-S_Post-Si_In_Production,MTL-M/P_Pre-Si_In_Production,RPL-SBGA_5SC,RPL-SBGA_4SC,RPL-SBGA_3SC,RPL-SBGA_2SC1,RPL-SBGA_2SC2,MTL_IFWI_CBV_BIOS,LNL_M_PSS0.5,MTL-S_Pre-Si_In_Production, MTL-P_5SGC1, MTL-P_4SDC1, MTL-P_4SDC2, MTL-P_3SDC3, MTL-P_3SDC4, MTL-P_2SDC5, MTL-P_2SDC6,ADL-N_Post-Si_In_Production,RPL-S_Post-Si_In_Production</t>
  </si>
  <si>
    <t>Verify BIOS shall provide support to add new Bluetooth SAR tables (BRDS) and GPC Method</t>
  </si>
  <si>
    <t>CSS-IVE-117073</t>
  </si>
  <si>
    <t>UDL2.0_ATMS2.0,OBC-CNL-PCH-CNVi-Connectivity-BT,OBC-CFL-PCH-CNVi-Connectivity-BT,OBC-ICL-PCH-CNVi-Connectivity-BT,OBC-TGL-PCH-CNVi-Connectivity-BT,ADL_S_Dryrun_Done,RKL-S X2_(CML-S+CMP-H)_S62,RKL-S X2_(CML-S+CMP-H)_S102,UTR_SYNC,RPL_S_MASTER,RPL_S_BackwardComp,MTL_P_MASTER,MTL_M_MASTER,ADL-S_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MTL-P_3SDC4, MTL-P_2SDC5, MTL-P_2SDC6, RPL-S_2SDC8</t>
  </si>
  <si>
    <t>Verify BIOS shall provide support to add new Switched Antenna Diversity Selection (SADS) field to BIOS configuration</t>
  </si>
  <si>
    <t>CSS-IVE-117072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</si>
  <si>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 RPL-S_2SDC8</t>
  </si>
  <si>
    <t>Verify BIOS shall provide the support to publish the CNVi WIFI and BT UEFI variables with connectivity platform configurations</t>
  </si>
  <si>
    <t>CSS-IVE-117069</t>
  </si>
  <si>
    <t>UDL2.0_ATMS2.0,TGL_ERB_PO,OBC-CNL-PCH-CNVi-Connectivity-WiFi_BT,OBC-CFL-PCH-CNVi-Connectivity-WiFi_BT,OBC-ICL-PCH-CNVi-Connectivity-WiFi_BT,OBC-TGL-PCH-CNVi-Connectivity-WiFi_BT,TGL_BIOS_PO_P3,RKL-S X2_(CML-S+CMP-H)_S62,RKL-S X2_(CML-S+CMP-H)_S102,UTR_SYNC,MTL_M_MASTER,MTL_P_MASTER,RPL_S_MASTER,RPL_S_BackwardComp,ADL-S_ 5SGC_1DPC,4SDC3,ADL-S_4SDC4,ADL-S_3SDC5,TGL_H_MASTER,TGL_H_5SGC1,TGL_H_4SDC1,RPL-S_ 5SGC1,RPL-S_4SDC1,RPL-S_4SDC2,RPL-S_2SDC1,RPL-S_2SDC2,RPL-S_2SDC3MTL_TRP_1,ADL_N_MASTER,ADL-P_5SGC1,ADL-P_5SGC2,ADL-M_5SGC1,ADL-M_3SDC1,ADL-M_3SDC3,ADL-M_2SDC1RPL-Px_5SGC1,,ADL_SBGA_5GC,RPL-SBGA_5SC,ADL-M_5SGC1,ADL-M_3SDC2,ADL-M_2SDC2,RPL-S_3SDC2,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MTL-M_2SDC6,LNL_M_PSS0.5, RPL-SBGA_5SC,RPL-SBGA_3SC, RPL-SBGA_2SC1, RPL-SBGA_2SC2, MTL-P_5SGC1, MTL-P_4SDC1, MTL-P_4SDC2, MTL-P_3SDC3, MTL-P_2SDC5, MTL-P_2SDC6,RPL-S_Post-Si_In_Production, RPL-S_2SDC8</t>
  </si>
  <si>
    <t>Verify Bios shall support enable/disable PCIE ports options</t>
  </si>
  <si>
    <t>CSS-IVE-105494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</si>
  <si>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LNL_M_PSS0.5,LNL_M_PSS0.8,LNL_M_PSS1.0,MTL-S_Pre-Si_In_Production,MTL-P_5SGC1,MTL-P_4SDC1,MTL-P_4SDC2,MTL-P_3SDC3,MTL-P_3SDC4,MTL-P_2SDC5,MTL-P_2SDC6,RPL-S_Post-Si_In_Production,ADL-N_Post-Si_In_Production,LNL-M_Pre-Si_In_Production</t>
  </si>
  <si>
    <t>Verify BIOS support for  [CNV] New ACPI table WPFC - Wi-Fi PHY Filter Configuration</t>
  </si>
  <si>
    <t>CSS-IVE-138244</t>
  </si>
  <si>
    <t>UTR_SYNC,MTL_M_MASTER,MTL_P_MASTER,RPL_P_MASTER,RPL_S_MASTER,RPL_S_BackwardComp,ADL-S_ 5SGC_1DPC,ADL-S_4SDC1,ADL-S_4SDC2,ADL-S_4SDC4,ADL_N_MASTER,ADL_N_5SGC1,ADL_N_4SDC1,ADL_N_3SDC1,ADL_N_2SDC1,ADL_N_2SDC2,ADL_N_2SDC3,MTL_TRY_RUN,RPL-S_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</t>
  </si>
  <si>
    <t>Verify BIOS support for ACPI table WRDS  and EWRD for Concurrency Dual Band (CDB)</t>
  </si>
  <si>
    <t>CSS-IVE-138245</t>
  </si>
  <si>
    <t>UTR_SYNC,ADL_N_MASTER,RPL_P_MASTER,RPL_S_MASTER,RPL_S_BackwardComp,MTL_M_MASTER,MTL_P_MASTER,ADL-S_ 5SGC_1DPC,ADL-S_4SDC1,ADL-S_4SDC2,ADL-S_4SDC4,ADL_N_5SGC1,ADL_N_4SDC1,ADL_N_3SDC1,ADL_N_2SDC1,ADL_N_2SDC2,ADL_N_2SDC3,RPL-S_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</si>
  <si>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Bios support for I2C RTD3</t>
  </si>
  <si>
    <t>power_management.power_mgmt_cntrl</t>
  </si>
  <si>
    <t>CSS-IVE-115677</t>
  </si>
  <si>
    <t>UDL2.0_ATMS2.0,OBC-CFL-PCH-LPSS-I2C,WCOS_BIOS_EFI_ONLY_TCS,COMMON_QRC_BAT,MTL_PSS_1.0,LNL_M_PSS1.0,MTL_PSS_0.8,LNL_M_PSS0.8,ADL-M_21H2,UTR_SYNC,RPL_S_MASTER,RPL_S_BackwardComp,RPL_P_MASTER,MTL_P_MASTER,MTL_S_MASTER,MTL_M_MASTER,ADL_N_MASTER,MTL_PSS_0.8,LNL_M_PSS0.8_Block,ADL-S_4SDC2,ADL_N_REV0,ADL_N_5SGC1,ADL_N_4SDC1,ADL_N_3SDC1,ADL_N_2SDC1,ADL_N_2SDC3,RPL-S_ 5SGC1,RPL-S_4SDC1,RPL-S_4SDC2,RPL-S_2SDC1,RPL-S_2SDC2,RPL-S_2SDC3,ADL-P_5SGC1,ADL-P_5SGC2,ADL-M_5SGC1,MTL_SIMICS_IN_EXECUTION_TEST,RPL-Px_5SGC1,,MTL_S_PSS_0.8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</si>
  <si>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 for I3C and UART RTD3</t>
  </si>
  <si>
    <t>CSS-IVE-115722</t>
  </si>
  <si>
    <t>UDL2.0_ATMS2.0,OBC-ICL-PCH-LPSS-InternalBus,OBC-CFL-PCH-LPSS-I2C,OBC-TGL-PCH-LPSS-InternalBus-I2C,OBC-LKF-PCH-LPSS-I2C,WCOS_BIOS_EFI_ONLY_TCS,COMMON_QRC_BAT,MTL_PSS_1.0,LNL_M_PSS1.0,MTL_PSS_0.8,LNL_M_PSS0.8,UTR_SYNC,MTL_PSS_0.8,LNL_M_PSS0.8_Block,RPL_S_MASTER,RPL_S_BackwardComp,ADL-S_ 5SGC_1DPC,ADL-S_4SDC1,TGL_H_MASTER,RPL-S_ 5SGC1,RPL-S_4SDC1,RPL-S_4SDC2,RPL-S_2SDC1,RPL-S_2SDC2,RPL-S_2SDC3,ADL-P_5SGC1,ADL-P_5SGC2,ADL-M_5SGC1,MTL_SIMICS_IN_EXECUTION_TEST,ADL_N_REV0,RPL-Px_5SGC1,,MTL_S_PSS_0.8,ADL_SBGA_5GC,ADL_SBGA_3DC1,ADL_SBGA_3DC2,ADL_SBGA_3DC3,ADL_SBGA_3DC4,RPL-P_5SGC1,RPL-P_4SDC1,RPL-P_3SDC2,RPL-SBGA_5SC,RPL-SBGA_3SC1,RPL-S_3SDC1
,MTL-M_5SGC1,MTL-M_4SDC1,MTL-M_4SDC2,MTL-M_3SDC3,MTL-M_2SDC4,MTL-M_2SDC5,MTL-M_2SDC6</t>
  </si>
  <si>
    <t>Verify Bios support for SPI RTD3</t>
  </si>
  <si>
    <t>CSS-IVE-115727</t>
  </si>
  <si>
    <t>UDL2.0_ATMS2.0,LKF_B0_Power_ON,WCOS_BIOS_EFI_ONLY_TCS,COMMON_QRC_BAT,ADL-S_Delta1,ADL-S_Delta2,MTL_PSS_1.0,LNL_M_PSS1.0,MTL_PSS_0.8,LNL_M_PSS0.8,UTR_SYNC,MTL_PSS_0.8,LNL_M_PSS0.8_Block,RPL_S_MASTER,RPL_S_BackwardComp,ADL-S_ 5SGC_1DPC,ADL-S_4SDC1,RPL-S_ 5SGC1,RPL-S_4SDC1,RPL-S_4SDC2,RPL-S_2SDC1,RPL-S_2SDC2,RPL-S_2SDC3,ADL-P_5SGC1,ADL-P_5SGC2,ADL-M_5SGC1,MTL_SIMICS_IN_EXECUTION_TEST,ADL_N_REV0,RPL-Px_5SGC1,,MTL_S_PSS_0.8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</si>
  <si>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supports a setup option to Function Disable of either THC0/THC1</t>
  </si>
  <si>
    <t>CSS-IVE-113811</t>
  </si>
  <si>
    <t>UDL2.0_ATMS2.0,IFWI_Payload_ISH,MTL_PSS_0.8,RKL-S X2_(CML-S+CMP-H)_S102,RKL-S X2_(CML-S+CMP-H)_S62,ADL-P_QRC_BAT,MTL_PSS_1.1,UTR_SYNC,MTL_HFPGA_ISH,MTL_S_MASTER,TGL_H_MASTER,ADL_P_MASTER,ADL-P_5SGC1,ADL-P_5SGC2,ADL-M_5SGC1,ADL_SBGA_5GC,QRC_BAT_Customized,RPL_S_MASTER,ICL-ArchReview-PostSi,TGL_H_Delta,MTL_PSS_1.0,ARL_S_MASTER,ARL_PX_MASTER,RPL-P_4SDC1,RPL-P_3SDC2,LNL_M_PSS0.8,MTL-M/P_Pre-Si_In_Production,LNL_M_PSS1.0,LNL_M_PSS1.1</t>
  </si>
  <si>
    <t>Verify BIOS to implement DSM to enable UAOL workaround</t>
  </si>
  <si>
    <t>CSS-IVE-132616</t>
  </si>
  <si>
    <t>MTL_NA,UTR_SYNC,MTL_M_MASTER,MTL_P_MASTER,MTL_N_MASTER,MTL_S_MASTER,RPL_P_MASTER,RPL_M_MASTER,RPL_S_MASTER,RPL_S_BackwardComp,ADL-S_4SDC2,RPL-S_ 5SGC1,RPL-S_4SDC1,RPL-S_3SDC1,RPL-S_4SDC2,RPL-S_2SDC1,RPL-S_2SDC2,RPL-S_2SDC3,ADL-P_5SGC1,ADL-P_5SGC2,ADL-M_5SGC1,RPL_Steps_Tag_NA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</si>
  <si>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BIOS to update post codes on punit register</t>
  </si>
  <si>
    <t>CSS-IVE-135714</t>
  </si>
  <si>
    <t>ADL-S_Delta1,UTR_SYNC,RPL_S_BackwardComp,RPL_S_MASTER,RPL-P_5SGC1,RPL-P_5SGC2,RPL-P_2SDC3,MTL_S_MASTER,ADL_N_MASTER,ADL-S_ 5SGC_1DPC,ADL-S_4SDC1,ADL_N_5SGC1,ADL_N_4SDC1,ADL_N_3SDC1,ADL_N_2SDC1,ADL_N_2SDC2,ADL_N_2SDC3,RPL-S_4SDC1MTL_TRP_2,ADL-P_5SGC1,ADL-P_5SGC2,ADL-M_5SGC1,ADL_N_REV0,ADL-N_REV1,ADL_SBGA_5GC,ADL_SBGA_3DC1,ADL_SBGA_3DC2,ADL_SBGA_3DC3,ADL_SBGA_3DC4,RPL-SBGA_5SC,RPL-Px_5SGC1
,MTL-M_5SGC1,MTL-M_4SDC1,MTL-M_4SDC2,MTL-M_3SDC3,MTL-M_2SDC4,MTL-M_2SDC5,MTL-M_2SDC6,ADL-S_Post-Si_In_Production,MTL-P_5SGC1,MTL-P_4SDC1,MTL-P_4SDC2,MTL-P_3SDC3,MTL-P_3SDC4,MTL-P_2SDC5,MTL-P_2SDC6</t>
  </si>
  <si>
    <t>Verify BIOS updates platform field in camera resource definition as part of SSDB method</t>
  </si>
  <si>
    <t>CSS-IVE-117523</t>
  </si>
  <si>
    <t>TGL_U_GC_DC,MTL_M_MASTER,MTL_P_MASTER,UTR_SYNC,MTL_N_MASTER,ADL-P_SODIMM_DDR5_NA,ADL_N_MASTER,ADL-P_5SGC1,ADL_N_5SGC1,ADL_N_4SDC1,ADL_N_3SDC1,ADL_N_2SDC1,ADL_N_2SDC2,ADL_N_2SDC3,TGL_H_MASTER,MTL_IMAGING_NEW_FEATURE_TEST,ADL-M_5SGC1,ADL-M_4SDC1,ADL-M_3SDC1,ADL-M_3SDC2,ADL-M_3SDC2,ADL-M_2SDC1,MTL_PSS_1.0,MTL_SIMICS_IN_EXECUTION_TEST,RPL-Px_5SGC1,RPL-Px_4SDC1,RPL-P_5SGC1,RPL-P_3SDC2,RPL-P_2SDC4,ADL_N_REV0,ADL-N_REV1,ADL-M_5SGC1,ADL-M_3SDC1,ADL-M_3SDC2,ADL-M_2SDC1,ADL-M_2SDC2,RPL-P_3SDC3,RPL-P_PNP_GC,MTL_M_P_PV_POR,MTL-M_4SDC1,MTL-M_2SDC4,LNL_M_PSS0.5,MTL-P_5SGC1,MTL-P_4SDC1,MTL-P_2SDC5,LNL_M_PSS1.0</t>
  </si>
  <si>
    <t>Verify BIOS updates the PCIe register for PEG60</t>
  </si>
  <si>
    <t>PEG 60 slot Not available</t>
  </si>
  <si>
    <t>CSS-IVE-132602</t>
  </si>
  <si>
    <t>ADL-S_Delta1,ADL-S_Delta2,UTR_SYNC,RPL_S_MASTER,RPL_S_BackwardComp,ADL-S_ 5SGC_1DPC,ADL-S_4SDC1,RPL-S_ 5SGC1,RPL-S_2SDC3,ADL-P_5SGC1,ADL-P_5SGC2,ADL-M_5SGC1,ADL_N_REV0,RPL-Px_5SGC1,ADL_SBGA_5GC,ADL_SBGA_3DC1,ADL_SBGA_3DC2,ADL_SBGA_3DC3,ADL_SBGA_3DC4,RPL-P_5SGC1,RPL-P_5SGC2,RPL-SBGA_5SC,RPL-SBGA_3SC1
,MTL-M_5SGC1,MTL-M_4SDC1,MTL-M_4SDC2,MTL-M_3SDC3,MTL-M_2SDC4,MTL-M_2SDC5,MTL-M_2SDC6,ADL-S_Post-Si_In_Production,MTL-P_5SGC1,MTL-P_4SDC1,MTL-P_4SDC2,MTL-P_3SDC3,MTL-P_3SDC4,MTL-P_2SDC5,MTL-P_2SDC6</t>
  </si>
  <si>
    <t>Verify BIOS uses _DSM method to pass LTR information to IPU driver</t>
  </si>
  <si>
    <t>CSS-IVE-113748</t>
  </si>
  <si>
    <t>LKF_PO_Phase2,UDL2.0_ATMS2.0,LKF_PO_New_P3,OBC-TGL-CPU-IPU-Camera-MIPI,TGL_PSS_IN_PRODUCTION,UTR_SYNC,MTL_M_MASTER,MTL_N_MASTER,MTL_P_MASTER,ADL_N_MASTER,ADL_N_5SGC1,ADL_N_4SDC1,ADL_N_2SDC1,ADL_N_2SDC2,TGL_H_MASTER,RPL_S_NA,ADL-P_5SGC1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2SDC5</t>
  </si>
  <si>
    <t>Verify BKC drivers installation on SUT</t>
  </si>
  <si>
    <t>CSS-IVE-76107</t>
  </si>
  <si>
    <t>ICL-FW-PSS0.3,ICL-FW-PSS0.5,GLK_eSPI_Sanity_inprod,ICL_PSS_BAT_NEW,CNL_Automation_Production,CFL_Automation_Production,InProdATMS1.0_03March2018,PSE 1.0,OBC-CNL-PTF-ACPI-Software,OBC-CFL-PTF-ACPI-Software,OBC-LKF-PTF-ACPI-Software,OBC-ICL-PTF-ACPI-Software,OBC-TGL-PTF-ACPI-Software,RKL_PSS0.5,TGL_PSS_IN_PRODUCTION,ICL_ATMS1.0_Automation,GLK_ATMS1.0_Automated_TCs,KBLR_ATMS1.0_Automated_TCs,TGL_BIOS_PO_P1,TGL_H_PSS_IFWI_BAT,TGL_Focus_Blue_Auto,LKF_ROW_BIOS,PSS_ADL_Automation_In_Production,CML-H_ADP-S_PO_Phase1,ADL-S_TGP-H_PO_Phase1,ADL_S_Dryrun_Done,ADL_P_Automated_TCs,COMMON_QRC_BAT,MTL_Sanity,MTL_PSS_0.5,ADL_P_ERB_BIOS_PO,ADL_S_QRCBAT,TGL_U_GC_DC,IFWI_Payload_Common,ADL-S_Delta1,ADL-S_Delta2,ADL-S_Delta3,RKL-S X2_(CML-S+CMP-H)_S102,RKL-S X2_(CML-S+CMP-H)_S62,ADL-P_QRC_BAT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ADL_N_PSS_1.0,QRC_BAT_Customized,ADL-P_5SGC1,ADL-P_5SGC2,RKL_S_X1_2*1SDC,ADL_M_QRC_BAT,ADL-M_5SGC1,ADL-M_3SDC2,ADL-M_2SDC1,ADL-M_2SDC2,MTL_SIMICS_IN_EXECUTION_TEST,ADL-N_QRC_BAT,MTL_S_Sanity,RPL_S_QRCBAT,ADL_N_REV0,ADL-N_REV1,MTL_HSLE_Sanity_SOC,ADL_SBGA_5GC,ADL_SBGA_3DC1,ADL_SBGA_3DC2,ADL_SBGA_3DC3,ADL_SBGA_3DC4,ADL_SBGA_3DC,MTL_S_BIOS_Emulation,RPL_Px_QRC,ADL-S_Post-Si_In_Production,MTL-M/P_Pre-Si_In_ProductionMTL-M_4SDC1,MTL-M_3SDC3,MTL-M_2SDC5,MTL-M_2SDC6,MTL-M_5SGC1,MTL-M_4SDC2,MTL-M_2SDC4,MTL-S_Pre-Si_In_Production,ADL-N_Post-Si_In_Production</t>
  </si>
  <si>
    <t>Verify Bluetooth BLE Devices scan in BIOS</t>
  </si>
  <si>
    <t>CSS-IVE-102475</t>
  </si>
  <si>
    <t>UDL2.0_ATMS2.0,TGL_ERB_PO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TGL_BIOS_PO_P3,CML-H_ADP-S_PO_Phase2,RKL-S X2_(CML-S+CMP-H)_S62,RKL-S X2_(CML-S+CMP-H)_S102,UTR_SYNC,RPL_S_MASTER,RPL_S_BackwardComp,ADL-S_ 5SGC_1DPC,MTL_P_MASTER,MTL_M_MASTER,ADL-S_4SDC1,ADL-S_4SDC2,ADL-S_4SDC4,TGL_H_MASTER,TGL_H_5SGC1,TGL_H_4SDC1,RPL-S_ 5SGC1,RPL-S_4SDC1,RPL-S_4SDC2,, RPL-S_4SDC2,RPL-S_2SDC1,RPL-S_2SDC2,RPL-S_2SDC3,ADL-P_5SGC1,ADL-P_5SGC2,ADL-M_5SGC1,ADL-M_4SDC1,ADL-M_3SDC1,ADL-M_3SDC3,ADL-M_2SDC1,ADL-P_4SDC1,ADL-P_3SDC1,ADL-P_3SDC3,ADL-P_3SDC4RPL-Px_5SGC1,ADL_SBGA_5GC,RPL-SBGA_3SC1,RPL-SBGA_5SC,ADL-M_3SDC2,ADL-M_2SDC2,RPL-S_3SDC2,RPL-S_3SDC3,MTL_PSS_1.0_BLOCK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</si>
  <si>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Bluetooth BLE supported HID device Functionality in OS</t>
  </si>
  <si>
    <t>CSS-IVE-117339</t>
  </si>
  <si>
    <t>UDL2.0_ATMS2.0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_CML_S_TGPH_PO_P3,RKL_S_CMPH_POE,RKL_S_TGPH_POE,ADL_P_ERB_BIOS_PO,RKL-S X2_(CML-S+CMP-H)_S62,RKL-S X2_(CML-S+CMP-H)_S102,UTR_SYNC,RPL_S_MASTER,RPL_S_BackwardComp,MTL_M_MASTER,MTL_P_MASTER,ADL-S_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,ADL-P_4SDC1,ADL-P_3SDC1RPL-Px_5SGC1,ADL_N_REV0,ADL-N_REV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</si>
  <si>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Board ID, FW, BIOS, ME and IGFX GOP details on BIOS Platform Information Menu are accurate</t>
  </si>
  <si>
    <t>CSS-IVE-50989</t>
  </si>
  <si>
    <t>GLK-IFWI-SI,CNL_Z0_InProd,ICL_PSS_BAT_NEW,CNL_Automation_Production,InProdATMS1.0_03March2018,ec-tgl-pss-exbat,PSE 1.0,CML_Delta_From_WHL,CML_BIOS_Sanity_CSME12.xx,GLK_ATMS1.0_Automated_TCs,CML_BIOS_SPL,KBLR_ATMS1.0_Automated_TCs,TGL_BIOS_PO_P3,TGL_IFWI_PO_P1,LKF_B0_Power_ON,TGL_H_PSS_IFWI_BAT,TGL_H_PSS_BIOS_BAT,TGL_Focus_Blue_Auto,TGL_PSS_IN_PRODUCTION,TGL_IFWI_FOC_BLUE,PSS_ADL_Automation_In_Production,CML-H_ADP-S_PO_Phase1,ADL-S_TGP-H_PO_Phase1,WCOS_BIOS_EFI_ONLY_TCS,ADL_S_Dryrun_Done,COMMON_QRC_BAT,MTL_PSS_0.5,ADL_P_ERB_BIOS_PO,ADL_S_QRCBAT,IFWI_Payload_BIOS,ADL-S_Delta1,RKL-S X2_(CML-S+CMP-H)_S102,RKL-S X2_(CML-S+CMP-H)_S62,ADL-P_QRC,ADL-P_QRC_BAT,UTR_SYNC,RPL-Px_4SDC1,RPL-P_3SDC3,ADL-M_3SDC1,RPL-SBGA_5SC,RPL-SBGA_3SC1,RPL-P_5SGC1,RPL-P_2SDC4,RPL-P_PNP_GC,RPL-P_4SDC1,RPL-P_3SDC2,Automation_Inproduction,RPL_S_BackwardCompc,MTL_HFPGA_SOC_S,ADL-S_ 5SGC_1DPC,MTL_S_MASTER,MTL_P_MASTER,MTL_M_MASTER,ADL-S_4SDC1,ADL-S_4SDC2,ADL-S_4SDC4,ADL_N_MASTER,ADL_N_REV0,ADL_N_5SGC1,ADL_N_4SDC1,ADL_N_3SDC1,ADL_N_2SDC1,ADL_N_2SDC2,ADL_N_2SDC3,RPL_S_PSS_DELTA,MTL_Test_Suite,RPL_S_PSS_BASEAutomation_Inproduction,IFWI_TEST_SUITE,IFWI_COMMON_UNIFIED,TGL_H_MASTER,RPL-S_ 5SGC1,RPL-S_2SDC7,RPL-S_3SDC1,RPL-S_4SDC1,RPL-S_4SDC2,RPL-S_4SDC2,RPL-S_2SDC1,RPL-S_2SDC2,RPL-S_2SDC3,QRC_BAT_Customized,ADL_N_QRCBAT,ADL-P_5SGC1,ADL-P_5SGC2,MTL_IFWI_Sanity,RKL_S_X1_2*1SDC,MTL_PSS_0.8_Block,ADL_M_QRC_BAT,ADL-M_5SGC1,ADL-M_3SDC2,ADL-M_2SDC1,ADL-M_2SDC2,ADL-P_4SDC1,ADL-P_4SDC2,ADL-P_3SDC1,ADL-P_3SDC2,ADL-P_3SDC3,ADL-P_3SDC4,ADL-P_2SDC1,ADL-P_2SDC2,ADL-P_2SDC3,ADL-P_2SDC4,ADL-P_2SDC5,ADL-P_2SDC6_OC,ADL-P_3SDC5,MTL_SIMICS_IN_EXECUTION_TEST,ADL-N_QRC_BAT,RPL-Px_5SGC1,MTL_S_Sanity,ADL-N_REV1,RPL_S_QRCBAT,RPL_S_IFWI_PO_Phase1,MTL_HSLE_Sanity_SOC,ADL_SBGA_5GC,ADL_SBGA_3DC1,ADL_SBGA_3DC2,ADL_SBGA_3DC3,ADL_SBGA_3DC4,ADL_SBGA_3DC,RPL_Px_PO_P1,RPL_Px_QRC,ADL-S_Post-Si_In_Production,MTL-M/P_Pre-Si_In_Production,MTL_IFWI_IAC_BIOS,LNL_M_PSS0.5,RPL_SBGA_IFWI_PO_Phase1,MTL_IFWI_CBV_CSME,MTL_IFWI_CBV_BIOS,MTL-S_Pre-Si_In_Production,MTL_M_Sanity,RPL_P_PO_P1</t>
  </si>
  <si>
    <t>Verify Boot to OS functionality using USB4 Storage</t>
  </si>
  <si>
    <t>CSS-IVE-133299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</si>
  <si>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5SGC_1DPC,ADL-P_5SGC1,ADL-P_5SGC2,RPL_P_MASTER,ADL-M_5SGC1,ADL-M_2SDC2,ADL-M_3SDC1,ADL-M_3SDC2,ADL-M_2SDC1,ADL-P_4SDC1,ADL-P_3SDC5,LNL_P_MASTER,LNL_M_MASTER,LNL_S_MASTER,RPL-Px_5SGC1,RPL-Px_3SDC1,RPL-P_5SGC1,RPL-P_5SGC2,RPL-P_4SDC1,RPL-P_3SDC2,RPL-P_2SDC3,RPL-S_ 5SGC1,RPL-S_4SDC1,MTL_HFPGA_TCSS,ADL_SBGA_5GC,RPL-SBGA_5SC,LNL_M_IFWI_PSS,MTL-M_5SGC1,MTL-M_4SDC1,MTL-M_4SDC2,MTL-M_3SDC3,MTL-M_2SDC4,MTL-M_2SDC5,MTL-M_2SDC6,MTL-P_5SGC1,MTL-P_4SDC1,MTL-P_4SDC2,MTL-P_3SDC3,MTL-P_3SDC4,MTL-P_2SDC5,MTL-P_2SDC6,MTL_A0_P1</t>
  </si>
  <si>
    <t>Verify bootable USB devices connected over USB Type-A port can set as first Boot device in BIOS</t>
  </si>
  <si>
    <t>CSS-IVE-50969</t>
  </si>
  <si>
    <t>GraCom,GLK-FW-PO,CFL-PRDtoTC-Mapping,ICL-ArchReview-PostSi,UDL_2.0,UDL_ATMS2.0,UDL2.0_ATMS2.0,OBC-CNL-PCH-PXHCI-USB-USB3_USB2_Storage,OBC-CFL-PCH-PXHCI-USB-USB3_USB2_Storage,OBC-ICL-PCH-XHCI-USB-USB3_USB2_Storage,OBC-TGL-PCH-XHCI-USB-USB3_USB2_Storage,LKF_ROW_BIOS,ADL_S_Dryrun_Done,WCOS_BIOS_EFI_ONLY_TCS,COMMON_QRC_BAT,BIOS_BAT_QRC,ADL-S_Delta2,RKL-S X2_(CML-S+CMP-H)_S102,RKL-S X2_(CML-S+CMP-H)_S62,UTR_SYNC,RPL_S_MASTER,RPL_S_BackwardComp,ADL-S_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</t>
  </si>
  <si>
    <t>Verify Booting over Wi-Fi using UEFI HTTPv4 Boot</t>
  </si>
  <si>
    <t>Networking Preloading</t>
  </si>
  <si>
    <t>CSS-IVE-102473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</si>
  <si>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PSS_1.0,UTR_SYNC,RPL_S_MASTER,RPL_S_BackwardComp,ADL-S_ 5SGC_1DPC,MTL_M_MASTER,MTL_P_MASTER,ADL-S_4SDC1,ADL-S_4SDC2,ADL-S_4SDC4,TGL_H_MASTER,TGL_H_5SGC1,TGL_H_4SDC1,RPL-S_ 5SGC1,RPL-S_4SDC1,RPL-S_4SDC2,, RPL-S_4SDC2,RPL-S_2SDC1,RPL-S_2SDC2,RPL-S_2SDC3,ADL-P_5SGC1,ADL-P_5SGC2,ADL-M_5SGC1,ADL-M_4SDC1,ADL-M_3SDC1,ADL-M_3SDC3,ADL-M_2SDC1RPL-Px_5SGC1,,ADL_SBGA_5GC,RPL-SBGA_3SC1,RPL-SBGA_5SC,ADL-M_3SDC2,,ADL-M_2SDC2,ADL-M_5SGC1,ADL-M_3SDC2,ADL-M_2SDC2,RPL-S_3SDC2,RPL-S_3SDC3,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MTL-P_2SDC6,MTL_A0_P1, RPL-S_2SDC8</t>
  </si>
  <si>
    <t>Verify Booting over Wi-Fi using UEFI PXEv4 Boot</t>
  </si>
  <si>
    <t>CSS-IVE-102472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</si>
  <si>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OMMON_QRC_BAT,ADL-P_QRC_BAT,UTR_SYNC,MTL_PSS_0.8_Block,RPL_S_MASTER,RPL_S_BackwardComp,ADL-S_ 5SGC_1DPC,MTL_P_MASTER,MTL_M_MASTER,ADL-S_4SDC1,ADL-S_4SDC2,ADL-S_4SDC4,RPL-S_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</si>
  <si>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over Wi-Fi using UEFI PXEv6 Boot</t>
  </si>
  <si>
    <t>CSS-IVE-113974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</si>
  <si>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TGL_BIOS_PO_P3,UTR_SYNC,RPL_S_MASTER,RPL_S_BackwardComp,ADL-S_ 5SGC_1DPC,MTL_M_MASTER,MTL_P_MASTER,ADL-S_4SDC1,ADL-S_4SDC2,ADL-S_4SDC3,ADL-S_3SDC4,TGL_H_MASTER,TGL_H_5SGC1,TGL_H_4SDC1,RPL-S_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</si>
  <si>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support through USB 3.2 Gen2 (SS+ mass storage) connected over USB Type-A port</t>
  </si>
  <si>
    <t>CSS-IVE-145800</t>
  </si>
  <si>
    <t>OBC-CNL-PCH-CNVi-Connectivity-WiFi_BT,OBC-CFL-PCH-CNVi-Connectivity-WiFi_BT,OBC-ICL-PCH-CNVi-Connectivity-WiFi_BT,OBC-TGL-PCH-CNVi-Connectivity-WiFi_BT,TGL_BIOS_PO_P3,MTL_PSS_1.1,UTR_SYNC,RPL_S_MASTER,RPL_S_BackwardComp,ADL-S_4SDC2,ADL_N_MASTER,MTL_S_MASTER,MTPL_P_MASTER,ADL_N_REV0,ADL_N_5SGC1,ADL_N_4SDC1,ADL_N_3SDC1,ADL_N_2SDC1,ADL_N_2SDC2,ADL_N_2SDC3,MTL_VS_0.8,TGL_H_MASTER,RPL-S_ 5SGC1,RPL-S_4SDC1,RPL-S_4SDC2,RPL-S_4SDC2,RPL-S_2SDC8,RPL-S_2SDC1,RPL-S_2SDC2,RPL-S_2SDC3,ADL-P_5SGC1,ADL-P_5SGC2,ADL-M_5SGC1,ADL_N_REV0,RPL-Px_5SGC1, ,RPL-Px_4SDC1,RPL-P_5SGC1,RPL-P_4SDC1,RPL-P_3SDC2,MTL_S_VS0,ADL_SBGA_5GC,ADL_SBGA_3DC1,ADL_SBGA_3DC2,ADL_SBGA_3DC3,ADL_SBGA_3DC4,RPL-SBGA_5SC,RPL-SBGA_3SC,RPL-SBGA_4SC,RPL-SBGA_2SC1,RPL-SBGA_2SC2,RPL-S_3SDC1,MTL-M_5SGC1,MTL-M_4SDC1,MTL-M_4SDC2,MTL-M_3SDC3,MTL-M_2SDC4,MTL-M_2SDC5,MTL-M_2SDC6,LNL_M_PSS1.1,MTL-P_5SGC1, MTL-P_4SDC1 ,MTL-P_4SDC2 ,MTL-P_3SDC3 ,MTL-P_3SDC4 ,MTL-P_2SDC5 ,MTL-P_2SDC6</t>
  </si>
  <si>
    <t>Verify booting support through USB 3.2 Gen2 (SS+ mass storage) connected over USB Type-C port</t>
  </si>
  <si>
    <t>CSS-IVE-75931</t>
  </si>
  <si>
    <t>GraCom,DEMO_OneValidation,CFL-PRDtoTC-Mapping,ICL_PSS_BAT_NEW,GLK_Win10S,GLK-RS3-10_IFWI,ICL_BAT_NEW,BIOS_EXT_BAT,LKF_PO_Phase2,UDL2.0_ATMS2.0,LKF_PO_New_P2,OBC-CNL-PCH-XDCI-USBC-USB2_Storage,OBC-ICL-CPU-iTCSS-TCSS-USB2_Storage,OBC-TGL-CPU-iTCSS-TCSS-USB2_Storage,OBC-LKF-CPU-TCSS-USBC-USB2_Storage,OBC-CFL-PCH-XDCI-USBC-USB2_Storage,TGL_BIOS_PO_P2,TGL_IFWI_PO_P2,LKF_ROW_BIOS,WCOS_BIOS_WHCP_REQ,LKF_WCOS_BIOS_BAT_NEW,IFWI_Payload_PCHC,ADL-S_Delta1,MTL_PSS_1.1,UTR_SYNC,RPL_S_MASTER,RPL_S_BackwardComp,ADL-S_ 5SGC_1DPC,ADL-S_4SDC2,ADL_N_MASTER,ADL_N_5SGC1,ADL_N_4SDC1,ADL_N_3SDC1,ADL_N_2SDC1,ADL_N_2SDC2,ADL_N_2SDC3,TGL_H_MASTER,RPL-S_2SDC3,ADL-P_5SGC1,ADL-P_5SGC2,ADL-M_5SGC1,ADL-M_2SDC2,ADL-M_3SDC1,ADL-M_3SDC2,MTL_N_MASTER,MTL_S_MASTER,MTL_M_MASTER,MTL_P_MASTER,RPL_P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</si>
  <si>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Bus0 Devices with function disabled in bios setup using PEP bios checker tool</t>
  </si>
  <si>
    <t>CSS-IVE-132607</t>
  </si>
  <si>
    <t>bios.cpu_pm,bios.platform</t>
  </si>
  <si>
    <t>WCOS_BIOS_EFI_ONLY_TCS,ADL_S_Dryrun_Done,ADL-S_Delta1,ADL-S_Delta2,RKL-S X2_(CML-S+CMP-H)_S102,RKL-S X2_(CML-S+CMP-H)_S62,UTR_SYNC,RPL_S_MASTER,RPL_S_BackwardComp,ADL-S_ 5SGC_1DPC,ADL-S_4SDC1,MTL_S_MASTER,MTL_P_MASTER,MTL_M_MASTER,TGL_H_MASTER,RPL-S_ 5SGC1,RPL-S_4SDC1,RPL-S_4SDC2,, RPL-S_4SDC2,RPL-S_2SDC1,RPL-S_2SDC2,RPL-S_2SDC3,ADL-P_5SGC1,ADL-P_5SGC2,ADL-M_5SGC1,RPL-Px_5SGC1,ADL_SBGA_5GC,RPL-P_5SGC1,RPL-P_4SDC1,RPL-P_3SDC2,RPL-S-3SDC2,RPL-S_2SDC7,RPL_Negative_Coverage,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</t>
  </si>
  <si>
    <t>Verify C-state low power audio residency on system entry and exit to low power state with audio playback</t>
  </si>
  <si>
    <t>CSS-IVE-99448</t>
  </si>
  <si>
    <t>bios.cpu_pm,fw.ifwi.pmc</t>
  </si>
  <si>
    <t>GLK-IFWI-SI,UDL2.0_ATMS2.0,OBC-CNL-CPU-Punit-PM-CState,OBC-TGL-CPU-Punit-PM-CState,OBC-ICL-CPU-Punit-PM-CState,OBC-LKF-CPU-Punit-PM-CState,CML_BIOS_SPL,TGL_IFWI_PO_P3,TGL_IFWI_FOC_BLUE,RKL_CMLS_CPU_TCS,COMMON_QRC_BAT,RKL_BIOSAcceptance_criteria_TCs,IFWI_Payload_BIOS,IFWI_Payload_ChipsetInit,MTL_PSS_1.0,LNL_M_PSS1.0,RKL-S X2_(CML-S+CMP-H)_S62,RKL-S X2_(CML-S+CMP-H)_S102,ADL-P_QRC_BAT,UTR_SYNC,RPL_S_BackwardComp,RPL_S_MASTER,RPL-P_5SGC1,RPL-P_5SGC2,RPL-P_4SDC1,RPL-P_3SDC2,RPL-P_2SDC3,RPL-S_5SGC1,RPL-S_4SDC1,RPL-S_4SDC2,RPL-S_4SDC2,RPL-S_2SDC1,RPL-S_2SDC2,RPL-S_2SDC3,RPL-S_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5SGC_1DPC,ADL-S_4SDC1,ADL_N_MASTER,ADL_N_5SGC1,ADL_N_4SDC1,ADL_N_3SDC1,ADL_N_2SDC1,ADL_N_2SDC2,ADL_N_2SDC3,IFWI_TEST_SUITE,IFWI_COMMON_UNIFIED,IFWI_FOC_BAT,TGL_H_MASTER,RPL-S_ 5SGC1,ADL-P_5SGC1,ADL-P_5SGC2,RKL_S_X1_2*1SDC,ADL_M_QRC_BAT,ADL-M_5SGC1,ADL-N_QRC_BAT,ADL_N_REV0,ADL-N_REV1,MTL_IFWI_BAT,ADL_SBGA_5GC,ADL_SBGA_3DC1,ADL_SBGA_3DC2,ADL_SBGA_3DC3,ADL_SBGA_3DC4,RPL-SBGA_5SC,ADL_SBGA_5GC,ADL_SBGA_3DC1,ADL_SBGA_3DC2,ADL_SBGA_3DC3,ADL_SBGA_3DC4,RPL-SBGA_5SC,MTL_PSS_CMS,MTL_PSS_CMS,RPL-S_ 5SGC1,RPL-S_4SDC1,RPL-S_4SDC2,RPL-S_4SDC2,RPL-S_2SDC2,RPL-S_2SDC3,RPL-S_2SDC7,RPL-Px_5SGC1,MTL-M_5SGC1,MTL-M_4SDC1,MTL-M_4SDC2,MTL-M_3SDC3,MTL-M_2SDC4,MTL-M_2SDC5,MTL-M_2SDC6V,MTL_IFWI_IAC_PMC_SOC_IOE,MTL_IFWI_CBV_ChipsetInitMTL_IFWI_CBV_ACE FW,MTL_IFWI_CBV_DMU,MTL_IFWI_CBV_EC,MTL_IFWI_CBV_PUNIT,MTL_IFWI_CBV_ChipsetInit,MTL_IFWI_CBV_BIOS,MTL-P_5SGC1,MTL-P_4SDC1,MTL-P_4SDC2,MTL-P_3SDC3,MTL-P_3SDC4,MTL-P_2SDC5,MTL-P_2SDC6,MTL_A0_P1</t>
  </si>
  <si>
    <t>Verify C-state residencies during Connected Modern Standby/S0i3 with system in AC mode</t>
  </si>
  <si>
    <t>CSS-IVE-101382</t>
  </si>
  <si>
    <t>EC-FV,EC-SX,EC-GPIO,UDL2.0_ATMS2.0,RKL_CMLS_CPU_TCS,IFWI_Payload_BIOS,IFWI_Payload_ChipsetInit,IFWI_Payload_PMC,RKL-S X2_(CML-S+CMP-H)_S62,RKL-S X2_(CML-S+CMP-H)_S102,PRT_FIX,UTR_SYNC,ADL_N_MASTER,RPL_S_BackwardComp,RPL_S_MASTER,RPL-P_5SGC1,RPL-P_5SGC2,RPL-P_2SDC3,ADL-S_ 5SGC_1DPC,ADL-S_4SDC1,ADL_N_5SGC1,ADL_N_4SDC1,ADL_N_3SDC1,ADL_N_2SDC1,ADL_N_2SDC2,ADL_N_2SDC3,TGL_H_MASTER,RPL-S_ 5SGC1,ADL-P_5SGC1,ADL-P_5SGC2,ADL-M_5SGC1,ADL_N_REV0,MTL_S_PSS_1.0,MTL_S_IFWI_PSS_1.0,ADL-N_REV1,ADL_SBGA_5GC,ADL_SBGA_3DC1,ADL_SBGA_3DC2,ADL_SBGA_3DC3,ADL_SBGA_3DC4,RPL-SBGA_5SC,RPL-Px_5SGC1,MTL-M_5SGC1,MTL-M_4SDC1,MTL-M_4SDC2,MTL-M_3SDC3,MTL-M_2SDC4,MTL-M_2SDC5,MTL-M_2SDC6,RPL-SBGA_4SC,RPL-SBGA_2SC1,RPL-SBGA_2SC2,MTL-P_3SDC3,MTL-P_2SDC5,MTL-P_2SDC6</t>
  </si>
  <si>
    <t>Verify C-states (_CST) gets defined as part of ACPI dump</t>
  </si>
  <si>
    <t>CSS-IVE-95364</t>
  </si>
  <si>
    <t>L5_milestone_only,CFL_Automation_Production,InProdATMS1.0_03March2018,PSE 1.0,OBC-CNL-CPU-Punit-PM-CState,OBC-TGL-CPU-Punit-PM-CState,OBC-ICL-CPU-Punit-PM-CState,OBC-LKF-CPU-Punit-PM-CState,OBC-CFL-CPU-Punit-PM-CState,KBLR_ATMS1.0_Automated_TCs,TGL_NEW_BAT,ADL_S_Dryrun_Done,ADL-S_ADP-S_DDR4_2DPC_PO_Phase3,RKL_CMLS_CPU_TCS,ADL_S_QRCBAT,ADL-P_ADP-LP_DDR4_PO Suite_Phase3,PO_Phase_3,ADL-P_ADP-LP_LP5_PO Suite_Phase3,ADL-P_ADP-LP_DDR5_PO Suite_Phase3,ADL-P_ADP-LP_LP4x_PO Suite_Phase3,RKL-S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ADL_N_PO_Phase3,MTL_VS_1.0,RPL_S_QRCBAT,ADL_N_REV0,ADL-N_REV1,RPL_S_PO_P3,ADL_SBGA_5GC,ADL_SBGA_3DC1,ADL_SBGA_3DC2,ADL_SBGA_3DC3,ADL_SBGA_3DC4,RPL-SBGA_5SC,RPL-Px_5SGC1,RPL_Px_PO_P3,RPL_Px_QRC,MTL-M_5SGC1,MTL-M_4SDC1,MTL-M_4SDC2,MTL-M_3SDC3,MTL-M_2SDC4,MTL-M_2SDC5,MTL-M_2SDC6,ADL-S_Post-Si_In_Production,RPL_SBGA_PO_P3,MTL-P_5SGC1,MTL-P_4SDC1,MTL-P_4SDC2,MTL-P_3SDC3,MTL-P_3SDC4,MTL-P_2SDC5,MTL-P_2SDC6</t>
  </si>
  <si>
    <t>Verify Camera enumeration and functionality with enabling/disabling proportional Camera BIOS options</t>
  </si>
  <si>
    <t>CSS-IVE-135703</t>
  </si>
  <si>
    <t>ADL-P_SODIMM_DDR5_NA,MTL_M_MASTER,MTL_P_MASTER,RPL_S_NA,ADL-P_5SGC1,ADL-M_5SGC1,ADL-M_3SDC1,ADL-M_3SDC2,ADL-M_2SDC1,ADL-M_2SDC2,ADL_N_REV0,ADL-N_REV1,ADL-M_5SGC1,ADL-M_3SDC1,ADL-M_3SDC2,ADL-M_2SDC1,ADL-M_2SDC2,RPL-P_5SGC1,RPL-P_4SDC1,RPL-P_3SDC2,RPL-P_2SDC4,RPL-P_3SDC3,RPL-P_PNP_GC,MTL-M_4SDC1,MTL-M_2SDC4,MTL-P_5SGC1,MTL-P_4SDC1,MTL-P_2SDC5</t>
  </si>
  <si>
    <t>Verify charging during pre and post S0i3(Modern Standby) cycle</t>
  </si>
  <si>
    <t>CSS-IVE-90957</t>
  </si>
  <si>
    <t>TAG-APL-ARCH-TO-PROD-WW21.2,EC-FV,EC-SX,EC-BATTERY,ICL_BAT_NEW,BIOS_EXT_BAT,InProdATMS1.0_03March2018,LKF_PO_New_P3,PSE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Battery,IFWI_Payload_EC,IFWI_Payload_PMC,UTR_SYNC,ADL_N_MASTER,ADL_N_3SDC1,ADL_N_2SDC1,IFWI_TEST_SUITE,IFWI_COMMON_UNIFIED,MTL_Test_Suite,TGL_H_MASTER,ADL-P_5SGC2,ADL-M_5SGC1,RPL-Px_5SGC1,RPL-Px_3SDC1,ADL_N_REV0,ADL-N_REV1,ADL_SBGA_5GC,GLK-IFWI-SI,ICL-ArchReview-PostSi,GLK_ATMS1.0_Automated_TCs,CML_BIOS_SPL,IFWI_Payload_Platform,ADL_N_5SGC1,ADL_N_2SDC2,ADL_N_2SDC3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</si>
  <si>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charging during pre and post S3 cycle</t>
  </si>
  <si>
    <t>CSS-IVE-76608</t>
  </si>
  <si>
    <t>EC-SX,EC-BATTERY,ICL_BAT_NEW,BIOS_EXT_BAT,InProdATMS1.0_03March2018,LKF_PO_New_P3,PSE 1.0,OBC-CNL-EC-SMC-EM-ManageCharger,OBC-CFL-EC-SMC-EM-ManageCharger,OBC-ICL-EC-SMC-EM-ManageCharger,OBC-TGL-EC-SMC-EM-ManageCharger,OBC-LKF-PTF-DekelPhy-EM-PMC_EClite_ManageCharger,GLK_ATMS1.0_Automated_TCs,KBLR_ATMS1.0_Automated_TCs,CML_EC_FV,LKF_WCOS_BIOS_BAT_NEW,LKF_Battery,ECVAL-EXBAT-2018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,RPL-SBGA_5SC</t>
  </si>
  <si>
    <t>Verify charging during pre and post S4, S5, warm and cold reboot cycles</t>
  </si>
  <si>
    <t>CSS-IVE-145291</t>
  </si>
  <si>
    <t>BIOS Optimization plan,BIOS_Optimization,COMMON_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_IFWI_CBV_PMC,RPL-SBGA_5SC,MTL-P_5SGC1,MTL-P_4SDC1,MTL-P_4SDC2,MTL-P_3SDC3,MTL-P_3SDC4,MTL-P_2SDC5,MTL-P_2SDC6</t>
  </si>
  <si>
    <t>Verify Charging during Pre-OS</t>
  </si>
  <si>
    <t>CSS-IVE-76605</t>
  </si>
  <si>
    <t>GLK-FW-PO,EC-BATTERY,EC-BAT,ICL_BAT_NEW,BIOS_EXT_BAT,InProdATMS1.0_03March2018,ECVAL-BAT-2018,LKF_PO_Phase2,LKF_PO_Phase3,LKF_PO_New_P3,PSE 1.0,EC-BAT-automation,TGL_ERB_PO,OBC-CNL-EC-SMC-EM-ManageCharger,OBC-CFL-EC-SMC-EM-ManageCharger,OBC-ICL-EC-SMC-EM-ManageCharger,OBC-TGL-EC-SMC-EM-ManageCharger,GLK_ATMS1.0_Automated_TCs,KBLR_ATMS1.0_Automated_TCs,CML_EC_BAT,CML_EC_SANITY,COMMON_QRC_BAT,TGL_H_QRC_NA,TGL_U_GC_DC,IFWI_Payload_EC,IFWI_Payload_PMC,ADL-P_QRC_BAT,UTR_SYNC,ADL_N_MASTER,ADL_N_PSS_1.0,ADL_N_3SDC1,ADL_N_2SDC1,ADL_N_2SDC3,IFWI_TEST_SUITE,IFWI_COMMON_UNIFIED,MTL_Test_Suite,MTL_PSS_0.8,TGL_H_MASTER,ADL-P_5SGC2,ADL_M_QRC_BAT,ADL-M_5SGC1,ADL-P_3SDC3,RPL-Px_5SGC1,RPL-Px_3SDC1,MTL_SIMICS_BLOCK,MTL_IFWI_BAT,ADL_SBGA_5GC,GLK-IFWI-SI,ICL-ArchReview-PostSi,OBC-LKF-PTF-DekelPhy-EM-PMC_EClite_ManageCharger,CML_BIOS_SPL,CML_EC_FV,IFWI_Payload_Platform,ADL_N_5SGC1,ADL_N_2SDC2,ADL_N_REV0,ADL-N_REV1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</t>
  </si>
  <si>
    <t>Verify charging events in OS functionality check pre and post S4, S5 &amp; warm reboot cycles</t>
  </si>
  <si>
    <t>CSS-IVE-145294</t>
  </si>
  <si>
    <t>BIOS Optimization plan,BIOS_Optimization,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-P_5SGC1,MTL-P_4SDC1,MTL-P_4SDC2,MTL-P_3SDC3,MTL-P_3SDC4,MTL-P_2SDC5,MTL-P_2SDC6</t>
  </si>
  <si>
    <t>Verify Charging events in OS post S3 cycle</t>
  </si>
  <si>
    <t>CSS-IVE-76623</t>
  </si>
  <si>
    <t>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WCOS_BIOS_BAT_NEW,LKF_Battery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</t>
  </si>
  <si>
    <t>Verify Charging/discharging events in OS pre and post S0i3(Modern Standby) cycle</t>
  </si>
  <si>
    <t>CSS-IVE-90959</t>
  </si>
  <si>
    <t>TAG-APL-ARCH-TO-PROD-WW21.2,EC-NA,ICL_BAT_NEW,BIOS_EXT_BAT,InProdATMS1.0_03March2018,PSE 1.0,OBC-CNL-EC-SMC-EM-ManageCharger,OBC-CFL-EC-SMC-EM-ManageCharger,OBC-ICL-EC-SMC-EM-ManageCharger,OBC-TGL-EC-SMC-EM-ManageCharger,CML_EC_FV,EC-FV,IFWI_Payload_EC,IFWI_Payload_PMC,UTR_SYNC,ADL_N_MASTER,ADL_N_3SDC1,ADL_N_2SDC1,ADL_N_2SDC3,IFWI_TEST_SUITE,IFWI_COMMON_UNIFIED,MTL_Test_Suite,TGL_H_MASTER,ADL-P_5SGC2,ADL-M_5SGC1,RPL-Px_5SGC1,RPL-Px_3SDC1,ADL_N_REV0,ADL-N_REV1,ADL_SBGA_5GC,GLK-IFWI-SI,ICL-ArchReview-PostSi,OBC-LKF-PTF-DekelPhy-EM-PMC_EClite_ManageCharger,GLK_ATMS1.0_Automated_TCs,CML_BIOS_SPL,IFWI_Payload_Platform,ADL_N_5SGC1,ADL_N_2SDC2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</si>
  <si>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Clover Falls (CVF) Camera functionality via capturing Image/Video, with pre and post CMS cycles in OS</t>
  </si>
  <si>
    <t>CSS-IVE-135586</t>
  </si>
  <si>
    <t>UTR_SYNC,ADL-P_SODIMM_DDR5_NA,RPL_S_NA,ADL-P_5SGC1,ADL-M_5SGC1,ADL-M_4SDC1,ADL-P_4SDC1,ADL-P_3SDC4,ADL-P_2SDC3,ADL_N_NA,RPL-Px_5SGC1,RPL-P_5SGC1,RPL-P_3SDC2,RPL-P_PNP_GC</t>
  </si>
  <si>
    <t>CSS-IVE-147193</t>
  </si>
  <si>
    <t>IFWI_SYNC,ADL-P_SODIMM_DDR5_NA,ADL-P_5SGC1,ADL-M_5SGC1,ADL-P_4SDC1,ADL-P_3SDC4,ADL-P_2SDC3,ADL_N_NA,ADL-M_5SGC1,ADL-M_2SDC1,RPL-P_5SGC1,RPL-P_3SDC2,RPL-P_PNP_GC,RPL-Px_5SGC1,</t>
  </si>
  <si>
    <t>Verify Clover Falls (CVF) Camera Sensor module enumeration in OS pre and post Sx, warm and cold reset cycles</t>
  </si>
  <si>
    <t>CSS-IVE-145217</t>
  </si>
  <si>
    <t>BIOS_Optimization,COMMON_QRC_BAT,ADL-P_QRC_BAT,UTR_SYNC,ADL-P_SODIMM_DDR5_NA,RPL_S_NA,ADL-P_5SGC1,ADL_M_QRC_BAT,ADL-M_5SGC1,ADL-M_2SDC1,ADL-P_4SDC1,ADL-P_3SDC4,ADL-P_2SDC3,ADL_N_NA,RPL-P_5SGC1,RPL-P_3SDC2,RPL-P_PNP_GC,RPL-Px_5SGC1,</t>
  </si>
  <si>
    <t>CSS-IVE-147197</t>
  </si>
  <si>
    <t>Verify Clover Falls (CVF) Camera Sensor modules enumeration and system residency for CMS in OS</t>
  </si>
  <si>
    <t>CSS-IVE-135494</t>
  </si>
  <si>
    <t>UTR_SYNC,ADL-P_SODIMM_DDR5_NA,RPL_S_NA,ADL-P_5SGC1,ADL-M_5SGC1,ADL-M_2SDC1,ADL-P_4SDC1,ADL-P_3SDC4,ADL-P_2SDC3,ADL_N_NA,RPL-Px_5SGC1,RPL-P_5SGC1,RPL-P_3SDC2,RPL-P_PNP_GC</t>
  </si>
  <si>
    <t>CSS-IVE-147190</t>
  </si>
  <si>
    <t>Verify Clover Falls (CVF) Camera Sensor modules enumeration in OS, pre and post DMS cycles</t>
  </si>
  <si>
    <t>SATA not applicable</t>
  </si>
  <si>
    <t>CSS-IVE-135495</t>
  </si>
  <si>
    <t>UTR_SYNC,ADL-P_SODIMM_DDR5_NA,RPL_S_NA,ADL_N_NA,RPL-Px_5SGC1,RPL-Px_4SDC1,RPL-P_5SGC1,RPL-P_3SDC2,RPL-P_PNP_GC,ADL-M_5SGC1,ADL-M_2SDC1</t>
  </si>
  <si>
    <t>CSS-IVE-147191</t>
  </si>
  <si>
    <t>IFWI_SYNC,ADL-P_SODIMM_DDR5_NA,ADL_N_NA,ADL-M_5SGC1,ADL-M_2SDC1,RPL-P_5SGC1,RPL-P_3SDC2,RPL-P_PNP_GC,RPL-Px_5SGC1,</t>
  </si>
  <si>
    <t>Verify CMS (MOS) cycles  when RH prevention enabled , Row Hammer solution set to 2x Refresh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</si>
  <si>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5SGC1,RPL_S_BackwardComp,ADL_N_REV0,ADL-N_REV1,ADL_SBGA_5GC,ADL_SBGA_3DC1,ADL_SBGA_3DC2,ADL_SBGA_3DC3,ADL_SBGA_3DC4,RPL-SBGA_5S5C1,RPL-SBGA_3SC2,MTL-M_5SGC1,MTL-M_4SDC1,MTL-M_4SDC2,MTL-M_3SDC3,MTL-M_2SDC4,MTL-M_2SDC5,MTL-M_2SDC6,MTL-P_5SGC1, MTL-P_4SDC1 ,MTL-P_4SDC2 ,MTL-P_3SDC3 ,MTL-P_3SDC4 ,MTL-P_2SDC5 ,MTL-P_2SDC6</t>
  </si>
  <si>
    <t>Verify CMS (MOS) cycles  when RH prevention enabled , Row Hammer solution set to Hardware RHP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</si>
  <si>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5SGC1,RPL_S_BackwardComp,ADL_N_REV0,ADL-N_REV1,ADL_SBGA_5GC,ADL_SBGA_3DC1,ADL_SBGA_3DC2,ADL_SBGA_3DC3,ADL_SBGA_3DC4,RPL-SBGA_5SGC1,RPL-SBGA_3SC,MTL-M_5SGC1,MTL-M_4SDC1,MTL-M_4SDC2,MTL-M_3SDC3,MTL-M_2SDC4,MTL-M_2SDC5,MTL-M_2SDC6,MTL-P_5SGC1, MTL-P_4SDC1 ,MTL-P_4SDC2 ,MTL-P_3SDC3 ,MTL-P_3SDC4 ,MTL-P_2SDC5 ,MTL-P_2SDC6</t>
  </si>
  <si>
    <t>Verify CNVi Bluetooth Enumeration in OS before/after disconnected MoS cycle</t>
  </si>
  <si>
    <t>CSS-IVE-95497</t>
  </si>
  <si>
    <t>ICL-ArchReview-PostSi,UDL2.0_ATMS2.0,ICL_RVPC_NA,OBC-CNL-PCH-CNVi-Connectivity-BT,OBC-CFL-PCH-CNVi-Connectivity-BT,OBC-ICL-PCH-CNVi-Connectivity-BT,OBC-TGL-PCH-CNVi-Connectivity-BT,TGL_NEW_BAT,ADL_S_Dryrun_Done,IFWI_Payload_Platform,RKL-S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</si>
  <si>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Bluetooth Enumeration in OS before/after S3 cycle</t>
  </si>
  <si>
    <t>CSS-IVE-95494</t>
  </si>
  <si>
    <t>ICL-ArchReview-PostSi,TGL_PSS0.8P,InProdATMS1.0_03March2018,PSE 1.0,OBC-CNL-PCH-CNVi-Connectivity-BT,OBC-CFL-PCH-CNVi-Connectivity-BT,OBC-ICL-PCH-CNVi-Connectivity-BT,OBC-TGL-PCH-CNVi-Connectivity-BT,GLK_ATMS1.0_Automated_TCs,TGL_NEW_BAT,ADL_S_Dryrun_Done,IFWI_Payload_Platform,RKL-S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5SGC1,RPL-S_4SDC1,RPL-S_4SDC2,RPL-S_2SDC1,RPL-S_2SDC2,RPL-S_2SDC3MTL_TRP_2,ADL-P_5SGC2RPL-Px_5SGC1,,ADL_SBGA_5GC,RPL-SBGA_5SC,ADL-M_5SGC1,ADL-M_3SDC2,ADL-M_2SDC2,ADL-M_5SGC1,ADL-M_3SDC2,ADL-M_2SDC2,RPL-S_3SDC2,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</si>
  <si>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BT/ WiFi enumeration in the device manager when BT/WiFI core enabled and disabled in the setup</t>
  </si>
  <si>
    <t>CSS-IVE-147222</t>
  </si>
  <si>
    <t>UTR_SYNC,ADL_N_MASTER,RPL_P_MASTER,RPL_S_MASTER,RPL_S_BackwardComp,MTL_M_MASTER,MTL_P_MASTER,ADL-S_ 5SGC_1DPC,4SDC3,ADL-S_4SDC4,ADL-S_3SDC5,ADL_N_5SGC1,ADL_N_4SDC1,ADL_N_2SDC1,ADL_N_2SDC2,ADL_N_2SDC3,RPL-S_ 5SGC1,RPL-S_4SDC1,RPL-S_4SDC2,RPL-S_2SDC1,RPL-S_2SDC2,RPL-S_2SDC3,ADL-P_5SGC1,ADL-P_5SGC2,ADL-M_5SGC1,ADL-M_3SDC1,ADL-M_3SDC3,ADL-M_2SDC1,,ADL-N_REV1,ADL_SBGA_5GC,RPL-SBGA_5SC,ADL_N_REV0,RPL-Px_5SGC1,ADL-M_5SGC1,ADL-M_3SDC2,ADL-M_2SDC2,RPL-S_3SDC2,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</si>
  <si>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enumeration in BIOS and EFI Shell with respect to CNVi option enabled/disabled in BIOS</t>
  </si>
  <si>
    <t>CSS-IVE-95311</t>
  </si>
  <si>
    <t>ICL-FW-PSS0.5,GLK_eSPI_Sanity_inprod,BIOS_EXT_BAT,UDL2.0_ATMS2.0,OBC-CNL-PCH-CNVi-Connectivity-WiFi,OBC-CFL-PCH-CNVi-Connectivity-WiFi,OBC-ICL-PCH-CNVi-Connectivity-WiFi,OBC-TGL-PCH-CNVi-Connectivity-WiFi,CML_BIOS_Sanity_CSME12.xx,TGL_BIOS_PO_P3,TGL_H_PSS_BIOS_BAT,ADL_S_Dryrun_Done,CML-H_ADP-S_PO_Phase1,ADL_P_ERB_BIOS_PO,IFWI_Payload_Platform,RKL-S X2_(CML-S+CMP-H)_S62,RKL-S X2_(CML-S+CMP-H)_S102,UTR_SYNC,Automation_Inproduction,RPL_S_MASTER,RPL_S_BackwardComp,ADL-S_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ADL_SBGA_5GC,RPL-SBGA_5SC,ADL-M_3SDC2,ADL-M_2SDC2,RPL-S_3SDC2,RPL-S_2SDC7,ADL_SBGA_3DC3,ADL_SBGA_3DC4,ADL-S_Post-Si_In_Production,MTL-M_5SGC1,MTL-M_4SDC1,MTL-M_4SDC2,MTL-M_2SDC4,MTL-M_2SDC5,MTL-M_2SDC6,RPL-SBGA_3SC,RPL-SBGA_2SC1,RPL-SBGA_2SC2,MTL-P_5SGC1,MTL-P_4SDC1,MTL-P_4SDC2,MTL-P_3SDC3,MTL-P_2SDC5,MTL-P_2SDC6,JSL_QRC_BAT,RPL-S_Post-Si_In_Production, RPL-S_2SDC8</t>
  </si>
  <si>
    <t>Verify CNVi WLAN Enumeration in OS before / after Connected Standby (CMS) cycle</t>
  </si>
  <si>
    <t>CSS-IVE-105407</t>
  </si>
  <si>
    <t>ICL-ArchReview-PostSi,UDL2.0_ATMS2.0,OBC-CNL-PCH-CNVi-Connectivity-WiFi,OBC-CFL-PCH-CNVi-Connectivity-WiFi,OBC-ICL-PCH-CNVi-Connectivity-WiFi,OBC-TGL-PCH-CNVi-Connectivity-WiFi,TGL_H_Delta,TGL_H_QRC_NA,RKL-S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ADL_N_REV0,ADL-N_REV1,ADL_SBGA_5GC,RPL-SBGA_5SC,ADL-M_3SDC2,ADL-M_2SDC2,RPL-S_3SDC2,RPL-S_2SDC7,ADL_SBGA_3DC3,ADL_SBGA_3DC4,ADL-S_Post-Si_In_Production,MTL-M_5SGC1,MTL-M_4SDC1,MTL-M_4SDC2,MTL-M_2SDC4,MTL-M_2SDC5,MTL-M_2SDC6,RPL-SBGA_3SC,RPL-SBGA_2SC1,RPL-SBGA_2SC2, MTL-P_5SGC1, MTL-P_4SDC1, MTL-P_4SDC2, MTL-P_3SDC3, MTL-P_2SDC5, MTL-P_2SDC6, RPL-S_2SDC8</t>
  </si>
  <si>
    <t>Verify CNVi WLAN Enumeration in OS before / after warm reset cycle</t>
  </si>
  <si>
    <t>CSS-IVE-135472</t>
  </si>
  <si>
    <t>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,MTL_SIMICS_IN_EXECUTION_TESTRPL-Px_5SGC1,ADL_N_REV0,ADL-N_REV1,ADL_SBGA_5GC,RPL-SBGA_5SC,QRC_BAT_Customized,ADL-M_3SDC2,ADL-M_2SDC2,RPL-S_3SDC2,RPL-S_2SDC7,ADL_SBGA_3DC3,ADL_SBGA_3DC4,ADL-S_Post-Si_In_Production,MTL-M_5SGC1,MTL-M_4SDC1,MTL-M_4SDC2,MTL-M_2SDC4,MTL-M_2SDC5,MTL-M_2SDC6,MTL-M/P_Pre-Si_In_Production,RPL-SBGA_3SC,RPL-SBGA_2SC1,RPL-SBGA_2SC2,MTL_PSS_0.8, MTL-P_5SGC1, MTL-P_4SDC1, MTL-P_4SDC2, MTL-P_3SDC3, MTL-P_2SDC5, MTL-P_2SDC6,ADL-N_Post-Si_In_Production,RPL-S_Post-Si_In_Production, RPL-S_2SDC8</t>
  </si>
  <si>
    <t>Verify CNVi WLAN Enumeration in OS before/after disconnected MoS cycle</t>
  </si>
  <si>
    <t>CSS-IVE-95492</t>
  </si>
  <si>
    <t>ICL-ArchReview-PostSi,GLK-RS3-10_IFWI,UDL2.0_ATMS2.0,ICL_RVPC_NA,OBC-CNL-PCH-CNVi-Connectivity-WiFi,OBC-CFL-PCH-CNVi-Connectivity-WiFi,OBC-ICL-PCH-CNVi-Connectivity-WiFi,OBC-TGL-PCH-CNVi-Connectivity-WiFi,IFWI_Payload_Platform,RKL-S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</si>
  <si>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WLAN Enumeration in OS before/after S3 cycle</t>
  </si>
  <si>
    <t>CSS-IVE-95489</t>
  </si>
  <si>
    <t>ICL-ArchReview-PostSi,InProdATMS1.0_03March2018,PSE 1.0,OBC-CNL-PCH-CNVi-Connectivity-WiFi,OBC-CFL-PCH-CNVi-Connectivity-WiFi,OBC-ICL-PCH-CNVi-Connectivity-WiFi,OBC-TGL-PCH-CNVi-Connectivity-WiFi,GLK_ATMS1.0_Automated_TCs,TGL_NEW_BAT,ADL_S_Dryrun_Done,IFWI_Payload_Platform,RKL-S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5SGC_1DPC,4SDC3,ADL-S_4SDC4,ADL-S_3SDC5,ADL_N_MASTER,ADL_N_5SGC1,ADL_N_4SDC1,ADL_N_2SDC1,ADL_N_2SDC3,TGL_H_MASTER,TGL_H_5SGC1,TGL_H_4SDC1,MTL_TRY_RUN,RPL-S_ 5SGC1,RPL-S_4SDC1,RPL-S_4SDC2,RPL-S_2SDC1,RPL-S_2SDC2,RPL-S_2SDC3MTL_TRP_2,MTL_PSS_0.8_NEW,ADL-P_5SGC2,MTL_SIMICS_IN_EXECUTION_TESTRPL-Px_5SGC1,,ADL_SBGA_5GC,RPL-SBGA_5SC,ADL-M_5SGC1,ADL-M_3SDC2,ADL-M_2SDC2,ADL-M_5SGC1,ADL-M_3SDC2,ADL-M_2SDC2,MTL_S_PSS_0.5,RPL-S_3SDC2, RPL-S_2SDC7, ADL_SBGA_3DC3, ADL_SBGA_3DC4,ADL-S_Post-Si_In_Production, LNL_M_PSS0.8, MTL-M_5SGC1, MTL-M_4SDC1, MTL-M_4SDC2, MTL-M_2SDC4, MTL-M_2SDC5, MTL-M_2SDC6,MTL-M/P_Pre-Si_In_Production, RPL-SBGA_5SC,RPL-SBGA_3SC, RPL-SBGA_2SC1, RPL-SBGA_2SC2, MTL-P_5SGC1, MTL-P_4SDC1, MTL-P_4SDC2, MTL-P_3SDC3, MTL-P_2SDC5, MTL-P_2SDC6,RPL-S_Post-Si_In_Production, RPL-S_2SDC8</t>
  </si>
  <si>
    <t>Verify CNVi WLAN Enumeration in OS pre and post S4 , S5 , warm and cold reboot cycles</t>
  </si>
  <si>
    <t>CSS-IVE-145036</t>
  </si>
  <si>
    <t>BIOS_Optimization,MTL_PSS_0.8,ADL-S_ADP-S_DDR4_2DPC_PO_Phase2,ADL-P_ADP-LP_DDR4_PO Suite_Phase2,PO_Phase_2,RKL-S X2_(CML-S+CMP-H)_S102,RKL-S X2_(CML-S+CMP-H)_S62,ADL-P_ADP-LP_LP5_PO Suite_Phase2,ADL-P_ADP-LP_DDR5_PO Suite_Phase2,ADL-P_ADP-LP_LP4x_PO Suite_Phase2,UTR_SYNC,Automation_Inproduction,RPL_S_MASTER,RPL_S_BackwardComp,ADL-S_ 5SGC_1DPC,4SDC3,ADL-S_4SDC4,ADL-S_3SDC5,ADL_N_MASTER,ADL_N_5SGC1,ADL_N_4SDC1,ADL_N_2SDC1,ADL_N_2SDC2,ADL_N_2SDC3,IFWI_TEST_SUITE,IFWI_COMMON_UNIFIED,MTL_Test_Suite,RPL-S_ 5SGC1,RPL-S_4SDC1,RPL-S_4SDC2,,,RPL-S_2SDC2,RPL-S_2SDC3,ADL-P_5SGC1,ADL-P_5SGC2,RPL_S_PO_P3,ADL-M_5SGC1,ADL-M_3SDC1,ADL-M_3SDC3,ADL-M_2SDC1,ADL-P_3SDC1,MTL_SIMICS_IN_EXECUTION_TESTRPL-Px_5SGC1,,MTL_S_Sanity,ADL_N_REV0,ADL-N_REV1,NA_4_FHF,RPL_P_MASTER,ADL_SBGA_5GC,RPL-SBGA_5SC,ADL-M_5SGC1,ADL-M_3SDC2,ADL-M_2SDC2,MTL_S_PSS_0.5,RPL-S_3SDC2, ,, RPL-S_2SDC2, RPL-S_2SDC3,  RPL-S_3SDC1, RPL-S_4SDC2, RPL-S_4SDC1, RPL-S_5SGC1, RPL-P_5SGC1, , , RPL-P_3SDC2, RPL-P_5SGC1, ,  , RPL-S_2SDC7, ADL_SBGA_3DC3,RPL_Px_PO_P3, RPL-P_3SDC3, RPL-P_4SDC1, RPL-P_PNP_GC, ADL_SBGA_3DC4,ADL-S_Post-Si_In_Production, MTL-M_5SGC1, MTL-M_4SDC1, MTL-M_4SDC2, MTL-M_2SDC4, MTL-M_2SDC5, MTL-M_2SDC6,RPL_SBGA_PO_P3,MTL_IFWI_CBV_PMC, RPL-SBGA_5SC,RPL-SBGA_3SC, RPL-SBGA_2SC1, RPL-SBGA_2SC2,MTL IFWI_Payload_Platform-Val, MTL-P_5SGC1, MTL-P_4SDC1, MTL-P_4SDC2, MTL-P_3SDC3, MTL-P_2SDC5, MTL-P_2SDC6,RPL_P_PO_P3,ADL-N_Post-Si_In_Production,RPL-S_Post-Si_In_Production, RPL-S_2SDC8</t>
  </si>
  <si>
    <t>Verify CNVi WLAN ON-OFF-ON functionality in OS</t>
  </si>
  <si>
    <t>CSS-IVE-99944</t>
  </si>
  <si>
    <t>ICL-ArchReview-PostSi,ICL_BAT_NEW,TGL_PSS1.0C,BIOS_EXT_BAT,UDL2.0_ATMS2.0,TGL_ERB_PO,OBC-CNL-PCH-CNVi-Connectivity-WiFi,OBC-CFL-PCH-CNVi-Connectivity-WiFi,OBC-ICL-PCH-CNVi-Connectivity-WiFi,OBC-TGL-PCH-CNVi-Connectivity-WiFi,TGL_BIOS_PO_P3,TGL_IFWI_PO_P3,TGL_H_PSS_IFWI_BAT,TGL_H_PSS_BIOS_BAT,TGL_IFWI_FOC_BLUE,CML-H_ADP-S_PO_Phase3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5SGC_1DPC,4SDC3,ADL-S_4SDC4,ADL-S_3SDC5,ADL_N_MASTER,ADL_N_5SGC1,ADL_N_4SDC1,ADL_N_2SDC1,ADL_N_2SDC2,ADL_N_2SDC3,IFWI_TEST_SUITE,IFWI_COMMON_UNIFIED,MTL_Test_Suite,MTL_PSS_0.8,TGL_H_MASTER,TGL_H_5SGC1,TGL_H_4SDC1,RPL-S_ 5SGC1,RPL-S_4SDC1,RPL-S_4SDC2,,,RPL-S_2SDC2,RPL-S_2SDC3,ADL-P_5SGC1,ADL-P_5SGC2,ADL-M_5SGC1,ADL-M_3SDC1,ADL-M_3SDC3,ADL-M_2SDC1,ADL-P_3SDC1RPL-Px_5SGC1,,ADL_N_REV0,ADL-N_REV1,RPL_P_MASTER,MTL_IFWI_BAT,ADL_SBGA_5GC,RPL-SBGA_5SC,QRC_BAT_Customized,ADL-M_5SGC1,ADL-M_3SDC2,ADL-M_2SDC2,MTL_S_PSS_0.5,RPL-S_3SDC2, ,, RPL-S_2SDC2, RPL-S_2SDC3,  RPL-S_3SDC1, RPL-S_4SDC2, RPL-S_4SDC1, RPL-S_5SGC1, RPL-P_5SGC1, , , RPL-P_3SDC2, RPL-P_5SGC1, ,  , RPL-S_2SDC7, ADL_SBGA_3DC3, RPL-P_3SDC3, RPL-P_4SDC1, RPL-P_PNP_GC, ADL_SBGA_3DC4, LNL_M_PSS0.8, MTL-M_5SGC1, MTL-M_4SDC1, MTL-M_4SDC2, MTL-M_2SDC4, MTL-M_2SDC5, MTL-M_2SDC6, RPL-SBGA_5SC,RPL-SBGA_3SC, RPL-SBGA_2SC1, RPL-SBGA_2SC2,MTL_IFWI_CBV_BIOS, MTL-P_5SGC1, MTL-P_4SDC1, MTL-P_4SDC2, MTL-P_3SDC3, MTL-P_2SDC5, MTL-P_2SDC6, RPL-S_2SDC8</t>
  </si>
  <si>
    <t>Verify Coexistence of WiFi,Bluetooth, WWAN and GNSS enumeration and functionality in OS</t>
  </si>
  <si>
    <t>CSS-IVE-117093</t>
  </si>
  <si>
    <t>LKF_PO_Phase2,UDL2.0_ATMS2.0,LKF_PO_Phase3,LKF_PO_New_P3,TGL_ERB_PO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LKF_WCOS_BIOS_BAT_NEW,IFWI_Payload_Platform,UTR_SYNC,ADL_N_MASTER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</t>
  </si>
  <si>
    <t>Verify Coexistence Support of CNVi Wi-Fi and Bluetooth functionality in OS after S3, S4, S5, Warm and cold reboot cycles</t>
  </si>
  <si>
    <t>CSS-IVE-95319</t>
  </si>
  <si>
    <t>ICL-FW-PSS0.5,GLK-RS3-10_IFWI,TGL_PSS1.0C,BIOS_EXT_BAT,UDL2.0_ATMS2.0,OBC-CNL-PCH-CNVi-Connectivity-WiFi_BT,OBC-CFL-PCH-CNVi-Connectivity-WiFi_BT,OBC-ICL-PCH-CNVi-Connectivity-WiFi_BT,OBC-TGL-PCH-CNVi-Connectivity-WiFi_BT,TGL_IFWI_PO_P3,TGL_IFWI_FOC_BLUE,CML-H_ADP-S_PO_Phase3,IFWI_Payload_Platform,RKL-S X2_(CML-S+CMP-H)_S62,RKL-S X2_(CML-S+CMP-H)_S102,UTR_SYNC,Automation_Inproduction,RPL_S_MASTER,RPL_S_BackwardComp,ADL-S_ 5SGC_1DPC,4SDC3,ADL-S_4SDC4,ADL-S_3SDC5,ADL_N_MASTER,ADL_N_5SGC1,ADL_N_4SDC1,ADL_N_2SDC1,ADL_N_2SDC3,TGL_H_MASTER,IFWI_TEST_SUITE,IFWI_COMMON_UNIFIED,MTL_Test_Suite,TGL_H_5SGC1,TGL_H_4SDC1,RPL-S_ 5SGC1,RPL-S_4SDC1,RPL-S_4SDC2,,,RPL-S_2SDC2,RPL-S_2SDC3,ADL-P_5SGC1,ADL-P_5SGC2,ADL-P_3SDC4,ADL-P_2SDC4,ADL-P_2SDC5,ADL-P_3SDC5RPL-Px_5SGC1,,RPL_P_MASTER,ADL_SBGA_5GC,RPL-SBGA_5SC,ADL-M_5SGC1,ADL-M_3SDC2,ADL-M_2SDC2,ADL-M_5SGC1,ADL-M_3SDC2,ADL-M_2SDC2,RPL-S_3SDC2,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</t>
  </si>
  <si>
    <t>Verify Concurrent DP Display functionality on hot plug over Type-C port</t>
  </si>
  <si>
    <t>CSS-IVE-145124</t>
  </si>
  <si>
    <t>ADL-S_Delta1,MTL_PSS_1.1,UTR_SYNC,ADL_M_PO_Phase2,RPL_S_MASTER,RPL_S_BackwardComp,ADL-S_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,ADL_N_PO_Phase2,RPL-Px_5SGC1,RPL-Px_3SDC1,RPL-P_5SGC1,RPL-P_5SGC2,RPL-P_4SDC1,RPL-P_3SDC2,RPL-P_2SDC3,MTL_S_PSS_1.0,RPL-S_ 5SGC1,RPL-S_4SDC1,ADL_N_REV0,ADL-N_REV1,RPL_S_PO_P2,ADL_SBGA_5GC,RPL-SBGA_5SC,RPL_Px_PO_P2,MTL-M_5SGC1,MTL-M_4SDC1,MTL-M_4SDC2,MTL-M_3SDC3,MTL-M_2SDC4,MTL-M_2SDC5,MTL-M_2SDC6,RPL_SBGA_PO_P2,MTL-P_5SGC1,MTL-P_4SDC1,MTL-P_4SDC2,MTL-P_3SDC3,MTL-P_3SDC4,MTL-P_2SDC5,MTL-P_2SDC6</t>
  </si>
  <si>
    <t>Verify Concurrent HDMI Display functionality on hot plug over Type-C port and Connector reversibility</t>
  </si>
  <si>
    <t>CSS-IVE-145127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</si>
  <si>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</si>
  <si>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TBT3 Display and Type-C Dock with DP Display functionality on hot plug over Type-C port and Connector reversibility</t>
  </si>
  <si>
    <t>CSS-IVE-145149</t>
  </si>
  <si>
    <t>UTR_SYNC,RPL_S_MASTER,RPL_S_BackwardComp,ADL-S_ 5SGC_1DPC,TGL_H_MASTER,ADL-P_5SGC1,ADL-P_5SGC2,ADL-M_5SGC1,ADL-M_2SDC2,ADL-M_3SDC1,ADL-P_4SDC1,ADL-P_4SDC2,ADL-P_2SDC4,MTL_S_MASTER,MTL_M_MASTER,MTL_P_MASTER,RPL_P_MASTER,RPL-Px_5SGC1,RPL-Px_3SDC1,RPL-P_5SGC1,RPL-P_5SGC2,RPL-P_4SDC1,RPL-P_3SDC2,RPL-P_2SDC3,RPL-S_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</si>
  <si>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TBT3 Display and Type-C Dock with HDMI Display functionality on hot plug over Type-C port and connector reversibility</t>
  </si>
  <si>
    <t>CSS-IVE-145152</t>
  </si>
  <si>
    <t>UTR_SYNC,RPL_S_MASTER,RPL_S_BackwardComp,ADL-S_ 5SGC_1DPC,TGL_H_MASTER,ADL-P_5SGC1,ADL-P_5SGC2,ADL-M_5SGC1,ADL-M_2SDC2,ADL-M_3SDC1,ADL-P_4SDC1,ADL-P_4SDC2,MTL_S_MASTER,MTL_M_MASTER,MTL_P_MASTER,RPL_P_MASTER,RPL-Px_5SGC1,RPL-Px_3SDC1,RPL-P_5SGC1,RPL-P_5SGC2,RPL-P_4SDC1,RPL-P_3SDC2,RPL-P_2SDC3,RPL-S_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</si>
  <si>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Type-C Display and DP Display functionality on hot plug over Type-C port and connector reversibility</t>
  </si>
  <si>
    <t>CSS-IVE-145130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</si>
  <si>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MTL_S_PSS_1.0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</si>
  <si>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and HDMI Display functionality on hot plug over Type-C port and connector revresibility</t>
  </si>
  <si>
    <t>CSS-IVE-145133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</si>
  <si>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2SDC3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</si>
  <si>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DP Display functionality on hot plug over Type-C port and Connector reversibility</t>
  </si>
  <si>
    <t>CSS-IVE-145139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</si>
  <si>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</si>
  <si>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HDMI Display functionality on hot plug over Type-C port and Connector reversibility</t>
  </si>
  <si>
    <t>CSS-IVE-145142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</si>
  <si>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MTL_N_MASTER,MTL_S_MASTER,MTL_M_MASTER,MTL_P_MASTER,RPL_P_MASTER,RPL-Px_5SGC1,RPL-Px_3SDC1,RPL-P_5SGC1,RPL-P_5SGC2,RPL-P_4SDC1,RPL-P_3SDC2,RPL-P_2SDC3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</si>
  <si>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functionality on cold plug over Type-C port</t>
  </si>
  <si>
    <t>CSS-IVE-144828</t>
  </si>
  <si>
    <t>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</si>
  <si>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functionality on hot plug over Type-C port and Connector reversibility</t>
  </si>
  <si>
    <t>CSS-IVE-144827</t>
  </si>
  <si>
    <t>ADL-S_Delta1,UTR_SYNC,RPL_S_MASTER,RPL_S_BackwardComp,ADL-S_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</si>
  <si>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USB3.1-Gen2-SSD and TBT3 Display functionality on hot plug over Type-C port and Connector reversibility</t>
  </si>
  <si>
    <t>CSS-IVE-145156</t>
  </si>
  <si>
    <t>UTR_SYNC,MTL_P_MASTER,MTL_M_MASTER,MTL_S_MASTER,RPL_S_MASTER,RPL_P_MASTER,RPL_S_BackwardComp,ADL-S_ 5SGC_1DPC,TGL_H_MASTER,ADL-P_5SGC1,ADL-P_5SGC2,ADL-M_5SGC1,ADL-M_2SDC2,ADL-M_3SDC1,ADL-P_4SDC1,RPL-Px_5SGC1,RPL-Px_3SDC1,RPL-P_5SGC1,RPL-P_5SGC2,RPL-P_4SDC1,RPL-P_3SDC2,RPL-P_2SDC3,RPL-S_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</si>
  <si>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Connected MoS entry/exit using power button/Timer option</t>
  </si>
  <si>
    <t>CSS-IVE-115018</t>
  </si>
  <si>
    <t>BIOS_BAT_QRC,EC-GPIO,EC-MS,ICL-ArchReview-PostSi,ICL_RFR,TGL_PSS1.0_QRC,UDL2.0_ATMS2.0,TGL_BIOS_PO_P2,TGL_IFWI_PO_P2,CML_EC_BAT,CML_EC_SANITY,TGL_IFWI_FOC_BLUE,EC-FV,ECVAL-DT-FV,ADL_P_ERB_BIOS_PO,IFWI_Payload_BIOS,IFWI_Payload_PMC,IFWI_Payload_EC,RKL-S X2_(CML-S+CMP-H)_S62,RKL-S X2_(CML-S+CMP-H)_S102,PRT_FIX,UTR_SYNC,ADL_N_MASTER,RPL_S_BackwardComp,RPL_S_MASTER,RPL-P_5SGC1,RPL-P_5SGC2,RPL-P_4SDC1,RPL-P_3SDC2,RPL-P_2SDC3,RPL-S_5SGC1,RPL-S_4SDC1,RPL-S_4SDC2,RPL-S_4SDC2,RPL-S_2SDC1,RPL-S_2SDC2,RPL-S_2SDC3,RPL-S_ 5SGC1,RPL-P_5SGC1,RPL-P_5SGC2,RPL-P_2SDC3,MTL_S_MASTERAutomation_Inproduction,ADL-S_ 5SGC_1DPC,ADL-S_4SDC1,ADL-S_4SDC2,ADL-S_4SDC4,ADL_N_5SGC1,ADL_N_4SDC1,ADL_N_3SDC1,ADL_N_2SDC1,ADL_N_2SDC2,ADL_N_2SDC3,IFWI_TEST_SUITE,IFWI_COMMON_UNIFIED,TGL_H_MASTER,ADL-P_5SGC1,ADL-P_5SGC2,MTL_IFWI_Sanity,ADL-M_5SGC1,ADL_N_REV0,MTL_S_Sanity,ADL-N_REV1,RPL_S_IFWI_PO_Phase3,ADL_SBGA_5GC,ADL_SBGA_3DC1,ADL_SBGA_3DC2,ADL_SBGA_3DC3,ADL_SBGA_3DC4,RPL-SBGA_5SC,,,RPL-S_ 5SGC1,RPL-S_4SDC1,RPL-S_4SDC2,RPL-S_4SDC2,RPL-S_2SDC2,RPL-S_2SDC3,RPL-S_2SDC7,RPL-S_2SDC8,RPL-Px_5SGC1,RPL_Px_PO_P3
,MTL-M_5SGC1,MTL-M_4SDC1,MTL-M_4SDC2,MTL-M_3SDC3,MTL-M_2SDC4,MTL-M_2SDC5,MTL-M_2SDC6,MTL_IFWI_IAC_DMU,RPL_SBGA_IFWI_PO_Phase3,MTL_IFWI_CBV_EC,MTL-P_5SGC1,MTL-P_4SDC1,MTL-P_4SDC2,MTL-P_3SDC3,MTL-P_3SDC4,MTL-P_2SDC5,MTL-P_2SDC6,RPL_P_PO_P3,RPL-SBGA_5SC,RPL-SBGA_4SC,RPL-SBGA_3SC,RPL-SBGA_2SC1,RPL-SBGA_2SC2</t>
  </si>
  <si>
    <t>Verify correct CPU details displayed in BIOS Setup page</t>
  </si>
  <si>
    <t>CSS-IVE-62681</t>
  </si>
  <si>
    <t>CNL_Z0_InProd,EC-NA,CFL_Automation_Production,InProdATMS1.0_03March2018,PSE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TGL_NEW_BAT,ADL_S_Dryrun_Done,PSS_ADL_Automation_In_Production,ADL-S_TGP-H_PO_Phase1,TGL_U_EX_BAT,WCOS_BIOS_EFI_ONLY_TCS,ADL-S_ADP-S_DDR4_2DPC_PO_Phase1,RKL_S_TGPH_POE,ADL_P_Automated_TCs,RKL_CMLS_CPU_TCS,MTL_PSS_0.5,ADL-S_Delta1,ADL-S_Delta2,ADL-P_ADP-LP_DDR4_PO Suite_Phase1,PO_Phase_1,RKL-S X2_(CML-S+CMP-H)_S102,RKL-S X2_(CML-S+CMP-H)_S62,ADL-P_ADP-LP_LP5_PO Suite_Phase1,ADL-P_ADP-LP_DDR5_PO Suite_Phase1,ADL-P_ADP-LP_LP4x_PO Suite_Phase1,RPL_S_PSS_BASE,ADL-M_PO_Phase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MTL_S_MASTER,ADL_N_VS_0.8,ADL-P_5SGC1,ADL-P_5SGC2,RPL_S_PO_P1,ADL-M_5SGC1,ADL-M_3SDC2,ADL-M_2SDC1,ADL-M_2SDC2,MTL_SIMICS_IN_EXECUTION_TEST,ADL_N_PO_Phase1,MTL_S_PSS_0.5,MTL_S_PSS_0.8,MTL-S-SIMICS_DELTA_REQ_TEST,MTL_S_VS0,ADL_N_REV0,ADL-N_REV1,RPL_S_Delta_TCD,MTL_HSLE_Sanity_SOC,ADL_SBGA_5GC,ADL_SBGA_3DC1,ADL_SBGA_3DC2,ADL_SBGA_3DC3,ADL_SBGA_3DC4,ADL_SBGA_3DC,RPL_P_PSS_BIOS,RPL_Px_PO_P1,ADL-S_Post-Si_In_Production,MTL-M/P_Pre-Si_In_Production,RPL_SBGA_PO_P1,LNL_M_PSS0.5</t>
  </si>
  <si>
    <t>Verify CPU "C-state C7 "support</t>
  </si>
  <si>
    <t>CSS-IVE-76250</t>
  </si>
  <si>
    <t>CNL_Z0_InProd,EC-NA,ICL_BAT_NEW,CNL_Automation_Production,BIOS_EXT_BAT,InProdATMS1.0_03March2018,PSE 1.0,OBC-CNL-CPU-Punit-PM-CState,OBC-TGL-CPU-Punit-PM-CState,OBC-ICL-CPU-Punit-PM-CState,OBC-LKF-CPU-Punit-PM-CState,OBC-CFL-CPU-Punit-PM-CState,GLK_ATMS1.0_Automated_TCs,KBLR_ATMS1.0_Automated_TCs,TGL_BIOS_PO_P3,TGL_IFWI_PO_P2,MCU_UTR,MCU_NO_HARM,LKF_WCOS_BIOS_BAT_NEW,RKL_CMLS_CPU_TCS,TGL_U_GC_DC,IFWI_Payload_BIOS,IFWI_Payload_EC,IFWI_Payload_PMC,IFWI_Payload_ChipsetInit,UTR_SYNC,RPL_S_BackwardComp,RPL_S_MASTER,RPL-P_5SGC1,RPL-P_5SGC2,RPL-P_2SDC3,MTL_VS_0.8,ADL-S_ 5SGC_1DPC,ADL-S_4SDC1,ADL-S_4SDC2,ADL-S_4SDC3,ADL-S_3SDC4,ADL_N_MASTER,ADL_N_PSS_1.1,ADL_N_5SGC1,ADL_N_4SDC1,ADL_N_3SDC1,ADL_N_2SDC1,ADL_N_2SDC2,ADL_N_2SDC3,TGL_H_MASTER,RPL-S_4SDC1,ADL-P_5SGC1,ADL-P_5SGC2,ADL-M_5SGC1,MTL_VS_1.0,ADL_N_REV0,ADL-N_REV1,ADL_SBGA_5GC,ADL_SBGA_3DC1,ADL_SBGA_3DC2,ADL_SBGA_3DC3,ADL_SBGA_3DC4,RPL-SBGA_5SC,RPL-Px_5SGC1,MTL-M_5SGC1,MTL-M_4SDC1,MTL-M_4SDC2,MTL-M_3SDC3,MTL-M_2SDC4,MTL-M_2SDC5,MTL-M_2SDC6</t>
  </si>
  <si>
    <t>Verify CPU enters C10 after removal of USB disk used as source for Music playback in Modern Standby</t>
  </si>
  <si>
    <t>CSS-IVE-130049</t>
  </si>
  <si>
    <t>MCU_NO_HARM,RKL_CMLS_CPU_TCS,UTR_SYNC,RPL_S_MASTER,RPL_P_MASTER,RPL_S_BackwardComp,ADL-S_ 5SGC_1DPC,ADL-S_4SDC1,ADL-S_4SDC2,ADL-S_4SDC4,ADL_N_MASTER,ADL_N_5SGC1,ADL_N_4SDC1,ADL_N_3SDC1,ADL_N_2SDC1,ADL_N_2SDC2,TGL_H_MASTER,RPL-S_2SDC3,ADL-P_5SGC1,ADL-P_5SGC2,ADL-M_5SGC1,ADL-M_2SDC2,ADL-M_3SDC1,ADL-M_3SDC2,MTL_N_MASTER,MTL_S_MASTER,MTL_M_MASTER,MTL_P_MASTER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</si>
  <si>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CPU fan is on during system boot</t>
  </si>
  <si>
    <t>thermal_management</t>
  </si>
  <si>
    <t>CSS-IVE-71406</t>
  </si>
  <si>
    <t>EC-THERMAL,ICL-ArchReview-PostSi,UDL2.0_ATMS2.0,OBC-CNL-EC-SMC-Thermal,OBC-CFL-EC-SMC-Thermal,OBC-ICL-EC-SMC-TM,OBC-TGL-EC-SMC-TM,ADL-S_TGP-H_PO_Phase1,COMMON_QRC_BAT,EC-FV,ECVAL-DT-EXBAT,RKL_CMLS_CPU_TCS,EC-WCOS-NEW,ADL-S_Delta1,ADL-S_Delta2,RKL-S X2_(CML-S+CMP-H)_S102,RKL-S X2_(CML-S+CMP-H)_S62,ADL-P_QRC_BAT,ADL-M_21H2,UTR_SYNC,ADL_N_MASTER,RPL_S_MASTER,RPL_S_BackwardComp,ADL-S_ 5SGC_1DPC,ADL-S_4SDC1,ADL_N_5SGC1,ADL_N_4SDC1,ADL_N_3SDC1,ADL_N_2SDC1,ADL_N_2SDC3,TGL_H_MASTER,RPL-S_5SGC1,RPL-S_4SDC1,RPL-S_4SDC2,RPL-S_4SDC2,RPL-S_2SDC1,RPL-S_2SDC2,RPL-S_2SDC53,ADL-P_5SGC1,ADL-P_5SGC2,ADL_M_QRC_BAT,ADL-M_5SGC1,ADL-N_QRC_BAT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</si>
  <si>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FAN rotate when core temperature exceeds Active trip point with DTS SMM enabled and DTT disabled in BIOS</t>
  </si>
  <si>
    <t>CSS-IVE-117982</t>
  </si>
  <si>
    <t>OBC-CNL-CPU-PMC-PM-Thermal,OBC-CFL-CPU-PMC-PM-Thermal,OBC-ICL-CPU-PMC-PM-Thermal,OBC-TGL-CPU-PMC-PM-Thermal,OBC-LKF-CPU-PMC-PM-Thermal,RKL_CMLS_CPU_TCS,ADL-S_Delta1,RKL-S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 MTL-M_4SDC2,MTL-M_3SDC3,MTL-M_2SDC4,MTL-M_2SDC5,MTL-M_2SDC6</t>
  </si>
  <si>
    <t>Thermal Management</t>
  </si>
  <si>
    <t>Verify CPU Fan speed can be set/read through commands in EFI mode</t>
  </si>
  <si>
    <t>CSS-IVE-72687</t>
  </si>
  <si>
    <t>CFL-PRDtoTC-Mapping,EC-BAT,EC-THERMAL,ECVAL-BAT-2018,UDL2.0_ATMS2.0,OBC-CNL-EC-SMC-Thermal,OBC-CFL-EC-SMC-Thermal,OBC-ICL-EC-SMC-TM,OBC-TGL-EC-SMC-TM,CML_EC_BAT,CML_EC_SANITY,MCU_UTR,ADL-S_TGP-H_PO_Phase1,ECVAL-DT-QRC_BAT,RKL_CMLS_CPU_TCS,ADL-S_Delta1,ADL-S_Delta2,RKL-S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54,ADL-P_5SGC1,ADL-P_5SGC2,ADL-M_5SGC1,ADL_N_REV0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</si>
  <si>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frequency throttles when core temperature exceeds passive trip point with DTS SMM enabled and DTT disabled</t>
  </si>
  <si>
    <t>CSS-IVE-117969</t>
  </si>
  <si>
    <t>OBC-CNL-PTF-PMC-PM-Thermal,OBC-CFL-CPU-PMC-PM-Thermal,OBC-ICL-CPU-PMC-PM-Thermal,OBC-TGL-CPU-PMC-PM-Thermal,OBC-LKF-PTF-PMC-PM-Thermal,RKL_CMLS_CPU_TCS,ADL-S_Delta1,RKL-S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RPL_S_PO_P2,ADL_SBGA_5GC,ADL_SBGA_3DC1,ADL_SBGA_3DC2,ADL_SBGA_3DC3,ADL_SBGA_3DC4,RPL-SBGA_5SC,ADL_N_PO_Phase3,MTL-M_5SGC1,MTL-M_4SDC1,MTL-M_4SDC2,MTL-M_3SDC3,MTL-M_2SDC4,MTL-M_2SDC5,MTL-M_2SDC6,RPL_SBGA_PO_P2</t>
  </si>
  <si>
    <t>CSS-IVE-50711</t>
  </si>
  <si>
    <t>bios.cpu_pm,fw.ifwi.others,fw.ifwi.pmc</t>
  </si>
  <si>
    <t>ICL-ArchReview-PostSi,InProdATMS1.0_03March2018,LKF_PO_Phase3,LKF_PO_New_P3,PSE 1.0,KBLR_ATMS1.0_Automated_TCs,TGL_BIOS_PO_P2,LKF_B0_Power_ON,RKL_CML_S_TGPH_PO_P3,ADL-S_TGP-H_PO_Phase2,ADL_S_Dryrun_Done,RKL_S_TGPH_POE,RKL_CMLS_CPU_TCS,ADL_P_ERB_BIOS_PO,RKL-S X2_(CML-S+CMP-H)_S62,RKL-S X2_(CML-S+CMP-H)_S102,MTL_PSS_0.8,LNL_M_PSS0.8,RPL_S_PSS_BASE,UTR_SYNC,Automation_Inproduction,RPL_S_MASTER,RPL-P_5SGC1,RPL-P_5SGC2,RPL-P_4SDC1,RPL-P_3SDC2,RPL-P_2SDC3,RPL-S_5SGC1,RPL-S_4SDC1,RPL-S_4SDC2,RPL-S_4SDC2,RPL-S_2SDC1,RPL-S_2SDC2,RPL-S_2SDC3,RPL-S_ 5SGC1,RPL-P_5SGC1,RPL-P_5SGC2,RPL-P_2SDC3,MTL_S_MASTER,MTL_HFPGA_SOC_S,RPL_S_BackwardComp,MTL_VS_0.8,ADL-S_ 5SGC_1DPC,ADL-S_4SDC1,ADL_N_MASTER,ADL_N_PSS_1.1,ADL_N_5SGC1,ADL_N_4SDC1,ADL_N_3SDC1,ADL_N_2SDC1,ADL_N_2SDC2,ADL_N_2SDC3,IFWI_TEST_SUITE  ,IFWI_COMMON_UNIFIED,IFWI_FOC_BAT,TGL_H_MASTER,RPL-S_4SDC1,ADL-P_5SGC1,ADL-P_5SGC2,ADL-M_5SGC1,ADL_N_REV0,ADL-N_REV1,MTL_IFWI_BAT,MTL_HSLE_Sanity_SOC,ADL_SBGA_5GC,ADL_SBGA_3DC1,ADL_SBGA_3DC2,ADL_SBGA_3DC3,ADL_SBGA_3DC4,RPL-SBGA_5SC,MTL_HFPGA_BLOCK,RPL_P_PSS_BIOS,RPL-S_ 5SGC1,RPL-S_4SDC1,RPL-S_4SDC2,RPL-S_4SDC2,RPL-S_2SDC2,RPL-S_2SDC3,RPL-S_2SDC7,RPL-S_2SDC8,RPL-Px_5SGC1,MTL-M_5SGC1,MTL-M_4SDC1,MTL-M_4SDC2,MTL-M_3SDC3,MTL-M_2SDC4,MTL-M_2SDC5,MTL-M_2SDC6,MTL_IFWI_CBV_BIOS,MTL-P_5SGC1,MTL_A0_P1,MTL-P_4SDC1,MTL-P_4SDC2,MTL-P_3SDC3,MTL-P_3SDC4,MTL-P_2SDC5,MTL-P_2SDC6,RPL_Px_PO_New_P2</t>
  </si>
  <si>
    <t>Verify CPU turbo boost functionality  pre and post S4 , S5 , warm and cold reboot cycles</t>
  </si>
  <si>
    <t>CSS-IVE-145415</t>
  </si>
  <si>
    <t>BIOS_Optimization,MCU_NO_HARM,UTR_SYNC,RPL_S_BackwardComp,RPL_S_MASTER,RPL-P_5SGC1,RPL-P_5SGC2,RPL-P_4SDC1,RPL-P_3SDC2,RPL-P_2SDC3,RPL-S_5SGC1,RPL-S_4SDC1,RPL-S_4SDC2,RPL-S_4SDC2,RPL-S_2SDC1,RPL-S_2SDC2,RPL-S_2SDC3,RPL-S_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5SGC_1DPC,ADL-S_4SDC1,ADL-S_4SDC2,ADL-S_4SDC4,ADL_N_MASTER,ADL_N_5SGC1,ADL_N_4SDC1,ADL_N_3SDC1,ADL_N_2SDC1,ADL_N_2SDC2,ADL_N_2SDC3,IFWI_TEST_SUITE,IFWI_COMMON_UNIFIED,RPL-S_4SDC2,ADL-P_5SGC1,ADL-P_5SGC2,ADL-M_5SGC1,ADL_N_REV0,ADL-N_REV1,RPL-S_ 5SGC1,RPL-S_4SDC1,RPL-S_4SDC2,RPL-S_4SDC2,RPL-S_2SDC2,RPL-S_2SDC3,RPL-S_2SDC7,RPL-S_2SDC8,RPL-Px_5SGC1,MTL-M_5SGC1,MTL-M_4SDC1,MTL-M_4SDC2,MTL-M_3SDC3,MTL-M_2SDC4,MTL-M_2SDC5,MTL-M_2SDC6,ADL-S_Post-Si_In_Production,MTL_IFWI_IAC_DMU,MTL_IFWI_CBV_DMU,MTL_IFWI_CBV_PMC,MTL_IFWI_CBV_PUNIT,MTL-P_5SGC1,MTL-P_4SDC1,MTL-P_4SDC2,MTL-P_3SDC3,MTL-P_3SDC4,MTL-P_2SDC5,MTL-P_2SDC6,RPL-SBGA_5SC,RPL-SBGA_4SC,RPL-SBGA_3SC,RPL-SBGA_2SC1,RPL-SBGA_2SC2</t>
  </si>
  <si>
    <t>Verify CPU turbo boost functionality post CMS/S0i3 cycle</t>
  </si>
  <si>
    <t>CSS-IVE-90932</t>
  </si>
  <si>
    <t>ICL_BAT_NEW,BIOS_EXT_BAT,InProdATMS1.0_03March2018,PSE 1.0,ICL_RVPC_NA,OBC-CNL-PTF-PMC-PM-s0ix,OBC-CFL-PTF-PMC-PM-S0ix,OBC-ICL-PTF-PMC-PM-S0ix,OBC-TGL-PTF-PMC-PM-S0ix,OBC-LKF-PTF-PMC-PM-S0ix,MCU_UTR,RKL_CMLS_CPU_TCS,IFWI_Payload_BIOS,IFWI_Payload_PMC,RKL-S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5SGC_1DPC,ADL-S_4SDC1,ADL-S_4SDC2,ADL-S_4SDC3,ADL-S_3SDC4,ADL_N_MASTER,ADL_N_5SGC1,ADL_N_4SDC1,ADL_N_3SDC1,ADL_N_2SDC1,ADL_N_2SDC2,ADL_N_2SDC3,IFWI_TEST_SUITE  ,IFWI_COMMON_UNIFIED,TGL_H_MASTER,RPL-S_ 5SGC1,RPL-S_2SDC8,ADL-P_5SGC1,ADL-P_5SGC2,ADL-M_5SGC1,ADL_N_REV0,ADL-N_REV1,ADL_SBGA_5GC,ADL_SBGA_3DC1,ADL_SBGA_3DC2,ADL_SBGA_3DC3,ADL_SBGA_3DC4,RPL-SBGA_5SC,RPL-SBGA_4SC,RPL-SBGA_3SC,RPL-SBGA_2SC1,RPL-SBGA_2SC2,RPL-S_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Px_5SGC1,MTL-M_5SGC1,MTL-M_4SDC1,MTL-M_4SDC2,MTL-M_3SDC3,MTL-M_2SDC4,MTL-M_2SDC5,MTL-M_2SDC6,MTL_IFWI_CBV_DMU,MTL_IFWI_CBV_PMC,MTL_IFWI_CBV_PUNIT,MTL-P_5SGC1,MTL-P_4SDC1,MTL-P_4SDC2,MTL-P_3SDC3,MTL-P_3SDC4,MTL-P_2SDC5,MTL-P_2SDC6,RPL_Px_PO_New_P3</t>
  </si>
  <si>
    <t>Verify CSME change from MKHI agent to MCHI agent</t>
  </si>
  <si>
    <t>CSS-IVE-118745</t>
  </si>
  <si>
    <t>TGL_NEW_BAT,RKL-S X2_(CML-S+CMP-H)_S102,RKL-S X2_(CML-S+CMP-H)_S62,UTR_SYNC,RPL_S_MASTER,RPL-S_ 5SGC1,RPL-S_2SDC3,RPL_S_MASTER,RPL_S_BACKWARDCOMP,ADL-S_ 5SGC_1DPC,ADL-S_4SDC1,TGL_H_MASTER,ADL-P_5SGC1,ADL-P_5SGC2,ADL-M_5SGC1,RPL-Px_5SGC1,RPL-Px_4SDC1,RPL-P_5SGC1,RPL-P_5SGC2,RPL-P_4SDC1,RPL-P_3SDC2,RPL-P_2SDC3,ADL_SBGA_5GC, ADL_SBGA_3DC4,RPL-SBGA_5SC,RPL-S_2SDC7,MTL-M_5SGC1,MTL-M_4SDC1,MTL-M_4SDC2,MTL-M_3SDC3,MTL-M_2SDC4,MTL-M_2SDC5,MTL-M_2SDC6,RPL-S_ 5SGC1,RPL-S_4SDC1,RPL-S_4SDC2,RPL-S_3SDC1,RPL-S_2SDC1,RPL-S_2SDC2,RPL-S_2SDC3,RPL-S_2SDC7,MTL-P_5SGC1,MTL-P_3SDC4,MTL-P_2SDC6,RPL-S_2SDC8</t>
  </si>
  <si>
    <t>Verify DCI Enable BIOS policy/options</t>
  </si>
  <si>
    <t>CSS-IVE-102154</t>
  </si>
  <si>
    <t>ICL_BAT_NEW,BIOS_EXT_BAT,UDL2.0_ATMS2.0,OBC-CNL-CPU-NPK-Debug-DbC_biossettings,OBC-CFL-CPU-NPK-Debug-DbC_biossettings,OBC-ICL-CPU-NPK-Debug-DbC_biossettings,OBC-TGL-CPU-NPK-Debug-DbC_biossettings,OBC-LKF-CPU-NPK-Debug-DbC_biossettings,TGL_BIOS_PO_P2,TGL_H_PSS_BIOS_BAT,ADL-S_TGP-H_PO_Phase2,WCOS_BIOS_EFI_ONLY_TCS,ADL_S_Dryrun_Done,RKL_CMLS_CPU_TCS,IFWI_Payload_Platform,RKL-S X2_(CML-S+CMP-H)_S62,RKL-S X2_(CML-S+CMP-H)_S102,MTL_NA,UTR_SYNC,RPL-Px_4SDC1,RPL-P_3SDC3,ADL-M_3SDC1,RPL-SBGA_5SC,RPL-SBGA_3SC1,RPL-P_5SGC1,RPL-P_2SDC4,RPL-P_PNP_GC,,RPL-P_4SDC1,RPL-P_3SDC2,,RPL-Px_5SGC1,,RPL-S_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RPL-S_Post-Si_In_Production</t>
  </si>
  <si>
    <t>Verify Dead battery charging in S5 state using Type-C charger</t>
  </si>
  <si>
    <t>CSS-IVE-80690</t>
  </si>
  <si>
    <t>KBL_NON_ULT,EC-TYPEC,EC-SX,EC-BATTERY,EC-BAT,ICL-ArchReview-PostSi,LKF-ECLite-NA,UDL2.0_ATMS2.0,ECVAL-EXBAT-2018,TGL_ERB_PO,EC-NA-KC,ECLITE-BAT,OBC-CNL-EC-SMC-EM-ManageCharger,OBC-CFL-EC-SMC-EM-ManageCharger,OBC-ICL-EC-SMC-EM-ManageCharger,OBC-TGL-EC-SMC-EM-ManageCharger,OBC-LKF-PTF-DekelPhy-EM-PMC_EClite_ManageCharger,CML_EC_BAT,LKF_Battery,IFWI_Payload_PMC,IFWI_Payload_EC,IFWI_Payload_TBT,MTL_PSS_1.1,UTR_SYNC,ADL_N_MASTER,ADL_N_5SGC1,ADL_N_2SDC2,IFWI_TEST_SUITE,IFWI_COMMON_UNIFIED,MTL_Test_Suite,MTL_PSS_0.8,TGL_H_MASTER,ADL-P_5SGC2,ADL-M_5SGC1,ADL-M_3SDC2,RPL-Px_5SGC1,RPL-Px_3SDC1,MTL_SIMICS_BLOCK,ADL_N_REV0,ADL-N_REV1,MTL_IFWI_BAT,ADL_SBGA_5GC,GLK-IFWI-SI,InProdATMS1.0_03March2018,PSE 1.0,GLK_ATMS1.0_Automated_TCs,CML_BIOS_SPL,CML_EC_FV,IFWI_Payload_Platform,ADL_N_3SDC1,ADL_N_2SDC1,ADL_N_2SDC3,RPL-P_5SGC1,RPL-P_5SGC2,RPL-P_4SDC1,RPL-P_3SDC2,RPL-P_2SDC3,RPL-P_3SDC3,RPL-P_2SDC4,RPL-P_PNP_GC,RPL-Px_4SDC1,RPL-Px_3SDC2,LNL_M_PSS0.8,MTL-M_5SGC1,MTL-M_4SDC1,MTL-M_4SDC2,MTL-M_3SDC3,MTL-M_2SDC4,MTL-M_2SDC5,MTL-M_2SDC6,RPL_SBGA_PO_P2,RPL_SBGA_IFWI_PO_Phase2,MTL_IFWI_CBV_PMC,MTL_IFWI_CBV_TBT,MTL_IFWI_CBV_EC,MTL_IFWI_CBV_EC,MTL_IFWI_CBV_IOM,MTL-P_5SGC1,MTL-P_4SDC1,MTL-P_4SDC2,MTL-P_3SDC3,MTL-P_3SDC4,MTL-P_2SDC5,MTL-P_2SDC6</t>
  </si>
  <si>
    <t>Verify detection and enumeration of 3.5mm Jack Wired headphones/headset</t>
  </si>
  <si>
    <t>CSS-IVE-101518</t>
  </si>
  <si>
    <t>platform.audio,MTL_S_IFWI_PSS_0.8,RPL-S_ 5SGC1,RPL-S_4SDC1,RPL-S_3SDC1,RPL-S_4SDC2,RPL-S_2SDC1,RPL-S_2SDC2,RPL-S_2SDC3,RPL-P_5SGC1,RPL-P_4SDC1,RPL-P_3SDC2,RPL-P_2SDC4,RPL_S_BackwardComp,ADL_N_REV0,ADL-N_REV1,ADL_SBGA_5GC,RPL-SBGA_5SC,RPL-SBGA_3SC1,ADL-M_5SGC1,ADL-M_3SDC1,ADL-M_3SDC2,ADL-M_2SDC1,ADL-M_2SDC2,MTL_PSS_1.0,RPL-P_PNP_GC,RPL-P_3SDC3,RPL-S_2SDC7,ADL_SBGA_3DC1,ADL_SBGA_3DC2,ADL_SBGA_3DC3,ADL_SBGA_3DC4,MTL-M_5SGC1,MTL-M_4SDC1,MTL-M_4SDC2,MTL-M_3SDC3,MTL-M_2SDC4,MTL-M_2SDC5,MTL-M_2SDC6,ADL-S_Post-Si_In_Production,MTL-P_5SGC1,MTL-P_4SDC1,MTL-P_4SDC2,MTL-P_3SDC3,MTL-P_3SDC4,MTL-P_2SDC5,MTL-P_2SDC6,LNL_M_PSS1.0,RPL-S_2SDC8</t>
  </si>
  <si>
    <t>Verify device initialization and respective register configuration don"t have failures in Self test tool</t>
  </si>
  <si>
    <t>https://hsdes.intel.com/appstore/article/#/16013518021</t>
  </si>
  <si>
    <t>CSS-IVE-105545</t>
  </si>
  <si>
    <t>LKF_ERB_PO,UDL2.0_ATMS2.0,CML_DG1,COMMON_QRC_BAT,IFWI_Payload_Common,ADL-S_Delta1,RKL-S X2_(CML-S+CMP-H)_S102,RKL-S X2_(CML-S+CMP-H)_S62,ADL-P_QRC_BAT,ADL-M_21H2,UTR_SYNC,ADL_N_MASTER,RPL_S_MASTER,RPL_S_BackwardComp,MTL_S_MASTER,MTL_P_MASTER,MTL_M_MASTER,MTL_VS_0.8,ADL-S_ 5SGC_1DPC,ADL-S_4SDC1,ADL_N_REV0,ADL_N_5SGC1,ADL_N_4SDC1,ADL_N_3SDC1,ADL_N_2SDC1,ADL_N_2SDC2,ADL_N_2SDC3,TGL_H_MASTER,MTL_VS_0.8_TEST_SUITE,RPL-S_ 5SGC1,RPL-S_4SDC1,RPL-S_4SDC2,RPL-S_2SDC1,RPL-S_2SDC2,RPL-S_2SDC3,MTL_P_VS_0.8,ADL_N_QRCBAT,ADL-P_5SGC1,ADL-P_5SGC2,RKL_S_X1_2*1SDC,ADL-M_5SGC1,ADL-N_QRC_BAT,RPL-Px_5SGC1,MTL_VS_1.0,ADL-N_REV1,NA_4_FHF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</si>
  <si>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Verify different power state changes on Modern standby enabled system</t>
  </si>
  <si>
    <t>CSS-IVE-102168</t>
  </si>
  <si>
    <t>EC-BAT,EC-SX,UDL2.0_ATMS2.0,OBC-CNL-PTF-PMC-PM-Sx,OBC-ICL-PTF-PMC-PM-Sx,OBC-TGL-PTF-PMC-PM-Sx,OBC-LKF-PTF-PMC-PM-Sx,CML_EC_FV,TGL_Arch_review,RKL_POE,CML-H_ADP-S_PO_Phase2,LKF_WCOS_BIOS_BAT_NEW,ECVAL-DT-EXBAT,ECVAL-EXBAT-2018,LKF_Battery,ADL_P_ERB_BIOS_PO,IFWI_Payload_PMC,RKL-S X2_(CML-S+CMP-H)_S62,RKL-S X2_(CML-S+CMP-H)_S102,UTR_SYNC,RPL_S_BackwardComp,RPL_S_MASTER,RPL-P_5SGC1,RPL-P_5SGC2,RPL-P_4SDC1,RPL-P_3SDC2,RPL-P_2SDC3,RPL-S_5SGC1,RPL-S_4SDC1,RPL-S_4SDC2,RPL-S_4SDC2,RPL-S_2SDC1,RPL-S_2SDC2,RPL-S_2SDC3,RPL-S_ 5SGC1,RPL-S_2SDC8,RPL-P_5SGC1,RPL-P_5SGC2,RPL-P_2SDC3,ADL-S_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5SGC1,ADL-P_5SGC1,ADL-P_5SGC2,ADL-M_5SGC1,ADL_N_REV0,ADL-N_REV1,ADL_SBGA_5GC,ADL_SBGA_3DC1,ADL_SBGA_3DC2,ADL_SBGA_3DC3,ADL_SBGA_3DC4,RPL-SBGA_5SC,RPL-S_ 5SGC1,RPL-S_4SDC1,RPL-S_4SDC2,RPL-S_4SDC2,RPL-S_2SDC2,RPL-S_2SDC3,RPL-S_2SDC7,RPL-Px_5SGC1,MTL-M_5SGC1,MTL-M_4SDC1,MTL-M_4SDC2,MTL-M_3SDC3,MTL-M_2SDC4,MTL-M_2SDC5,MTL-M_2SDC6,ADL-S_Post-Si_In_Production,MTL_IFWI_CBV_EC,MTL-P_5SGC1,MTL-P_4SDC1,MTL-P_4SDC2,MTL-P_3SDC3,MTL-P_3SDC4,MTL-P_2SDC5,MTL-P_2SDC6,RPL-SBGA_5SC,RPL-SBGA_4SC,RPL-SBGA_3SC,RPL-SBGA_2SC1,RPL-SBGA_2SC2</t>
  </si>
  <si>
    <t>Verify disable/enable ISH Controller option in BIOS</t>
  </si>
  <si>
    <t>CSS-IVE-65810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</si>
  <si>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COMMON_QRC_BAT,ADL_N_REV0,ADL_N_5SGC1,ADL_N_4SDC1,ADL_N_3SDC1,ADL_N_2SDC1,ADL_N_2SDC3,MTL_S_MASTER,IFWI_TEST_SUITE,IFWI_COMMON_UNIFIED,MTL_Test_Suite,TGL_H_MASTER,TGL_H_5SGC1,TGL_H_4SDC1,RPL-S_3SDC1,MTL_PSS_0.8_NEW,QRC_BAT_Customized,ADL-P_5SGC1,ADL-P_5SGC2,ADL-M_5SGC1,ADL-M_2SDC1,MTL_SIMICS_IN_EXECUTION_TEST,RPL-Px_5SGC1,RPL-Px_4SDC1,MTL_S_IFWI_PSS_1.0,RPL-P_5SGC1,RPL-P_5SGC2,ADL-N_REV1,RPL_S_PO_P2,RPL-SBGA_5SC,RPL-SBGA_3SC1,ADL_SBGA_5GC,ARL_S_MASTER,ARL_PX_MASTER,RPL-P_4SDC1,RPL-P_3SDC2,ADL-M_2SDC2,MTL_M_P_PV_POR,RPL_Px_PO_P2,MTL-M/P_Pre-Si_In_Production,MTL_IFWI_IAC_BIOS,LNL_M_PSS0.5,LNL_M_PSS0.8,LNL_M_PSS1.0,RPL_SBGA_PO_P2,ADL-S_Post-Si_In_Production,MTL_IFWI_CBV_ISH,MTL_IFWI_CBV_BIOS,MTL-S_Pre-Si_In_Production,MTL-P_5SGC1,MTL-P_4SDC1,MTL-P_2SDC5,RPL_P_PO_P2,ADL-N_Post-Si_In_Production,RPL-S_Post-Si_In_Production</t>
  </si>
  <si>
    <t>Verify display audio functionality on HDMI speakers</t>
  </si>
  <si>
    <t>CSS-IVE-76597</t>
  </si>
  <si>
    <t>GraCom,GLK-FW-PO,CNL-Z0-NoHDMI,GLK-RS3-10_IFWI,ICL_BAT_NEW,BIOS_EXT_BAT,UDL2.0_ATMS2.0,ICL_RVPC_NA,TGL_ERB_PO,AML_5W_NA,OBC-CNL-GPU-DDI-Display-HDMI_Audio,OBC-CFL-GPU-DDI-Display-HDMI_Audio,OBC-ICL-GPU-DDI-Display-HDMI_Audio,OBC-TGL-GPU-DDI-Display-HDMI_Audio,CML_DG1_Delta,TGL_U_GC_DC,IFWI_Payload_Platform,MTL_PSS_1.0,RKL-S X2_(CML-S+CMP-H)_S102,RKL-S X2_(CML-S+CMP-H)_S62,MTL_PSS_0.8,UTR_SYNC,ADL_N_MASTER,MTL_HFPGA_Audio,RPL_S_MASTER,RPL_P_MASTER,RPL_M_MASTER,RPL_S_BackwardComp,ADL-P_SODIMM_DDR5_NA,ADL-S_4SDC1,ADL-S_4SDC2,ADL-S_4SDC3,ADL-S_3SDC4,ADL_N_5SGC1,ADL_N_4SDC1,ADL_N_3SDC1,ADL_N_2SDC1,ADL_N_2SDC3,TGL_H_MASTER,MTL_Test_Suite,MTL_PSS_1.1,IFWI_COMMON_UNIFIED,IFWI_TEST_SUITE,RPL-S_ 5SGC1,RPL-S_4SDC1,RPL-S_4SDC2,RPL-S_2SDC1,RPL-S_2SDC2,RPL-S_2SDC3,ADL-M_5SGC1,ADL-M_3SDC1,MTL_SIMICS_IN_EXECUTION_TEST,ADL_N_REV0,RPL_Steps_Tag_NA,MTL_Steps_Tag_NA,RPL-Px_5SGC1,RPL-Px_4SDC1,MTL_S_PSS_0.8,MTL_S_IFWI_PSS_0.8,RPL-P_5SGC1,RPL-P_4SDC1,RPL-P_3SDC2,RPL-P_2SDC4,RPL-P_3SDC3,RPL-P_PNP_GC,ADL-N_REV1,MTL_IFWI_BAT,ADL_SBGA_5GC,ADL_SBGA_3DC1,ADL_SBGA_3DC2,ADL_SBGA_3DC3,ADL_SBGA_3DC4,RPL-SBGA_5SC,RPL-SBGA_3SC1,ADL-M_5SGC1,ADL-M_3SDC1,ADL-M_3SDC2,ADL-M_2SDC1,ADL-M_2SDC2,RPL-S_2SDC7,
MTL_IFWI_CBV_ACE FW,MTL-P_5SGC1,MTL-P_4SDC2,MTL-P_3SDC3,MTL-P_3SDC4,LNL_M_PSS0.8,LNL_M_PSS1.0,LNL_M_PSS1.1,RPL_Px_PO_New_P2</t>
  </si>
  <si>
    <t>Verify Display detection and resolution check in post OS with 4K display panel</t>
  </si>
  <si>
    <t>CSS-IVE-145176</t>
  </si>
  <si>
    <t>BIOS_Optimization,MTL_PSS_1.0,UTR_SYNC,RPL_S_MASTER,RPL_S_BackwardComp,ADL-S_4SDC2,ADL_N_MASTER,ADL_N_5SGC1,ADL_N_4SDC1,ADL_N_3SDC1,ADL_N_2SDC1,ADL_N_2SDC2,ADL_N_2SDC3,RPL-S_ 5SGC1,RPL-S_4SDC1,RPL-S_3SDC1,RPL-S_4SDC2,RPL-S_2SDC1,RPL-S_2SDC2,RPL-S_2SDC3,ADL-P_5SGC1,ADL-P_5SGC2,ADL-M_5SGC1,RPL_Steps_Tag_NA,MTL_Steps_Tag_NA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</t>
  </si>
  <si>
    <t>Verify Display detection and resolution check in post OS with 5K display panel</t>
  </si>
  <si>
    <t>CSS-IVE-145170</t>
  </si>
  <si>
    <t>BIOS_Optimization,MTL_PSS_1.1,ADL-M_21H2,UTR_SYNC,RPL_S_MASTER,RPL_S_BackwardComp,MTL_P_MASTER,ADL-S_4SDC2,RPL-S_ 5SGC1,RPL-S_4SDC1,RPL-S_3SDC1,RPL-S_4SDC2,RPL-S_2SDC1,RPL-S_2SDC2,RPL-S_2SDC3,ADL-P_5SGC1,ADL-P_5SGC2,ADL-M_5SGC1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,LNL_M_PSS1.1</t>
  </si>
  <si>
    <t>Verify Display detection in EFI shell with 5K display panel</t>
  </si>
  <si>
    <t>CSS-IVE-98890</t>
  </si>
  <si>
    <t>ICL_BAT_NEW,BIOS_EXT_BAT,UDL2.0_ATMS2.0,OBC-CNL-GPU-DDI-Display-DP,OBC-CFL-GPU-DDI-Display-DP,OBC-ICL-GPU-DDI-Display-DP,OBC-TGL-GPU-DDI-Display-DP,TGL_NEW_BAT,ADL-S_TGP-H_PO_Phase2,TGL_U_EX_BAT,RKL_CMLS_CPU_TCS,MTL_PSS_1.1,ADL-M_21H2,UTR_SYNC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LNL_M_PSS1.1</t>
  </si>
  <si>
    <t>Verify Display detection in Pre OS with 4K display panel</t>
  </si>
  <si>
    <t>CSS-IVE-101920</t>
  </si>
  <si>
    <t>UDL2.0_ATMS2.0,OBC-CNL-GPU-DDI-Display-DP,OBC-ICL-GPU-DDI-Display-DP,OBC-TGL-GPU-DDI-Display-DP,TGL_H_PSS_BIOS_BAT,CML_DG1_Delta,RKL_CMLS_CPU_TCS,RKL-S X2_(CML-S+CMP-H)_S102,RKL-S X2_(CML-S+CMP-H)_S62,MTL_PSS_1.1,ADL-M_21H2,UTR_SYNC,RPL_S_MASTER,RPL_S_BackwardComp,ADL-S_4SDC2,TGL_H_MASTER,RPL-S_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</si>
  <si>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Verify Display Functionality over USB4 Dock Device when SUT is in BIOS, EFI and OS level</t>
  </si>
  <si>
    <t>CSS-IVE-133293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</si>
  <si>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5SGC_1DPC,ADL-P_5SGC1,ADL-P_5SGC2,RPL_P_MASTER,ADL-M_5SGC1,ADL-M_2SDC2,ADL-M_3SDC1,ADL-M_3SDC2,ADL-M_2SDC1,ADL-P_4SDC1,ADL-P_4SDC2,ADL-P_3SDC5,LNL_P_MASTER,LNL_M_MASTER,LNL_S_MASTER,RPL-Px_5SGC1,RPL-Px_3SDC1,RPL-P_5SGC1,RPL-P_5SGC2,RPL-P_4SDC1,RPL-P_3SDC2,RPL-P_2SDC3,RPL-S_ 5SGC1,RPL-S_4SDC1,RPL_S_PO_P2,ADL_SBGA_5GC,RPL-SBGA_5SC,MTL_PSS_1.0_BLOCK,RPL_Px_PO_P2,MTL-M_5SGC1,MTL-M_4SDC1,MTL-M_4SDC2,MTL-M_3SDC3,MTL-M_2SDC4,MTL-M_2SDC5,MTL-M_2SDC6,RPL_SBGA_PO_P2,MTL-P_5SGC1,MTL-P_4SDC1,MTL-P_4SDC2,MTL-P_3SDC3,MTL-P_3SDC4,MTL-P_2SDC5,MTL-P_2SDC6,MTL_A0_P1</t>
  </si>
  <si>
    <t>Verify Display Functionality over USB4 Dock Device when SUT is in BIOS, EFI and OS level as Primary Display</t>
  </si>
  <si>
    <t>bios.platform,bios.sa,fw.ifwi.iom,fw.ifwi.pmc,fw.ifwi.tbt</t>
  </si>
  <si>
    <t>ADL-P_5SGC1,ADL-P_5SGC2,MTL_P_MASTER,MTL_M_MASTER,MTL_S_MASTER,RPL_S_MASTER,RPL_P_MASTER,MTL_S_PSS_1.0,ADL-M_5SGC1,ADL-M_2SDC2,ADL-P_4SDC1,ADL-P_4SDC2,ADL-P_3SDC5,LNL_P_MASTER,LNL_M_MASTER,LNL_S_MASTER,ADL-S_5SGC1,ADL-S_5SGC2,ADL-S_4SDC1,RPL-Px_5SGC1,RPL-Px_3SDC1,MTL_S_ IFWI_PSS_1.0,RPL-P_5SGC1,RPL-P_5SGC2,RPL-P_4SDC1,RPL-P_3SDC2,RPL-P_2SDC3,MTL_S_IFWI_PSS_1.0,MTL_S_DELTA_FR_COVERAGE,RPL-S_ 5SGC1,RPL-S_4SDC1,RPL_S_BackwardComp,ADL_SBGA_5GC,ADL-S_ 5SGC_1DPC,RPL-SBGA_5SC,MTL-M_5SGC1,MTL-M_4SDC1,MTL-M_4SDC2,MTL-M_3SDC3,MTL-M_2SDC4,MTL-M_2SDC5,MTL-M_2SDC6,MTL-P_5SGC1,MTL-P_4SDC1,MTL-P_4SDC2,MTL-P_3SDC3,MTL-P_3SDC4,MTL-P_2SDC5,MTL-P_2SDC6</t>
  </si>
  <si>
    <t>Verify display in eDP panel in BIOS Setup ,EFI and OS</t>
  </si>
  <si>
    <t>CSS-IVE-145249</t>
  </si>
  <si>
    <t>BIOS_Optimization,MTL_PSS_0.5,UTR_SYNC,Automation_Inproduction,RPL_S_MASTER,ADL_N_MASTER,ADL_N_5SGC1,ADL_N_4SDC1,ADL_N_3SDC1,ADL_N_2SDC1,ADL_N_2SDC3,MTL_Test_Suite,MTL_IFWI_PSS_EXTENDED,IFWI_FOC_BAT,RPL_PSS_BASEAutomation_Inproduction,IFWI_COMMON_UNIFIED,IFWI_TEST_SUITE,RPL-S_ 5SGC1,RPL-S_4SDC1,RPL-S_4SDC2,RPL-S_2SDC1,RPL-S_2SDC2,RPL-S_2SDC3,ADL-P_5SGC1,ADL-P_5SGC2,MTL_IFWI_Sanity,ADL-M_5SGC1,ADL-M_3SDC1,ADL-M_3SDC2,ADL-M_2SDC1,ADL-M_2SDC2,ADL-P_4SDC1,ADL-P_4SDC2,ADL-P_3SDC1,ADL-P_3SDC2,ADL-P_3SDC3,ADL-P_3SDC4,MTL_SIMICS_IN_EXECUTION_TEST,RPL_Steps_Tag_NA,MTL_Steps_Tag_NA,RPL-Px_5SGC1,RPL-Px_4SDC1,MTL_S_Sanity,RPL-P_5SGC1,RPL-P_4SDC1,RPL-P_3SDC2,RPL-P_2SDC4,RPL_S_BackwardComp,RPL_S_IFWI_PO_Phase2,RPL_S_PO_P2,ADL_N_REV0,ADL-N_REV1,RPL-SBGA_5SC,RPL-SBGA_3SC1,ERB,RPL-P_3SDC3,RPL-P_PNP_GC,RPL_Px_PO_P2,MTL-M/P_Pre-Si_In_Production,MTL-M_5SGC1,MTL-M_4SDC1,MTL-M_4SDC2,MTL-M_3SDC3,MTL-M_2SDC4,MTL-M_2SDC5,MTL-M_2SDC6,RPL_SBGA_PO_P2,RPL_SBGA_IFWI_PO_Phase2,MTL_IFWI_CBV_BIOS,LNL_M_PSS0.5,MTL-P_5SGC1,MTL-P_4SDC1,MTL-P_4SDC2,MTL-P_3SDC3,MTL-P_3SDC4,MTL-P_2SDC5,MTL-P_2SDC6,MTL_A0_P1,RPL_P_PO_P2</t>
  </si>
  <si>
    <t>Verify display in HDMI/mini HDMI panel in BIOS Setup, EFI and OS</t>
  </si>
  <si>
    <t>CSS-IVE-145251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</si>
  <si>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Suite_Phase1,ADL-M_21H2,UTR_SYNC,Automation_Inproduction,RPL_S_MASTER,RPL_S_BackwardComp,ADL-P_SODIMM_DDR5_NA,ADL-S_4SDC2,ADL_N_MASTER,ADL_N_5SGC1,ADL_N_4SDC1,ADL_N_3SDC1,ADL_N_2SDC1,ADL_N_2SDC3,RPL-S_ 5SGC1,RPL-S_4SDC1,RPL-S_3SDC1,RPL-S_4SDC2,RPL-S_2SDC1,RPL-S_2SDC2,RPL-S_2SDC3,RPL_S_PO_P1,RPL_Steps_Tag_NA,MTL_Steps_Tag_NA,RPL-Px_5SGC1,RPL-Px_4SDC1,MTL_S_Sanity,RPL-P_5SGC1,RPL-P_4SDC1,RPL-P_3SDC2,RPL-P_2SDC4,RPL-P_3SDC3,RPL-P_PNP_GC,ADL_N_REV0,ADL-N_REV1,ADL_SBGA_5GC,ADL_SBGA_3DC1,ADL_SBGA_3DC2,ADL_SBGA_3DC3,ADL_SBGA_3DC4,RPL-SBGA_5SC,RPL-SBGA_3SC1ADL-M_5SGC1,ADL-M_3SDC1,ADL-M_3SDC2,ADL-M_2SDC1,ADL-M_2SDC2,RPL-S_2SDC7,RPL_Px_PO_P1,RPL_SBGA_PO_P1,MTL-P_5SGC1,MTL-P_4SDC2,MTL-P_3SDC3,MTL-P_3SDC4,LNL_M_PSS1.0</t>
  </si>
  <si>
    <t>Verify display in MIPI panel in BIOS Setup and EFI</t>
  </si>
  <si>
    <t>MIPI not applicable</t>
  </si>
  <si>
    <t>CSS-IVE-145250</t>
  </si>
  <si>
    <t>BIOS_Optimization,COMMON_QRC_BAT,UTR_SYNC,Automation_Inproduction,ADL-P_SODIMM_DDR5_NA,ADL_N_MASTER,ADL_N_2SDC2,RPL_S_NA,ADL-P_5SGC1,ADL-P_5SGC2,RPL_Steps_Tag_NA,MTL_Steps_Tag_NA,ADL_N_REV0,ADL-N_REV1ADL-M_5SGC1,ADL-M_3SDC1,ADL-M_3SDC2,ADL-M_2SDC1,ADL-M_2SDC2,JSL_QRC_BAT</t>
  </si>
  <si>
    <t>Verify display in MIPI panel in OS after Sx/S0i3 cycles</t>
  </si>
  <si>
    <t>CSS-IVE-76187</t>
  </si>
  <si>
    <t>GraCom,ICL_PSS_BAT_NEW,LKF_TI_GATING,GLK-RS3-10_IFWI,ICL_BAT_NEW,BIOS_EXT_BAT,UDL2.0_ATMS2.0,ICL_RVPC_NA,OBC-LKF-GPU-DDI-Display-MIPI,OBC-ICL-GPU-DDI-Display-MIPI,OBC-TGL-GPU-DDI-Display-MIPI,LKF_B0_Power_ON,LKF_UFS,IFWI_Payload_Platform,UTR_SYNC,ADL-P_SODIMM_DDR5_NA,ADL_N_MASTER,ADL_N_2SDC2,RPL_S_NA,ADL-P_5SGC1,ADL-P_5SGC2,ADL-P_2SDC1,ADL_N_REV0,ADL-N_REV1,ADL-M_5SGC1,ADL-M_3SDC1,ADL-M_3SDC2,ADL-M_2SDC1,ADL-M_2SDC2</t>
  </si>
  <si>
    <t>Verify display plug/unplug using Type-C Dock when SUT in CMS</t>
  </si>
  <si>
    <t>CSS-IVE-133011</t>
  </si>
  <si>
    <t>COMMON_QRC_BAT,RKL_BIOSAcceptance_criteria_TCs,UTR_SYNC,MTL_PSS_0.8_Block,RPL_S_MASTER,RPL_S_BackwardComp,ADL-S_ 5SGC_1DPC,ADL_N_MASTER,ADL_N_5SGC1,ADL_N_4SDC1,ADL_N_3SDC1,ADL_N_2SDC1,ADL_N_2SDC2,RPL-S_ 5SGC1,RPL-S_4SDC1,CQN_DASHBOARD,ADL-P_5SGC1,ADL-P_5SGC2,ADL-M_5SGC1,ADL-M_2SDC2,ADL-M_3SDC1,ADL-M_3SDC2,ADL-M_2SDC1,ADL-P_4SDC2,ADL-P_3SDC3,RPL-Px_5SGC1,RPL-Px_3SDC1,RPL-P_5SGC1,RPL-P_5SGC2,RPL-P_4SDC1,RPL-P_3SDC2,RPL-P_2SDC3,ADL_N_REV0,ADL-N_REV1,ADL_SBGA_5GC,MTL_PSS_1.0_BLOCK,RPL-SBGA_5SC,MTL-M_5SGC1,MTL-M_4SDC1,MTL-M_4SDC2,MTL-M_3SDC3,MTL-M_2SDC4,MTL-M_2SDC5,MTL-M_2SDC6,MTL-P_5SGC1,MTL-P_4SDC1,MTL-P_4SDC2,MTL-P_3SDC3,MTL-P_3SDC4,MTL-P_2SDC5,MTL-P_2SDC6</t>
  </si>
  <si>
    <t>Verify DMIC basic functionality test over High Definition Audio (HDA) Codec</t>
  </si>
  <si>
    <t>CSS-IVE-145663</t>
  </si>
  <si>
    <t>ADL-S_Delta1,ADL-S_Delta2,ADL-M_21H2,UTR_SYNC,RPL_S_MASTER,RPL_S_BackwardComp,ADL-S_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</si>
  <si>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DMIC basic functionality test over High Definition Audio (HDA) Codec, pre and post CMS cycles</t>
  </si>
  <si>
    <t>CSS-IVE-145667</t>
  </si>
  <si>
    <t>ADL-M_21H2,UTR_SYNC,RPL_S_MASTER,RPL_S_BackwardComp,ADL-S_ 5SGC_1DPC,ADL-S_4SDC1,ADL-S_4SDC2,ADL-S_4SDC3,ADL-S_3SDC4,TGL_H_MASTER,RPL-S_ 5SGC1,RPL-S_4SDC1,RPL-S_2SDC1,RPL-S_2SDC2,RPL-S_2SDC3,MTL_P_MASTER,MTL_M_MASTER,ADL_N_REV0,RPL-Px_5SGC1,ADL-N_REV1,ADL_SBGA_5GC,ADL_SBGA_3DC3,ADL_SBGA_3DC4,RPL-SBGA_5SC,ADL-P_5SGC2,ADL-P_4SDC1,ADL-P_3SDC1,ADL-P_3SDC2,ADL-P_2SDC1,ADL-P_2SDC2,ADL-P_2SDC3,ADL-P_2SDC5,ADL-P_3SDC_5SUT,ADL-M_5SGC1,ADL-M_3SDC2,ADL-M_2SDC1,ADL_N_5SGC1,ADL_N_3SDC1,ADL_N_2SDC,ADL_N_2SDC2,ADL_N_2SDC3,ADL-N_DT_Regulatory,ADL-N_Mobile_Regulatory,RPL-P_5SGC1,RPL-P_PNP_GC,RPL-S_2SDC7,LNL_M_PSS1.1,MTL-M_5SGC1,MTL-M_3SDC3,MTL-P_5SGC1,MTL-P_3SDC4,RPL-S_2SDC8</t>
  </si>
  <si>
    <t>Verify DP display &amp; USB Keyboard functionality over USB Type-C port during Pre and Post boot</t>
  </si>
  <si>
    <t>CSS-IVE-86260</t>
  </si>
  <si>
    <t>GraCom,GLK-FW-PO,EC-FV,EC-TYPEC,LKF_PO_Phase2,UDL2.0_ATMS2.0,EC-PD-NA,TGL_ERB_PO,ECLITE-FV,OBC-LKF-CPU-TCSS-USBC-USB_Display_Keyboard_DP,OBC-ICL-CPU-iTCSS-TCSS-USB_Display_Keyboard_DP,OBC-TGL-CPU-iTCSS-TCSS-USB_Display_Keyboard_DP,TGL_BIOS_PO_P3,TGL_NEW_BAT,LKF_WCOS_BIOS_BAT_NEW,TGL_QRC_BAT,RKL_CMLS_CPU_TCS,ADL_P_ERB_BIOS_PO,MTL_PSS_1.0,UTR_SYNC,Automation_Inproduction,MTL_P_MASTER,MTL_N_MASTER,MTL_M_MASTER,MTL_S_MASTER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ADL-P_4SDC2,ADL-P_3SDC1,ADL-P_3SDC3,ADL-P_3SDC4,ADL-P_2SDC4,RPL-Px_5SGC1,RPL-Px_3SDC1,RPL-P_5SGC1,RPL-P_5SGC2,RPL-P_4SDC1,RPL-P_3SDC2,RPL-P_2SDC3,ADL_N_REV0,ADL-N_REV1,MTL_HFPGA_TCSS,ADL_SBGA_5GC,MTL_PSS_1.0_BLOCK,RPL-SBGA_5SC,MTL_HFPGA_BLOCK,NA_4_FHF,MTL-M_5SGC1,MTL-M_4SDC1,MTL-M_4SDC2,MTL-M_3SDC3,MTL-M_2SDC4,MTL-M_2SDC5,MTL-M_2SDC6,MTL_PO_MUST,MTL-P_5SGC1,MTL-P_4SDC1,MTL-P_4SDC2,MTL-P_3SDC3,MTL-P_3SDC4,MTL-P_2SDC5,MTL-P_2SDC6</t>
  </si>
  <si>
    <t>Verify DP/mini DP panel display in BIOS Setup, EFI and OS</t>
  </si>
  <si>
    <t>CSS-IVE-145253</t>
  </si>
  <si>
    <t>BIOS_Optimization,MTL_PSS_1.0,MTL_PSS_0.8,ADL-S_ADP-S_DDR4_2DPC_PO_Phase1,ADL-P_ADP-LP_DDR4_PO Suite_Phase1,PO_Phase_1,ADL-P_ADP-LP_LP5_PO Suite_Phase1,ADL-P_ADP-LP_DDR5_PO Suite_Phase1,ADL-P_ADP-LP_LP4x_PO Suite_Phase1,UTR_SYNC,Automation_Inproduction,RPL_S_MASTER,RPL_S_BackwardComp,ADL-S_ 5SGC_1DPC,ADL-S_4SDC2,ADL_N_MASTER,ADL_N_5SGC1,ADL_N_4SDC1,ADL_N_3SDC1,ADL_N_2SDC1,ADL_N_2SDC2,ADL_N_2SDC3,RPL-S_ 5SGC1,RPL-S_4SDC1,RPL-S_3SDC1,RPL-S_4SDC2,RPL-S_2SDC1,RPL-S_2SDC2,RPL-S_2SDC3,ADL-P_5SGC1,ADL-P_5SGC2,RPL_S_PO_P1,ADL-M_5SGC1,ADL-M_3SDC2,MTL_SIMICS_IN_EXECUTION_TEST,RPL_Steps_Tag_NA,MTL_Steps_Tag_NA,RPL-Px_5SGC1,RPL-Px_4SDC1,MTL_S_Sanity,ADL_N_REV0,ADL-N_REV1,ADL_SBGA_5GC,ADL_SBGA_3DC1,ADL_SBGA_3DC2,ADL_SBGA_3DC3,ADL_SBGA_3DC4,RPL-SBGA_5SC,RPL-SBGA_3SC1,ADL-M_3SDC1,ADL-M_2SDC1,ADL-M_2SDC2,RPL-P_3SDC3,RPL-P_PNP_GC,RPL-S_2SDC7,RPL_Px_PO_P1,RPL_SBGA_PO_P1,MTL-P_5SGC1,MTL-P_4SDC1,MTL-P_4SDC2,MTL-P_3SDC4,JSL_QRC_BAT,LNL_M_PSS0.8,LNL_M_PSS1.0</t>
  </si>
  <si>
    <t>Verify dual eDP Display functionality in pre and post OS</t>
  </si>
  <si>
    <t>CSS-IVE-129937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</si>
  <si>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</si>
  <si>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Verify EC initiate PG3 only when SUT is on battery power source</t>
  </si>
  <si>
    <t>CSS-IVE-147130</t>
  </si>
  <si>
    <t>bios.platform,fw.ifwi.bios,fw.ifwi.ec</t>
  </si>
  <si>
    <t>MTL_PSS_1.0,UTR_SYNC,ADL_N_MASTER,ADL_N_5SGC1,ADL_N_3SDC1,ADL_N_2SDC1,ADL_N_2SDC2,ADL_N_2SDC3,ADL-P_5SGC2,ADL-M_5SGC1,RPL_P_MASTER,Pseudo-G3,RPL-Px_5SGC1,RPL-Px_3SDC1,MTL_SIMICS_BLOCK,ADL_N_REV0,ADL-N_REV1,ADL_SBGA_5GC,RPL-P_5SGC1,RPL-P_5SGC2,RPL-P_4SDC1,RPL-P_3SDC2,RPL-P_2SDC3,RPL-P_3SDC3,RPL-P_2SDC4,RPL-P_PNP_GC,RPL-Px_4SDC1,RPL-Px_3SDC2,RPL-SBGA_5SC</t>
  </si>
  <si>
    <t>Verify Embedded-keyboard functionality in pre and post OS</t>
  </si>
  <si>
    <t>CSS-IVE-93289</t>
  </si>
  <si>
    <t>ICL-FW-PSS0.3,ICL-FW-PSS0.5,ICL_PSS_BAT_NEW,ICL_BAT_NEW,TGL_PSS0.8C,BIOS_EXT_BAT,UDL2.0_ATMS2.0,ICL_RVPC_NA,OBC-ICL-EC-eSPI-IO-ScanMatrix,OBC-TGL-EC-eSPI-IO-ScanMatrix,TGL_PSS_IN_PRODUCTION,TGL_BIOS_PO_P3,TGL_IFWI_PO_P1,TGL_NEW_BAT,TGL_IFWI_FOC_BLUE,TGL_U_EX_BAT,COMMON_QRC_BAT,MTL_PSS_0.5,IFWI_Payload_BIOS,IFWI_Payload_PCHC,ADL-P_QRC_BAT,UTR_SYNC,ADL_N_MASTER,ADL_N_5SGC1,ADL_N_4SDC1,ADL_N_3SDC1,ADL_N_2SDC1,ADL_N_2SDC2,ADL_N_2SDC3,IFWI_TEST_SUITE,IFWI_COMMON_UNIFIED,MTL_Test_Suite,MTL_PSS_0.8,QRC_BAT_Customized,ADL-P_5SGC1,ADL-P_5SGC2,ADL_M_QRC_BAT,ADL-M_5SGC1,MTL_SIMICS_IN_EXECUTION_TEST,ADL-N_QRC_BAT,RPL-Px_5SGC1,RPL-Px_3SDC1,ADL_N_REV0,ADL-N_REV1,MTL_IFWI_BAT,ADL_SBGA_5GC,ERB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/P_Pre-Si_In_Production,MTL-M_5SGC1,MTL-M_4SDC1,MTL-M_4SDC2,MTL-M_3SDC3,MTL-M_2SDC4,MTL-M_2SDC5,MTL-M_2SDC6,RPL-SBGA_5SC,LNL_M_PSS0.5,MTL-P_5SGC1,MTL-P_4SDC1,MTL-P_4SDC2,MTL-P_3SDC3,MTL-P_3SDC4,MTL-P_2SDC5,MTL-P_2SDC6</t>
  </si>
  <si>
    <t>Verify Enable/Disable VMD BIOS option and respective detection</t>
  </si>
  <si>
    <t>storage.vmd</t>
  </si>
  <si>
    <t>checked with vmd enable</t>
  </si>
  <si>
    <t>CSS-IVE-105483</t>
  </si>
  <si>
    <t>TGL_NEW,UDL2.0_ATMS2.0,TGL_VMD,OBC-ICL-CPU-PCIe-IO-storage_VMD,OBC-TGL-CPU-PCIe-IO-storage_VMD,TGL_BIOS_PO_P2,TGL_NEW_BAT,ADL_S_Dryrun_Done,ADL-S_TGP-H_PO_Phase2,TGL_U_EX_BAT,COMMON_QRC_BAT,TGL_H_Delta,ADL_S_QRCBAT,IFWI_Payload_BIOS,ADL-P_QRC_BAT,UTR_SYNC,RPL_S_MASTER,RPL_S_BackwardComp,MTL_VS_0.8,ADL-S_ 5SGC_1DPC,ADL-S_4SDC2,TGL_H_MASTER,RPL-S_ 5SGC1,RPL-S_4SDC1,RPL-S_4SDC2,RPL-S_2SDC1,RPL-S_2SDC2,RPL-S_2SDC3,MTL_VS_0.8_TEST_SUITE_Additional,MTL_P_VS_0.8,MTL_M_VS_0.8,ADL-P_5SGC1,ADL-P_5SGC2,ADL-M_5SGC1,MTL_SIMICS_IN_EXECUTION_TEST,RPL_S_QRCBAT,ADL_SBGA_5GC,ADL_SBGA_3DC1,ADL_SBGA_3DC2,ADL_SBGA_3DC3,ADL_SBGA_3DC4,RPL-P_5SGC1,RPL-P_4SDC1,RPL-P_3SDC2,RPL-SBGA_5SC,RPL-SBGA_3SC1,RPL-S_3SDC1,QRC_BAT_Customized,MTL BIOS PSS 1.0 BAT,MTL-M_4SDC1,MTL-M_4SDC2,MTL-M_3SDC3,MTL-M_2SDC4,MTL-M_2SDC5,MTL-M_2SDC6,ADL-S_Post-Si_In_Production,RPL_Px_QRC
MTL-M_5SGC1,RPL-Px_4SDC1,MTL_PSS_0.8,MTL-P_5SGC1,MTL-P_4SDC1,MTL-P_4SDC2,MTL-P_3SDC3,MTL-P_3SDC4,MTL-P_2SDC5,MTL-P_2SDC6</t>
  </si>
  <si>
    <t>Verify Enumeration Camera Flash device in OS post S3 cycle</t>
  </si>
  <si>
    <t>CSS-IVE-76253</t>
  </si>
  <si>
    <t>Verify Enumeration Camera Flash device in OS post S3 cycle,ADL-M_5SGC1,ADL-M_3SDC1,ADL-M_3SDC2,ADL-M_2SDC1,ADL-M_2SDC2</t>
  </si>
  <si>
    <t>Verify Enumeration Camera Flash device in OS pre and post CMS/S0i3 cycle</t>
  </si>
  <si>
    <t>CSS-IVE-90941</t>
  </si>
  <si>
    <t>LKF_PO_Phase3,UDL2.0_ATMS2.0,LKF_PO_New_P3,OBC-ICL-CPU-IPU-Camera-MIPI,OBC-TGL-CPU-IPU-Camera-MIPI,TGL_IFWI_FOC_BLUE,WCOS_BIOS_WHCP_REQ,LKF_WCOS_BIOS_BAT_NEW,TGL_U_GC_DC,IFWI_Payload_IPU,UTR_SYNC,Automation_Inproduction,ADL-P_SODIMM_DDR5_NA,ADL_N_MASTER,ADL_N_5SGC1,ADL_N_4SDC1,ADL_N_3SDC1,ADL_N_2SDC1,ADL_N_2SDC2,TGL_H_MASTER,RPL_S_NA,ADL-P_5SGC1,ADL-M_5SGC1,ADL-M_3SDC1,ADL-M_3SDC2,ADL-M_3SDC2,ADL-M_2SDC1,RPL-Px_4SDC1,RPL-P_5SGC1,RPL-P_3SDC2,RPL-P_2SDC4,ADL_N_REV0,ADL-N_REV1,ADL-M_5SGC1,ADL-M_3SDC1,ADL-M_3SDC2,ADL-M_2SDC1,ADL-M_2SDC2,RPL-P_3SDC3,RPL-P_PNP_GC,MTL-M_4SDC1,MTL-M_2SDC4,MTL-P_5SGC1,MTL-P_4SDC1,MTL-P_2SDC5</t>
  </si>
  <si>
    <t>Verify Enumeration of Camera Flash device in OS pre and post S4, S5, warm/cold reset cycles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</si>
  <si>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_M_P_PV_POR,MTL-M_4SDC1,MTL-M_2SDC4,MTL_M_P_PV_POR,LNL_M_PSS0.5,MTL-P_5SGC1,MTL-P_4SDC1,MTL-P_2SDC5</t>
  </si>
  <si>
    <t>Verify enumeration of TouchPad in device manager pre and post Connected Standby (CMS) cycle</t>
  </si>
  <si>
    <t>CSS-IVE-105409</t>
  </si>
  <si>
    <t>bios.pch,bios.platform,fw.ifwi.ish</t>
  </si>
  <si>
    <t>ICL-ArchReview-PostSi,UDL2.0_ATMS2.0,OBC-ICL-PCH-I2C-Touch-Touchpad,OBC-TGL-PCH-I2C-Touch-Touchpad,TGL_H_Delta,TGL_H_QRC_NA,IFWI_Payload_Platform,RKL-S X2_(CML-S+CMP-H)_S102,RKL-S X2_(CML-S+CMP-H)_S62,UTR_SYNC,ADL_N_MASTER,ADL_N_5SGC1,ADL_N_4SDC1,ADL_N_2SDC1,MTL_Test_Suite,IFWI_TEST_SUITE,IFWI_COMMON_UNIFIED,MTL_M_MASTER,MTL_P_MASTER,ADL-P_5SGC1,ADL-M_5SGC1,ADL-P_3SDC3,ADL-P_3SDC4,RPL-Px_5SGC1,RPL-P_5SGC1,ADL_N_REV0,ADL-N_REV1,ADL_SBGA_5GC,MTL_IFWI_QAC,MTL_IFWI_CBV_PMC,MTL_IFWI_CBV_BIOS,RPL-SBGA_5SC</t>
  </si>
  <si>
    <t>CSS-IVE-131413</t>
  </si>
  <si>
    <t>ICL-ArchReview-PostSi,UDL2.0_ATMS2.0,OBC-ICL-PCH-I2C-Touch-Touchpad,OBC-TGL-PCH-I2C-Touch-Touchpad,IFWI_TEST_SUITE,MTL_Test_Suite,IFWI_SYNC,ADL_N_IFWI,IFWI_COMMON_PREOS,ADLMLP4x,ADL-P_5SGC1,ADL-M_5SGC1,ADL-P_3SDC3,ADL-P_3SDC4,RPL-P_5SGC1,ADL_SBGA_5GC,RPL-SBGA_5SC,ADL_N_IFWI_5SGC1,ADL_N_IFWI_4SDC1,ADL_N_IFWI_2SDC1</t>
  </si>
  <si>
    <t>Verify enumeration of TouchPad in device manager pre and post S3 cycle</t>
  </si>
  <si>
    <t>CSS-IVE-90903</t>
  </si>
  <si>
    <t>UDL2.0_ATMS2.0,OBC-ICL-PCH-I2C-Touch-Touchpad,OBC-TGL-PCH-I2C-Touch-Touchpad,TGL_NEW_BAT,IFWI_Payload_Platform,RKL-S X2_(CML-S+CMP-H)_S102,RKL-S X2_(CML-S+CMP-H)_S62,UTR_SYNC,ADL_N_MASTER,ADL_N_5SGC1,ADL_N_4SDC1,ADL_N_2SDC1,MTL_P_MASTER,MTL_M_MASTER,RPL-P_5SGC1,ADL_N_REV0,ADL-N_REV1,ADL_SBGA_5GC,ADL_SBGA_5GC,RPL-SBGA_5SC,ADL-M_5SGC1,MTL-P_5SGC1,MTL-P_4SDC1,MTL-P_2SDC5</t>
  </si>
  <si>
    <t>Verify enumeration of TouchPad in device manager pre and post S4 , S5 , warm and cold reboot cycles</t>
  </si>
  <si>
    <t>CSS-IVE-145211</t>
  </si>
  <si>
    <t>BIOS_Optimization,COMMON_QRC_BAT,UTR_SYNC,Automation_Inproduction,ADL_N_MASTER,ADL_N_5SGC1,ADL_N_4SDC1,ADL_N_2SDC1,MTL_P_MASTER,MTL_M_MASTER,ADL-P_5SGC1,ADL-M_5SGC1,ADL-P_3SDC3,ADL-P_3SDC4,RPL-P_5SGC1,ADL_SBGA_5GC,ADL_SBGA_5GC,RPL-SBGA_5SC</t>
  </si>
  <si>
    <t>Verify eSPI Initialization</t>
  </si>
  <si>
    <t>CSS-IVE-62161</t>
  </si>
  <si>
    <t>CFL-PRDtoTC-Mapping,ICL-ArchReview-PostSi,InProdATMS1.0_03March2018,PSE 1.0,OBC-CFL-PCH-espi-InternalBus,OBC-CNL-PCH-espi-InternalBus,OBC-TGL-PCH-espi-InternalBus,OBC-ICL-PCH-espi-InternalBus,TGL_NEW_BAT,TGL_H_PSS_BIOS_BAT,CML_DG1,LKF_WCOS_BIOS_BAT_NEW,COMMON_QRC_BAT,ADL_S_QRCBAT,ADL-S_Delta1,ADL-S_Delta2,RKL-S X2_(CML-S+CMP-H)_S102,RKL-S X2_(CML-S+CMP-H)_S62,ADL-P_QRC_BAT,ADL-M_21H2,UTR_SYNC,RPL_S_MASTER,RPL_S_BackwardComp,RPL_P_MASTER,ADL_N_MASTER,MTL_P_MASTER,MTL_M_MASTER,MTL_S_MASTER,ADL-S_ 5SGC_1DPC,ADL-S_4SDC1,ADL_N_PSS_0.8,ADL_N_5SGC1,ADL_N_4SDC1,ADL_N_3SDC1,ADL_N_2SDC1,ADL_N_2SDC2,ADL_N_2SDC3,MTL_TRY_RUN,TGL_H_MASTER,RPL-S_ 5SGC1,RPL-S_4SDC1,RPL-S_4SDC2,RPL-S_2SDC1,RPL-S_2SDC2,RPL-S_2SDC3MTL_TRP_2,MTL_PSS_0.8,LNL_M_PSS0.8_NEW,LNL_M_PSS0.8,ADL_N_QRCBAT,ADL-P_5SGC1,ADL-P_5SGC2,ADL_M_QRC_BAT,ADL-M_5SGC1,MTL_SIMICS_IN_EXECUTION_TEST,ADL_N_REV0,ADL-N_QRC_BAT,RPL-Px_5SGC1,ADL-N_REV1,RPL_S_QRCBAT,ADL_SBGA_5GC,ADL_SBGA_3DC1,ADL_SBGA_3DC2,ADL_SBGA_3DC3,ADL_SBGA_3DC4,RPL-P_5SGC1,RPL-P_4SDC1,RPL-P_3SDC2,RPL-SBGA_5SC,RPL-SBGA_3SC1,RPL-S_3SDC1,LNL_IO_GENERAL_DELTA_TC,MTL_S_BIOS_Emulation,RPL_Px_QRC
,MTL-M_5SGC1,MTL-M_4SDC1,MTL-M_4SDC2,MTL-M_3SDC3,MTL-M_2SDC4,MTL-M_2SDC5,MTL-M_2SDC6,LNL_M_PSS0.8,ADL-S_Post-Si_In_Production,MTL-M/P_Pre-Si_In_Production,LNL_M_PSS0.5,MTL-P_5SGC1,MTL-P_4SDC1,MTL-P_4SDC2,MTL-P_3SDC3,MTL-P_3SDC4,MTL-P_2SDC5,MTL-P_2SDC6,ADL-N_Post-Si_In_Production</t>
  </si>
  <si>
    <t>Verify External 32KHz clock support in BIOS for WLAN function with optimal power</t>
  </si>
  <si>
    <t>CSS-IVE-118413</t>
  </si>
  <si>
    <t>CML_Delta_From_WHL,RKL-S X2_(CML-S+CMP-H)_S62,RKL-S X2_(CML-S+CMP-H)_S102,UTR_SYNC,RPL_S_MASTER,RPL_S_BackwardComp,ADL-S_ 5SGC_1DPC,ADL-S_4SDC1,ADL-S_4SDC2,ADL-S_4SDC4,TGL_H_MASTER,TGL_H_5SGC1,TGL_H_4SDC1,RPL-S_ 5SGC1,RPL-S_4SDC1,RPL-S_4SDC2,, RPL-S_4SDC2,RPL-S_2SDC1,RPL-S_2SDC2,RPL-S_2SDC3MTL_TRP_1,ADL-P_5SGC1,ADL-P_5SGC2,ADL-M_5SGC1,ADL-M_4SDC1,ADL-M_3SDC1,ADL-M_3SDC3,ADL-M_2SDC1RPL-Px_5SGC1,,ADL_SBGA_5GC,RPL-SBGA_3SC1,RPL-SBGA_5SC,ADL-M_3SDC2,,ADL-M_2SDC2,ADL-M_5SGC1,ADL-M_3SDC2,ADL-M_2SDC2,RPL-S_3SDC2,RPL-S_3SDC3,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ADL_SBGA_3DC4,ADL-S_Post-Si_In_Production, MTL-M_3SDC3, MTL-M_5SGC1, MTL-M_4SDC1, MTL-M_4SDC2, MTL-M_2SDC4, MTL-M_2SDC5, MTL-M_2SDC6, RPL-SBGA_5SC, RPL-SBGA_4SC, RPL-SBGA_3SC, RPL-SBGA_2SC1, RPL-SBGA_2SC2, MTL-P_5SGC1, MTL-P_4SDC1, MTL-P_4SDC2, MTL-P_3SDC3, MTL-P_3SDC4, MTL-P_2SDC5, MTL-P_2SDC6,RPL-S_Post-Si_In_Production, RPL-S_2SDC8</t>
  </si>
  <si>
    <t>Verify Fan rotation speed at the time of temperature crosses active trip point during OS hung condition</t>
  </si>
  <si>
    <t>CSS-IVE-50897</t>
  </si>
  <si>
    <t>CFL-PRDtoTC-Mapping,EC-FV,EC-THERMAL,GLK_Wont_Fix,BIOS_EXT_BAT,UDL2.0_ATMS2.0,OBC-CNL-EC-SMC-Thermal,OBC-CFL-EC-SMC-Thermal,OBC-ICL-EC-SMC-TM,OBC-TGL-EC-SMC-TM,ADL-S_TGP-H_PO_Phase2,ECVAL-DT-FV,RKL_CMLS_CPU_TCS,RKL-S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</t>
  </si>
  <si>
    <t>Verify FHD USB camera is functioning properly for capturing images &amp; video</t>
  </si>
  <si>
    <t>CSS-IVE-86896</t>
  </si>
  <si>
    <t>GLK-FW-PO,GLK-IFWI-SI,LKF_PO_Phase2,UDL2.0_ATMS2.0,LKF_PO_New_P3,RKL_POE,RKL_CML_S_TGPH_PO_P3,WCOS_BIOS_WHCP_REQ,LKF_WCOS_BIOS_BAT_NEW,ADL-S_ADP-S_DDR4_2DPC_PO_Phase3,RKL_S_CMPH_POE,RKL_S_TGPH_POE,COMMON_QRC_BAT,ADL_P_ERB_BIOS_PO,IFWI_Payload_Platform,ADL-S_Delta1,ADL-P_ADP-LP_DDR4_PO Suite_Phase3,PO_Phase_3,ADL-P_ADP-LP_LP5_PO Suite_Phase3,ADL-P_ADP-LP_DDR5_PO Suite_Phase3,ADL-P_ADP-LP_LP4x_PO Suite_Phase3,ADL-P_QRC_BAT,UTR_SYNC,RPL_S_MASTER,RPL_S_BackwardComp,ADL-S_ 5SGC_1DPC,ADL-S_4SDC2,ADL_N_MASTER,ADL_N_3SDC1,ADL_N_2SDC3,MTL_Test_Suite,IFWI_COMMON_UNIFIED,IFWI_TEST_SUITE,TGL_H_MASTER,RPL-S_ 5SGC1,RPL-S_4SDC1,ADL-P_5SGC2,RKL_S_X1_2*1SDC,RPL_S_PO_P3,ADL-P_2SDC5,ADL-P_3SDC5,ADL_N_PO_Phase3,RPL-Px_5SGC1,RPL-Px_4SDC1,RPL-P_5SGC1,RPL-P_4SDC1,RPL-P_3SDC2,RPL-P_2SDC4,RPL_S_IFWI_PO_Phase3,ADL_N_REV0,ADL-N_REV1,MTL_IFWI_BAT,ADL_SBGA_5GC,ADL_SBGA_3DC1,ADL_SBGA_3DC2,ADL_SBGA_3DC3,ADL_SBGA_3DC4,RPL-SBGA_5SC,RPL-SBGA_3SC1,ADL-M_5SGC1,ADL-M_3SDC1,ADL-M_3SDC2,ADL-M_2SDC1,ADL-M_2SDC2,RPL-P_3SDC3,RPL-P_PNP_GC,RPL-S_2SDC7,RPL_Px_PO_P3,MTL-M_5SGC1,RPL_SBGA_PO_P3,RPL_SBGA_IFWI_PO_Phase3,MTL_IFWI_CBV_IUNIT,MTL-P_4SDC2,RPL_P_PO_P3</t>
  </si>
  <si>
    <t>Verify finger print sensor(FPS) enumeration Pre and Post Sx Cycle</t>
  </si>
  <si>
    <t>CSS-IVE-70968</t>
  </si>
  <si>
    <t>bios.platform,fw.ifwi.others</t>
  </si>
  <si>
    <t>ICL-ArchReview-PostSi,UDL2.0_ATMS2.0,LKF_B0_Power_ON,TGL_NEW_BAT,RKL_POE,RKL_CML_S_TGPH_PO_P3,CML-H_ADP-S_PO_Phase2,RKL_S_TGPH_POE,PPMM_Pending_TGL_H,ADL_P_ERB_BIOS_PO,RKL-S X2_(CML-S+CMP-H)_S102,RKL-S X2_(CML-S+CMP-H)_S62,UTR_SYNC,RPL_P_MASTER,RPL_S_MASTER,ADL_N_MASTER,MTL_S_MASTER,ADL_N_5SGC1,ADL_N_4SDC1,ADL_N_3SDC1,ADL_N_2SDC1,RPL-S_3SDC2,ADL-P_5SGC1,ADL-M_5SGC1,ADL-P_3SDC4,ADL_N_REV0,RPL-P_5SGC1,ADL-N_REV1,ADL_SBGA_5GC,RPL-SBGA_5SC,MTL_P_MASTER,MTL_N_MASTER,MTL_M_MASTER,MTL_Test_Suite,MTL_PSS_0.8,IFWI_TEST_SUITE,IFWI_COMMON_UNIFIED,RPL-Px_5SGC1,MTL_IFWI_BAT,ERB,MTL_PSS_CMS,ARL_PX_MASTER, ADL_SBGA_3DC4,MTL-M_5SGC1,MTL-M_4SDC1,MTL-M_4SDC2,MTL-M_3SDC3,MTL-M_2SDC4,LNL_M_PSS0.8,MTL_IFWI_CBV_PMC,
MTL IFWI_Payload_Platform-Val,MTL-P_5SGC1,MTL-P_4SDC1,MTL-P_4SDC2,MTL-P_3SDC3,MTL-P_3SDC4</t>
  </si>
  <si>
    <t>Verify flex ratio can be set between HFM and LFM ratio</t>
  </si>
  <si>
    <t>CSS-IVE-50834</t>
  </si>
  <si>
    <t>NeedTochangeMSRvaluesduringPOSTSilicon,ICL-ArchReview-PostSi,InProdATMS1.0_03March2018,PSE 1.0,OBC-CNL-CPU-Punit-PM-Pstate,OBC-ICL-CPU-Punit-PM-Pstate,OBC-TGL-CPU-Punit-PM-Pstate,KBLR_ATMS1.0_Automated_TCs,TGL_BIOS_PO_P3,ADL-S_TGP-H_PO_Phase3,COMMON_QRC_BAT,RKL_CMLS_CPU_TCS,RKL-S X2_(CML-S+CMP-H)_S62,RKL-S X2_(CML-S+CMP-H)_S102,ADL-P_QRC_BAT,UTR_SYNC,RPL_S_BackwardComp,RPL_S_MASTER,RPL-P_5SGC1,RPL-P_5SGC2,RPL-P_2SDC3,ADL-S_ 5SGC_1DPC,ADL-S_4SDC1,TGL_H_MASTER,RPL-S_4SDC1,ADL-P_5SGC1,ADL-P_5SGC2,ADL-M_5SGC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</t>
  </si>
  <si>
    <t>Verify front and rear cameras are functioning properly for capturing images in Burst mode</t>
  </si>
  <si>
    <t>CSS-IVE-145237</t>
  </si>
  <si>
    <t>BIOS_Optimization,UTR_SYNC,ADL-P_SODIMM_DDR5_NA,ADL_N_MASTER,ADL_N_5SGC1,ADL_N_4SDC1,ADL_N_3SDC1,ADL_N_2SDC1,ADL_N_2SDC2,ADL_N_2SDC3,MTL_Test_Suite,IFWI_COMMON_UNIFIED,IFWI_TEST_SUITE,RPL_S_NA,ADL-P_5SGC2,ADL-M_3SDC1,ADL-M_3SDC2,ADL-M_2SDC1,ADL-P_4SDC2,ADL-P_3SDC1,ADL-P_2SDC4,RPL_Steps_Tag_NA,MTL_Steps_Tag_NA,RPL-Px_4SDC1,RPL-P_5SGC1,RPL-P_3SDC2,RPL-P_2SDC4,ADL_N_REV0,ADL-N_REV1,QRC_BAT_Customized,ADL-M_5SGC1,ADL-M_2SDC2,RPL-P_3SDC3,RPL-P_PNP_GC,MTL-M_4SDC1,MTL-M_2SDC4,MTL_IFWI_CBV_IUNIT,
MTL IFWI_Payload_Platform-Val,MTL-P_5SGC1,MTL-P_4SDC1,MTL-P_2SDC5</t>
  </si>
  <si>
    <t>Verify front camera is functioning properly for capturing images post S3/S0i3 cycle</t>
  </si>
  <si>
    <t>CSS-IVE-76167</t>
  </si>
  <si>
    <t>ADL-M_5SGC1,ADL-M_3SDC1,ADL-M_3SDC2,ADL-M_2SDC1,ADL-M_2SDC2,QRC_BAT_Customized,MTL_PSS_1.0,KBL-PCH-NoCAM,ICL_BAT_NEW,TGL_NEW,BIOS_EXT_BAT,UDL2.0_ATMS2.0,OBC-ICL-CPU-IPU-Camera-MIPI,OBC-TGL-CPU-IPU-Camera-MIPI,TGL_U_GC_DC,IFWI_Payload_Platform,MTL_PSS_0.8,UTR_SYNC,ADL_N_MASTER,ADL_N_5SGC1,ADL_N_4SDC1,ADL_N_3SDC1,ADL_N_2SDC1,TGL_H_MASTER,RPL_S_NA,ADL-P_2SDC4,MTL_SIMICS_IN_EXECUTION_TEST,RPL-Px_5SGC1,RPL-Px_3SDC1,RPL-P_5SGC1,RPL-P_3SDC2,ADL_N_REV0,ADL-N_REV1,RPL-P_3SDC3,RPL-P_PNP_GC,MTL_M_P_PV_POR,MTL BIOS_M_ PSS 1.0 BAT_NA,MTL_VS_1.0,MTL_VS_1.0,MTL-M_4SDC1,MTL-M_2SDC4,MTL-P_5SGC1,MTL-P_4SDC1,MTL-P_2SDC5,LNL_M_PSS0.8,LNL_M_PSS1.0</t>
  </si>
  <si>
    <t>Verify front camera is functioning properly for capturing images pre and post CMS/S0i3 cycle</t>
  </si>
  <si>
    <t>CSS-IVE-90816</t>
  </si>
  <si>
    <t>KBL-PCH-NoCAM,ICL_BAT_NEW,TGL_NEW,BIOS_EXT_BAT,LKF_PO_Phase3,UDL2.0_ATMS2.0,LKF_PO_New_P3,OBC-ICL-CPU-IPU-Camera-MIPI,OBC-TGL-CPU-IPU-Camera-MIPI,WCOS_BIOS_WHCP_REQ,LKF_WCOS_BIOS_BAT_NEW,TGL_U_GC_DC,IFWI_Payload_Platform,MTL_PSS_0.8,UTR_SYNC,ADL-P_SODIMM_DDR5_NA,ADL_N_MASTER,ADL_N_5SGC1,ADL_N_4SDC1,ADL_N_3SDC1,ADL_N_2SDC1,ADL_N_2SDC2,TGL_H_MASTER,IFWI_FOC_BAT,MTL_Test_Suite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</si>
  <si>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CMS/S0i3 cycle</t>
  </si>
  <si>
    <t>CSS-IVE-90818</t>
  </si>
  <si>
    <t>KBL-PCH-NoCAM,ICL_BAT_NEW,TGL_NEW,BIOS_EXT_BAT,LKF_PO_Phase3,UDL2.0_ATMS2.0,LKF_PO_New_P3,OBC-ICL-CPU-IPU-Camera-MIPI,OBC-TGL-CPU-IPU-Camera-MIPI,TGL_U_GC_DC,IFWI_Payload_Platform,MTL_PSS_0.8,UTR_SYNC,ADL-P_SODIMM_DDR5_NA,ADL_N_MASTER,ADL_N_5SGC1,ADL_N_4SDC1,ADL_N_3SDC1,ADL_N_2SDC1,ADL_N_2SDC2,ADL_N_2SDC3,TGL_H_MASTER,MTL_Test_Suite,IFWI_FOC_BAT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</si>
  <si>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S4, S5, warm and cold reboot cycles</t>
  </si>
  <si>
    <t>CSS-IVE-145243</t>
  </si>
  <si>
    <t>BIOS_Optimization,COMMON_QRC_BAT,ADL-S_ADP-S_DDR4_2DPC_PO_Phase3,ADL-P_ADP-LP_DDR4_PO Suite_Phase3,PO_Phase_3,ADL-P_ADP-LP_LP5_PO Suite_Phase3,ADL-P_ADP-LP_DDR5_PO Suite_Phase3,ADL-P_ADP-LP_LP4x_PO Suite_Phase3,MTL_PSS_0.8,UTR_SYNC,ADL-P_SODIMM_DDR5_NA,MTL_PSS_0.8_Block,ADL_N_MASTER,ADL_N_5SGC1,ADL_N_4SDC1,ADL_N_3SDC1,ADL_N_2SDC1,ADL_N_2SDC2,ADL_N_2SDC3,IFWI_FOC_BAT,MTL_Test_Suite,IFWI_TEST_SUITE,IFWI_COMMON_UNIFIED,RPL_S_NA,MTL_TEMP,MTL_P_MASTER,MTL_M_MASTER,ADL-M_3SDC1,ADL-M_3SDC2,ADL-M_2SDC1,ADL-P_4SDC2,ADL-P_3SDC1,ADL-P_2SDC4,ADL_N_PO_Phase3,RPL_Steps_Tag_NA,MTL_Steps_Tag_NA,RPL-Px_4SDC1,RPL-P_5SGC1,RPL-P_3SDC2,RPL-P_2SDC4,ADL_N_REV0,ADL-N_REV1,ADL-M_5SGC1,ADL-M_3SDC1,ADL-M_3SDC2,ADL-M_2SDC1,ADL-M_2SDC2,RPL-P_3SDC3,RPL-P_PNP_GC,MTL_M_P_PV_POR,MTL-M_4SDC1,MTL-M_2SDC4,MTL_IFWI_CBV_PMC,MTL_IFWI_CBV_IUNIT,
MTL IFWI_Payload_Platform-Val,MTL-P_5SGC1,MTL-P_4SDC1,MTL-P_2SDC5,LNL_M_PSS0.8</t>
  </si>
  <si>
    <t>Verify FSP version on SUT</t>
  </si>
  <si>
    <t>CSS-IVE-78727</t>
  </si>
  <si>
    <t>TGL_PSS1.0C,UDL2.0_ATMS2.0,OBC-ICL-PTF-Software-System-FSP,OBC-TGL-PTF-Software-System-FSP,OBC-CNL-PTF-Software-System-FSP,OBC-LKF-PTF-Software-System-FSP,TGL_PSS_IN_PRODUCTION,TGL_NEW_BAT,TGL_H_PSS_IFWI_BAT,ADL-S_TGP-H_PO_Phase1,WCOS_BIOS_EFI_ONLY_TCS,ADL_S_Dryrun_Done,ADL-S_ADP-S_DDR4_2DPC_PO_Phase3,COMMON_QRC_BAT,TGL_H_QRC_NA,MTL_PSS_0.5,ADL_S_QRCBAT,ADL-S_Delta1,ADL-S_Delta2,ADL-P_ADP-LP_DDR4_PO Suite_Phase3,PO_Phase_3,ADL-P_ADP-LP_LP5_PO Suite_Phase3,ADL-P_ADP-LP_DDR5_PO Suite_Phase3,ADL-P_ADP-LP_LP4x_PO Suite_Phase3,RKL-S X2_(CML-S+CMP-H)_S102,RKL-S X2_(CML-S+CMP-H)_S62,ADL-P_QRC_BAT,RPL_S_PSS_BASE,ADL-M_21H2,UTR_SYNC,RPL_P_MASTER,RPL_S_MASTER,RPL_S_BackwardComp,MTL_M_MASTER,MTL_S_MASTER,MTL_P_MASTER,ADL_N_MASTER,ADL-S_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PL_S_PO_P2,ADL_M_QRC_BAT,ADL-M_5SGC1,MTL_SIMICS_IN_EXECUTION_TEST,ADL_N_PO_Phase3,ADL-N_QRC_BAT,RPL-Px_5SGC1,RPL_S_QRCBAT,ADL_N_REV0,ADL-N_REV1,ADL_SBGA_5GC,RPL-P_5SGC1,RPL-P_4SDC1,RPL-P_3SDC2,RPL-S-3SDC2,RPL_P_PSS_BIOS,RPL-S_2SDC7LNL_M_PSS0.5,ADL_SBGA_3DC1,ADL_SBGA_3DC2,ADL_SBGA_3DC3,RPL_Px_PO_P2,ADL_SBGA_3DC4,RPL_Px_QRC,ADL-S_Post-Si_In_Production,MTL-M/P_Pre-Si_In_Production,RPL_SBGA_PO_P2,MTL-S_Pre-Si_In_Production, MTL-P_5SGC1, MTL-P_4SDC1, MTL-P_4SDC2, MTL-P_3SDC3, MTL-P_3SDC4, MTL-P_2SDC5, MTL-P_2SDC6,ADL-N_Post-Si_In_Production</t>
  </si>
  <si>
    <t>Verify functionalities of Western digital black NVMe connected to CPU M.2 Gen4 slot</t>
  </si>
  <si>
    <t>CSS-IVE-135397</t>
  </si>
  <si>
    <t>COMMON_QRC_BAT,BIOS_BAT_QRC,IFWI_Payload_Platform,ADL_S_CPU attached M.2,MTL_PSS_1.0,UTR_SYNC,ADL-P_SODIMM_DDR5_NA,RPL_S_MASTER,RPL_P_MASTER,RPL_M_MASTER,RPL_S_BackwardComp,ADL-S_ 5SGC_1DPC,ADL-S_4SDC3,ADL-S_4SDC3,ADL_N_MASTER,ADL_N_4SDC1,ADL_N_2SDC1,TGL_H_MASTER,RPL-S_ 5SGC1,RPL-S_4SDC2,RPL-S_2SDC3,ADL-P_5SGC1,ADL-M_5SGC1,ADL-M_2SDC1,RPL-Px_5SGC1, ,RPL-Px_4SDC1,RPL-P_5SGC1,RPL-P_3SDC2,ADL_SBGA_5GC,RPL-SBGA_5SC,RPL-S_3SDC1,RPL-S_2SDC7,RPL-P_3SDC3,ADL_SBGA_3DC3,ADL_SBGA_3DC4,MTL-M_5SGC1,MTL-M_4SDC1,MTL-M_4SDC2,MTL-M_3SDC3,MTL-M_2SDC4,MTL-P_5SGC1, MTL-P_4SDC1 ,MTL-P_4SDC2 ,MTL-P_3SDC3 ,MTL-P_3SDC4</t>
  </si>
  <si>
    <t>Verify functionality of Camera Flash device in OS post S3 cycle</t>
  </si>
  <si>
    <t>CSS-IVE-77310</t>
  </si>
  <si>
    <t>ADL-M_5SGC1,ADL-M_3SDC1,ADL-M_3SDC2,ADL-M_2SDC1,ADL-M_2SDC2,GraCom,UDL2.0_ATMS2.0,OBC-ICL-CPU-IPU-Camera-MIPI,OBC-TGL-CPU-IPU-Camera-MIPI,TGL_U_GC_DC,IFWI_Payload_Platform,UTR_SYNC,ADL-P_SODIMM_DDR5_NA,ADL_N_MASTER,ADL_N_5SGC1,ADL_N_4SDC1,ADL_N_3SDC1,ADL_N_2SDC1,ADL_N_2SDC3,TGL_H_MASTER,RPL_S_NA,RPL-Px_5SGC1,RPL-Px_3SDC1,RPL-P_5SGC1,RPL-P_3SDC2,RPL-P_2SDC4,ADL_N_REV0,ADL-N_REV1,RPL-P_3SDC3,RPL-P_PNP_GC,MTL-M_4SDC1,MTL-M_2SDC4,MTL_M_P_PV_POR,MTL-P_5SGC1,MTL-P_4SDC1,MTL-P_2SDC5</t>
  </si>
  <si>
    <t>Verify functionality of Camera Flash device in OS pre and post CMS/S0i3 cycle</t>
  </si>
  <si>
    <t>CSS-IVE-90974</t>
  </si>
  <si>
    <t>bios.sa,fw.ifwi.pmc</t>
  </si>
  <si>
    <t>UDL2.0_ATMS2.0,OBC-ICL-CPU-IPU-Camera-MIPI,OBC-TGL-CPU-IPU-Camera-MIPI,WCOS_BIOS_WHCP_REQ,LKF_WCOS_BIOS_BAT_NEW,TGL_U_GC_DC,IFWI_Payload_Platform,UTR_SYNC,ADL_N_MASTER,ADL-P_SODIMM_DDR5_NA,ADL_N_5SGC1,ADL_N_4SDC1,ADL_N_3SDC1,ADL_N_2SDC1,ADL_N_2SDC2,ADL_N_2SDC3,TGL_H_MASTER,MTL_Test_Suite,IFWI_TEST_SUITE,IFWI_COMMON_UNIFIED,RPL_S_NA,ADL-P_5SGC1,ADL-M_5SGC1,ADL-M_3SDC1,ADL-M_3SDC2,ADL-M_3SDC2,ADL-M_2SDC1,ADL_N_REV0,RPL-Px_5SGC1,RPL-Px_4SDC1,RPL-P_5SGC1,RPL-P_3SDC2,RPL-P_2SDC4,RPL_S_NA,ADL-N_REV1,ADL-M_5SGC1,ADL-M_3SDC1,ADL-M_3SDC2,ADL-M_2SDC1,ADL-M_2SDC2,RPL-P_3SDC3,RPL-P_PNP_GC,MTL-M_4SDC1,MTL-M_2SDC4,MTL_IFWI_CBV_PMC,MTL_IFWI_CBV_IUNIT,MTL-P_5SGC1,MTL-P_4SDC1,MTL-P_2SDC5</t>
  </si>
  <si>
    <t>Verify G3 Camera card LEDs functionality with enabling/disabling proportional Camera BIOS options</t>
  </si>
  <si>
    <t>UTR_SYNC,ADL-P_SODIMM_DDR5_NA,MTL_M_MASTER,MTL_P_MASTER,RPL_S_NA,ADL-P_5SGC1,ADL-M_5SGC1,ADL-M_3SDC1,ADL-M_3SDC2,ADL-M_2SDC1,ADL-M_2SDC2,RPL_Steps_Tag_NA,MTL_Steps_Tag_NA,ADL_N_REV0,ADL-N_REV1,ADL-M_5SGC1,ADL-M_3SDC1,ADL-M_3SDC2,ADL-M_2SDC1,ADL-M_2SDC2,MTL-M_4SDC1,MTL-M_2SDC4,MTL-P_5SGC1</t>
  </si>
  <si>
    <t>Verify Gen4 speed check with PCIe Gen4 NVMe SSD connected over PCIe M.2 Gen4 slot</t>
  </si>
  <si>
    <t>CSS-IVE-136298</t>
  </si>
  <si>
    <t>BIOS_BAT_QRC,COMMON_QRC_BAT,TGL_H_Delta,IFWI_Payload_PCHC,ADL_S_CPU attached M.2,MTL_PSS_1.0,UTR_SYNC,ADL-P_SODIMM_DDR5_NA,RPL_S_MASTER, RPL_S_BackwardComp,ADL-S_ 5SGC_1DPC,ADL-S_4SDC3,ADL-S_4SDC3,ADL_N_MASTER,ADL_N_4SDC1,ADL_N_2SDC1,TGL_H_MASTER ,RPL-S_ 5SGC1,RPL-S_4SDC2,RPL-S_2SDC3,ADL-P_5SGC1,ADL-P_5SGC2,ADL-M_5SGC1,ADL-M_2SDC1,RPL-Px_5SGC1, ,RPL-Px_4SDC1,RPL-P_3SDC2,ADL_SBGA_5GC,ADL_SBGA_3DC3,ADL_SBGA_3DC4,RPL-SBGA_5SC,RPL-SBGA_3SC,RPL-S_3SDC1,RPL-S_2SDC7,RPL-P_3SDC3,LNL_M_PSS1.0,MTL-M_5SGC1,MTL-M_4SDC2,MTL-M_2SDC6,MTL-P_5SGC1, MTL-P_4SDC1 ,MTL-P_4SDC2 ,MTL-P_3SDC3 ,MTL-P_3SDC4</t>
  </si>
  <si>
    <t>Verify GPE event triggered in ACPI during ACPI wake alarm test in hibernate</t>
  </si>
  <si>
    <t>CSS-IVE-122129</t>
  </si>
  <si>
    <t>MTL_PSS_1.0,LNL_M_PSS1.0,RKL-S X2_(CML-S+CMP-H)_S62,RKL-S X2_(CML-S+CMP-H)_S102,MTL_PSS_0.8,LNL_M_PSS0.8,UTR_SYNC,RPL_S_BackwardComp,RPL_S_MASTER,RPL-P_5SGC1,RPL-P_5SGC2,RPL-P_2SDC3,ADL-S_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MTL-M_5SGC1,MTL-M_4SDC1,MTL-M_4SDC2,MTL-M_3SDC3,MTL-M_2SDC4,MTL-M_2SDC5,MTL-M_2SDC6,MTL-P_5SGC1,MTL-P_4SDC1,MTL-P_4SDC2,MTL-P_3SDC3,MTL-P_3SDC4,MTL-P_2SDC5,MTL-P_2SDC6,MTL_A0_P1</t>
  </si>
  <si>
    <t>Verify GPIO driver and device entry in device Manager</t>
  </si>
  <si>
    <t>CSS-IVE-101599</t>
  </si>
  <si>
    <t>ICL_PSS_BAT_NEW,ICL_BAT_NEW,BIOS_EXT_BAT,InProdATMS1.0_03March2018,LKF_PO_Phase3,LKF_PO_New_P3,PSE 1.0,OBC-CNL-PTF-GPIO-FlexIO,OBC-ICL-PTF-GPIO-Internalbus,OBC-TGL-PTF-GPIO-Internalbus,OBC-LKF-PTF-GPIO-FlexIO,RKL_PSS0.5,TGL_PSS_IN_PRODUCTION,KBLR_ATMS1.0_Automated_TCs,TGL_NEW_BAT,TGL_H_PSS_BIOS_BAT,ADL_S_Dryrun_Done,LKF_WCOS_BIOS_BAT_NEW,ADL-S_Delta1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ADL-N_REV1,ADL_SBGA_5GC,ADL_SBGA_3DC1,ADL_SBGA_3DC2,ADL_SBGA_3DC3,ADL_SBGA_3DC4,RPL-P_5SGC1,RPL-P_4SDC1,RPL-P_3SDC2,RPL-SBGA_5SC,RPL-SBGA_3SC1,RPL-S_3SDC1,ADL-S_Post-Si_In_Production,MTL-M_5SGC1,MTL-M_4SDC1,MTL-M_4SDC2,MTL-M_3SDC3,MTL-M_2SDC4,MTL-M_2SDC5,MTL-M_2SDC6,MTL-P_5SGC1,MTL-P_4SDC1,MTL-P_4SDC2,MTL-P_3SDC3,MTL-P_3SDC4,MTL-P_2SDC5,MTL-P_2SDC6,ADL-N_Post-Si_In_Production,RPL-S_Post-Si_In_Production</t>
  </si>
  <si>
    <t>Verify GPIO initialization and respective values don"t have failures in GPIO configuration tool</t>
  </si>
  <si>
    <t>CSS-IVE-115843</t>
  </si>
  <si>
    <t>bios.mem_decode,bios.pch,bios.platform,fw.ifwi.bios</t>
  </si>
  <si>
    <t>LKF_ERB_PO,UDL2.0_ATMS2.0,CML_Delta_From_WHL,TGL_BIOS_PO_P3,CML_DG1,TGL_IFWI_FOC_BLUE,COMMON_QRC_BAT,IFWI_Payload_Platform,ADL-S_Delta1,ADL-S_Delta2,RKL-S X2_(CML-S+CMP-H)_S102,RKL-S X2_(CML-S+CMP-H)_S62,RPL_S_PSS_BASE,ADL-M_21H2,UTR_SYNC,ADL-P_QRC_BAT_NA,ADL_N_MASTER,RPL_S_MASTER,RPL_S_BackwardComp,RPL_P_MASTER,MTL_S_MASTER,MTL_P_MASTER,MTL_M_MASTER,ADL-S_ 5SGC_1DPC,ADL-S_4SDC1,ADL_N_REV0,ADL_N_5SGC1,ADL_N_4SDC1,ADL_N_3SDC1,ADL_N_2SDC1,ADL_N_2SDC2,ADL_N_2SDC3,TGL_H_MASTER,RPL-S_ 5SGC1,RPL-S_4SDC1,RPL-S_4SDC2,RPL-S_2SDC1,RPL-S_2SDC2,RPL-S_2SDC3,ADL_N_QRCBAT,ADL-P_5SGC1,ADL-P_5SGC2,RKL_S_X1_2*1SDC,ADL-M_5SGC1,MTL_SIMICS_IN_EXECUTION_TEST,MTL_PSS_1.0,LNL_M_PSS1.0,ADL-N_QRC_BAT,MTL_IO_NEW_FEATURE_TEST,RPL-Px_5SGC1,ADL-N_REV1,NA_4_FHF,ADL_SBGA_5GC,ADL_SBGA_3DC1,ADL_SBGA_3DC2,ADL_SBGA_3DC3,ADL_SBGA_3DC4,RPL-P_5SGC1,RPL-P_4SDC1,RPL-P_3SDC2,RPL-SBGA_5SC,RPL-SBGA_3SC1,RPL-S_3SDC1,LNL_IO_GENERAL_DELTA_TC,RPL_Negative_Coverage,MTL_M_P_PV_POR
,MTL-M_5SGC1,MTL-M_4SDC1,MTL-M_4SDC2,MTL-M_3SDC3,MTL-M_2SDC4,MTL-M_2SDC5,MTL-M_2SDC6,LNL_M_PSS0.5,MTL-P_5SGC1,MTL-P_4SDC1,MTL-P_4SDC2,MTL-P_3SDC3,MTL-P_3SDC4,MTL-P_2SDC5,MTL-P_2SDC6</t>
  </si>
  <si>
    <t>Verify GPS/GNSS enumeration check</t>
  </si>
  <si>
    <t>CSS-IVE-88911</t>
  </si>
  <si>
    <t>ICL_BAT_NEW,LKF_ERB_PO,BIOS_EXT_BAT,InProdATMS1.0_03March2018,LKF_PO_Phase2,LKF_PO_New_P3,PSE 1.0,OBC-CNL-PTF-PCIE-Connectivity-GNSS,OBC-CFL-PTF-PCIE-Connectivity-GNSS,OBC-LKF-PTF-PCIE-Connectivity-GNSS,OBC-ICL-PTF-PCIE-Connectivity-GNSS,OBC-TGL-PTF-PCIE-Connectivity-GNSS,AMLY22_delta_from_Y42,TGL_BIOS_PO_P2,TGL_IFWI_PO_P1,TGL_NEW_BAT,TGL_U_EX_BAT,LKF_WCOS_BIOS_BAT_NEW,COMMON_QRC_BAT,TGL_U_GC_DC,IFWI_Payload_Platform,UTR_SYNC,ADL_N_MASTER,ADL_N_2SDC2,IFWI_TEST_SUITE,IFWI_COMMON_UNIFIED,MTL_Test_Suite,ADL-P_5SGC1,ADL-M_5SGC1,ADL-M_4SDC1,ADL-P_4SDC1,ADL_N_REV0,ADL-N_REV1,RPL_P_MASTER,RPL-SBGA_3SC1,MTL_IFWI_BAT,RPL-Px_4SDC1, RPL-P_5SGC1, RPL-P_4SDC1, MTL-M_4SDC1, MTL-M_4SDC2,MTL IFWI_Payload_Platform-Val, MTL-P_4SDC1, MTL-P_4SDC2, MTL-P_3SDC3</t>
  </si>
  <si>
    <t>Verify GPS/GNSS enumeration check pre and post Connected Standby (CMS) cycle</t>
  </si>
  <si>
    <t>CSS-IVE-105410</t>
  </si>
  <si>
    <t>ICL-ArchReview-PostSi,UDL2.0_ATMS2.0,LKF_PO_Phase3,LKF_PO_New_P3,OBC-CNL-PTF-PCIE-Connectivity-GNSS,OBC-CFL-PTF-PCIE-Connectivity-GNSS,OBC-LKF-PTF-PCIE-Connectivity-GNSS,OBC-ICL-PTF-PCIE-Connectivity-GNSS,OBC-TGL-PTF-PCIE-Connectivity-GNSS,TGL_NEW_BAT,TGL_H_Delta,TGL_H_QRC_NA,IFWI_Payload_Platform,UTR_SYNC,ADL_N_MASTER,ADL_N_2SDC2,IFWI_TEST_SUITE,IFWI_COMMON_UNIFIED,MTL_Test_Suite,ADL-P_5SGC1,ADL-M_5SGC1,ADL-M_4SDC1,ADL_N_REV0,ADL-N_REV1,RPL_P_MASTER,RPL-SBGA_3SC1,RPL-Px_4SDC1, RPL-P_5SGC1, RPL-P_4SDC1, MTL-M_4SDC1, MTL-M_4SDC2,MTL_IFWI_CBV_PMC,MTL IFWI_Payload_Platform-Val, MTL-P_4SDC1, MTL-P_4SDC2, MTL-P_3SDC3</t>
  </si>
  <si>
    <t>Verify GPS/GNSS enumeration check pre and post S4 cycle</t>
  </si>
  <si>
    <t>CSS-IVE-88909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</si>
  <si>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LKF_WCOS_BIOS_BAT_NEW,IFWI_Payload_Platform,UTR_SYNC,ADL_N_MASTER,ADL_N_2SDC2,ADL-P_5SGC1,ADL-M_5SGC1,ADL-M_4SDC1,ADL_N_REV0,ADL-N_REV1, MTL-M_4SDC1, MTL-M_4SDC2, MTL-P_4SDC1, MTL-P_4SDC2, MTL-P_3SDC3</t>
  </si>
  <si>
    <t>Verify GPS/GNSS enumeration check pre and post S5 cycle</t>
  </si>
  <si>
    <t>CSS-IVE-88910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</si>
  <si>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TGL_NEW_BAT,LKF_WCOS_BIOS_BAT_NEW,IFWI_Payload_Platform,UTR_SYNC,ADL_N_MASTER,ADL_N_2SDC2,ADL-P_5SGC1,ADL-M_5SGC1,ADL-M_4SDC1,ADL_N_REV0,ADL-N_REV1, MTL-M_4SDC1, MTL-M_4SDC2, MTL-P_4SDC1, MTL-P_4SDC2, MTL-P_3SDC3</t>
  </si>
  <si>
    <t>Verify GPS/GNSS functionality check</t>
  </si>
  <si>
    <t>CSS-IVE-71256</t>
  </si>
  <si>
    <t>bios.pch,fw.ifwi.others,fw.ifwi.pchc</t>
  </si>
  <si>
    <t>BIOS+IFWI,GraCom,GLK-FW-PO,ICL_BAT_NEW,LKF_ERB_PO,BIOS_EXT_BAT,UDL_2.0,UDL_ATMS2.0,LKF_PO_Phase2,UDL2.0_ATMS2.0,LKF_PO_New_P3,OBC-CNL-PTF-PCIE-Connectivity-GNSS,OBC-CFL-PTF-PCIE-Connectivity-GNSS,OBC-LKF-PTF-PCIE-Connectivity-GNSS,OBC-ICL-PTF-PCIE-Connectivity-GNSS,OBC-TGL-PTF-PCIE-Connectivity-GNSS,AMLY22_delta_from_Y42,TGL_IFWI_PO_P3,TGL_IFWI_FOC_BLUE,COMMON_QRC_BAT,IFWI_Payload_Platform,TGL_U_GC_DC,UTR_SYNC,ADL_N_MASTER,ADL_N_2SDC2,IFWI_TEST_SUITE,IFWI_COMMON_UNIFIED,MTL_Test_Suite,ADL-P_5SGC1,ADL-M_5SGC1,ADL-M_4SDC1,ADL_N_REV0,ADL-N_REV1,RPL_P_MASTER,MTL_IFWI_BAT,RPL-SBGA_3SC1,RPL-Px_4SDC1, RPL-P_5SGC1, RPL-P_4SDC1, MTL-M_4SDC1, MTL-M_4SDC2,MTL_IFWI_CBV_BIOS, MTL-P_4SDC1, MTL-P_4SDC2, MTL-P_3SDC3</t>
  </si>
  <si>
    <t>Verify GPS/GNSS ON-OFF-ON functionality in OS</t>
  </si>
  <si>
    <t>CSS-IVE-69896</t>
  </si>
  <si>
    <t>ICL-ArchReview-PostSi,LKF_ERB_PO,LKF_PO_Phase2,UDL2.0_ATMS2.0,LKF_PO_New_P3,OBC-CNL-PTF-PCIE-Connectivity-GNSS,OBC-CFL-PTF-PCIE-Connectivity-GNSS,OBC-LKF-PTF-PCIE-Connectivity-GNSS,OBC-ICL-PTF-PCIE-Connectivity-GNSS,OBC-TGL-PTF-PCIE-Connectivity-GNSS,AMLY22_delta_from_Y42,LKF_WCOS_BIOS_BAT_NEW,UTR_SYNC,ADL_N_MASTER,ADL_N_2SDC2,ADL-P_5SGC1,ADL-M_5SGC1,ADL-M_4SDC1,ADL-P_4SDC1,ADL_N_REV0,ADL-N_REV1, MTL-M_4SDC1, MTL-M_4SDC2, MTL-P_4SDC1, MTL-P_4SDC2, MTL-P_3SDC3</t>
  </si>
  <si>
    <t>Verify Gyrometer Sensor Enumeration Through ISH</t>
  </si>
  <si>
    <t>CSS-IVE-80745</t>
  </si>
  <si>
    <t>ICL_PSS_BAT_NEW,ICL_BAT_NEW,BIOS_EXT_BAT,InProdATMS1.0_03March2018,PSE 1.0,RKL_PSS0.5,TGL_PSS_IN_PRODUCTION,KBLR_ATMS1.0_Automated_TCs,TGL_NEW_BAT,TGL_H_PSS_BIOS_BAT,TGL_Focus_Blue_Auto,TGL_IFWI_FOC_BLUE,COMMON_QRC_BAT,IFWI_Payload_ISH,TGL_U_GC_DC,UTR_SYNC,MTL_Test_Suite,IFWI_TEST_SUITE,IFWI_FOC_BAT,MTL_IFWI_PSS_EXTENDED,IFWI_COMMON_UNIFIED,TGL_H_MASTER,TGL_H_5SGC1,TGL_H_4SDC1,MTL_TRY_RUNMTL_TRP_2,ADL_P_MASTER,ADL_N_MASTER,MTL_P_MASTER,MTL_M_MASTER,MTL_IFWI_BAT,MTL_SIMICS_IN_EXECUTION_TEST,RPL-P_5SGC1,RPL-P_5SGC2,ERB,ADL-M_5SGC1,ADL-M_2SDC1,ADL-M_2SDC2,MTL_IFWI_QAC,ADL_SBGA_3DC4,MTL-M/P_Pre-Si_In_Production,MTL-M_5SGC1,MTL-M_4SDC2,MTL_IFWI_CBV_ISH,RPL-SBGA_5SC,RPL-SBGA_4SC,MTL_PSS_1.0,MTL-P_5SGC1,MTL-P_4SDC1,MTL-P_2SDC5</t>
  </si>
  <si>
    <t>Verify Gyrometer Sensor Enumeration Through ISH Pre and post S3 cycle</t>
  </si>
  <si>
    <t>CSS-IVE-80746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</si>
  <si>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MTL_TRP_2,ADL_P_MASTER,ADL_N_MASTER,RPL-P_5SGC1,RPL-P_5SGC2,ADL-M_5SGC1,ADL-M_2SDC1,ADL-M_2SDC2, ADL_SBGA_3DC4,MTL-M_5SGC1,MTL-M_4SDC2,MTL-P_5SGC1,MTL-P_4SDC1,MTL-P_2SDC5</t>
  </si>
  <si>
    <t>Verify Gyrometer Sensor Enumeration Through ISH Pre and post S4 cycle</t>
  </si>
  <si>
    <t>CSS-IVE-80747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</si>
  <si>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SIMICS_IN_EXECUTION_TEST,RPL-P_5SGC1,RPL-P_5SGC2,ADL_N_REV0,ADL-N_REV1,ADL-M_5SGC1,ADL-M_2SDC1,ADL-M_2SDC2, ADL_SBGA_3DC4,MTL-M_5SGC1,MTL-M_4SDC2,MTL-M/P_Pre-Si_In_Production,MTL-P_5SGC1,MTL-P_4SDC1,MTL-P_2SDC5</t>
  </si>
  <si>
    <t>Verify Gyrometer Sensor Enumeration Through ISH Pre and Post S5 cycle</t>
  </si>
  <si>
    <t>CSS-IVE-80748</t>
  </si>
  <si>
    <t>LKF-ECLite-NA,InProdATMS1.0_03March2018,PSE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M_MASTER,MTL_SIMICS_IN_EXECUTION_TEST,RPL-P_5SGC1,RPL-P_5SGC2,ADL_N_REV0,ADL-N_REV1,ADL-M_5SGC1,ADL-M_2SDC1,ADL-M_2SDC2, ADL_SBGA_3DC4,MTL-M_5SGC1,MTL-M_4SDC2,MTL-M/P_Pre-Si_In_Production,MTL-P_5SGC1,MTL-P_4SDC1,MTL-P_2SDC5</t>
  </si>
  <si>
    <t>Verify HD Display Audio (Intel Display Audio) enumeration pre and post S4, S5, warm and cold reboot cycles</t>
  </si>
  <si>
    <t>CSS-IVE-145258</t>
  </si>
  <si>
    <t>BIOS_Optimization,ADL-S_ADP-S_DDR4_2DPC_PO_Phase2,ADL-S_ADP-S_DDR4_2DPC_PO_Phase3,ADL-P_ADP-LP_DDR4_PO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Suite_Phase3,UTR_SYNC,MTL_HFPGA_Audio,RPL_S_MASTER,RPL_S_BackwardComp,ADL-S_4SDC2,ADL_N_MASTER,ADL_N_5SGC1,ADL_N_4SDC1,ADL_N_3SDC1,ADL_N_2SDC1,ADL_N_2SDC2,ADL_N_2SDC3,MTL_Test_Suite,MTL_IFIW_PSS_EXTENDED,IFWI_FOC_BAT,IFWI_TEST_SUITE,IFWI_COMMON_UNIFIED,RPL-S_ 5SGC1,RPL-S_4SDC1,RPL-S_4SDC2,RPL-S_2SDC1,RPL-S_2SDC2,RPL-S_2SDC3,ADL-P_5SGC1,ADL-P_5SGC2,RPL_S_PO_P3,ADL-M_5SGC1,ADL_N_REV0,ADL_N_PO_Phase2,ADL_N_PO_Phase3,RPL_Steps_Tag_NA,MTL_Steps_Tag_NA,RPL-Px_5SGC1,RPL-Px_4SDC1,RPL-P_5SGC1,RPL-P_4SDC1,RPL-P_3SDC2,RPL-P_2SDC4,RPL-P_3SDC3,RPL-P_PNP_GC,ADL-N_REV1,RPL_S_IFWI_PO_Phase3,ADL_SBGA_5GC,ADL_SBGA_3DC1,ADL_SBGA_3DC2,ADL_SBGA_3DC3,ADL_SBGA_3DC4,RPL-SBGA_5SC,RPL-SBGA_3SC1,ADL-M_5SGC1,ADL-M_3SDC2,ADL-M_2SDC1,ADL-M_2SDC2,RPL-S_2SDC7,RPL_Px_PO_P3,MTL-M_5SGC1,MTL-M_3SDC3,RPL_SBGA_PO_P3,RPL_SBGA_IFWI_PO_Phase3,
MTL_IFWI_CBV_ACE FW,MTL_IFWI_CBV_PMC,MTL-P_5SGC1,MTL-P_3SDC4,RPL_P_PO_P3</t>
  </si>
  <si>
    <t>Verify HD Display Audio enumeration post S3 cycle</t>
  </si>
  <si>
    <t>CSS-IVE-76301</t>
  </si>
  <si>
    <t>ADL-M_5SGC1,ADL-M_3SDC1,ADL-M_3SDC2,ADL-M_2SDC1,ADL-M_2SDC2,RPL-P_5SGC1,RPL-P_4SDC1,RPL-P_3SDC2,RPL-P_2SDC4,ICL-FW-PSS0.5,ICL_PSS_BAT_NEW,CNL_Automation_Production,CFL_Automation_Production,InProdATMS1.0_03March2018,PSE 1.0,TGL_VP_NA,OBC-CNL-GPU-DDI-Display-HDMI_Audio,OBC-CFL-GPU-DDI-Display-HDMI_Audio,OBC-ICL-GPU-DDI-Display-HDMI_Audio,OBC-TGL-GPU-DDI-Display-HDMI_Audio,RKL_PSS0.5,TGL_PSS_IN_PRODUCTION,ICL_ATMS1.0_Automation,GLK_ATMS1.0_Automated_TCs,KBLR_ATMS1.0_Automated_TCs,TGL_NEW_BAT,CML_DG1_Delta,TGL_U_EX_BAT,IFWI_Payload_Platform,RKL-S X2_(CML-S+CMP-H)_S102,RKL-S X2_(CML-S+CMP-H)_S62,MTL_PSS_1.1,UTR_SYNC,RPL_S_MASTER,RPL_S_BackwardComp,ADL-S_4SDC1,ADL-S_4SDC2,ADL-S_4SDC3,ADL-S_3SDC4,ADL_N_MASTER,ADL_N_5SGC1,ADL_N_4SDC1,ADL_N_3SDC1,ADL_N_2SDC1,ADL_N_2SDC3,RPL_S_MASTER,RPL_S_Backwardcomp,TGL_H_MASTER,RPL-S_ 5SGC1,RPL-S_4SDC1,RPL-S_3SDC1,RPL-S_4SDC2,RPL-S_2SDC1,RPL-S_2SDC2,RPL-S_2SDC3,ADL-P_5SGC2,ADL_N_REV0,RPL-Px_5SGC1,RPL-Px_3SDC1,RPL-P_5SGC1,RPL-P_4SDC1,RPL-P_3SDC2,RPL-P_2SDC4,ADL-N_REV1,ADL_SBGA_5GC,ADL_SBGA_3DC1,ADL_SBGA_3DC2,ADL_SBGA_3DC3,ADL_SBGA_3DC4,RPL-SBGA_5SC,RPL-SBGA_3SC1,RPL-P_3SDC3,RPL-P_PNP_GC,RPL-S_2SDC7,MTL-M_5SGC1,MTL-M_3SDC3,MTL-P_5SGC1,MTL-P_4SDC2,MTL-P_3SDC3,MTL-P_3SDC4,LNL_M_PSS1.1</t>
  </si>
  <si>
    <t>Verify HD Display Audio enumeration pre and post CMS cycle</t>
  </si>
  <si>
    <t>CSS-IVE-90947</t>
  </si>
  <si>
    <t>InProdATMS1.0_03March2018,PSE 1.0,OBC-CNL-GPU-DDI-Display-HDMI_Audio,OBC-CFL-GPU-DDI-Display-HDMI_Audio,OBC-LKF-GPU-DDI-Display-HDMI_Audio,OBC-ICL-GPU-DDI-Display-HDMI_Audio,OBC-TGL-GPU-DDI-Display-HDMI_Audio,KBLR_ATMS1.0_Automated_TCs,CML_DG1_Delta,TGL_H_Delta,TGL_H_QRC_NA,IFWI_Payload_Platform,RKL-S X2_(CML-S+CMP-H)_S62,RKL-S X2_(CML-S+CMP-H)_S102,MTL_PSS_1.1,UTR_SYNC,RPL_S_MASTER,RPL_S_BackwardComp,ADL-S_4SDC1,ADL-S_4SDC2,ADL-S_4SDC3,ADL-S_3SDC4,ADL_N_MASTER,ADL_N_5SGC1,ADL_N_4SDC1,ADL_N_3SDC1,ADL_N_2SDC1,ADL_N_2SDC2,TGL_H_MASTER,RPL-S_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2,ADL-M_2SDC1,ADL-M_2SDC2,RPL-P_3SDC3,RPL-P_PNP_GC,RPL-S_2SDC7,MTL-M_5SGC1,MTL-M_3SDC3,MTL-P_5SGC1,MTL-P_4SDC2,MTL-P_3SDC3,MTL-P_3SDC4,LNL_M_PSS1.1</t>
  </si>
  <si>
    <t>Verify HDCP 2.2 functionality in OS</t>
  </si>
  <si>
    <t>content_protection</t>
  </si>
  <si>
    <t>CSS-IVE-92710</t>
  </si>
  <si>
    <t>GLK-FW-PO,UDL2.0_ATMS2.0,AML_5W_NA,AMLY22_delta_from_Y42,COMMON_QRC_BAT,RKL_BIOSAcceptance_criteria_TCs,IFWI_Payload_Platform,MTL_PSS_1.1,UTR_SYNC,TGL_H_MASTER,RKL_S_X1_2*1SDC,RPL-Px_5SGC1,RPL-Px_4SDC1,RPL-P_5SGC1,RPL-P_4SDC1,RPL-P_3SDC2,RPL-P_2SDC4,RPL-S_ 5SGC1,RPL-S_4SDC1,RPL-S_4SDC2,RPL-S_2SDC1,RPL-S_2SDC2,RPL-S_2SDC3,RPL_S_PO_P3,ADL_N_REV0,ADL-N_REV1,RPL-SBGA_5SC,RPL-SBGA_3SC1,ADL-M_5SGC1,ADL-M_3SDC1,ADL-M_3SDC2,ADL-M_2SDC1,ADL-M_2SDC2,RPL-P_3SDC3,RPL-P_PNP_GC,RPL-S_2SDC7,RPL_S_QRCBAT,RPL_Px_PO_P3,RPL_Px_QRC,MTL-M_5SGC1,MTL-M_4SDC1,MTL-M_4SDC2,MTL-M_3SDC3,MTL-M_2SDC4,MTL-M_2SDC5,MTL-M_2SDC6,RPL_SBGA_PO_P3,LNL_M_PSS1.1</t>
  </si>
  <si>
    <t>Verify HDCP 2.2 functionality over TBT port</t>
  </si>
  <si>
    <t>CSS-IVE-102299</t>
  </si>
  <si>
    <t>L5_milestone_only,ICL-ArchReview-PostSi,ICL_BAT_NEW,BIOS_EXT_BAT,UDL2.0_ATMS2.0,TGL_ERB_PO,OBC-ICL-CPU-iTCSS-TCSS-Display_DP,OBC-TGL-CPU-iTCSS-TCSS-Display_DP,TGL_BIOS_PO_P2,TGL_IFWI_PO_P3,TGL_IFWI_FOC_BLUE,ADL-S_TGP-H_PO_Phase3,ADL-S_ADP-S_DDR4_2DPC_PO_Phase3,IFWI_Payload_TBT,IFWI_Payload_Dekel,ADL-P_ADP-LP_DDR4_PO Suite_Phase3,PO_Phase_3,ADL-P_ADP-LP_LP5_PO Suite_Phase3,ADL-P_ADP-LP_DDR5_PO Suite_Phase3,ADL-P_ADP-LP_LP4x_PO Suite_Phase3,MTL_PSS_1.1,UTR_SYNC,RPL_P_MASTER,RPL_S_MASTER,RPL_S_BackwardComp,ADL-S_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5SGC1,RPL-Px_3SDC1,RPL-P_5SGC1,RPL-P_5SGC2,RPL-P_4SDC1,RPL-P_3SDC2,RPL-P_2SDC3,MTL_IFWI_BAT,RPL_S_PO_P3,ADL_SBGA_5GC,RPL-SBGA_5SC,KBL_NON_ULT,EC-NA,EC-REVIEW,TCSS-TBT-P1,GLK-RS3-10_IFWI,LKF_ERB_PO,LKF_PO_Phase3,LKF_PO_New_P3,OBC-CNL-PCH-XDCI-USBC_Audio,OBC-CFL-PCH-XDCI-USBC_Audio,OBC-LKF-CPU-IOM-TCSS-USBC_Audio,OBC-ICL-CPU-IOM-TCSS-USBC_Audio,OBC-TGL-CPU-IOM-TCSS-USBC_Audio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ADL_N_REV0,ADL-N_REV1,MTL_HFPGA_TCSS,RPL-S_5SGC1,RPL-S_4SDC2,RPL-S_2SDC1,RPL-S_2SDC2,RPL-S_2SDC3,RPL_Px_PO_P3,MTL-M_5SGC1,MTL-M_4SDC1,MTL-M_4SDC2,MTL-M_3SDC3,MTL-M_2SDC4,MTL-M_2SDC5,MTL-M_2SDC6,RPL_SBGA_PO_P3,MTL_IFWI_CBV_TBT,MTL_IFWI_CBV_EC,MTL_IFWI_CBV_EC,MTL_IFWI_CBV_BIOS,MTL-P_5SGC1,MTL-P_4SDC1,MTL-P_4SDC2,MTL-P_3SDC3,MTL-P_3SDC4,MTL-P_2SDC5,MTL-P_2SDC6,RPL_P_PO_P3</t>
  </si>
  <si>
    <t>Verify HDCP 2.2 functionality over TBT port after Sx and warm reboot cycles</t>
  </si>
  <si>
    <t>CSS-IVE-102300</t>
  </si>
  <si>
    <t>TCSS-TBT-P1,ICL-ArchReview-PostSi,UDL2.0_ATMS2.0,OBC-ICL-CPU-iTCSS-TCSS-Display_DP,OBC-TGL-CPU-iTCSS-TCSS-Display_DP,IFWI_Payload_TBT,IFWI_Payload_Dekel,MTL_PSS_1.1,UTR_SYNC,RPL_P_MASTER,RPL_S_MASTER,RPL_S_BackwardComp,ADL-S_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3SDC1,RPL-P_5SGC1,RPL-P_5SGC2,RPL-P_4SDC1,RPL-P_3SDC2,RPL-P_2SDC3,ADL_SBGA_5GC,RPL-SBGA_5SC,KBL_NON_ULT,EC-NA,EC-REVIEW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RPL-Px_5SGC1,ADL_N_REV0,ADL-N_REV1,MTL_IFWI_BAT,MTL_HFPGA_TCSS,RPL-S_5SGC1,RPL-S_4SDC2,RPL-S_2SDC1,RPL-S_2SDC2,RPL-S_2SDC3,MTL-M_5SGC1,MTL-M_4SDC1,MTL-M_4SDC2,MTL-M_3SDC3,MTL-M_2SDC4,MTL-M_2SDC5,MTL-M_2SDC6,MTL_IFWI_CBV_PMC,MTL_IFWI_CBV_TBT,MTL_IFWI_CBV_EC,MTL_IFWI_CBV_EC,MTL IFWI_Payload_Platform-Val,MTL-P_5SGC1,MTL-P_4SDC1,MTL-P_4SDC2,MTL-P_3SDC3,MTL-P_3SDC4,MTL-P_2SDC5,MTL-P_2SDC6</t>
  </si>
  <si>
    <t>Verify HDD serial number display at Ready To Boot event</t>
  </si>
  <si>
    <t>CSS-IVE-78772</t>
  </si>
  <si>
    <t>UDL2.0_ATMS2.0,ICL_RVPC_NA,OBC-CNL-PCH-AHCI-IO-storage_SATA,OBC-CFL-PCH-AHCI-IO-storage_SATA,OBC-ICL-PCH-AHCI-IO-storage_SATA,OBC-TGL-PCH-AHCI-IO-storage_SATA,UTR_SYNC,Automation_Inproduction,RPL_S_MASTER,RPL_P_MASTER,RPL_S_BackwardComp,MTL_S_MASTER,MTL_P_MASTER,ADL-S_3SDC4,TGL_H_MASTER,RPL-S_2SDC1,RPL-S_2SDC3,ADL-P_5SGC1,ADL-P_5SGC2,ADL-M_5SGC1,,RPL-S_2SDC7,RPL-P_2SDC3,RPL-SBGA_5SC,MTL-P_2SDC5</t>
  </si>
  <si>
    <t>CSS-IVE-69500</t>
  </si>
  <si>
    <t>ICL-ArchReview-PostSi,InProdATMS1.0_03March2018,PSE 1.0,OBC-CNL-GPU-DDI-Display-DP_HDMI,OBC-ICL-GPU-DDI-Display-DP_HDMI,OBC-TGL-GPU-DDI-Display-DP_HDMI,GLK_ATMS1.0_Automated_TCs,COMMON_QRC_BAT,RKL_CMLS_CPU_TCS,RKL-S X2_(CML-S+CMP-H)_S62,RKL-S X2_(CML-S+CMP-H)_S102,MTL_PSS_1.1,ADL-P_QRC_BAT,ADL-M_21H2,UTR_SYNC,ADL-P_QRC_BAT_NA,RPL_S_MASTER,ADL-P_SODIMM_DDR5_NA,ADL_N_MASTER,ADL_N_5SGC1,ADL_N_4SDC1,ADL_N_3SDC1,ADL_N_2SDC1,ADL_N_2SDC3,TGL_H_MASTER,RPL-S_ 5SGC1,RPL-S_4SDC1,RPL-S_3SDC1,RPL-S_4SDC2,RPL-S_2SDC1,RPL-S_2SDC2,RPL-S_2SDC3,ADL_M_QRC_BAT,ADL-M_5SGC1,ADL-N_QRC_BAT,RPL_Steps_Tag_NA,MTL_Steps_Tag_NA,RPL-Px_5SGC1,RPL-Px_4SDC1,RPL_S_BackwardComp,RPL-SBGA_5SC,RPL-SBGA_3SC1,ADL-M_3SDC1,ADL-M_3SDC2,ADL-M_2SDC1,ADL-M_2SDC2,RPL-P_PNP_GC,RPL-P_3SDC3,RPL-S_2SDC7,MTL-M_5SGC1,MTL-M_4SDC1,MTL-M_4SDC2,MTL-M_3SDC3,MTL-M_2SDC4,MTL-M_2SDC5,MTL-M_2SDC6,MTL-P_5SGC1,MTL-P_4SDC2,MTL-P_3SDC4,LNL_M_PSS1.1</t>
  </si>
  <si>
    <t>Verify Hibernate, Shutdown entry and exit via power button</t>
  </si>
  <si>
    <t>CSS-IVE-145406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</si>
  <si>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ADL-N_Post-Si_In_Production</t>
  </si>
  <si>
    <t>Verify Hiding NVMe interface on PCIe bus</t>
  </si>
  <si>
    <t>CSS-IVE-62159</t>
  </si>
  <si>
    <t>CNL_Automation_Production,InProdATMS1.0_03March2018,LKF_PO_Phase1,LKF_PO_Phase2,LKF_PO_Phase3,LKF_PO_New_P1,LKF_PO_New_P3,PSE 1.0,OBC-LKF-PCH-PCIe-IO-Storage_NVME,OBC-TGL-PCH-PCIe-IO-Storage_NVME,OBC-CFL-PCH-PCIe-IO-Storage_NVME,OBC-CNL-PCH-PCIe-IO-Storage_NVME,RKL_PSS0.5,TGL_PSS_IN_PRODUCTION,ICL_ATMS1.0_Automation,CML_DG1,ADL_S_Dryrun_Done,MTL_PSS_1.0,RKL-S X2_(CML-S+CMP-H)_S102,RKL-S X2_(CML-S+CMP-H)_S62,UTR_SYNC,RPL_S_MASTER, RPL_S_BackwardComp,ADL-S_ 5SGC_1DPC,ADL-S_4SDC1,ADL-S_4SDC2,ADL-S_4SDC3,ADL_N_MASTER,ADL_N_REV0,ADL_N_4SDC1,ADL_N_2SDC1,TGL_H_MASTER,RPL-S_ 5SGC1,RPL-S_4SDC1,RPL-S_4SDC2,RPL-S_4SDC2,RPL-S_2SDC8,RPL-S_2SDC1,RPL-S_2SDC2,RPL-S_2SDC3,ADL-P_5SGC1,ADL-P_5SGC2,ADL-M_5SGC1,ADL-M_3SDC1,ADL-M_2SDC1,RPL-Px_5SGC1, ,RPL-Px_4SDC1,MTL_SIMICS_BLOCK,RPL-P_3SDC2ADL_SBGA_5GC,MTL_M_NA,RPL-SBGA_5SC,RPL-SBGA_3SC,RPL-S_3SDC1,RPL-P_3SDC3,ADL_SBGA_5GC,ADL_SBGA_3DC1,ADL_SBGA_3DC2,ADL_SBGA_3DC3,ADL_SBGA_3DC4,ADL-S_Post-Si_In_Production,MTL-M_5SGC1,MTL-M_4SDC1,MTL-M_4SDC2,MTL-M_3SDC3,MTL-M_2SDC4,MTL-M_2SDC5,MTL-M_2SDC6,LNL_M_PSS1.0,MTL-P_5SGC1, MTL-P_4SDC1 ,MTL-P_4SDC2 ,MTL-P_3SDC3 ,MTL-P_3SDC4</t>
  </si>
  <si>
    <t>Verify Hot-plug of HDMI is supported with MIPI connected</t>
  </si>
  <si>
    <t>CSS-IVE-69481</t>
  </si>
  <si>
    <t>ICL-ArchReview-PostSi,UDL2.0_ATMS2.0,OBC-CNL-GPU-DDI-Display-MIPI_HDMI,OBC-CFL-GPU-DDI-Display-MIPI_HDMI,OBC-ICL-GPU-DDI-Display-MIPI_HDMI,OBC-TGL-GPU-DDI-Display-MIPI_HDMI,COMMON_QRC_BAT,MTL_PSS_1.0,UTR_SYNC,TGL_H_MASTER,ADL-P_5SGC1,ADL-P_3SDC1,ADL-P_2SDC1,ADL-P_2SDC3,ADL-N_5SGC1,ADL-N_4SDC1,ADL-N_3SDC1,ADL-N_2SDC1,ADL-N_2SDC2,ADL-N_2SDC3,ADL-N_DT,ADL-N_Mob,ADL-N_3SDC1,RPL_Steps_Tag_NA, TGL_H_NA_GC,ADL_N_REV0,ADL-N_REV1,ADL-M_5SGC1,ADL-M_3SDC1,ADL-M_3SDC2,ADL-M_2SDC1,ADL-M_2SDC2,LNL_M_PSS1.0</t>
  </si>
  <si>
    <t>Verify if BIOS displays correct GT DID (internal graphics) details as per Dynamic graphics branding</t>
  </si>
  <si>
    <t>CSS-IVE-71040</t>
  </si>
  <si>
    <t>bios.mrc_client,bios.sa</t>
  </si>
  <si>
    <t>ADL-P_5SGC1,ADL-P_5SGC2,ADL-M_5SGC1,RPL-Px_5SGC1,RPL-Px_4SDC1,RPL-P_5SGC1,RPL-P_4SDC1,RPL-P_3SDC2,RPL-P_2SDC4,ADL_SBGA_5GC,ADL_SBGA_3DC1,ADL_SBGA_3DC2,ADL_SBGA_3DC3,ADL_SBGA_3DC4,ADL-M_3SDC1,ADL-M_3SDC2,ADL-M_2SDC1,ADL-M_2SDC2,RPL-P_3SDC3,RPL-P_PNP_GC,MTL_M_MASTER,MTL_P_MASTER,MTL_M_P_PV_POR,MTL_M_P_PV_POR</t>
  </si>
  <si>
    <t>Verify if BIOS lists the GT details with DID</t>
  </si>
  <si>
    <t>InProdATMS1.0_03March2018,PSE 1.0,KBLR_ATMS1.0_Automated_TCs,ADL-S_TGP-H_PO_Phase1,COMMON_QRC_BAT,RKL_CMLS_CPU_TCS,ADL_S_QRCBAT,RKL-S X2_(CML-S+CMP-H)_S62,ADL-P_QRC,UTR_SYNC,MTL_M_MASTER,MTL_N_MASTER,MTL_P_MASTER,MTL_S_MASTER,ADL_N_MASTER,RPL_S_MASTER,RPL_P_MASTER,RPL_S_BackwardComp,ADL-S_4SDC1,ADL-S_4SDC2,ADL-S_4SDC4,ADL_N_REV0,ADL_N_5SGC1,ADL_N_4SDC1,ADL_N_3SDC1,ADL_N_2SDC1,ADL_N_2SDC2,ADL_N_2SDC3,TGL_H_MASTER,RPL-S_ 5SGC1,RPL-S_4SDC1,RPL-S_3SDC1,RPL-S_4SDC2,RPL-S_2SDC1,RPL-S_2SDC2,RPL-S_2SDC3,ADL_N_VS_0.8,ADL-P_5SGC1,ADL-P_5SGC2,RKL_S_X1_2*1SDC,ADL-M_5SGC1,RPL-Px_5SGC1,RPL-Px_4SDC1,RPL-P_5SGC1,RPL-P_4SDC1,RPL-P_3SDC2,RPL-P_2SDC4,ADL-N_REV1,RPL_S_QRCBAT,ADL_SBGA_5GC,ADL_SBGA_3DC1,ADL_SBGA_3DC2,ADL_SBGA_3DC3,ADL_SBGA_3DC4,RPL-SBGA_5SC,RPL-SBGA_3SC1,ADL-M_3SDC1,ADL-M_3SDC2,ADL-M_2SDC1,ADL-M_2SDC2,RPL-P_3SDC3,RPL-P_PNP_GC,RPL-S_2SDC7,RPL_Px_QRC,MTL-M_5SGC1,MTL-M_4SDC1,MTL-M_4SDC2,MTL-M_3SDC3,MTL-M_2SDC4,MTL-M_2SDC5,MTL-M_2SDC6,ADL-S_Post-Si_In_Production,MTL-P_5SGC1,MTL-P_4SDC1,MTL-P_4SDC2,MTL-P_3SDC3,MTL-P_3SDC4,MTL-P_2SDC5,MTL-P_2SDC6,RPL-S_Post-Si_In_Production</t>
  </si>
  <si>
    <t>Verify if BIOS populates SMBIOS table 130 according to desired capabilities</t>
  </si>
  <si>
    <t>Working on cons Ifwi</t>
  </si>
  <si>
    <t>CSS-IVE-73251</t>
  </si>
  <si>
    <t>CSE,UDL2.0_ATMS2.0,OBC-ICL-PTF-Software-Software-SMBIOS,OBC-TGL-PTF-Software-Software-SMBIOS,OBC-CFL-PTF-Software-Software-SMBIOS,OBC-CNL-PTF-Software-Software-SMBIOS,TGL_H_PSS_IFWI_BAT,IFWI_Payload_BIOS,RKL-S X2_(CML-S+CMP-H)_S102,RKL-S X2_(CML-S+CMP-H)_S62,UTR_SYNC,ADL-P_5SGC1,ADL-P_5SGC2,ADL-M_5SGC1,RPL-Px_5SGC1,,NA_4_FHF,RPL-P_5SGC1,,RPL-P_4SDC1,RPL-P_3SDC2,,RPL-S-3SDC2, ADL_SBGA_3DC1, ADL_SBGA_3DC2, ADL_SBGA_3DC3, RPL-SBGA_5SC, RPL-SBGA_4SC, RPL-SBGA_3SC, RPL-SBGA_2SC1, RPL-SBGA_2SC2</t>
  </si>
  <si>
    <t>Verify if BIOS provides option to enable/disable ISH and corresponding sensors are reflected in OS</t>
  </si>
  <si>
    <t>CSS-IVE-51252</t>
  </si>
  <si>
    <t>ADL-S_4SDC2,ADL_N_MASTER,ADL_N_REV0,ADL_N_5SGC1,ADL_N_4SDC1,ADL_N_3SDC1,ADL_N_2SDC1,ADL_N_2SDC3,MTL_PSS_0.8,TGL_H_MASTER,TGL_H_5SGC1,TGL_H_4SDC1,RPL_S_MASTER,ADL-P_5SGC1,ADL-P_5SGC2,ADL-M_5SGC1,ADL-M_2SDC1y,MTL_SIMICS_IN_EXECUTION_TEST,RPL-Px_5SGC1,RPL-Px_4SDC1,RPL-P_4SDC1,ADL-N_REV1,RPL_S_BackwardComp,ADL_SBGA_5GC,RPL-SBGA_5SC,RPL-SBGA_3SC1,ARL_S_MASTER,ARL_PX_MASTER,ADL-M_2SDC2,MTL_M_P_PV_POR,ADL_SBGA_3DC4,LNL_M_PSS0.8,LNL_M_PSS0.5,MTL-P_5SGC1,MTL-P_4SDC1,MTL-P_2SDC5,MTL_A0_P1</t>
  </si>
  <si>
    <t>Verify if bootable devices are detected properly on the first boot itself, after flashing BIOS</t>
  </si>
  <si>
    <t>CSS-IVE-44418</t>
  </si>
  <si>
    <t>ICL-FW-PSS0.3,CFL-PRDtoTC-Mapping,ICL_PSS_BAT_NEW,UDL2.0_ATMS2.0,OBC-CNL-PCH-SystemFlash-BIOS,OBC-CFL-PCH-SystemFlash-BIOS,OBC-LKF-PCH-SystemFlash-BIOS,OBC-ICL-PCH-Flash-Software,OBC-TGL-PCH-Flash-Software,TGL_NEW_BAT,TGL_H_PSS_BIOS_BAT,ADL_S_Dryrun_Done,ADL-S_TGP-H_PO_Phase1,WCOS_BIOS_EFI_ONLY_TCS,COMMON_QRC_BAT,MTL_PSS_0.5,ADL_S_QRCBAT,ADL-S_Delta1,ADL-S_Delta2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HFPGA_SANITY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QRC_BAT_Customized,ADL_N_QRCBAT,ADL-P_5SGC1,ADL-P_5SGC2,ADL_M_QRC_BAT,ADL-M_5SGC1,ADL-M_3SDC2,ADL-M_2SDC1,ADL-M_2SDC2,MTL_SIMICS_IN_EXECUTION_TEST,ADL-N_QRC_BAT,RPL_S_QRCBAT,ADL_N_REV0,ADL-N_REV1,ADL_SBGA_5GC,ADL_SBGA_3DC1,ADL_SBGA_3DC2,ADL_SBGA_3DC3,ADL_SBGA_3DC4,ADL_SBGA_3DC,RPL_P_PSS_BIOSLNL_M_PSS0.5,MTL_S_BIOS_Emulation,RPL_Px_QRC</t>
  </si>
  <si>
    <t>Verify if Intel SelfTest completes successfully</t>
  </si>
  <si>
    <t>CSS-IVE-101752</t>
  </si>
  <si>
    <t>EC-NA,EC-REVIEW,InProdATMS1.0_03March2018,PSE 1.0,EC-PD-NA,OBC-CNL-PTF-Enterprise-ACPI-software,OBC-CFL-PTF-Enterprise-ACPI-software,OBC-LKF-PTF-Enterprise-ACPI-software,OBC-ICL-PTF-Software-Software-selftest,OBC-TGL-PTF-Software-Software-selftest,GLK_ATMS1.0_Automated_TCs,KBLR_ATMS1.0_Automated_TCs,TGL_BIOS_PO_P3,TGL_IFWI_PO_P3,TGL_NEW_BAT,TGL_IFWI_FOC_BLUE,CML-H_ADP-S_PO_Phase3,LKF_WCOS_BIOS_BAT_NEW,ADL_S_Dryrun_Done,RKL_S_CMPH_POE_Sanity,RKL_S_TGPH_POE_Sanity,RKL_CMLS_CPU_TCS,IFWI_Payload_Common,ADL-S_Delta1,ADL-S_Delta2,RKL-S X2_(CML-S+CMP-H)_S102,RKL-S X2_(CML-S+CMP-H)_S62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4,ADL_N_MASTER,ADL_N_REV0,ADL_N_5SGC1,ADL_N_4SDC1,ADL_N_3SDC1,ADL_N_2SDC1,ADL_N_2SDC2,ADL_N_2SDC3,MTL_TRY_RUN,IFWI_TEST_SUITE,IFWI_COMMON_UNIFIED,MTL_PSS_1.1,TGL_H_MASTER,MTL_TRY_RUNMTL_TRP_1,MTL_PSS_0.8_NEW,ADL-P_5SGC1,ADL-P_5SGC2,ADL-M_5SGC1,ADL-M_3SDC2,ADL-M_2SDC1,ADL-M_2SDC2,MTL_SIMICS_IN_EXECUTION_TEST,ADL-N_REV1,ADL_SBGA_5GC,ADL_SBGA_3DC1,ADL_SBGA_3DC2,ADL_SBGA_3DC3,ADL_SBGA_3DC4,ADL_SBGA_3DC,ADL-M_3SDC1,LNL_M_PSS0.8,LNL_M_PSS1.1,MTL_IFWI_CBV_BIOS</t>
  </si>
  <si>
    <t>Verify if offline Crash Dump created during system on crash</t>
  </si>
  <si>
    <t>CSS-IVE-52768</t>
  </si>
  <si>
    <t>CFL-PRDtoTC-Mapping,ICL-ArchReview-PostSi,InProdATMS1.0_03March2018,PSE 1.0,OBC-CNL-CPU-NPK-Debug-Crash,OBC-CFL-CPU-NPK-Debug-Crash,OBC-ICL-CPU-NPK-Debug-Crash,OBC-TGL-CPU-NPK-Debug-Crash,OBC-LKF-CPU-NPK-Debug-Crash,COMMON_QRC_BAT,RKL_CMLS_CPU_TCS,RKL-S X2_(CML-S+CMP-H)_S62,RKL-S X2_(CML-S+CMP-H)_S102,ADL-P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S_ 5SGC1,RPL-S_2SDC7,RPL-S_3SDC1,RPL-S_4SDC1,RPL-S_4SDC2,RPL-S_4SDC2,RPL-S_2SDC1,RPL-S_2SDC2,RPL-S_2SDC3,RPL_S_MASTER,RPL_S_BackwardCompc,MTL_HFPGA_SOC_S,ADL-S_ 5SGC_1DPC,MTL_S_MASTER,MTL_P_MASTER,MTL_M_MASTER,ADL-S_4SDC1,ADL-S_4SDC2,ADL-S_4SDC4,TGL_H_MASTER,TGL_H_5SGC1,TGL_H_4SDC1,TGL_H_4SDC2,TGL_H_4SDC,ADL-P_5SGC1,ADL-P_5SGC2,RPL-Px_5SGC1,ADL_SBGA_5GC,ADL_SBGA_3DC1,ADL_SBGA_3DC2,ADL_SBGA_3DC3,ADL_SBGA_3DC4,ADL_SBGA_3DC,ADL-M_5SGC1,ADL-M_3SDC1</t>
  </si>
  <si>
    <t>Verify if RPE feature is not available on Consumer SKU</t>
  </si>
  <si>
    <t>Consumer</t>
  </si>
  <si>
    <t>CSS-IVE-146007</t>
  </si>
  <si>
    <t>MTL_S_MASTER,ADL_P_MASTER,MTL_P_MASTER,MTL_M_MASTER,RPL_P_MASTER,RPL_S_MASTER,ADL-P_5SGC1,ADL-M_5SGC1,LNL_S_MASTER,LNL_P_MASTER,LNL_M_MASTER,RPL-S_4SDC2,RPL-S_2SDC2,ADL-S_4SDC2,ADL-S_3SDC1,RPL_S_PO_P3,ADL_SBGA_5GC,ADL_SBGA_3DC4,RPL-SBGA_5SC,ARL_PX_MASTER,ARL_S_MASTER,ADL-S_ 5SGC_1DPC,MTL-M_4SDC1,MTL-M_4SDC2,RPL-S_ 5SGC1,RPL-S_4SDC2,RPL-S_2SDC1,RPL-S_2SDC2,RPL_SBGA_PO_P3,MTL-P_4SDC1,MTL-P_2SDC5,RPL-S_2SDC8</t>
  </si>
  <si>
    <t>Platform Protection and SysFW Security</t>
  </si>
  <si>
    <t>Verify if Sensor hub type is I2C sensor hub by default</t>
  </si>
  <si>
    <t>RPL-SBGA_5SC,RPL-SBGA_3SC1,ADL_SBGA_5GC,ADL-M_5SGC1,ADL-M_3SDC1,ADL-M_3SDC2,ADL-M_2SDC1,ADL-M_2SDC2,ADL-P_2SDC5,ADL-P_3SDC4,ADL-P_4SDC1,ADL-P_4SDC2,ADL-P_5SGC1,ADL-P_5SGC2,RPL-P_5SGC1,RPL-P_5SGC2, ADL_SBGA_3DC4,RPL-S_3SDC2</t>
  </si>
  <si>
    <t>Verify if system boot with MAF configuration</t>
  </si>
  <si>
    <t>CSS-IVE-116793</t>
  </si>
  <si>
    <t>ECVAL-BAT-2018,UDL2.0_ATMS2.0,OBC-ICL-EC-eSPI-EM-MAF,CML_EC_FV,ADL-S_ADP-S_DDR4_2DPC_PO_Phase1,ECVAL-DT-QRC_BAT,ADL_S_QRCBAT,ADL-P_ADP-LP_DDR4_PO Suite_Phase1,RKL-S X2_(CML-S+CMP-H)_S102,RKL-S X2_(CML-S+CMP-H)_S62,ADL-P_ADP-LP_LP5_PO Suite_Phase1,ADL-P_QRC,ADL-P_QRC_BAT,UTR_SYNC,MTL-P_5SGC1,MTL-P_4SDC2,MTL-P_2SDC5,MTL-P_2SDC6,MTL-M_5SGC1,MTL-M_2SDC4,MTL-M_2SDC5,MTL-M_2SDC6,,,,RPL-SBGA_5SC,,RPL-P_5SGC1,RPL-P_2SDC4,RPL-P_PNP_GC,RPL-Px_5SGC1,Automation_Inproduction,ADL_N_MASTER,RPL-S_ 5SGC1,RPL-S_2SDC7,RPL-S_3SDC1,RPL-S_4SDC2,RPL-S_2SDC1,RPL-S_2SDC2,RPL-S_2SDC3,RPL_S_MASTER,RPL_S_BackwardCompc,ADL-P_SODIMM_DDR5_NA,ADL-S_ 5SGC_1DPC,ADL-S_4SDC2,ADL-S_4SDC3,ADL-S_4SDC4,ADL_N_5SGC1,ADL_N_4SDC1,ADL_N_2SDC1,ADL_N_2SDC2,MTL_Test_Suite,ADL-P_5SGC1,ADL_M_QRC_BAT,ADL-M_5SGC1,ADL-M_3SDC2,,ADL_N_REV0,ADL-N_QRC_BAT,ADL-N_REV1,RPL_S_QRCBAT,RPL_S_PO_P2,RPL_S_Delta_TCD,ADL_SBGA_5GC,,ADL_SBGA_3DC3,ADL_SBGA_3DC4,ADL-M_2SDC2,RPL_Px_PO_P2,RPL_Px_QRC,ADL-S_Post-Si_In_Production,RPL_SBGA_PO_P2,ADL-N_Post-Si_In_Production,RPL-S_Post-Si_In_Production</t>
  </si>
  <si>
    <t>Verify if system boots in Fast Boot mode with Peg Bifurcation card pre and post S4 cycle</t>
  </si>
  <si>
    <t>power_and_perf</t>
  </si>
  <si>
    <t>peg bifurcation card not applicable</t>
  </si>
  <si>
    <t>CSS-IVE-145245</t>
  </si>
  <si>
    <t>BIOS_Optimization,UTR_SYNC,RPL_S_MASTER,RPL_S_BACKWARDCOMP,MTL_S_MASTER,ADL-S_ 5SGC_1DPC,ADL-S_4SDC1,RPL-S_4SDC1,ADL-M_5SGC1,RPL-Px_5SGC1,RPL-Px_4SDC1,ADL_SBGA_5GC,ARL_PX_MASTER,ARL_S_MASTER,RPL-S_2SDC8</t>
  </si>
  <si>
    <t>Performance and Responsiveness</t>
  </si>
  <si>
    <t>Verify IFR Update option is removed from PCH-FW Configuration page in BIOS setup</t>
  </si>
  <si>
    <t>CSS-IVE-73250</t>
  </si>
  <si>
    <t>CSE,CNL_Automation_Production,CFL_Automation_Production,InProdATMS1.0_03March2018,PSE 1.0,OBC-TGL-PCH-CSME-Manageability-IFR_biossetting,OBC-CNL-PCH-CSME-Manageability-IFR_biossetting,OBC-CFL-PCH-CSME-Manageability-IFR_biossetting,OBC-ICL-PCH-CSME-Manageability-IFR_biossetting,RKL_PSS0.5,TGL_PSS_IN_PRODUCTION,ICL_ATMS1.0_Automation,KBLR_ATMS1.0_Automated_TCs,TGL_H_PSS_BIOS_BAT,ADL_S_Dryrun_Done,MTL_PSS_1.0,RKL-S X2_(CML-S+CMP-H)_S102,RKL-S X2_(CML-S+CMP-H)_S62,MTL_PSS_1.1,UTR_SYNC,RPL_S_MASTER,RPL-S_ 5SGC1,RPL-S_2SDC3,RPL_S_MASTER,RPL_S_BACKWARDCOMP,ADL-S_ 5SGC_1DPC,ADL-S_4SDC1,TGL_H_MASTER,ADL-P_5SGC1,ADL-P_5SGC2,ADL-M_5SGC1,RPL-P_5SGC1,RPL-P_5SGC2,RPL-P_4SDC1,RPL-P_3SDC2,RPL-P_2SDC3,RPL-Px_5SGC1,RPL-Px_4SDC1, ,,ADL_SBGA_5GC, ADL_SBGA_3DC4,ADL_SBGA_5GC, ADL_SBGA_3DC4,RPL-SBGA_5SC,RPL-S_2SDC7,ADL-S_Post-Si_In_Production,MTL-M_5SGC1,MTL-M_4SDC1,MTL-M_4SDC2,MTL-M_3SDC3,MTL-M_2SDC4,MTL-M_2SDC5,MTL-M_2SDC6,MTL-M/P_Pre-Si_In_Production,
RPL-S_ 5SGC1,RPL-S_4SDC1,RPL-S_4SDC2,RPL-S_3SDC1,RPL-S_2SDC1,RPL-S_2SDC2,RPL-S_2SDC3,RPL-S_2SDC7,LNL_M_PSS1.0,LNL_M_PSS1.1,MTL-P_5SGC1,MTL-P_3SDC4,MTL-P_2SDC6,RPL-S_Post-Si_In_Production,RPL-S_2SDC8</t>
  </si>
  <si>
    <t>Verify Imaging: PL4/PMAX power reporting with IPU</t>
  </si>
  <si>
    <t>CSS-IVE-113750</t>
  </si>
  <si>
    <t>UTR_SYNC,MTL_M_MASTER,MTL_N_MASTER,MTL_P_MASTER,ADL_N_MASTER,RPL_P_MASTER,ADL_N_5SGC1,ADL_N_4SDC1,ADL_N_2SDC1,ADL_N_2SDC2,RPL_S_NA,ADL-P_5SGC1,ADL-M_5SGC1,LNL_M_MASTER,LNL_P_MASTER,RPL-Px_4SDC1,RPL-P_5SGC1,RPL-P_3SDC2,RPL-P_2SDC4,ADL_N_REV0,ADL-N_REV1,ADL-M_5SGC1,ADL-M_3SDC1,ADL-M_3SDC2,ADL-M_2SDC1,ADL-M_2SDC2,RPL-P_3SDC3,RPL-P_PNP_GC,MTL-M_5SGC1,MTL-M_4SDC1,MTL-M_4SDC2,MTL-M_3SDC3,MTL-M_2SDC4,MTL-M_2SDC5,MTL-M_2SDC6,MTL-P_5SGC1,MTL-P_4SDC1,MTL-P_2SDC5</t>
  </si>
  <si>
    <t>Verify independent BIOS setup option to Enable/Disable INT3400 Device and Processor thermal device participants</t>
  </si>
  <si>
    <t>CSS-IVE-116722</t>
  </si>
  <si>
    <t>UDL2.0_ATMS2.0,OBC-ICL-PTF-DPTF-TM,OBC-TGL-PTF-DPTF-TM,ADL_N_MASTER,RPL_S_MASTER,RPL_S_BackwardComp,ADL-S_ 5SGC_1DPC,ADL-S_4SDC1,ADL_N_5SGC1,ADL_N_4SDC1,ADL_N_3SDC1,ADL_N_2SDC1,ADL_N_2SDC2,ADL_N_2SDC3,TGL_H_MASTER,RPL-S_5SGC1,RPL-S_4SDC1,RPL-S_4SDC2,RPL-S_4SDC2,RPL-S_2SDC1,RPL-S_2SDC2,RPL-S_2SDC39,ADL_N_REV0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</t>
  </si>
  <si>
    <t>Verify Installation and Uninstallation of ISH driver</t>
  </si>
  <si>
    <t>CSS-IVE-101575</t>
  </si>
  <si>
    <t>UDL2.0_ATMS2.0,UTR_SYNC,ADL-S_4SDC2,ADL_N_MASTER,ADL_N_5SGC1,ADL_N_4SDC1,ADL_N_3SDC1,ADL_N_2SDC1,ADL_N_2SDC3,IFWI_FOC_BAT,MTL_Test_Suite,IFWI_TEST_SUITE,IFWI_COMMON_UNIFIED,MTL_S_MASTER,RPL_S_MASTER,MTL_PSS_0.8,TGL_H_MASTER,TGL_H_5SGC1,TGL_H_4SDC1,RPL-S_3SDC2,ADL-P_5SGC1,ADL-P_5SGC2,MTL_SIMICS_IN_EXECUTION_TEST,RPL-Px_5SGC1,RPL-Px_4SDC1,RPL-P_5SGC1,RPL-P_5SGC2,RPL-P_2SDC3,ADL_N_REV0,ADL-N_REV1,ADL_SBGA_5GC,MTL_IFWI_BAT,RPL-SBGA_5SC,RPL-SBGA_3SC1,ADL_SBGA_5GC,ADL-M_5SGC1,ADL-M_2SDC1,RPL-P_3SDC2,ADL-M_2SDC2, ADL_SBGA_3DC4,LNL_M_PSS0.8,MTL_IFWI_CBV_ISH,MTL_IFWI_CBV_BIOS,ADL-N_Post-Si_In_Production</t>
  </si>
  <si>
    <t>Verify Intel HD Audio functionality over 3.5mm Jack Speakers  pre and post S4, S5, warm and cold reboot cycles</t>
  </si>
  <si>
    <t>CSS-IVE-145394</t>
  </si>
  <si>
    <t>BIOS_Optimization,ADL-M_21H2,UTR_SYNC,MTL_HFPGA_Audio,RPL_S_MASTER,RPL_S_BackwardComp,ADL-S_ 5SGC_1DPC,ADL-S_4SDC2,ADL_N_MASTER,ADL_N_5SGC1,ADL_N_4SDC1,ADL_N_3SDC1,ADL_N_2SDC1,ADL_N_2SDC2,ADL_N_2SDC3,MTL_Test_Suite,MTL_PSS_1.1,MTL_IFWI_PSS_EXTENDED,IFWI_FOC_BAT,IFWI_TEST_SUITE,IFWI_COMMON_UNIFIED,RPL-S_ 5SGC1,RPL-S_4SDC1,RPL-S_4SDC2,RPL-S_2SDC2,RPL-S_2SDC3,ADL-P_5SGC1,ADL-P_5SGC2,MTL_S_PSS_0.5,ADL-M_5SGC1,RPL-Px_5SGC1,MTL_S_PSS_0.8,MTL_S_IFWI_PSS_0.8,RPL_S_IFWI_PO_Phase3,ADL_N_REV0,ADL-N_REV1,ADL_SBGA_5GC,ADL_SBGA_3DC3,ADL_SBGA_3DC4,RPL-SBGA_5SC,ADL-M_5SGC1,ADL-M_3SDC2,ADL-M_2SDC1,ADL-M_2SDC2,RPL-P_5SGC1,RPL-P_PNP_GC,LNL_M_PSS1.1,RPL_Px_PO_P3,MTL-M_5SGC1,MTL-M_3SDC3,RPL_SBGA_IFWI_PO_Phase3,
MTL_IFWI_CBV_ACE FW,MTL_IFWI_CBV_PMC,MTL-P_5SGC1,MTL-P_3SDC4,RPL_P_PO_P3,RPL-S_2SDC8</t>
  </si>
  <si>
    <t>Verify Intel HD Audio functionality over 3.5mm Jack Speakers post S3/S0i3 cycle</t>
  </si>
  <si>
    <t>CSS-IVE-77314</t>
  </si>
  <si>
    <t>ADL-M_5SGC1,ADL-M_3SDC1,ADL-M_3SDC2,ADL-M_2SDC1,ADL-M_2SDC2,GraCom,ICL-FW-PSS0.5,ICL_BAT_NEW,BIOS_EXT_BAT,UDL2.0_ATMS2.0,TGL_VP_NA,TGL_ERB_PO,OBC-CNL-PCH-AVS-Audio-HDA_Speaker,OBC-CFL-PCH-AVS-Audio-HDA_Speaker,OBC-ICL-PCH-AVS-Audio-HDA_Speaker,OBC-TGL-PCH-AVS-Audio-HDA_Speaker,IFWI_Payload_Platform,RKL-S X2_(CML-S+CMP-H)_S102,RKL-S X2_(CML-S+CMP-H)_S62,UTR_SYNC,RPL_S_MASTER,RPL_S_BackwardComp,ADL-S_ 5SGC_1DPC,ADL-S_4SDC2,ADL_N_MASTER,ADL_N_5SGC1,ADL_N_4SDC1,ADL_N_3SDC1,ADL_N_2SDC1,TGL_H_MASTER,RPL-S_ 5SGC1,RPL-S_4SDC1,RPL-S_3SDC1,RPL-S_4SDC2,RPL-S_2SDC1,RPL-S_2SDC2,RPL-S_2SDC3,ADL-P_5SGC2,MTL_S_PSS_0.5,RPL-Px_5SGC1,RPL-Px_3SDC1,MTL_S_PSS_0.8,MTL_S_IFWI_PSS_0.8,ADL_N_REV0,ADL-N_REV1,ADL_SBGA_5GC,ADL_SBGA_3DC3,ADL_SBGA_3DC4,RPL-SBGA_5SC,RPL-P_5SGC1,RPL-P_PNP_GC,RPL-S_2SDC7,MTL-M_5SGC1,MTL-M_3SDC3,MTL-P_5SGC1,MTL-P_3SDC4,RPL-S_2SDC8</t>
  </si>
  <si>
    <t>Verify Intel HD Audio functionality over 3.5mm Jack Speakers pre and post S0i3(Modern Standby) cycle</t>
  </si>
  <si>
    <t>CSS-IVE-90975</t>
  </si>
  <si>
    <t>ICL_BAT_NEW,BIOS_EXT_BAT,UDL2.0_ATMS2.0,OBC-CNL-PCH-AVS-Audio-HDA_Speaker,OBC-CFL-PCH-AVS-Audio-HDA_Speaker,OBC-LKF-PCH-AVS-Audio-HDA_Speaker,OBC-ICL-PCH-AVS-Audio-HDA_Speaker,OBC-TGL-PCH-AVS-Audio-HDA_Speaker,IFWI_Payload_Platform,RKL-S X2_(CML-S+CMP-H)_S102,RKL-S X2_(CML-S+CMP-H)_S62,UTR_SYNC,RPL_S_MASTER,RPL_S_BackwardComp,ADL-S_ 5SGC_1DPC,ADL-S_4SDC1,ADL-S_4SDC2,ADL-S_4SDC3,ADL-S_3SDC4,ADL_N_MASTER,ADL_N_5SGC1,ADL_N_4SDC1,ADL_N_3SDC1,ADL_N_2SDC1,ADL_N_2SDC2,TGL_H_MASTER,MTL_Test_Suite,IFWI_FOC_BAT,IFWI_COMMON_UNIFIED,IFWI_TEST_SUITE,RPL-S_ 5SGC1,RPL-S_4SDC1,RPL-S_4SDC2,RPL-S_2SDC2,RPL-S_2SDC3,ADL-P_5SGC1,ADL-P_5SGC2,ADL-M_5SGC1,RPL-Px_5SGC1,MTL_S_IFWI_PSS_0.8,ADL_N_REV0,ADL-N_REV1,ADL_SBGA_5GC,ADL_SBGA_3DC3,ADL_SBGA_3DC4,RPL-SBGA_5SC,ADL-M_3SDC2,ADL-M_2SDC1,ADL-M_2SDC2,RPL-P_5SGC1,RPL-P_PNP_GC,MTL_IFWI_QAC,MTL-M_5SGC1,MTL-M_3SDC3,MTL_IFWI_IAC_ACE ROM EXT,MTL_IFWI_CBV_ACE FW,MTL_PSS_1.0,MTL-P_5SGC1,MTL-P_3SDC4,LNL_M_PSS1.0,RPL-S_2SDC8</t>
  </si>
  <si>
    <t>Verify IPU AVStream enumerated as ACPI device</t>
  </si>
  <si>
    <t>CSS-IVE-71125</t>
  </si>
  <si>
    <t>ICL-ArchReview-PostSi,UDL2.0_ATMS2.0,OBC-ICL-CPU-IPU-Camera-MIPI,OBC-TGL-CPU-IPU-Camera-MIPI,TGL_BIOS_PO_P2,WCOS_BIOS_WHCP_REQ,LKF_WCOS_BIOS_BAT_NEW,COMMON_QRC_BAT,ADL-P_QRC_BAT,UTR_SYNC,MTL_M_MASTER,MTL_N_MASTER,MTL_P_MASTER,RPL_M_MASTER,ADL_N_MASTER,ADL_N_5SGC1,ADL_N_4SDC1,ADL_N_2SDC1,ADL_N_2SDC2,TGL_H_MASTER,RPL_S_NA,ADL-P_5SGC1,ADL_M_QRC_BAT,ADL-M_5SGC1,ADL-N_QRC_BAT,RPL-Px_5SGC1,RPL-Px_4SDC1,RPL-P_5SGC1, RPL-P_4SDC1,RPL-P_3SDC2,RPL-P_2SDC4,ADL_N_REV0,ADL-N_REV1,ADL-M_3SDC1,ADL-M_3SDC2,ADL-M_2SDC1,ADL-M_2SDC2,RPL-P_3SDC3,RPL-P_PNP_GC,MTL-M_5SGC1,MTL-M_4SDC1,MTL-M_4SDC2,MTL-M_3SDC3,MTL-M_2SDC4,MTL-M_2SDC5,MTL-M_2SDC6,MTL-P_5SGC1,MTL-P_4SDC1,MTL-P_2SDC5</t>
  </si>
  <si>
    <t>Verify IPU Enable/Disable Capability in BIOS</t>
  </si>
  <si>
    <t>CSS-IVE-105482</t>
  </si>
  <si>
    <t>ICL-ArchReview-PostSi,UDL2.0_ATMS2.0,OBC-ICL-CPU-IPU-Camera-MIPI,OBC-TGL-CPU-IPU-Camera-MIPI,TGL_BIOS_PO_P2,TGL_NEW_BAT,COMMON_QRC_BAT,TGL_H_Delta,ADL-P_QRC_BAT,UTR_SYNC,MTL_P_MASTER,MTL_M_MASTER,ADL_N_MASTER,ADL_N_5SGC1,ADL_N_4SDC1,ADL_N_2SDC1,ADL_N_2SDC2,MTL_Test_Suite,IFWI_TEST_SUITE,IFWI_COMMON_UNIFIED,TGL_H_MASTER,RPL_S_NA,ADL-P_5SGC1,ADL_M_QRC_BAT,ADL-M_5SGC1,ADL-M_4SDC1,ADL-N_QRC_BAT,RPL-Px_5SGC1,RPL-Px_4SDC1,RPL-P_5SGC1,RPL-P_3SDC2,RPL-P_2SDC4,ADL_N_REV0,ADL-N_REV1,ADL-M_3SDC1,ADL-M_3SDC2,ADL-M_2SDC1,ADL-M_2SDC2,RPL-P_3SDC3,RPL-P_PNP_GC,MTL_M_P_PV_POR,ADL-S_Post-Si_In_Production,MTL-M_5SGC1,MTL-M_4SDC1,MTL-M_4SDC2,MTL-M_3SDC3,MTL-M_2SDC4,MTL-M_2SDC5,MTL-M_2SDC6,MTL_IFWI_CBV_IUNIT,MTL_IFWI_CBV_BIOS,MTL-P_5SGC1,MTL-P_4SDC1,MTL-P_2SDC5,RPL-SBGA_5SC,RPL-SBGA_4SC</t>
  </si>
  <si>
    <t>Verify IPU-Camera Sensor module enumeration Post S3 cycle</t>
  </si>
  <si>
    <t>CSS-IVE-113830</t>
  </si>
  <si>
    <t>TGL_U_GC_DC,IFWI_Payload_Platform,UTR_SYNC,ADL-P_SODIMM_DDR5_NA,MTL_M_MASTER,MTL_P_MASTER,ADL_N_MASTER,ADL_N_5SGC1,ADL_N_4SDC1,ADL_N_2SDC1,TGL_H_MASTER,RPL_S_NA,ADL_N_REV0,RPL-Px_4SDC1,RPL-P_5SGC1,RPL-P_3SDC2,RPL-P_2SDC4,ADL-N_REV1,ADL-M_5SGC1,ADL-M_3SDC1,ADL-M_3SDC2,ADL-M_2SDC1,ADL-M_2SDC2,RPL-P_3SDC3,RPL-P_PNP_GC,MTL_M_P_PV_POR,MTL-M_4SDC1,MTL-M_2SDC4,LNL_M_PSS0.5,LNL_M_PSS0.5,MTL-P_5SGC1,MTL-P_4SDC1,MTL-P_2SDC5</t>
  </si>
  <si>
    <t>Verify IPU-Camera Sensor module enumeration with G1 Card, Pre and Post CMS cycles</t>
  </si>
  <si>
    <t>IFWI_Payload_Platform,RPL_S_NA,ADL-M_5SGC1,ADL-M_3SDC2,ADL-M_2SDC1,RPL-P_5SGC1,RPL-P_3SDC2,RPL-P_2SDC4,RPL-P_PNP_GC</t>
  </si>
  <si>
    <t>Verify IPU-Camera Sensor module enumeration with G1 Card, Pre and Post S3 cycles</t>
  </si>
  <si>
    <t>TGL_U_GC_DC,IFWI_Payload_Platform,RPL_S_NA,RPL-P_5SGC1,RPL-P_3SDC2,RPL-P_2SDC4,RPL-P_PNP_GC,ADL-M_5SGC1,ADL-M_3SDC2,ADL-M_2SDC1</t>
  </si>
  <si>
    <t>Verify IPU-Sensor module enumeration Post CMS cycle</t>
  </si>
  <si>
    <t>CSS-IVE-120112</t>
  </si>
  <si>
    <t>TGL_H_Delta,TGL_H_QRC_NA,IFWI_Payload_Platform,UTR_SYNC,MTL_P_MASTER,MTL_M_MASTER,ADL_N_MASTER,ADL_N_5SGC1,ADL_N_4SDC1,ADL_N_2SDC1,ADL_N_2SDC2,TGL_H_MASTER,MTL_Test_Suite,IFWI_TEST_SUITE,IFWI_COMMON_UNIFIED,RPL_S_NA,ADL-P_5SGC1,ADL-M_5SGC1,ADL_N_REV0,RPL-Px_4SDC1,RPL-P_5SGC1,RPL-P_3SDC2,RPL-P_2SDC4,ADL-N_REV1,ADL-M_3SDC1,ADL-M_3SDC2,ADL-M_2SDC1,ADL-M_2SDC2,RPL-P_3SDC3,RPL-P_PNP_GC,MTL-M_5SGC1,MTL-M_4SDC1,MTL-M_4SDC2,MTL-M_3SDC3,MTL-M_2SDC4,MTL-M_2SDC5,MTL-M_2SDC6,MTL_IFWI_CBV_PMC,MTL_IFWI_CBV_IUNIT,MTL IFWI_Payload_Platform-Val,LNL_M_PSS0.5,MTL-P_5SGC1,MTL-P_4SDC1,MTL-P_2SDC5,RPL-SBGA_5SC,RPL-SBGA_4SC</t>
  </si>
  <si>
    <t>Verify IPU-Sensor module enumeration Post DMS cycle</t>
  </si>
  <si>
    <t>CSS-IVE-120113</t>
  </si>
  <si>
    <t>IFWI_Payload_Platform,UTR_SYNC,MTL_Test_Suite,IFWI_COMMON_UNIFIED,IFWI_TEST_SUITE,MTL_P_MATSER,RPL_S_NA,RPL-Px_4SDC1,RPL-P_5SGC1,RPL-P_3SDC2,RPL-P_2SDC4,RPL_S_NA,ADL-M_5SGC1,ADL-M_3SDC1,ADL-M_3SDC2,ADL-M_2SDC1,ADL-M_2SDC2,RPL-P_3SDC3,RPL-P_PNP_GC,MTL-M_5SGC1,MTL-M_4SDC1,MTL-M_4SDC2,MTL-M_3SDC3,MTL-M_2SDC4,MTL-M_2SDC5,MTL-M_2SDC6,MTL_IFWI_CBV_IPU,MTL_IFWI_CBV_IUNIT,MTL IFWI_Payload_Platform-Val,MTL-P_5SGC1,MTL-P_4SDC1,MTL-P_2SDC5</t>
  </si>
  <si>
    <t>Verify ISH Sensor Enumeration - Accelerometer/3D Accelerometer pre and post S4 , S5 , warm and cold reboot cycles</t>
  </si>
  <si>
    <t>CSS-IVE-145204</t>
  </si>
  <si>
    <t>BIOS_Optimization,COMMON_QRC_BAT,MTL_PSS_0.5,UTR_SYNC,MTL_HFPGA_ISH,MTL_Test_Suite,IFWI_TEST_SUITE,IFWI_FOC_BAT,MTL_IFWI_PSS_EXTENDED,MTL_M_MASTER,MTL_P_MASTER,IFWI_COMMON_UNIFIED,MTL_SIMICS_IN_EXECUTION_TEST,RPL-P_5SGC1,RPL-P_5SGC2,ADL_SBGA_5GC,RPL-SBGA_5SC,RPL-SBGA_3SC1,ADL-M_5SGC1,ADL-M_2SDC1,ADL_SBGA_3DC4,MTL-M/P_Pre-Si_In_Production,MTL-M_5SGC1,MTL-M_4SDC2,RPL-S_3SDC2,MTL-P_5SGC1,MTL-P_4SDC1,MTL-P_2SDC5</t>
  </si>
  <si>
    <t>Verify ISH Sensor Enumeration - Ambient light Sensor (ALS)  pre and post S4 , S5 , warm and cold reboot cycles</t>
  </si>
  <si>
    <t>CSS-IVE-145206</t>
  </si>
  <si>
    <t>InProdATMS1.0_03March2018,PSE 1.0,OBC-CNL-PCH-PXHCI-USB-USB2_HUB,OBC-CFL-PCH-PXHCI-USB-USB2_HUB,OBC-ICL-PCH-XHCI-USB-USB2_HUB,OBC-TGL-PCH-XHCI-USB-USB2_HUB,WCOS_BIOS_EFI_ONLY_TCS,BIOS_BAT_QRC,TGL_U_GC_DC,IFWI_Payload_PCHC,MTL_PSS_0.8,RKL-S X2_(CML-S+CMP-H)_S102,RKL-S X2_(CML-S+CMP-H)_S62,UTR_SYNC,RPL_S_MASTER, RPL_S_BackwardComp,ADL-S_ 5SGC_1DPC,ADL-S_4SDC2,RPL_S_MASTER,RPL-S_3SDC1,MTL_SIMICS_IN_EXECUTION_TEST,RPL-P_5SGC1,RPL-P_5SGC2,ADL_SBGA_5GC,RPL-SBGA_5SC,ADL-M_5SGC1,ADL-M_2SDC1, ADL_SBGA_3DC4,MTL-M/P_Pre-Si_In_Production,MTL-M_4SDC2,RPL-S_3SDC20,MTL-P_5SGC1,MTL-P_4SDC1,MTL-P_2SDC5</t>
  </si>
  <si>
    <t>Verify ISH Sensor Enumeration - Gyrometer pre and post S4 , S5 , warm and cold reboot cycles</t>
  </si>
  <si>
    <t>CSS-IVE-145205</t>
  </si>
  <si>
    <t>BIOS_Optimization,COMMON_QRC_BAT,UTR_SYNC,MTL_HFPGA_ISH,IFWI_FOC_BAT,MTL_Test_Suite,IFWI_TEST_SUITE,IFWI_COMMON_UNIFIED,MTL_SIMICS_IN_EXECUTION_TEST,RPL-P_5SGC1,RPL-P_5SGC2,ADL_N_REV0,ADL-N_REV1,ADL-M_5SGC1,ADL-M_2SDC1,ADL_SBGA_3DC4,MTL-M/P_Pre-Si_In_Production,MTL-M_5SGC1,MTL-M_4SDC2,RPL-SBGA_5SC,RPL-SBGA_4SC,MTL-P_5SGC1,MTL-P_4SDC1,MTL-P_2SDC5</t>
  </si>
  <si>
    <t>Verify ISH Sensor Enumeration post S3 cycle - Ambient light Sensor (ALS)</t>
  </si>
  <si>
    <t>CSS-IVE-77203</t>
  </si>
  <si>
    <t>GraCom,TGL_PSS0.8P,InProdATMS1.0_03March2018,PSE 1.0,OBC-CNL-PCH-ISH-Sensors-ALS,OBC-ICL-PCH-ISH-Sensors-ALS,OBC-TGL-PCH-ISH-Sensors-ALS,TGL_PSS_IN_PRODUCTION,GLK_ATMS1.0_Automated_TCs,KBLR_ATMS1.0_Automated_TCs,IFWI_Payload_ISH,MTL_PSS_0.8,RKL-S X2_(CML-S+CMP-H)_S102,RKL-S X2_(CML-S+CMP-H)_S62,MTL_PSS_1.1,UTR_SYNC,MTL_HFPGA_ISH,TGL_H_MASTER,TGL_H_5SGC1,TGL_H_4SDC1,RPL_S_MASTER,RPL-S_3SDC1,MTL_SIMICS_IN_EXECUTION_TEST,RPL-P_5SGC1,RPL-P_5SGC2,ADL_SBGA_5GC,RPL-SBGA_5SC,ADL-M_5SGC1,ADL-M_2SDC1,ADL-M_2SDC2, ADL_SBGA_3DC4,MTL-M/P_Pre-Si_In_Production,MTL-M_4SDC2,RPL-S_3SDC2,MTL-P_5SGC1,MTL-P_4SDC1,MTL-P_2SDC5</t>
  </si>
  <si>
    <t>Verify ISH Sensor Enumeration post S3/S0i3 cycle - Accelerometer/3D Accelerometer</t>
  </si>
  <si>
    <t>CSS-IVE-77179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</si>
  <si>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TGL_H_MASTER,TGL_H_5SGC1,TGL_H_4SDC1,MTL_P_MASTER,MTL_M_MASTER,RPL-P_5SGC1,RPL-P_5SGC2,ADL_SBGA_5GC,RPL-SBGA_5SC,RPL-SBGA_3SC1,ADL-M_5SGC1,ADL-M_2SDC1,ADL-M_2SDC2, ADL_SBGA_3DC4,MTL-M_5SGC1,MTL-M_4SDC2,MTL-P_5SGC1,MTL-P_4SDC1,MTL-P_2SDC5</t>
  </si>
  <si>
    <t>Verify ISH Sensor Enumeration post S3/S0i3 cycle - Gyro</t>
  </si>
  <si>
    <t>CSS-IVE-77187</t>
  </si>
  <si>
    <t>GraCom,InProdATMS1.0_03March2018,PSE 1.0,OBC-CNL-PCH-ISH-Sensors-Gyrometer,OBC-ICL-PCH-ISH-Sensors-Gyrometer,OBC-TGL-PCH-ISH-Sensors-Gyrometer,RKL_PSS0.5,TGL_PSS_IN_PRODUCTION,GLK_ATMS1.0_Automated_TCs,KBLR_ATMS1.0_Automated_TCs,IFWI_Payload_ISH,MTL_PSS_0.8,UTR_SYNC,TGL_H_MASTER,TGL_H_5SGC1,TGL_H_4SDC1,MTL_SIMICS_IN_EXECUTION_TEST,RPL-P_5SGC1,RPL-P_5SGC2,ADL_N_REV0,ADL-N_REV1,ADL-M_5SGC1,ADL-M_2SDC1,ADL-M_2SDC2, ADL_SBGA_3DC4,MTL-M/P_Pre-Si_In_Production,MTL-M_5SGC1,MTL-M_4SDC2,MTL-P_5SGC1,MTL-P_4SDC1,MTL-P_2SDC5</t>
  </si>
  <si>
    <t>Verify ISH Sensor Enumeration pre and post Connected Standby (CMS) cycle - Ambient Light Sensor (ALS)</t>
  </si>
  <si>
    <t>CSS-IVE-105411</t>
  </si>
  <si>
    <t>CFL-PRDtoTC-Mapping,InProdATMS1.0_03March2018,LKF_PO_Phase3,LKF_PO_New_P3,PSE 1.0,OBC-CNL-PCH-PXHCI-USB-USB3_USB2_Storage,OBC-CFL-PCH-PXHCI-USB-USB3_USB2_Storage,OBC-ICL-PCH-XHCI-USB-USB3_USB2_Storage,OBC-TGL-PCH-XHCI-USB-USB3_USB2_Storage,ICL_ATMS1.0_Automation,KBLR_ATMS1.0_Automated_TCs,WCOS_BIOS_WHCP_REQ,LKF_WCOS_BIOS_BAT_NEW,UTR_SYNC,MTL_PSS_0.8,RPL_S_MASTER,RPL-P_5SGC1,RPL-P_5SGC2,ADL_N_REV0,ADL-N_REV1,ADL_SBGA_5GC,RPL-SBGA_5SC,ADL-M_5SGC1,ADL-M_2SDC1,MTL_PSS_CMS,ADL-M_2SDC2, ADL_SBGA_3DC4,RPL-S_3SDC2,MTL-P_5SGC1,MTL-P_4SDC1,MTL-P_2SDC5</t>
  </si>
  <si>
    <t>CSS-IVE-131415</t>
  </si>
  <si>
    <t>UDL2.0_ATMS2.0,IFWI_TEST_SUITE,ADL/RKL/JSL,MTL_Test_Suite,IFWI_SYNC,IFWI_FOC_BAT, ADL_N_IFWI,IFWI_COMMON_PREOS,ADLMLP4x,RPL_S_MASTER,RPL-P_5SGC1,RPL-P_5SGC2,ADL_SBGA_5GC,ADL-M_5SGC1,ADL-M_2SDC1,ADL_SBGA_3SDC1, ADL_SBGA_3DC4,MTL-M_4SDC2,RPL-S_3SDC1,RPL-SBGA_5SC,RPL-SBGA_4SC,ADL_N_IFWI_5SGC1,ADL_N_IFWI_4SDC1,ADL_N_IFWI_3SDC1,ADL_N_IFWI_2SDC1,ADL_N_IFWI_IEC_ISH,MTL-P_5SGC1,MTL-P_4SDC1,MTL-P_2SDC5</t>
  </si>
  <si>
    <t>Verify ISH Sensor Enumeration pre and post Connected Standby (CMS) cycle - Gyro</t>
  </si>
  <si>
    <t>CSS-IVE-105412</t>
  </si>
  <si>
    <t>LKF_PO_Phase3,LKF_PO_New_P3,OBC-CNL-PCH-ISH-Sensors-Gyrometer,OBC-CFL-PCH-ISH-Sensors-Gyrometer,OBC-LKF-PCH-ISH-Sensors-Gyrometer,OBC-ICL-PCH-ISH-Sensors-Gyrometer,OBC-TGL-PCH-ISH-Sensors-Gyrometer,TGL_H_Delta,TGL_H_QRC_NA,IFWI_Payload_ISH,MTL_PSS_0.8,ADL-P_QRC_BAT,UTR_SYNC,IFWI_FOC_BAT,MTL_Test_Suite,IFWI_TEST_SUITE,MTL_P_MASTER,MTL_M_MASTER,IFWI_COMMON_UNIFIED,TGL_H_MASTER,TGL_H_5SGC1,TGL_H_4SDC1,RPL-P_5SGC1,RPL-P_5SGC2,ADL_N_REV0,ADL-N_REV1,ADL-M_5SGC1,ADL-M_2SDC1,MTL_PSS_CMS,ADL-M_2SDC2, ADL_SBGA_3DC4,MTL-M_5SGC1,MTL-M_4SDC2,RPL-SBGA_5SC,RPL-SBGA_4SC,MTL-P_5SGC1,MTL-P_4SDC1,MTL-P_2SDC5</t>
  </si>
  <si>
    <t>Verify ISH Sensor Enumeration pre post Connected Standby (CMS) cycle - Accelerometer/3D Accelerometer</t>
  </si>
  <si>
    <t>CSS-IVE-105413</t>
  </si>
  <si>
    <t>LKF_PO_Phase3,LKF_PO_New_P3,OBC-CNL-PCH-ISH-Sensors-3DAccelerometer,OBC-CFL-PCH-ISH-Sensors-3DAccelerometer,OBC-LKF-PCH-ISH-Sensors-3DAccelerometer,OBC-ICL-PCH-ISH-Sensors-3DAccelerometer,OBC-TGL-PCH-ISH-Sensors-3DAccelerometer,TGL_H_Delta,TGL_H_QRC_NA,IFWI_Payload_ISH,ADL-P_QRC_BAT,UTR_SYNC,MTL_Test_Suite,IFWI_FOC_BAT,MTL_PSS_0.8,IFWI_TEST_SUITE,IFWI_COMMON_UNIFIED,MTL_P_MASTER,RPL_S_MASTER,MTL_M_MASTER,TGL_H_MASTER,TGL_H_5SGC1,TGL_H_4SDC1,RPL-P_5SGC1,RPL-P_5SGC2,RPL_S_BackwardComp,ADL_SBGA_5GC,RPL-SBGA_5SC,RPL-SBGA_3SC1,ADL-M_5SGC1,ADL-M_2SDC1,MTL_PSS_CMS,ADL-M_2SDC2,ADL_SBGA_3DC4,MTL-M_5SGC1,MTL-M_4SDC2,MTL-P_5SGC1,MTL-P_4SDC1,MTL-P_2SDC5</t>
  </si>
  <si>
    <t>Verify ISH(Integrated sensor hub) enumeration for BOM1 configuration</t>
  </si>
  <si>
    <t>CSS-IVE-145505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</si>
  <si>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RPL_S_MASTER,RPL_S_BackwardComp,MTL_P_MASTER,MTL_M_MASTER,ADL-S_4SDC2,ADL_N_5SGC1,ADL_N_4SDC1,ADL_N_3SDC1,ADL_N_2SDC1,ADL_N_2SDC3,ADL-P_5SGC1,ADL-M_5SGC1,ADL-P_3SDC3,ADL-P_3SDC4,RPL-Px_5SGC1,RPL-P_5SGC1,ADL_N_REV0,ADL-N_REV1,ADL_SBGA_5GC,ADL_M_TS,RPL-SBGA_5SC,RPL-S_3SDC1,ADL-M_2SDC2,ADL_SBGA_3DC4,MTL-M_4SDC1,MTL-M_4SDC2,MTL-P_5SGC1,MTL-P_4SDC1,MTL-P_2SDC5</t>
  </si>
  <si>
    <t>Verify ISH(Integrated sensor hub) enumeration for BOM1 configuration in DC mode</t>
  </si>
  <si>
    <t>MTL_M_MASTER,MTL_P_MASTER,ADL_P_master,RPL_P_MASTER,RPL_M_MASTER,ADL-M_5SGC1,ADL-P_3SDC3,ADL-P_3SDC4,RPL-Px_5SGC1, RPL-Px_3SDC1,RPL-P_5SGC1,ADL_SBGA_5GC,ADL_M_TS,ADL_SBGA_5GC,RPL-SBGA_5SC, ADL_SBGA_3DC4,MTL-M_4SDC1,MTL-M_4SDC2,MTL-P_5SGC1,MTL-P_4SDC1,MTL-P_2SDC5</t>
  </si>
  <si>
    <t>Verify ISH(Integrated sensor hub) enumeration for BOM1 configuration pre and post CMS</t>
  </si>
  <si>
    <t>ADL-S_Delta2,UTR_SYNC,ADL_N_MASTER,RPL_S_MASTER,RPL_S_BackwardComp,MTL_P_MASTER,MTL_M_MASTER,ADL-S_4SDC2,ADL_N_5SGC1,ADL_N_4SDC1,ADL_N_3SDC1,ADL_N_2SDC1,ADL_N_2SDC3,ADL-P_5SGC1,ADL-M_5SGC1,ADL-P_3SDC3,ADL-P_3SDC4,RPL-Px_5SGC1,RPL-P_5SGC1,ADL_SBGA_5GC,ADL_M_TS,RPL-SBGA_5SC,RPL-S_3SDC1,ADL_SBGA_3DC4,MTL-M_4SDC1,MTL-M_4SDC2,MTL-P_5SGC1,MTL-P_4SDC1,MTL-P_2SDC5</t>
  </si>
  <si>
    <t>Verify ISH(Integrated sensor hub) enumeration for BOM1 configuration pre and post pseudo G3</t>
  </si>
  <si>
    <t>ADL-S_Delta2,UTR_SYNC,ADL_N_MASTER,RPL_S_BackwardComp,MTL_P_MASTER,MTL_M_MASTER,ADL_N_5SGC1,ADL_N_4SDC1,ADL_N_3SDC1,ADL_N_2SDC1,ADL_N_2SDC3,ADL-M_5SGC1,ADL-P_3SDC3,ADL-P_3SDC4,RPL-Px_5SGC1, RPL-Px_3SDC1,RPL-P_5SGC1,ADL_SBGA_5GC,RPL-SBGA_5SC,MTL-P_5SGC1,MTL-P_4SDC1,MTL-P_2SDC5</t>
  </si>
  <si>
    <t>Verify ISH(Integrated sensor hub) enumeration for BOM1 configuration pre and post S4, S5, Warm Reset, Cold Reset, G3 State</t>
  </si>
  <si>
    <t>ADL-S_Delta2,UTR_SYNC,ADL_N_MASTER,RPL_S_MASTER,RPL_S_BackwardComp,MTL_P_MASTER,MTL_M_MASTER,ADL-S_4SDC2,ADL_N_5SGC1,ADL_N_4SDC1,ADL_N_3SDC1,ADL_N_2SDC1,ADL_N_2SDC3,ADL-P_5SGC1,ADL-M_5SGC1,ADL-P_3SDC3,ADL-P_3SDC4c,RPL-Px_5SGC1,RPL-P_5SGC1,ADL_N_REV0,ADL-N_REV1,ADL_SBGA_5GC,ADL_M_TS,RPL-SBGA_5SC,RPL-S_3SDC1,ADL_SBGA_3DC4,MTL-M_4SDC1,MTL-M_4SDC2,MTL-P_5SGC1,MTL-P_4SDC1,MTL-P_2SDC5</t>
  </si>
  <si>
    <t>Verify iTouch Enumeration Pre and Post S3 Cycle</t>
  </si>
  <si>
    <t>touchpanel NA</t>
  </si>
  <si>
    <t>CSS-IVE-91112</t>
  </si>
  <si>
    <t>UDL2.0_ATMS2.0,AMLY22_delta_from_Y42,TGL_NEW_BAT,IFWI_Payload_Platform,MTL_PSS_1.0,MTL_PSS_0.8,UTR_SYNC,ADL_N_MASTER,MTL_P_MASTER,MTL_M_MASTER,MTL_N_MASTER,RPL_P_MASTER,MTL_HFPGA_SOC_S,ADL_N_2SDC2,TGL_H_MASTER,MTL_SIMICS_IN_EXECUTION_TEST,ADL_N_REV0,TGL_H_NA_GC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ARL_PX_MASTER,MTL_HFPGA_BLOCK,RPL-Px_4SDC1,LNL_M_PSS0.8,LNL_M_PSS1.0,MTL-M/P_Pre-Si_In_Production,MTL_IFWI_CBV_PMC,MTL_IFWI_CBV_BIOS</t>
  </si>
  <si>
    <t>Verify iTouch Functionality Pre and Post S3 Cycle</t>
  </si>
  <si>
    <t>CSS-IVE-91891</t>
  </si>
  <si>
    <t>ICL_BAT_NEW,BIOS_EXT_BAT,UDL2.0_ATMS2.0,AMLY22_delta_from_Y42,IFWI_Payload_Platform,MTL_PSS_1.0,MTL_PSS_0.8,UTR_SYNC,ADL_N_MASTER,RPL_P_MASTER,MTL_M_MASTER,MTL_N_MASTER,MTL_P_MASTER,MTL_HFPGA_SOC_S,ADL_N_2SDC2,MTL_SIMICS_IN_EXECUTION_TEST,ADL_N_REV0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MTL_PSS_CMS,ARL_PX_MASTER,MTL_HFPGA_BLOCK,RPL-Px_4SDC1,LNL_M_PSS0.8,LNL_M_PSS1.0 ,MTL_IFWI_CBV_PMC,MTL IFWI_Payload_Platform-Val</t>
  </si>
  <si>
    <t>Verify Legacy USB devices (Pendrive, Mouse and Keyboard) functionality over TBT port after S3 ,S4 and S5 Cycles</t>
  </si>
  <si>
    <t>CSS-IVE-70874</t>
  </si>
  <si>
    <t>KBL_EC_NA,EC-TBT3,EC-SX,TCSS-TBT-P1,EC-FV2,ICL-ArchReview-PostSi,ICL_BAT_NEW,BIOS_EXT_BAT,UDL2.0_ATMS2.0,EC-PD-NA,TGL_ERB_PO,OBC-ICL-CPU-iTCSS-TCSS-USB2_Keyboard,OBC-TGL-CPU-iTCSS-TCSS-USB2_Keyboard,TGL_BIOS_PO_P3,TGL_IFWI_PO_P2,TGL_NEW_BAT,TGL_IFWI_FOC_BLUE,MTL_PSS_0.5,IFWI_Payload_TBT,IFWI_Payload_Dekel,IFWI_Payload_EC,UTR_SYNC,RPL_S_MASTER,RPL_S_BackwardComp,ADL-S_ 5SGC_1DPC,ADL-S_4SDC1,ADL-S_4SDC2,ADL-S_4SDC4,TGL_H_MASTER,IFWI_TEST_SUITE,IFWI_COMMON_UNIFIED,MTL_Test_Suite,IFWI_FOC_BAT,MTL_IFWI_PSS_EXTENDED,RPL-S_ 5SGC1,RPL-S_4SDC1,CQN_DASHBOARD,ADL-P_5SGC1,ADL-P_5SGC2,MTL_P_MASTER,MTL_M_MASTER,MTL_S_MASTER,RPL_S_PO_P3,ADL-P_4SDC1,ADL-P_4SDC2,ADL-P_3SDC3,ADL-P_3SDC4,MTL_SIMICS_IN_EXECUTION_TEST,RPL-Px_3SDC1,RPL-P_5SGC1,RPL-P_5SGC2,RPL-P_4SDC1,RPL-P_3SDC2,RPL-P_2SDC3,MTL_S_PSS_0.8,MTL_S_IFWI_PSS_0.8,MTL_HFPGA_TCSS,ADL_SBGA_5GC,RPL-SBGA_5SC,MTL_PSS_1.0_BLOCK,ADL-M_5SGC1,ADL-M_2SDC2,ADL-M_3SDC1,ADL-M_2SDC1,KBL_NON_ULT,EC-NA,EC-REVIEW,GLK-RS3-10_IFWI,LKF_ERB_PO,LKF_PO_Phase3,LKF_PO_New_P3,OBC-CNL-PCH-XDCI-USBC_Audio,OBC-CFL-PCH-XDCI-USBC_Audio,OBC-LKF-CPU-IOM-TCSS-USBC_Audio,OBC-ICL-CPU-IOM-TCSS-USBC_Audio,OBC-TGL-CPU-IOM-TCSS-USBC_Audio,TGL_BIOS_PO_P2,ADL-S_TGP-H_PO_Phase2,LKF_WCOS_BIOS_BAT_NEW,MTL_PSS_1.0,ADL_M_PO_Phase2,ADL_N_MASTER,ADL_N_5SGC1,ADL_N_4SDC1,ADL_N_3SDC1,ADL_N_2SDC1,ADL_N_2SDC2,ADL_N_2SDC3,MTL_VS_0.8,ADL-M_3SDC2,ADL_N_PO_Phase2,RPL-Px_5SGC1,ADL_N_REV0,ADL-N_REV1,MTL_IFWI_BAT,RPL-S_5SGC1,RPL-S_4SDC2,RPL-S_2SDC1,RPL-S_2SDC2,RPL-S_2SDC3,RPL_Px_PO_P3,MTL-M_5SGC1,MTL-M_4SDC1,MTL-M_4SDC2,MTL-M_3SDC3,MTL-M_2SDC4,MTL-M_2SDC5,MTL-M_2SDC6,MTL_IFWI_IAC_TBT,RPL_SBGA_PO_P3,MTL_IFWI_CBV_PMC,MTL_IFWI_CBV_PMC,MTL_IFWI_CBV_TBT,MTL_IFWI_CBV_EC,MTL_IFWI_CBV_BIOS,MTL-P_5SGC1,MTL-P_4SDC1,MTL-P_4SDC2,MTL-P_3SDC3,MTL-P_3SDC4,MTL-P_2SDC5,MTL-P_2SDC6,RPL_P_PO_P3</t>
  </si>
  <si>
    <t>Verify Lid Switch Action can "Shut down" the system</t>
  </si>
  <si>
    <t>CSS-IVE-61860</t>
  </si>
  <si>
    <t>EC-FV,EC-GPIO,EC-SX,CFL-PRDtoTC-Mapping,ICL_BAT_NEW,TGL_PSS1.0P,BIOS_EXT_BAT,InProdATMS1.0_03March2018,ec-tgl-pss-exbat,PSE 1.0,OBC-CNL-EC-GPIO-Switches-VirtualLID,OBC-CFL-EC-GPIO-Switches-VirtualLID,OBC-ICL-EC-GPIO-HwBtns/LEDs/Switchs-VirtualLID,OBC-TGL-EC-GPIO-HwBtns/LEDs/Switchs-VirtualLID,TGL_BIOS_PO_P3,CML_EC_FV,TGL_NEW_BAT,TGL_H_PSS_BIOS_BAT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</si>
  <si>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Lid Switch Action can put system to S4 and Lid Switch Action can not wake system from S4</t>
  </si>
  <si>
    <t>CSS-IVE-61861</t>
  </si>
  <si>
    <t>EC-FV,EC-GPIO,EC-SX,CFL-PRDtoTC-Mapping,GLK_Auto_NotReady,GLK_Win10S,GLK-RS3-10_IFWI,ICL_BAT_NEW,LKF_ERB_PO,BIOS_EXT_BAT,InProdATMS1.0_03March2018,PSE 1.0,OBC-CNL-EC-GPIO-Switches-VirtualLID,OBC-CFL-EC-GPIO-Switches-VirtualLID,OBC-ICL-EC-GPIO-HwBtns/LEDs/Switchs-VirtualLID,OBC-TGL-EC-GPIO-HwBtns/LEDs/Switchs-VirtualLID,GLK_ATMS1.0_Automated_TCs,TGL_BIOS_PO_P3,TGL_IFWI_PO_P3,CML_EC_FV,IFWI_Payload_EC,IFWI_Payload_PMC,EC_MECC,UTR_SYNC,ADL_N_MASTER,ADL_N_5SGC1,ADL_N_4SDC1,ADL_N_3SDC1,ADL_N_2SDC1,ADL_N_2SDC2,ADL_N_2SDC3,IFWI_TEST_SUITE,IFWI_COMMON_UNIFIED,MTL_Test_Suite,MTL_PSS_0.8,TGL_H_MASTER,ADL-P_5SGC1,ADL-P_5SGC2,ADL-M_5SGC1,RPL-Px_5SGC1,RPL-Px_3SDC1,ADL_N_REV0,ADL-N_REV1,MTL_IFWI_BAT,ADL_SBGA_5GC,GLK-IFWI-SI,ICL-ArchReview-Post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,LNL_M_PSS0.8,MTL-M_5SGC1,MTL-M_4SDC1,MTL-M_4SDC2,MTL-M_3SDC3,MTL-M_2SDC4,MTL-M_2SDC5,MTL-M_2SDC6,MTL_IFWI_IAC_EC,MTL_IFWI_CBV_PMC,MTL_IFWI_CBV_BIOS,RPL-SBGA_5SC,MTL-P_5SGC1,MTL-P_4SDC1,MTL-P_4SDC2,MTL-P_3SDC3,MTL-P_3SDC4,MTL-P_2SDC5,MTL-P_2SDC6</t>
  </si>
  <si>
    <t>Verify Lid Switch open/close functionality at S3 state - test</t>
  </si>
  <si>
    <t>S3 state not applicable</t>
  </si>
  <si>
    <t>CSS-IVE-61859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</si>
  <si>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TGL_IFWI_FOC_BLUE,COMMON_QRC_BAT,TGL_H_QRC_NA,IFWI_Payload_BIOS,IFWI_Payload_PMC,IFWI_Payload_EC,EC_MECC,UTR_SYNC,Automation_Inproduction,ADL_N_MASTER,ADL_N_5SGC1,ADL_N_4SDC1,ADL_N_3SDC1,ADL_N_2SDC1,ADL_N_2SDC3,IFWI_TEST_SUITE,IFWI_COMMON_UNIFIED,MTL_Test_Suite,MTL_PSS_0.8,TGL_H_MASTER,ADL-P_5SGC2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ADL_N_2SDC2,ADL-M_5SGC1,RPL-P_5SGC1,RPL-P_5SGC2,RPL-P_4SDC1,RPL-P_3SDC2,RPL-P_2SDC3,RPL-P_3SDC3,RPL-P_2SDC4,RPL-P_PNP_GC,RPL-Px_4SDC1,RPL-Px_3SDC2,MTL-M_5SGC1,MTL-M_4SDC1,MTL-M_4SDC2,MTL-M_3SDC3,MTL-M_2SDC4,MTL-M_2SDC5,MTL-M_2SDC6,MTL_IFWI_CBV_PMC,MTL_IFWI_CBV_BIOS,RPL-SBGA_5SC,MTL-P_5SGC1,MTL-P_4SDC1,MTL-P_4SDC2,MTL-P_3SDC3,MTL-P_3SDC4,MTL-P_2SDC5,MTL-P_2SDC6,JSL_QRC_BAT</t>
  </si>
  <si>
    <t>Verify Memory LPDDR4/LPDDR4x 8GB Memory Down configuration functionality</t>
  </si>
  <si>
    <t>CSS-IVE-105815</t>
  </si>
  <si>
    <t>bios.mem_decode</t>
  </si>
  <si>
    <t>ICL-ArchReview-PostSi,UDL2.0_ATMS2.0,OBC-ICL-CPU-MC-Memory-MRC,OBC-TGL-CPU-MC-Memory-MRC,LKF_B0_Power_ON,COMMON_QRC_BAT,ADL-P_QRC_BAT,UTR_SYNC,RPL_M_MASTER,ADL_N_MASTER,ADL_N_2SDC2,ADL_M_QRC_BAT,ADL-M_5SGC1,RPL-Px_5SGC1, RPL-Px_3SDC1,RPL-P_4SDC1,ADL_N_REV0,ADL-N_REV1,MTL-M_5SGC1,MTL-M_4SDC1,MTL-M_4SDC2,MTL-M_3SDC3,MTL-M_2SDC4,MTL-M_2SDC5,MTL-M_2SDC6,MTL-P_5SGC1, MTL-P_4SDC1 ,MTL-P_4SDC2 ,MTL-P_3SDC3 ,MTL-P_3SDC4 ,MTL-P_2SDC5 ,MTL-P_2SDC6</t>
  </si>
  <si>
    <t>Verify Modem ASPM support</t>
  </si>
  <si>
    <t>CSS-IVE-114258</t>
  </si>
  <si>
    <t>UDL2.0_ATMS2.0,OBC-TGL-PTF-PCIE-Connectivity-WWAN,UTR_SYNC,MTL_M_MASTER,MTL_P_MASTER,ADL-P_5SGC1,ADL-P_5SGC2,ADL-M_5SGC1,ADL-M_4SDC1,RPL-Px_5SGC1,RPL-SBGA_3SC1,RPL-Px_4SDC1,ADL-M_2SDC1, RPL-P_5SGC1, RPL-P_4SDC1, ADL_SBGA_3DC1, RPL-P_2SDC4, RPL-P_PNP_GC, MTL-M_4SDC1, MTL-M_4SDC2, RPL-SBGA_5SC, MTL-P_4SDC1, MTL-P_4SDC2, MTL-P_3SDC3</t>
  </si>
  <si>
    <t>Verify MRC training when RMT option is disabled</t>
  </si>
  <si>
    <t>NA for LP5 board</t>
  </si>
  <si>
    <t>CSS-IVE-134017</t>
  </si>
  <si>
    <t>COMMON_QRC_BAT,IFWI_Payload_Platform,TGL_H_QRC_NA,UTR_SYNC,TGL_H_MASTER,ADL-S_ 5SGC1,ADL-P_5SGC1,ADL-M_5SGC1</t>
  </si>
  <si>
    <t>Verify MRC training with Fast boot when RH prevention enabled  , Row hammer solution set to  2x refresh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</si>
  <si>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5SGC1,RPL_S_BackwardComp,ADL_N_REV0,ADL-N_REV1,ADL_SBGA_5GC,ADL_SBGA_3DC1,ADL_SBGA_3DC2,ADL_SBGA_3DC3,ADL_SBGA_3DC4,RPL-SBGA_5SC,RPL-SBGA_3SC7,MTL-M_5SGC1,MTL-M_4SDC1,MTL-M_4SDC2,MTL-M_3SDC3,MTL-M_2SDC4,MTL-M_2SDC5,MTL-M_2SDC6,MTL-P_5SGC1,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</si>
  <si>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2x refresh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</si>
  <si>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5SGC1,RPL_S_BackwardComp,ADL_N_REV0,ADL-N_REV1,ADL_SBGA_5GC,ADL_SBGA_3DC1,ADL_SBGA_3DC2,ADL_SBGA_3DC3,ADL_SBGA_3DC4,RPL-SBGA_5SC,RPL-SBGA_3SC8,MTL-M_5SGC1,MTL-M_4SDC1,MTL-M_4SDC2,MTL-M_3SDC3,MTL-M_2SDC4,MTL-M_2SDC5,MTL-M_2SDC6,MTL-P_5SGC1,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</si>
  <si>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Hardware RHP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</si>
  <si>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</si>
  <si>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MRC training with Fast boot when RH prevention is enabled, Row Hammer Solution set to Hardware RHP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</si>
  <si>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5SGC1,RPL_S_BackwardComp,ADL_N_REV0,ADL-N_REV1,ADL_SBGA_5GC,ADL_SBGA_3DC1,ADL_SBGA_3DC2,ADL_SBGA_3DC3,ADL_SBGA_3DC4,RPL-SBGA_5SGC1,RPL-SBGA_3SC9,MTL-M_5SGC1,MTL-M_4SDC1,MTL-M_4SDC2,MTL-M_3SDC3,MTL-M_2SDC4,MTL-M_2SDC5,MTL-M_2SDC6,MTL-P_5SGC1, MTL-P_4SDC1 ,MTL-P_4SDC2 ,MTL-P_3SDC3 ,MTL-P_3SDC4 ,MTL-P_2SDC5 ,MTL-P_2SDC6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</si>
  <si>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</si>
  <si>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</si>
  <si>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5SGC1,RPL_S_BackwardComp,ADL_N_REV0,ADL-N_REV1,ADL_SBGA_5GC,ADL_SBGA_3DC1,ADL_SBGA_3DC2,ADL_SBGA_3DC3,ADL_SBGA_3DC4,RPL-SBGA_5SC,RPL-SBGA_3SC2,MTL-M_5SGC1,MTL-M_4SDC1,MTL-M_4SDC2,MTL-M_3SDC3,MTL-M_2SDC4,MTL-M_2SDC5,MTL-M_2SDC6,MTL-P_5SGC1,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</si>
  <si>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</si>
  <si>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5SGC1,RPL_S_BackwardComp,ADL_N_REV0,ADL-N_REV1,ADL_SBGA_5GC,ADL_SBGA_3DC1,ADL_SBGA_3DC2,ADL_SBGA_3DC3,ADL_SBGA_3DC4,RPL-SBGA_5SC,RPL-SBGA_3SC3,MTL-M_5SGC1,MTL-M_4SDC1,MTL-M_4SDC2,MTL-M_3SDC3,MTL-M_2SDC4,MTL-M_2SDC5,MTL-M_2SDC6,MTL-P_5SGC1,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</si>
  <si>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</si>
  <si>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5SGC1,RPL_S_BackwardComp,ADL_N_REV0,ADL-N_REV1,ADL_SBGA_5GC,ADL_SBGA_3DC1,ADL_SBGA_3DC2,ADL_SBGA_3DC3,ADL_SBGA_3DC4,RPL-SBGA_5SC,RPL-SBGA_3SC4,MTL-M_5SGC1,MTL-M_4SDC1,MTL-M_4SDC2,MTL-M_3SDC3,MTL-M_2SDC4,MTL-M_2SDC5,MTL-M_2SDC6,MTL-P_5SGC1, MTL-P_4SDC1 ,MTL-P_4SDC2 ,MTL-P_3SDC3 ,MTL-P_3SDC4 ,MTL-P_2SDC5 ,MTL-P_2SDC6</t>
  </si>
  <si>
    <t>Verify multiple global reset functionality cycles check in SUT</t>
  </si>
  <si>
    <t>CSS-IVE-145269</t>
  </si>
  <si>
    <t>BIOS Optimization plan,BIOS_Optimization,MCU_NO_HARM,COMMON_QRC_BAT,EC-FV,RKL-S X2_(CML-S+CMP-H)_S102,RKL-S X2_(CML-S+CMP-H)_S62,MTL_PSS_0.5,ADL-P_QRC_BAT,UTR_SYNC,MTL-P_4SDC1,MTL-P_3SDC3,MTL-P_3SDC4,MTL-P_5SGC1,MTL-P_4SDC2,MTL-P_2SDC5,MTL-P_2SDC6,RPL-Px_4SDC1,RPL-P_3SDC3,RPL-S_5SGC1,RPL-S_2SDC3,RPL-S_2SDC2,RPL-S_2SDC1,RPL-S_4SDC2,RPL-S_4SDC1,RPL-S_3SDC1,ADL-M_3SDC1,RPL-SBGA_5SC,RPL-SBGA_3SC1,ADL_SBGA_5GC,ADL_SBGA_3DC1,ADL_SBGA_3DC2,ADL_SBGA_3DC3,ADL_SBGA_3DC4,ADL_SBGA_3DC,RPL-P_5SGC1,RPL-P_2SDC4,RPL-P_PNP_GC,,RPL-P_4SDC1,RPL-P_3SDC2,,RPL-Px_5SGC1,,MTL_HFPGA_SOC_S,RPL-S_ 5SGC1,RPL-S_2SDC7,RPL-S_3SDC1,RPL-S_4SDC1,RPL-S_3SDC1,RPL-S_4SDC2,RPL-S_4SDC2,RPL-S_2SDC1,RPL-S_2SDC2,RPL-S_2SDC3,RPL_S_MASTER,RPL_P_MASTER,RPL_S_BackwardCompc,ADL-S_ 5SGC_1DPC,ADL-S_4SDC1,ADL-S_4SDC2,ADL-S_4SDC3,ADL-S_3SDC4,MTL_Test_Suite,RPL_S_PSS_BASE,IFWI_FOC_BAT,IFWI_TEST_SUITE,MTL_IFWI_PSS_EXTENDED,IFWI_COMMON_UNIFIED,QRC_BAT_Customized,ADL-P_5SGC1,ADL-P_5SGC2,MTL_S_MASTER,ADL-M_5SGC1,ADL-M_3SDC2,ADL-M_2SDC1,ADL-M_2SDC2,MTL_SIMICS_IN_EXECUTION_TEST,MTL_S_PSS_0.8,MTL_IFWI_BAT,MTL_HSLE_Sanity_SOC,RPL_P_PSS_BIOS,MTL_S_BIOS_Emulation,ADL-S_Post-Si_In_Production,MTL-M/P_Pre-Si_In_ProductionMTL-M_4SDC2,MTL-M_2SDC5,MTL-M_2SDC6,RPL_P_PSS_BIOS,MTL-M_3SDC3,MTL-M_5SGC1,MTL-M_2SDC4,MTL-M_4SDC1,MTL_IFWI_IAC_PUNIT,MTL_IFWI_IAC_DMU,MTL_IFWI_CBV_DMU,MTL_IFWI_CBV_PUNIT,MTL IFWI_Payload_Platform-Val,LNL_M_PSS0.5,RPL-S_Post-Si_In_Production</t>
  </si>
  <si>
    <t>Verify multiple global reset functionality cycles check in SUT with Debug BIOS</t>
  </si>
  <si>
    <t>CSS-IVE-144719</t>
  </si>
  <si>
    <t>EC-FV2,IFWI_Payload_Platform,MTL_PSS_1.1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5SGC_1DPC,ADL-S_4SDC1,ADL-S_4SDC2,ADL-S_4SDC4,TGL_H_MASTER,ADL-P_5SGC1,ADL-P_5SGC2,ADL-M_5SGC1,ADL-M_3SDC2,ADL-M_2SDC1,ADL-M_2SDC2,ADL_SBGA_5GC,ADL_SBGA_3DC1,ADL_SBGA_3DC2,ADL_SBGA_3DC3,ADL_SBGA_3DC4,ADL_SBGA_3DC,MTL_S_BIOS_Emulation,LNL_M_PSS1.1</t>
  </si>
  <si>
    <t>Verify Network functionality using AIC connected over PCIe slot</t>
  </si>
  <si>
    <t>CSS-IVE-71026</t>
  </si>
  <si>
    <t>ICL-ArchReview-PostSi,GLK-RS3-10_IFWI,UDL2.0_ATMS2.0,OBC-CNL-AIC-PCIE-Connectivity-LAN,OBC-CFL-AIC-PCIE-Connectivity-LAN,OBC-ICL-AIC-PCIE-Connectivity-LAN,OBC-TGL-AIC-PCIE-Connectivity-LAN,COMMON_QRC_BAT,ADL_S_QRCBAT,IFWI_Payload_Platform,RKL-S X2_(CML-S+CMP-H)_S62,RKL-S X2_(CML-S+CMP-H)_S102,ADL-P_QRC,UTR_SYNC,RPL_S_MASTER,RPL_S_BackwardComp,ADL-S_ 5SGC_1DPC,ADL-S_4SDC1,ADL-S_4SDC2,ADL-S_4SDC3,ADL-S_3SDC4,ADL_N_MASTER,ADL_N_5SGC1,ADL_N_4SDC1,ADL_N_3SDC1,ADL_N_2SDC1,ADL_N_2SDC2,ADL_N_2SDC3,TGL_H_MASTER,IFWI_TEST_SUITE,IFWI_COMMON_UNIFIED,MTL_Test_Suite,TGL_H_5SGC1,TGL_H_4SDC1,TGL_H_4SDC2,TGL_H_4SDC3,RPL-S_ 5SGC1,RPL-S_4SDC2,RPL-S_2SDC1,RPL-S_2SDC2,RPL-S_2SDC3,RPL-S_4SDC1,,RPL-S_4SDC2,ADL-P_5SGC1,ADL-P_5SGC2,ADL-M_3SDC2,ADL-P_4SDC1,ADL-P_2SDC3,ADL-P_2SDC5,,,RPL_S_QRCBAT,ADL_N_REV0,ADL-N_REV1,RPL_P_MASTER,ADL_SBGA_5GC,RPL-SBGA_5SC,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ADL_SBGA_3DC4,RPL_Px_QRC,MTL_IFWI_CBV_BIOS, MTL-P_3SDC4, MTL-P_3SDC3</t>
  </si>
  <si>
    <t>Verify No device yellow bangs post S0i3.2 cycle with all device connected as per config planned ( Golden, delta, 5, 4, 3 STAR )</t>
  </si>
  <si>
    <t>CSS-IVE-135393</t>
  </si>
  <si>
    <t>COMMON_QRC_BAT,TGL_U_GC_DC,IFWI_Payload_Platform,TGL_H_QRC_NA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_SBGA_5GC,ADL_SBGA_3DC1,ADL_SBGA_3DC2,ADL_SBGA_3DC3,ADL_SBGA_3DC4,ADL_SBGA_3DC,ADL-M_2SDC2</t>
  </si>
  <si>
    <t>Verify no errors or failures get registered as part of event viewer log post Sx cycles</t>
  </si>
  <si>
    <t>CSS-IVE-65922</t>
  </si>
  <si>
    <t>GLK-FW-PO,ICL-FW-PSS0.5,GLK_Auto_NotReady,Manual_TCs,TGL_PSS0.5P,InProdATMS1.0_03March2018,PSE 1.0,RKL_PSS0.5,TGL_PSS_IN_PRODUCTION,EC-FV2,CML_EC_FV,ADL_S_Dryrun_Done,MTL_PSS_0.5,LNL_M_PSS0.5,RKL-S X2_(CML-S+CMP-H)_S62,RKL-S X2_(CML-S+CMP-H)_S102,RPL_S_PSS_BASE,UTR_SYNC,MTL_HFPGA_SOC_S,RPL_S_BackwardComp,RPL_S_MASTER,RPL-P_5SGC1,RPL-P_5SGC2,RPL-P_2SDC3,MTL_VS_0.8,ADL-S_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ADL-M_5SGC1,ADL-M_4SDC1,ADL-M_3SDC1,ADL-M_3SDC2,ADL-M_3SDC3,ADL-M_2SDC1,ADL-P_4SDC1,ADL-P_4SDC2,ADL-P_3SDC1,ADL-P_3SDC2,ADL-P_3SDC3,ADL-P_3SDC4,ADL-P_2SDC1,ADL-P_2SDC2,ADL-P_2SDC3,ADL-P_2SDC4,ADL-P_2SDC5,ADL-P_2SDC6_OC,ADL-P_3SDC5,ADL_N_REV0,MTL_SIMICS_IN_EXECUTION_TEST,ADL-N_REV1,MTL_HSLE_Sanity_SOC,ADL_SBGA_5GC,ADL_SBGA_3DC1,ADL_SBGA_3DC2,ADL_SBGA_3DC3,ADL_SBGA_3DC4,RPL-SBGA_5SC,NA_4_FHF,RPL_Negative_Coverage,RPL-Px_5SGC1,MTL-M_5SGC1,MTL-M_4SDC1,MTL-M_4SDC2,MTL-M_3SDC3,MTL-M_2SDC4,MTL-M_2SDC5,MTL-M_2SDC6,ADL-S_Post-Si_In_Production,MTL-P_5SGC1,MTL-P_4SDC1,MTL-P_4SDC2,MTL-P_3SDC3,MTL-P_3SDC4,MTL-P_2SDC5,MTL-P_2SDC6</t>
  </si>
  <si>
    <t>Verify NPK memory configuration is done only after IMR allocations (DID ack)</t>
  </si>
  <si>
    <t>CSS-IVE-105473</t>
  </si>
  <si>
    <t>UDL2.0_ATMS2.0,OBC-CNL-CPU-NPK-Debug,OBC-CFL-CPU-NPK-Debug,OBC-LKF-CPU-NPK-Debug,OBC-ICL-CPU-NPK-Debug,OBC-TGL-CPU-NPK-Debug,ADL-S_TGP-H_PO_Phase3,WCOS_BIOS_EFI_ONLY_TCS,ADL_S_Dryrun_Done,RKL_CMLS_CPU_TCS,ADL-S_Delta2,RKL-S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S_MASTER,MTPL_P_MASTER,ADL_N_REV0,ADL_N_5SGC1,ADL_N_4SDC1,ADL_N_3SDC1,ADL_N_2SDC1,ADL_N_2SDC2,ADL_N_2SDC3,TGL_H_MASTER,TGL_H_5SGC1,TGL_H_4SDC1,TGL_H_4SDC2,TGL_H_4SDCMTL_TRP_2,ADL-P_5SGC1,ADL-P_5SGC2,ADL-M_5SGC1,ADL-M_3SDC2,ADL-M_2SDC1,ADL-M_2SDC2,ADL-N_REV1,ADL_SBGA_5GC,ADL_SBGA_3DC1,ADL_SBGA_3DC2,ADL_SBGA_3DC3,ADL_SBGA_3DC4,ADL_SBGA_3DC,NA_4_FHF,ADL-S_Post-Si_In_Production,RPL-S_Post-Si_In_Production</t>
  </si>
  <si>
    <t>Verify On-Board Audio ADSP is Functional</t>
  </si>
  <si>
    <t>CSS-IVE-73619</t>
  </si>
  <si>
    <t>CFL-PRDtoTC-Mapping,ICL_BAT_NEW,BIOS_EXT_BAT,UDL2.0_ATMS2.0,OBC-CNL-PCH-AVS-Audio-Speaker,OBC-CFL-PCH-AVS-Audio-Speaker,OBC-ICL-PCH-AVS-Audio-Speaker,OBC-TGL-PCH-AVS-Audio-Speaker,IFWI_Payload_Platform,RKL-S X2_(CML-S+CMP-H)_S102,RKL-S X2_(CML-S+CMP-H)_S62,UTR_SYNC,MTL_M_MASTER,MTL_P_MASTER,MTL_N_MASTER,MTL_S_MASTER,RPL_S_MASTER,RPL_P_MASTER,TGL_H_MASTER,MTL_Test_Suite,IFWI_TEST_SUITE,IFWI_COMMON_UNIFIED,IFWI_FOC_BAT,MTL_IFWI_PSS_EXTENDED,RPL-S_ 5SGC1,RPL-S_4SDC1,RPL-S_4SDC2,RPL-S_2SDC1,RPL-S_2SDC2,RPL-S_2SDC3,ADL-P_5SGC1,ADL-P_5SGC2,ADL-S_3SDC3,ADL-S_3SDC2,ADL-S_3SDC1,ADL-S_4SDC3,ADL-S_4SDC2,ADL-S_4SDC1,ADL-S_5SGC1,ADL-M_5SGC1,RPL-Px_5SGC1,RPL-Px_4SDC1,RPL-P_5SGC1,RPL-P_4SDC1,RPL-P_3SDC2,RPL-P_2SDC4,RPL_S_BackwardComp,ADL_N_REV0,ADL-N_REV1,MTL_IFWI_BAT,ADL_SBGA_5GC,ADL_SBGA_3DC1,ADL_SBGA_3DC2,ADL_SBGA_3DC3,ADL_SBGA_3DC4,RPL-SBGA_5SC,RPL-SBGA_3SC1,ERB,ADL-M_3SDC1,ADL-M_3SDC2,ADL-M_2SDC1,ADL-M_2SDC2,RPL-P_PNP_GC,RPL-P_PNP_GC,RPL-P_3SDC3,RPL-S_2SDC7,MTL-M_5SGC1,MTL-M_4SDC1,MTL-M_4SDC2,MTL-M_3SDC3,MTL-M_2SDC4,MTL-M_2SDC5,MTL-M_2SDC6,
MTL_IFWI_CBV_ACE FW,MTL_IFWI_CBV_BIOS,RPL_Px_PO_New_P2</t>
  </si>
  <si>
    <t>Verify OPI/DMI Config enabled</t>
  </si>
  <si>
    <t>CSS-IVE-70958</t>
  </si>
  <si>
    <t>CNL_Automation_Production,InProdATMS1.0_03March2018,PSE 1.0,ICL_ATMS1.0_Automation,KBLR_ATMS1.0_Automated_TCs,CML_DG1,ADL-S_TGP-H_PO_Phase1,RKL_S_CMPH_POE_Sanity,RKL_S_TGPH_POE_Sanity,COMMON_QRC_BAT,RKL_CMLS_CPU_TCS,ADL_S_QRCBAT,ADL-S_Delta1,ADL-S_Delta2,RKL-S X2_(CML-S+CMP-H)_S102,RKL-S X2_(CML-S+CMP-H)_S62,MTL_NA,ADL-P_QRC_BAT,UTR_SYNC,ADL_N_MASTER,RPL_S_MASTER,RPL_S_BackwardComp,RPL_P_MASTER,ADL-S_ 5SGC_1DPC,ADL-S_4SDC1,MTL_S_MASTER,MTL_P_MASTER,MTL_M__MASTER,ADL_N_PSS_0.8,ADL_N_5SGC1,ADL_N_4SDC1,ADL_N_3SDC1,ADL_N_2SDC1,ADL_N_2SDC2,ADL_N_2SDC3,TGL_H_MASTER,RPL-S_ 5SGC1,RPL-S_4SDC1,RPL-S_4SDC2,RPL-S_2SDC1,RPL-S_2SDC2,RPL-S_2SDC3,ADL_N_QRCBAT,ADL-P_5SGC1,ADL-P_5SGC2,ADL_M_QRC_BAT,ADL-M_5SGC1,ADL_N_REV0,ADL-N_QRC_BAT,RPL-Px_5SGC1,ADL-N_REV1,RPL_S_QRCBAT,ADL_SBGA_5GC,ADL_SBGA_3DC1,ADL_SBGA_3DC2,ADL_SBGA_3DC3,ADL_SBGA_3DC4,RPL-P_5SGC1,RPL-P_4SDC1,RPL-P_3SDC2,RPL_Negative_Coverage,RPL_Px_QRC,ADL-S_Post-Si_In_Production,RPL-SBGA_5SC,ADL-N_Post-Si_In_Production,RPL-S_Post-Si_In_Production</t>
  </si>
  <si>
    <t>Verify Options available in the USB configuration page of BIOS Setup</t>
  </si>
  <si>
    <t>CSS-IVE-102185</t>
  </si>
  <si>
    <t>CNL_Automation_Production,InProdATMS1.0_03March2018,PSE 1.0,OBC-CNL-PCH-PXHCI-USB-USB3_USB2_Storage,OBC-CFL-PCH-PXHCI-USB-USB3_USB2_Storage,OBC-ICL-PCH-XHCI-USB-USB3_USB2_Storage,OBC-TGL-PCH-XHCI-USB-USB3_USB2_Storage,KBLR_ATMS1.0_Automated_TCs,TGL_NEW_BAT,RKL-S X2_(CML-S+CMP-H)_S102,RKL-S X2_(CML-S+CMP-H)_S62,UTR_SYNC,ADL_N_MASTER,ADL_N_REV0,ADL_N_5SGC1,ADL_N_4SDC1,ADL_N_3SDC1,ADL_N_2SDC1,ADL_N_2SDC2,ADL_N_2SDC3MTL_TRP_2,ADL-P_5SGC1,ADL-P_5SGC2,ADL-M_5SGC1,ADL-N_REV1,ADL_SBGA_5GC,ADL_SBGA_3DC1,ADL_SBGA_3DC2,ADL_SBGA_3DC3,ADL_SBGA_3DC4,,MTL-M_5SGC1,MTL-M_4SDC1,MTL-M_4SDC2,MTL-M_3SDC3,MTL-M_2SDC4,MTL-M_2SDC5,MTL-M_2SDC6,MTL-P_5SGC1, MTL-P_4SDC1 ,MTL-P_4SDC2 ,MTL-P_3SDC3 ,MTL-P_3SDC4 ,MTL-P_2SDC5 ,MTL-P_2SDC6</t>
  </si>
  <si>
    <t>Verify OS debug support using Windbg debugging via USB3.0 debug port</t>
  </si>
  <si>
    <t>CSS-IVE-65455</t>
  </si>
  <si>
    <t>bios.platform,fw.ifwi.pchc</t>
  </si>
  <si>
    <t>TAG-APL-ARCH-TO-PROD-WW21.2,GLK-FW-PO,EC-NA,L5_milestone_only,ICL-ArchReview-PostSi,GLK-RS3-10_IFWI,UDL2.0_ATMS2.0,OBC-CNL-PCH-DFX-Debug-USB,OBC-CFL-PCH-DFX-Debug-USB,OBC-ICL-PCH-DFX-Debug-USB,OBC-TGL-PCH-DFX-Debug-USB,CML-H_ADP-S_PO_Phase3,COMMON_QRC_BAT,IFWI_Payload_Platform,RKL-S X2_(CML-S+CMP-H)_S62,RKL-S X2_(CML-S+CMP-H)_S102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 ,IFWI_COMMON_UNIFIED,TGL_H_MASTER,TGL_H_5SGC1,TGL_H_4SDC1,TGL_H_4SDC2,TGL_H_4SDC,ADL-P_5SGC1,ADL-P_5SGC2,ADL-M_5SGC1,ADL-M_3SDC2,ADL-M_2SDC1,ADL-M_2SDC2,ADL-N_QRC_BAT,RPL_S_PO_P2,ADL_N_REV0,ADL-N_REV1,ADL_SBGA_5GC,ADL_SBGA_3DC1,ADL_SBGA_3DC2,ADL_SBGA_3DC3,ADL_SBGA_3DC4,ADL_SBGA_3DC,RPL_Px_PO_P2,RPL_SBGA_PO_P2,MTL_IFWI_CBV_TBT,MTL_IFWI_CBV_EC,MTL_IFWI_CBV_BIOS,RPL_P_PO_P2</t>
  </si>
  <si>
    <t>Verify OS debug support using Windbg via native serial UART</t>
  </si>
  <si>
    <t>CSS-IVE-65456</t>
  </si>
  <si>
    <t>GLK-FW-PO,EC-NA,L5_milestone_only,ICL_PSS_BAT_NEW,TGL_RFR,InProdATMS1.0_03March2018,ATMS2Activity,UDL_2.0,UDL_ATMS2.0,LKF_PO_Phase1,LKF_PO_New_P1,TGL_ERB_PO,EC-PD-NA,OBC-CNL-PCH-DFX-Debug,OBC-CFL-PCH-DFX-Debug,OBC-ICL-PCH-DFX-Debug,OBC-TGL-PCH-DFX-Debug,OBC-LKF-PCH-DFX-Debug,GLK_ATMS1.0_Automated_TCs,LKF_B0_Power_ON,RKL_POE,RKL_CML_S_TGPH_PO_P2,CML-H_ADP-S_PO_Phase3,ADL-S_ADP-S_DDR4_2DPC_PO_Phase3,RKL_S_TGPH_POE,RKL_S_CMPH_POE,COMMON_QRC_BAT,ADL_P_ERB_BIOS_PO,MTL_PSS_1.0,LNL_M_PSS1.0,ADL-P_ADP-LP_DDR4_PO Suite_Phase3,PO_Phase_3,RKL-S X2_(CML-S+CMP-H)_S62,RKL-S X2_(CML-S+CMP-H)_S102,ADL-P_ADP-LP_LP5_PO Suite_Phase3,ADL-P_ADP-LP_DDR5_PO Suite_Phase3,ADL-P_ADP-LP_LP4x_PO Suite_Phase3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MTL_PSS_0.8_Block,MTL_HFPGA_SOC_S,RPL-S_ 5SGC1,RPL-S_2SDC7,RPL-S_3SDC1,RPL-S_4SDC1,RPL-S_3SDC1,RPL-S_4SDC2,RPL-S_4SDC2,RPL-S_2SDC1,RPL-S_2SDC2,RPL-S_2SDC3,RPL_S_MASTER,RPL_P_MASTER,RPL_S_BackwardCompc,ADL-S_ 5SGC_1DPC,ADL-S_4SDC1,ADL-S_4SDC2,ADL-S_4SDC3,ADL-S_3SDC4,ADL_N_MASTER,ADL_N_REV0,ADL_N_5SGC1,ADL_N_4SDC1,ADL_N_3SDC1,ADL_N_2SDC1,ADL_N_2SDC2,ADL_N_2SDC3,MTL_S_MASTER,MTL_P_MASTER,MTL_M_MASTER,MTL_Test_Suite,MTL_PSS_0.8 ,IFWI_TEST_SUITE,IFWI_COMMON_UNIFIED,MTL_TRY_RUN,ADL_N_QRCBAT,ADL-P_5SGC1,ADL-P_5SGC2,RPL_S_PO_P2,ADL_M_QRC_BAT,ADL-M_5SGC1,ADL-M_3SDC2,ADL-M_2SDC1,ADL-M_2SDC2,ADL_N_PO_Phase3,ADL-N_QRC_BAT,ADL-N_REV1,ADL_SBGA_5GC,ADL_SBGA_3DC1,ADL_SBGA_3DC2,ADL_SBGA_3DC3,ADL_SBGA_3DC4,ADL_SBGA_3DC,RPL_Px_PO_P2,RPL_SBGA_PO_P2,MTL_IFWI_CBV_BIOS,RPL_P_PO_P2</t>
  </si>
  <si>
    <t>Verify OS installation on SUT</t>
  </si>
  <si>
    <t>CSS-IVE-75927</t>
  </si>
  <si>
    <t>ICL-FW-PSS0.3,GLK-FW-PO,ICL-FW-PSS0.5,ICL_PSS_BAT_NEW,GLK-RS3-10_IFWI,BIOS_BAT_QRC,TGL_PreAlpha,InProdATMS1.0_03March2018,OBC-CNL-PCH-PCIE-Storage-NVME,OBC-CFL-PCH-PCIE-Storage-NVME,OBC-ICL-PCH-PCIE-Storage-NVME,OBC-TGL-PCH-PCIE-Storage-NVME,OBC-LKF-PCH-PCIE-Storage-NVMe,TGL_BIOS_PO_P1,LKF_ROW_BIOS,RKL_POE,RKL_CML_S_TGPH_PO_P2,TGL_IFWI_FOC_BLUE,PSS_ADL_Automation_In_Production,CML-H_ADP-S_PO_Phase1,ADL-S_TGP-H_PO_Phase1,LKF_WCOS_BIOS_BAT_NEW,ADL_S_Dryrun_Done,RKL_S_CMPH_POE_Sanity,RKL_S_TGPH_POE_Sanity,ADL_P_Automated_TCs,COMMON_QRC_BAT,ADL_P_ERB_BIOS_PO,ADL_S_QRCBAT,IFWI_Payload_Common,TGL_U_GC_DC,ADL-S_Delta1,ADL-S_Delta2,ADL-S_Delta3,RKL-S X2_(CML-S+CMP-H)_S102,RKL-S X2_(CML-S+CMP-H)_S62,ADL-P_QRC_BAT,MTL_TRY_RUN,MTL_PSS_0.5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QRC_BAT_Customized,ADL-P_5SGC1,ADL-P_5SGC2,RKL_S_X1_2*1SDC,ADL_M_QRC_BAT,ADL-M_5SGC1,ADL-M_3SDC2,ADL-M_2SDC1,ADL-M_2SDC2,MTL_SIMICS_IN_EXECUTION_TEST,ADL-N_QRC_BAT,RPL_S_QRCBAT,ADL_N_REV0,ADL-N_REV1,MTL_HSLE_Sanity_SOC,ADL_SBGA_5GC,ADL_SBGA_3DC1,ADL_SBGA_3DC2,ADL_SBGA_3DC3,ADL_SBGA_3DC4,ADL_SBGA_3DC,RPL_P_PSS_BIOS,MTL_S_BIOS_Emulation,RPL_Px_QRC,MTL-M/P_Pre-Si_In_Production,MTL_IFWI_IAC_BIOS,MTL_IFWI_CBV_BIOS,LNL_M_PSS0.5,MTL-S_Pre-Si_In_Production,MTL_M_Sanity</t>
  </si>
  <si>
    <t>Verify package C10 with CPU attached M.2 NVMe storage Through VMD</t>
  </si>
  <si>
    <t>CSS-IVE-145693</t>
  </si>
  <si>
    <t>UTR_SYNC,RPL_S_MASTER, RPL_S_BackwardComp,ADL-S_ 5SGC_1DPC,ADL-S_4SDC3,TGL_H_MASTER,RPL-S_ 5SGC1,RPL-S_4SDC2,RPL-S_2SDC3,ADL-P_5SGC1,ADL-M_5SGC1,ADL-M_2SDC1,ADL-P_3SDC5, ,RPL-Px_4SDC1,RPL-P_5SGC1,RPL-P_3SDC2,ADL_SBGA_5GC,RPL-SBGA_5SC,RPL-S_3SDC1,RPL-P_3SDC3,RPL-P_PNP_GC,ADL_SBGA_3DC3,ADL_SBGA_3DC4,ADL_N_4SDC1,ADL_N_2SDC1
,MTL-M_5SGC1,MTL-P_5SGC1, MTL-P_4SDC1 ,MTL-P_4SDC2 ,MTL-P_3SDC3 ,MTL-P_3SDC4</t>
  </si>
  <si>
    <t>Verify package C10 with CPU attached storage Through VMD</t>
  </si>
  <si>
    <t>CSS-IVE-144607</t>
  </si>
  <si>
    <t>IFWI_Payload_PMC,IFWI_Payload_BIOS,MTL_NA,UTR_SYNC,RPL_S_MASTER, RPL_S_BackwardComp,ADL-S_4SDC3,ADL-S_4SDC3,TGL_H_MASTER,RPL-S_ 5SGC1,RPL-S_4SDC2,RPL-S_2SDC3,ADL-M_5SGC1, ,RPL-Px_4SDC1,RPL-P_5SGC1,RPL-P_3SDC2,ADL_SBGA_5GC,ADL-P_5SGC1,ADL-P_2SDC2,ADL_SBGA_3DC3,ADL_SBGA_3DC4,RPL-SBGA_5SGC1</t>
  </si>
  <si>
    <t>Verify PAVP BIOS option</t>
  </si>
  <si>
    <t>CSS-IVE-69482</t>
  </si>
  <si>
    <t>ICL-ArchReview-PostSi,CNL_Automation_Production,TGL_PSS1.0C,CFL_Automation_Production,InProdATMS1.0_03March2018,LKF_PO_Phase2,LKF_PO_New_P3,PSE 1.0,OBC-ICL-GPU-PAVP-Graphics,OBC-TGL-GPU-PAVP-Graphics,TGL_PSS_IN_PRODUCTION,ICL_ATMS1.0_Automation,GLK_ATMS1.0_Automated_TCs,TGL_BIOS_PO_P2,TGL_NEW_BAT,MTL_HFPGA_Audio,TGL_H_PSS_BIOS_BAT,RKL_CMLS_CPU_TCS,ADL-S_Delta2,MTL_PSS_1.1,ADL-M_21H2,UTR_SYNC,Automation_Inproduction,MTL_M_MASTER,MTL_N_MASTER,MTL_P_MASTER,MTL_S_MASTER,RPL_S_MASTER,RPL_S_MASRTER,RPL_P_MASTER,RPL_S_BackwardComp,ADL-S_4SDC1,ADL-S_4SDC2,ADL-S_4SDC4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ADL-S_Post-Si_In_Production,MTL-M_5SGC1,MTL-M_4SDC1,MTL-M_4SDC2,MTL-M_3SDC3,MTL-M_2SDC4,MTL-M_2SDC5,MTL-M_2SDC6,LNL_M_PSS0.5,MTL-P_5SGC1,MTL-P_4SDC1,MTL-P_4SDC2,MTL-P_3SDC3,MTL-P_3SDC4,MTL-P_2SDC5,MTL-P_2SDC6,LNL_M_PSS1.1,RPL-S_Post-Si_In_Production</t>
  </si>
  <si>
    <t>Verify PC10 with TBT Dock Hotplug/unplug after S4</t>
  </si>
  <si>
    <t>CSS-IVE-130050</t>
  </si>
  <si>
    <t>MCU_NO_HARM,RKL_CMLS_CPU_TCS,IFWI_Payload_TBT,IFWI_Payload_Dekel,IFWI_Payload_EC,MTL_PSS_1.1,UTR_SYNC,RPL_S_MASTER,RPL_S_BackwardComp,ADL-S_ 5SGC_1DPC,TGL_H_MASTER,RPL-S_ 5SGC1,RPL-S_4SDC1,CQN_DASHBOARD,ADL-P_5SGC1,ADL-P_5SGC2,ADL-M_5SGC1,ADL-M_2SDC2,ADL-M_3SDC1,ADL-P_4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</si>
  <si>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PCH DFx Trace hub support</t>
  </si>
  <si>
    <t>CSS-IVE-133123</t>
  </si>
  <si>
    <t>ADL_S_Dryrun_Done,MTL_PSS_1.0,LNL_M_PSS1.0,MTL_PSS_0.8,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ADL-P_5SGC1,ADL-P_5SGC2,ADL-M_5SGC1,ADL-M_3SDC2,ADL-M_2SDC1,ADL-M_2SDC2,MTL_SIMICS_IN_EXECUTION_TEST,ADL-N_REV1,ADL_SBGA_5GC,ADL_SBGA_3DC1,ADL_SBGA_3DC2,ADL_SBGA_3DC3,ADL_SBGA_3DC4,ADL_SBGA_3DC,ADL-S_Post-Si_In_Production,LNL_M_PSS0.5,RPL-S_Post-Si_In_Production</t>
  </si>
  <si>
    <t>Verify PCIe controller type device detection in EFI shell</t>
  </si>
  <si>
    <t>CSS-IVE-97233</t>
  </si>
  <si>
    <t>Optane-TCs,CFL-PRDtoTC-Mapping,ICL_BAT_NEW,BIOS_EXT_BAT,UDL2.0_ATMS2.0,OBC-CNL-PCH-PCIe-IO-Storage_NVME,OBC-CFL-PCH-PCIe-IO-Storage_NVME,OBC-ICL-PCH-PCIe-IO-Storage_NVME,OBC-TGL-PCH-PCIe-IO-Storage_NVME,TGL_BIOS_PO_P1,TGL_IFWI_PO_P1,CML_DG1,RKL_POE,RKL_CML_S_TGPH_PO_P3,TGL_IFWI_FOC_BLUE,CML-H_ADP-S_PO_Phase1,ADL-S_TGP-H_PO_Phase1,RKL_S_CMPH_POE,RKL_S_TGPH_POE,COMMON_QRC_BAT,BIOS_BAT_QRC,ADL_P_ERB_BIOS_PO,ADL_S_QRCBAT,IFWI_Payload_BIOS,IFWI_Payload_PCHC,ADL-S_Delta1,MTL_PSS_1.0,ADL-P_QRC_BAT,RPL_S_PSS_BASE,UTR_SYNC,RPL_S_MASTER,RPL_S_BackwardComp,ADL-S_ 5SGC_1DPC,ADL-S_4SDC1,ADL-S_4SDC2,ADL-S_4SDC3,ADL_N_MASTER,ADL_N_PSS_0.8,TGL_H_MASTER,RPL-S_4SDC2,RPL-S_2SDC8,ADL_N_QRCBAT,ADL-P_5SGC1,ADL-P_5SGC2,ADL-M_5SGC1,RPL-Px_5SGC1,RPL-Px_4SDC1,TGL_H_NA_GC,MTL_SIMICS_BLOCK,RPL-P_5SGC1,RPL-P_4SDC1,RPL-P_3SDC2,RPL-S_ 5SGC1,RPL-S_4SDC1,RPL-S_4SDC2,RPL-S_2SDC2,RPL-S_2SDC3,RPL_S_QRCBAT,ADL_SBGA_5GC,ADL_SBGA_3DC1,ADL_SBGA_3DC2,ADL_SBGA_3DC3,ADL_SBGA_3DC4,MTL_M_NA,RPL-SBGA_5SC,RPL-SBGA_3SC,MTL_PSS_1.0_BLOCK,RPL_Px_QRC,MTL-M_5SGC1,MTL-M_4SDC1,MTL-M_4SDC2,MTL-M_3SDC3,MTL-M_2SDC4,MTL-P_5SGC1, MTL-P_4SDC1 ,MTL-P_4SDC2 ,MTL-P_3SDC3 ,MTL-P_3SDC4</t>
  </si>
  <si>
    <t>Verify PCIe SD Card 4.0 plug and play during CMS</t>
  </si>
  <si>
    <t>CSS-IVE-117849</t>
  </si>
  <si>
    <t>CML_DG1,UTR_SYNC,RPL_S_MASTER, RPL_S_BackwardComp,ADL-P_SODIMM_DDR5_NA,ADL-S_ 5SGC_1DPC,ADL-S_4SDC2,ADL-S_4SDC2,ADL_N_MASTER,ADL_N_5SGC1,ADL_N_3SDC1,ADL_N_2SDC2,RPL-S_ 5SGC1,RPL-S_4SDC1,ADL-P_5SGC1,ADL-M_5SGC1,ADL-M_4SDC1,ADL-P_3SDC1,RPL-Px_5SGC1,RPL-P_5SGC1,ADL_SBGA_5GC,RPL-SBGA_5SC,MTL-M_5SGC1,MTL-M_4SDC1,MTL-M_2SDC4,MTL-M_2SDC5,MTL-M_2SDC6</t>
  </si>
  <si>
    <t>Verify PCIe SD Card data transfer  pre and post S4 , S5 , warm and cold reboot cycles</t>
  </si>
  <si>
    <t>CSS-IVE-145039</t>
  </si>
  <si>
    <t>ICL_PSS_BAT_NEW,InProdATMS1.0_03March2018,PSE 1.0,OBC-CNL-PCH-PXHCI-USB-USB2_HUB,OBC-CFL-PCH-PXHCI-USB-USB2_HUB,OBC-ICL-PCH-XHCI-USB-USB2_HUB,OBC-TGL-PCH-XHCI-USB-USB2_HUB,WCOS_BIOS_EFI_ONLY_TCS,BIOS_BAT_QRC,IFWI_Payload_PCHC,RKL-S X2_(CML-S+CMP-H)_S102,RKL-S X2_(CML-S+CMP-H)_S62,UTR_SYNC,RPL_S_MASTER,RPL_S_BackwardComp,ADL-S_ 5SGC_1DPC,ADL-S_4SDC2,ADL_N_MASTER,COMMON_QRC_BAT,ADL_N_5SGC1,ADL_N_3SDC1,ADL_N_2SDC2,ADL_N_2SDC3,MTL_Test_Suite,IFWI_TEST_SUITE,IFWI_COMMON_UNIFIED,RPL-S_ 5SGC1,MTL_TEMP,ADL-P_5SGC1,ADL-M_5SGC1,ADL-M_4SDC1,ADL-P_3SDC1,RPL-Px_5SGC1,RPL-P_5SGC1,RPL_P_MASTER,ADL_SBGA_5GC,RPL-SBGA_5SC,MTL_PSS_1.0_BLOCK,RPL-S_5SGC1,RPL-S_4SDC1,ADN_N_5SGC1,ADL_N_4SDC1,ADL_N_2SDC1,MTL-M_5SGC1,MTL-M_4SDC1,MTL-M_2SDC4,MTL-M_2SDC5,MTL-M_2SDC6,MTL_IFWI_CBV_PMC,MTL_IFWI_CBV_BIOS,IPU22.2_BIOS_change</t>
  </si>
  <si>
    <t>Verify Per Platform Antenna Gain support in BIOS</t>
  </si>
  <si>
    <t>CSS-IVE-118409</t>
  </si>
  <si>
    <t>CML_Delta_From_WHL,RKL-S X2_(CML-S+CMP-H)_S62,RKL-S X2_(CML-S+CMP-H)_S102,UTR_SYNC,RPL_S_MASTER,RPL_S_BackwardComp,ADL-S_ 5SGC_1DPC,ADL-S_4SDC1,ADL-S_4SDC2,ADL-S_4SDC4,ADL_N_MASTER,ADL_N_REV0,ADL_N_5SGC1,ADL_N_4SDC1,ADL_N_3SDC1,ADL_N_2SDC1,ADL_N_2SDC2,ADL_N_2SDC3,TGL_H_MASTER,TGL_H_5SGC1,TGL_H_4SDC1,RPL-S_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</si>
  <si>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Pkg C-state with SUT idle and display ON</t>
  </si>
  <si>
    <t>CSS-IVE-130051</t>
  </si>
  <si>
    <t>ADL-M_5SGC1,ADL-M_3SDC1,ADL-M_3SDC2,ADL-M_2SDC1,ADL-M_2SDC2,RPL-P_5SGC1,RPL-P_4SDC1,RPL-P_3SDC2,RPL-P_2SDC4,MCU_NO_HARM,RKL_POE,RKL_CML_S_TGPH_PO_P3,ADL-S_TGP-H_PO_Phase2,RKL_S_CMPH_POE,RKL_CMLS_CPU_TCS,ADL_P_ERB_BIOS_PO,ADL-S_Delta1,ADL-S_Delta2,RKL-S X2_(CML-S+CMP-H)_S102,RKL-S X2_(CML-S+CMP-H)_S62,UTR_SYNC,RPL_S_MASTER,RPL_S_BackwardComp,ADL-S_4SDC2,ADL_N_MASTER,ADL_N_PSS_1.1,ADL_N_5SGC1,ADL_N_4SDC1,ADL_N_3SDC1,ADL_N_2SDC1,ADL_N_2SDC2,ADL_N_2SDC3,TGL_H_MASTER,RPL-S_ 5SGC1,RPL-S_4SDC1,RPL-S_3SDC1,RPL-S_4SDC2,RPL-S_2SDC1,RPL-S_2SDC2,RPL-S_2SDC3,ADL-P_5SGC1,ADL-P_5SGC2,RPL_Steps_Tag_NA,MTL_Steps_Tag_NA,RPL-Px_5SGC1,RPL-Px_3SDC1,MTL_S_PSS_0.8,MTL_S_IFWI_PSS_0.8,RPL-P_5SGC1,RPL-P_4SDC1,RPL-P_3SDC2,RPL-P_2SDC4,ADL_N_REV0,ADL-N_REV1,ADL_SBGA_5GC,ADL_SBGA_3DC1,ADL_SBGA_3DC2,ADL_SBGA_3DC3,ADL_SBGA_3DC4,RPL-SBGA_5SC,RPL-SBGA_3SC1,RPL-P_3SDC3,RPL-P_PNP_GC,RPL-S_2SDC7,MTL-P_5SGC1,MTL-P_4SDC1,MTL-P_4SDC2,MTL-P_3SDC3,MTL-P_3SDC4,MTL-P_2SDC5,MTL-P_2SDC6</t>
  </si>
  <si>
    <t>Verify Platform PL1 and PL2 Bios options</t>
  </si>
  <si>
    <t>CSS-IVE-70972</t>
  </si>
  <si>
    <t>CFL-PRDtoTC-Mapping,UDL2.0_ATMS2.0,CML_Delta_From_WHL,WCOS_BIOS_EFI_ONLY_TCS,RKL_CMLS_CPU_TCS,RKL-S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-P_4SDC1,RPL_P_PSS_BIOS,RPL-Px_5SGC1,MTL-M_5SGC1,MTL-M_4SDC1,MTL-M_4SDC2,MTL-M_3SDC3,MTL-M_2SDC4,MTL-M_2SDC5,MTL-M_2SDC6,RPL-SBGA_4SC,RPL-SBGA_3SC,RPL-SBGA_2SC1,RPL-SBGA_2SC2,MTL-P_5SGC1,MTL-P_4SDC1,MTL-P_4SDC2,MTL-P_3SDC3,MTL-P_3SDC4,MTL-P_2SDC5,MTL-P_2SDC6</t>
  </si>
  <si>
    <t>Verify platform supports corresponding option in BIOS to enable/disable GPRs in Crash Log data</t>
  </si>
  <si>
    <t>CSS-IVE-129646</t>
  </si>
  <si>
    <t>MTL_PSS_1.0,LNL_M_PSS1.0,MTL_PSS_0.8,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ADL-S_ 5SGC_1DPC,ADL-S_4SDC1,ADL-S_4SDC2,ADL-S_4SDC4,ADL_N_REV0,ADL_N_5SGC1,ADL_N_4SDC1,ADL_N_3SDC1,ADL_N_2SDC1,ADL_N_2SDC2,ADL_N_2SDC3,MTL_M_MASTER,MTL_S_MASTER,MTL_P_MASTER,ADL-P_5SGC1,ADL-P_5SGC2,ADL-M_5SGC1,ADL-M_3SDC2,ADL-M_2SDC1,ADL-M_2SDC2,MTL_SIMICS_IN_EXECUTION_TEST,ADL-N_REV1,ADL_SBGA_5GC,ADL_SBGA_3DC1,ADL_SBGA_3DC2,ADL_SBGA_3DC3,ADL_SBGA_3DC4,ADL_SBGA_3DC,ADL-S_Post-Si_In_Production,MTL-M/P_Pre-Si_In_Production,MTL-S_Pre-Si_In_Production,ADL-N_Post-Si_In_Production</t>
  </si>
  <si>
    <t>Verify platform"s Power Limit 1 and Power Limit 2 values</t>
  </si>
  <si>
    <t>CSS-IVE-118232</t>
  </si>
  <si>
    <t>OBC-ICL-CPU-PMC-PM-PowerLimit,New,COMMON_QRC_BAT,RKL_CMLS_CPU_TCS,UTR_SYNC,ADL_S_NA,RPL_S_BackwardComp,RPL_S_MASTER,RPL-P_5SGC1,RPL-P_5SGC2,RPL-P_2SDC3,ADL-P_SODIMM_DDR5_NA,ADL-S_ 5SGC_1DPC,ADL-S_4SDC1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</si>
  <si>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PlayReady3 functionality pre and post S4 and S5 cycles</t>
  </si>
  <si>
    <t>CSS-IVE-145169</t>
  </si>
  <si>
    <t>BIOS_Optimization,COMMON_QRC_BAT,MTL_PSS_1.1,ADL-M_21H2,UTR_SYNC,RPL_S_MASTER,RPL_S_BackwardComp,ADL-S_4SDC2,ADL_N_MASTER,ADL_N_5SGC1,ADL_N_4SDC1,ADL_N_3SDC1,ADL_N_2SDC1,ADL_N_2SDC2,ADL_N_2SDC3,RPL-S_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3,MTL-P_3SDC4,MTL-P_2SDC5,MTL-P_2SDC6,LNL_M_PSS1.1</t>
  </si>
  <si>
    <t>Verify plug &amp; unplug USB hub over USB Type-A port</t>
  </si>
  <si>
    <t>CSS-IVE-69910</t>
  </si>
  <si>
    <t>GraCom,GLK-FW-PO,CFL-PRDtoTC-Mapping,UDL2.0_ATMS2.0,OBC-CNL-PCH-PXHCI-USB-USB2_Storage,OBC-ICL-PCH-XHCI-USB-USB2_Storage,OBC-TGL-PCH-XHCI-USB-USB2_Storage,OBC-CFL-PCH-PXHCI-USB-USB2_Storage,ADL_S_Dryrun_Done,ADL-S_Delta2,MTL_PSS_0.8,RKL-S X2_(CML-S+CMP-H)_S102,RKL-S X2_(CML-S+CMP-H)_S62,UTR_SYNC,MTL_HFPGA_SOC_S,RPL_S_MASTER,RPL_S_BackwardComp,MTL_VS_0.8,ADL-S_ 5SGC_1DPC,ADL-S_4SDC2,ADL_N_MASTER,ADL_N_REV0,ADL_N_5SGC1,ADL_N_4SDC1,ADL_N_3SDC1,ADL_N_2SDC1,ADL_N_2SDC2,ADL_N_2SDC3,TGL_H_MASTER,RPL-S_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LNL_M_PSS0.8,LNL_M_PSS1.0,RPL-PX_5SGC1,ADL-S_Post-Si_In_Production,MTL-M_5SGC1,MTL-M_4SDC1,MTL-M_4SDC2,MTL-M_3SDC3,MTL-M_2SDC4,MTL-M_2SDC5,MTL-M_2SDC6,MTL-P_5SGC1,MTL-P_4SDC1,MTL-P_4SDC2,MTL-P_3SDC3,MTL-P_3SDC4,MTL-P_2SDC5,MTL-P_2SDC6,JSL_QRC_BAT</t>
  </si>
  <si>
    <t>Verify post code functionality across Sx cycles</t>
  </si>
  <si>
    <t>CSS-IVE-118169</t>
  </si>
  <si>
    <t>EC-FV1,CML_EC_BAT,TGL_NEW_BAT,LKF_WCOS_BIOS_BAT_NEW,EC-FV,ECVAL-DT-FV,EC_MECC,RKL-S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</si>
  <si>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Verify Post Codes for Connected Standby entry and exit</t>
  </si>
  <si>
    <t>CSS-IVE-80326</t>
  </si>
  <si>
    <t>ICL_BAT_NEW,BIOS_EXT_BAT,InProdATMS1.0_03March2018,PSE 1.0,OBC-CNL-PTF-PMC-PM-s0ix,OBC-CFL-PTF-PMC-PM-S0ix,OBC-ICL-PTF-PMC-PM-S0ix,OBC-TGL-PTF-PMC-PM-S0ix,OBC-LKF-PTF-PMC-PM-S0ix,RKL_CMLS_CPU_TCS,RKL-S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_PSS_1.0,MTL-P_5SGC1,MTL-P_4SDC1,MTL-P_4SDC2,MTL-P_3SDC3,MTL-P_3SDC4,MTL-P_2SDC5,MTL-P_2SDC6,RPL-S_2SDC8,</t>
  </si>
  <si>
    <t>Verify Power Button Functionality in AC and DC</t>
  </si>
  <si>
    <t>CSS-IVE-61857</t>
  </si>
  <si>
    <t>ICL-ArchReview-PostSi,InProdATMS1.0_03March2018,PSE 1.0,OBC-CNL-EC-GPIO-HardwareButtons-PowerButton,OBC-CFL-EC-GPIO-HardwareButtons-PowerButton,OBC-ICL-EC-GPIO-HwBtns/LEDs/Switchs-PowerButton,OBC-TGL-EC-GPIO-HwBtns/LEDs/Switchs-PowerButton,TGL_BIOS_PO_P3,EC-FV,EC-WCOS-NEW,EC_MECC,UTR_SYNC,ADL_N_MASTER,ADL_N_PSS_0.8,ADL_N_5SG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</si>
  <si>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Power Button press can shutdown and power up the system</t>
  </si>
  <si>
    <t>CSS-IVE-92236</t>
  </si>
  <si>
    <t>RPL-S_ 5SGC1,RPL-S_4SDC1,RPL-S_4SDC2,RPL-S_3SDC1,RPL-S_2SDC1,RPL-S_2SDC2,RPL-S_2SDC3,RPL-S_2SDC7,EC-BAT,EC-SX,EC-GPIO,GLK-RS3-10_IFWI,CFL_Automation_Production,InProdATMS1.0_03March2018,LKF_PO_Phase2,LKF_PO_Phase3,LKF_PO_New_P3,PSE 1.0,EC-BAT-automation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TGL_NEW_BAT,ADL_S_Dryrun_Done,PSS_ADL_Automation_In_Production,LKF_Automation_IFWIBIOS,ADL_P_Automated_TCs,EC-FV,ECVAL-DT-EXBAT,MTL_PSS_0.5,IFWI_Payload_PMC,IFWI_Payload_EC,EC_MECC,ADL-S_Delta2,RKL-S X2_(CML-S+CMP-H)_S102,RKL-S X2_(CML-S+CMP-H)_S62,RPL_S_PSS_BASE,ADL-M_21H2,UTR_SYNC,MTL_HFPGAADL_N_MASTER,RPL_S_MASTER,RPL_S_BackwardComp,ADL-S_ 5SGC_1DPC,ADL-S_4SDC1,ADL_N_PSS_0.5,ADL_N_5SGC1,ADL_N_4SDC1,ADL_N_3SDC1,ADL_N_2SDC1,ADL_N_2SDC2,ADL_N_2SDC3,IFWI_TEST_SUITE,IFWI_COMMON_UNIFIED,MTL_Test_Suite,MTL_PSS_0.8,RPL-S_5SGC1,7,ADL-P_5SGC1,ADL-P_5SGC2,ADL-M_5SGC1,MTL_SIMICS_IN_EXECUTION_TEST,RPL-Px_5SGC1,RPL-Px_3SDC1,ADL_N_REV0,ADL-N_REV1,ADL_SBGA_5GC,GLK-IFWI-SI,ICL-ArchReview-PostSi,OBC-CNL-EC-SMC-EM-ManageCharger,OBC-CFL-EC-SMC-EM-ManageCharger,OBC-ICL-EC-SMC-EM-ManageCharger,OBC-TGL-EC-SMC-EM-ManageCharger,OBC-LKF-PTF-DekelPhy-EM-PMC_EClite_ManageCharger,CML_BIOS_SPL,CML_EC_FV,IFWI_Payload_Platform,ADL_N_MASTER,TGL_H_MASTER,RPL-P_5SGC1,RPL-P_5SGC2,RPL-P_4SDC1,RPL-P_3SDC2,RPL-P_2SDC3,RPL_P_PSS_BIOS,RPL-P_3SDC3,RPL-P_2SDC4,RPL-P_PNP_GC,RPL-Px_4SDC1,LNL_M_PSS0.5,RPL-Px_3SDC2,MTL_S_BIOS_Emulation,ADL-S_Post-Si_In_Production,MTL-M/P_Pre-Si_In_ProductionMTL-M_4SDC2,MTL-M_3SDC3,MTL-M_2SDC4,MTL-M_2SDC5,MTL-M_2SDC6,MTL-M_5SGC1,MTL-M_4SDC1,MTL_IFWI_CBV_PMC,MTL_IFWI_CBV_EC,MTL_IFWI_CBV_BIOS,RPL-SBGA_5SC,MTL-S_Pre-Si_In_Production,MTL-P_5SGC1,MTL-P_4SDC1,MTL-P_4SDC2,MTL-P_3SDC3,MTL-P_3SDC4,MTL-P_2SDC5,MTL-P_2SDC6,MTL_A0_P1,RPL-S_Post-Si_In_Production,ADL-N_Post-Si_In_Production,RPL-S_2SDC8</t>
  </si>
  <si>
    <t>Verify Power Management (PM) support for GT</t>
  </si>
  <si>
    <t>CSS-IVE-70951</t>
  </si>
  <si>
    <t>UDL2.0_ATMS2.0,OBC-ICL-GPU-Punit-PM,OBC-TGL-GPU-Punit-PM,ADL-S_TGP-H_PO_Phase2,ADL_S_Dryrun_Done,COMMON_QRC_BAT,ADL-S_Delta1,RKL-S X2_(CML-S+CMP-H)_S62,ADL-P_QRC_BAT,UTR_SYNC,RPL_S_MASTER,RPL_P_MASTER,RPL_S_BackwardComp,ADL-S_4SDC2,TGL_H_MASTER,RPL-S_ 5SGC1,RPL-S_4SDC1,RPL-S_3SDC1,RPL-S_4SDC2,RPL-S_2SDC1,RPL-S_2SDC2,RPL-S_2SDC3,ADL-P_5SGC1,ADL-P_5SGC2,RKL_S_X1_2*1SDC,ADL_M_QRC_BAT,ADL-M_5SGC1,ADL_N_REV0,RPL-Px_5SGC1,RPL-Px_4SDC1,RPL-P_5SGC1,RPL-P_4SDC1,RPL-P_3SDC2,RPL-P_2SDC4,ADL-N_REV1,ADL_SBGA_5GC,ADL_SBGA_3DC1,ADL_SBGA_3DC2,ADL_SBGA_3DC3,ADL_SBGA_3DC4,RPL-SBGA_5SC,RPL-SBGA_3SC1,ADL-M_3SDC1,ADL-M_3SDC2,ADL-M_2SDC1,ADL-M_2SDC2,RPL-P_3SDC3,RPL-P_PNP_GC,RPL-S_2SDC7,MTL-M_5SGC1,MTL-M_4SDC1,MTL-M_4SDC2,MTL-M_3SDC3,MTL-M_2SDC4,MTL-M_2SDC5,MTL-M_2SDC6,ADL-S_Post-Si_In_Production,MTL-P_5SGC1,MTL-P_4SDC1,MTL-P_4SDC2,MTL-P_3SDC3,MTL-P_3SDC4,MTL-P_2SDC5,MTL-P_2SDC6</t>
  </si>
  <si>
    <t>Verify PPIN feature support using Processor Utility tool</t>
  </si>
  <si>
    <t>CSS-IVE-114973</t>
  </si>
  <si>
    <t>UDL2.0_ATMS2.0,OBC-TGL-CPU-PPIN-System,OBC-ICL-CPU-PPIN-System,RKL-S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</si>
  <si>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PPIN Feature when SUT is in EOM mode</t>
  </si>
  <si>
    <t>CSS-IVE-114980</t>
  </si>
  <si>
    <t>ICL-ArchReview-PostSi,ICL_RFR,UDL2.0_ATMS2.0,OBC-TGL-CPU-PPIN-System,OBC-ICL-CPU-PPIN-System,RKL-S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</si>
  <si>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Processor reaches all P-states irrespective of C-states</t>
  </si>
  <si>
    <t>CSS-IVE-50806</t>
  </si>
  <si>
    <t>NeedTochangeMSRvaluesduringPOSTSilicon,InProdATMS1.0_03March2018,PSE 1.0,OBC-CNL-CPU-PMC-PM-Pstate,OBC-CFL-CPU-PMC-PM-PState,OBC-ICL-CPU-PMC-PM-PState,OBC-LKF-CPU-PMC-PM-PState,OBC-TGL-CPU-PMC-PM-Pstate,KBLR_ATMS1.0_Automated_TCs,TGL_BIOS_PO_P2,LKF_B0_Power_ON,ADL-S_TGP-H_PO_Phase2,ADL-S_TGP-H_PO_Phase3,WCOS_BIOS_WHCP_REQ,LKF_WCOS_BIOS_BAT_NEW,COMMON_QRC_BAT,RKL_CMLS_CPU_TCS,RKL-S X2_(CML-S+CMP-H)_S62,RKL-S X2_(CML-S+CMP-H)_S102,PRT_FIX,ADL-P_QRC_BAT,UTR_SYNC,RPL_S_BackwardComp,RPL_S_MASTER,RPL-P_5SGC1,RPL-P_5SGC2,RPL-P_2SDC3,ADL-S_ 5SGC_1DPC,ADL-S_4SDC1,ADL_N_MASTER,ADL_N_PSS_1.1,ADL_N_5SGC1,ADL_N_4SDC1,ADL_N_3SDC1,ADL_N_2SDC1,ADL_N_2SDC2,ADL_N_2SDC3,TGL_H_MASTER,RPL-S_4SDC1,ADL-P_5SGC1,ADL-P_5SGC2,RKL_S_X1_2*1SDC,ADL-M_5SGC1,ADL-N_QRC_BAT,RPL_S_PO_P3,ADL_N_REV0,ADL-N_REV1,RPL_S_Delta_TCD,ADL_SBGA_5GC,ADL_SBGA_3DC1,ADL_SBGA_3DC2,RPL-Px_5SGC1,RPL_Px_PO_P3,MTL-M_5SGC1,MTL-M_4SDC1,MTL-M_4SDC2,MTL-M_3SDC3,MTL-M_2SDC4,MTL-M_2SDC5,MTL-M_2SDC6,RPL_SBGA_PO_P3,MTL_PSS_1.0,MTL-P_5SGC1,MTL-P_4SDC1,MTL-P_4SDC2,MTL-P_3SDC3,MTL-P_3SDC4,MTL-P_2SDC5,MTL-P_2SDC6</t>
  </si>
  <si>
    <t>Verify RAR TIMER CONFIG post MRC</t>
  </si>
  <si>
    <t>CSS-IVE-133778</t>
  </si>
  <si>
    <t>COMMON_QRC_BAT,ADL-S_Delta1,UTR_SYNC,ADL_N_MASTER,MTL_S_MASTER,RPL_S_MASTER,RPL_S_BackwardComp,ADL-S_ 5SGC_1DPC,ADL-S_4SDC3,ADL_N_PSS_0.8,ADL_N_5SGC1,ADL_N_4SDC1,ADL_N_3SDC1,ADL_N_2SDC1,ADL_N_2SDC2,ADL_N_2SDC3,TGL_H_MASTER,RPL-S_ 5SGC1,RPL-S_4SDC2,RPL-S_4SDC2,RPL-S_2SDC8,RPL-S_2SDC1,RPL-S_2SDC2,RPL-S_2SDC3,ADL-P_5SGC1,ADL-P_5SGC2,ADL-M_5SGC1,ADL_N_REV0,RPL-Px_5SGC1, ,RPL-Px_4SDC1,RPL-P_5SGC1,RPL-P_4SDC1,RPL-P_3SDC2,ADL-N_REV1,ADL_SBGA_5GC,ADL-S_Post-Si_In_Production,MTL-M_5SGC1,MTL-M_4SDC1,MTL-M_4SDC2,MTL-M_3SDC3,MTL-M_2SDC4,MTL-M_2SDC5,MTL-M_2SDC6,LNL_M_PSS0.5,MTL-P_5SGC1, MTL-P_4SDC1 ,MTL-P_4SDC2 ,MTL-P_3SDC3 ,MTL-P_3SDC4 ,MTL-P_2SDC5 ,MTL-P_2SDC6</t>
  </si>
  <si>
    <t>Verify rear camera is functioning properly for capturing images pre and post S0i3(Modern Standby) cycle</t>
  </si>
  <si>
    <t>checked with POR NVME</t>
  </si>
  <si>
    <t>CSS-IVE-90817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</si>
  <si>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RPL-Px_4SDC1,RPL-P_5SGC1,RPL-P_3SDC2,RPL-P_2SDC4,ADL_N_REV0,ADL-N_REV1,ADL-M_5SGC1,ADL-M_2SDC2,RPL-P_3SDC3,RPL-P_PNP_GC,MTL-M_4SDC1,MTL-M_2SDC4,MTL_IFWI_IAC_IUNIT,MTL_IFWI_CBV_IUNIT,MTL_IFWI_CBV_BIOS,MTL-P_5SGC1,MTL-P_4SDC1,MTL-P_2SDC5</t>
  </si>
  <si>
    <t>Verify rear camera is functioning properly for previewing and capturing a video pre and post S0i3(Modern Standby) cycle</t>
  </si>
  <si>
    <t>CSS-IVE-90819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</si>
  <si>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ADL-P_4SDC2,ADL-P_3SDC1,ADL-P_2SDC4,RPL-Px_4SDC1,RPL-P_5SGC1,RPL-P_3SDC2,RPL-P_2SDC4,ADL_N_REV0,ADL-N_REV1,ADL-M_5SGC1,ADL-M_3SDC1,ADL-M_3SDC2,ADL-M_2SDC1,ADL-M_2SDC2,RPL-P_3SDC3,RPL-P_PNP_GC,MTL-M_4SDC1,MTL-M_2SDC4,MTL_IFWI_IAC_IUNIT,MTL_IFWI_CBV_BIOS,MTL-P_5SGC1,MTL-P_4SDC1,MTL-P_2SDC5</t>
  </si>
  <si>
    <t>Verify rear camera is functioning properly for previewing and capturing a video pre and post S4, S5, warm and cold reboot cycles</t>
  </si>
  <si>
    <t>CSS-IVE-145242</t>
  </si>
  <si>
    <t>BIOS_Optimization,COMMON_QRC_BAT,UTR_SYNC,ADL-P_SODIMM_DDR5_NA,ADL_N_MASTER,ADL_N_5SGC1,ADL_N_4SDC1,ADL_N_3SDC1,ADL_N_2SDC1,ADL_N_2SDC2,ADL_N_2SDC3,IFWI_FOC_BAT,MTL_Test_Suite,IFWI_COMMON_UNIFIED,IFWI_TEST_SUITE,RPL_S_NA,MTL_P_MASTER,MTL_M_MASTER,ADL-M_3SDC1,ADL-M_3SDC2,ADL-M_2SDC1,ADL-P_4SDC2,ADL-P_3SDC1,ADL-P_2SDC4,RPL_Steps_Tag_NA,MTL_Steps_Tag_NA,RPL-Px_4SDC1,RPL-P_5SGC1,RPL-P_3SDC2,RPL-P_2SDC4,ADL_N_REV0,ADL-N_REV1,ADL-M_5SGC1,ADL-M_3SDC1,ADL-M_3SDC2,ADL-M_2SDC1,ADL-M_2SDC2,RPL-P_3SDC3,RPL-P_PNP_GC,MTL-M_4SDC1,MTL-M_2SDC4,MTL_M_P_PV_POR,MTL_IFWI_CBV_PMC,MTL_IFWI_CBV_IUNIT,
MTL IFWI_Payload_Platform-Val,MTL-P_5SGC1,MTL-P_4SDC1,MTL-P_2SDC5</t>
  </si>
  <si>
    <t>Verify Refine EEPROM and VCM type camera options in BIOS page</t>
  </si>
  <si>
    <t>CSS-IVE-120098</t>
  </si>
  <si>
    <t>TGL_U_GC_DC,IFWI_Payload_BIOS,UTR_SYNC,ADL-P_SODIMM_DDR5_NA,ADL-P_5SGC1,ADL-M_5SGC1,ADL-M_3SDC1,ADL-M_3SDC2,ADL-M_2SDC1,RPL_Steps_Tag_NA,MTL_Steps_Tag_NA,RPL-Px_4SDC1,RPL-P_5SGC1,RPL-P_3SDC2,RPL-P_2SDC4,ADL-M_2SDC2,RPL-P_3SDC3,RPL-P_PNP_GC,MTL_M_P_PV_POR,MTL-M_4SDC1,MTL-M_2SDC4,LNL_M_PSS0.5,MTL-P_5SGC1,MTL-P_4SDC1,MTL-P_2SDC5</t>
  </si>
  <si>
    <t>Verify Row Hammer PRT Bios Knob's Default status.</t>
  </si>
  <si>
    <t>MTL_S_MASTER,RPL_S_MASTER,ADL_S_MASTER,ADL-M_5SGC1,RPL-Px_5SGC1, ,RPL-Px_4SDC1,RPL-P_5SGC1,RPL-P_4SDC1,RPL-P_3SDC2,CVE-2021-0158,RPL-S_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</si>
  <si>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RTC Date and Time at BIOS and OS level</t>
  </si>
  <si>
    <t>CSS-IVE-77378</t>
  </si>
  <si>
    <t>TAG-APL-ARCH-TO-PROD-WW21.2,ICL-FW-PSS0.3,Demo1_OneValidation,ICL_PSS_BAT_NEW,ICL_BAT_NEW,BIOS_EXT_BAT,UDL2.0_ATMS2.0,OBC-CNL-PCH-timer-RTC,OBC-CFL-PCH-timer-RTC,OBC-LKF-PCH-timer-RTC,OBC-ICL-PTF-RTC-InternalBus-FlexIO_BIOSSettings,OBC-TGL-PTF-RTC-InternalBus-FlexIO_BIOSSettings,TGL_BIOS_PO_P3,TGL_H_PSS_BIOS_BAT,RKL_POE,RKL_CML_S_TGPH_PO_P2,CML-H_ADP-S_PO_Phase2,ADL-S_TGP-H_PO_Phase1,WCOS_BIOS_EFI_ONLY_TCS,ADL_S_Dryrun_Done,RKL_S_CMPH_POE,RKL_S_TGPH_POE,COMMON_QRC_BAT,MTL_PSS_0.5,ADL_P_ERB_BIOS_PO,ADL_S_QRCBAT,TGL_U_GC_DC,IFWI_Payload_Platform,ADL-S_Delta1,ADL-S_Delta2,ADL-S_Delta3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5SGC1,RPL-S_2SDC7,RPL-S_3SDC1,RPL-S_4SDC1,RPL-S_3SDC1,RPL-S_4SDC2,RPL-S_4SDC2,RPL-S_2SDC1,RPL-S_2SDC2,RPL-S_2SDC3,RPL_S_MASTER,RPL_S_BackwardCompc,ADL-S_ 5SGC_1DPC,ADL-S_4SDC1,ADL-S_4SDC2,ADL-S_4SDC3,ADL-S_3SDC4,ADL_N_MASTER,ADL_N_5SGC1,ADL_N_4SDC1,ADL_N_3SDC1,ADL_N_2SDC1,ADL_N_2SDC2,ADL_N_2SDC3,MTL_Test_Suite,IFWI_TEST_SUITE,IFWI_COMMON_UNIFIED,TGL_H_MASTER,QRC_BAT_Customized,ADL-P_5SGC1,ADL-P_5SGC2,ADL_M_QRC_BAT,ADL-M_5SGC1,ADL-M_3SDC2,ADL-M_2SDC1,ADL-M_2SDC2,MTL_SIMICS_IN_EXECUTION_TEST,ADL-N_QRC_BAT,RPL_S_QRCBAT,RPL_S_IFWI_PO_Phase2,ADL_N_REV0,ADL-N_REV1,MTL_HSLE_Sanity_SOC,ADL_SBGA_5GC,ADL_SBGA_3DC1,ADL_SBGA_3DC2,ADL_SBGA_3DC3,ADL_SBGA_3DC4,ADL_SBGA_3DC,MTL_IFWI_BAT,RPL_P_PSS_BIOS,MTL_S_BIOS_Emulation,RPL_Px_PO_P2,RPL_Px_QRC,ADL-S_Post-Si_In_Production,MTL_IFWI_IAC_BIOS,LNL_M_PSS0.5,RPL_SBGA_IFWI_PO_Phase2,MTL IFWI_Payload_Platform-Val,RPL_P_PO_P2</t>
  </si>
  <si>
    <t>Verify RTD3 flow support for TBT SSD device</t>
  </si>
  <si>
    <t>CSS-IVE-117850</t>
  </si>
  <si>
    <t>TGL_ERB_PO,TGL_BIOS_PO_P3,TGL_H_PSS_BIOS_BAT,UTR_SYNC,MTL_P_MASTER,MTL_S_MASTER,MTL_M_MASTER,RPL_P_MASTER,RPL_S_MASTER,RPL_S_BackwardComp,ADL-S_ 5SGC_1DPC,TGL_H_MASTER,RPL-S_ 5SGC1,RPL-S_4SDC1,ADL-P_5SGC1,ADL-P_5SGC2,ADL-M_5SGC1,ADL-M_2SDC2,ADL-M_3SDC1,ADL-P_4SDC1,ADL-P_3SDC4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</si>
  <si>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RTD3 flow support for Type-C USB3.1 device</t>
  </si>
  <si>
    <t>CSS-IVE-94319</t>
  </si>
  <si>
    <t>TCSS-TBT-P1,TGL_PSS1.0P,UDL2.0_ATMS2.0,TGL_ERB_PO,TGL_H_PSS_BIOS_BAT,UTR_SYNC,MTL_P_MASTER,MTL_M_MASTER,RPL_P_MASTER,RPL_S_MASTER,RPL_S_BackwardComp,ADL-S_ 5SGC_1DPC,ADL-S_4SDC1,ADL-S_4SDC2,ADL-S_4SDC4,ADL_N_MASTER,ADL_N_5SGC1,ADL_N_4SDC1,ADL_N_3SDC1,ADL_N_2SDC1,ADL_N_2SDC2,ADL_N_2SDC3,TGL_H_MASTER,MTL_VS_0.8_TEST_SUITE_Additional,RPL-S_2SDC3,ADL-P_5SGC1,ADL-P_5SGC2,ADL-M_5SGC1,ADL-M_2SDC2,ADL-M_3SDC1,ADL-M_3SDC2,ADL-M_2SDC1,ADL-P_2SDC1,ADL-P_2SDC2,ADL-P_2SDC3,RPL-Px_5SGC1,RPL-Px_3SDC1,RPL-P_5SGC1,RPL-P_5SGC2,RPL-P_4SDC1,RPL-P_3SDC2,RPL-P_2SDC3,RPL-S_ 5SGC1,RPL-S_4SDC1,RPL-S_3SDC1,RPL-S_4SDC2,RPL-S_2SDC1,RPL-S_2SDC2,ADL_N_REV0,ADL-N_REV1,ADL_SBGA_5GC,RPL-SBGA_5SC,MTL_M_P_PV_POR,MTL-M_5SGC1,MTL-M_4SDC1,MTL-M_4SDC2,MTL-M_3SDC3,MTL-M_2SDC4,MTL-M_2SDC5,MTL-M_2SDC6,MTL-P_5SGC1,MTL-P_4SDC1,MTL-P_4SDC2,MTL-P_3SDC3,MTL-P_3SDC4,MTL-P_2SDC5,MTL-P_2SDC6</t>
  </si>
  <si>
    <t>Verify RTD3 flow support with Clover Falls (CVF) Camera Sensor modules enumeration in OS</t>
  </si>
  <si>
    <t>CSS-IVE-135497</t>
  </si>
  <si>
    <t>TGL_H_Delta,UTR_SYNC,ADL-P_SODIMM_DDR5_NA,RPL_S_NA,ADL-P_5SGC1,ADL-M_5SGC1,ADL-M_2SDC1,ADL-P_4SDC1,ADL-P_3SDC4,ADL-P_2SDC3,ADL_N_NA,RPL-P_5SGC1,RPL-P_3SDC2,RPL-P_PNP_GC</t>
  </si>
  <si>
    <t>Verify RTD3 support for HD Audio Controller with and without Audio playback</t>
  </si>
  <si>
    <t>CSS-IVE-145226</t>
  </si>
  <si>
    <t>BIOS_Optimization,ADL-M_21H2,UTR_SYNC,MTL_HFPGA_Audio,RPL_S_MASTER,RPL_S_BackwardComp,ADL-S_ 5SGC_1DPC,ADL-S_4SDC2,ADL_N_MASTER,ADL_N_5SGC1,ADL_N_4SDC1,ADL_N_3SDC1,ADL_N_2SDC1,ADL_N_2SDC2,ADL_N_2SDC3,RPL-S_ 5SGC1,RPL-S_4SDC1,RPL-S_3SDC1,RPL-S_2SDC1,RPL-S_2SDC2,RPL-S_2SDC3,ADL-P_5SGC1,ADL-P_5SGC2,ADL-M_5SGC1,RPL-Px_5SGC1,ADL_N_REV0,ADL-N_REV1,ADL_SBGA_5GC,ADL_SBGA_3DC3,ADL_SBGA_3DC4,RPL-SBGA_5SC,RPL-SBGA_3SC1,ADL-M_3SDC1,ADL-M_3SDC2,ADL-M_2SDC1,ADL-M_2SDC2,MTL_PSS_CMS,MTL_HFPGA_BLOCK,RPL-P_5SGC1,RPL-P_PNP_GC,RPL-S_2SDC7,MTL-M_5SGC1,MTL-M_3SDC3,MTL_PSS_1.0,MTL-P_5SGC1,MTL-P_3SDC4,MTL_A0_P1,LNL_M_PSS1.0</t>
  </si>
  <si>
    <t>Verify S0ix/CS LED Status</t>
  </si>
  <si>
    <t>CSS-IVE-101352</t>
  </si>
  <si>
    <t>EC-SX,EC-GPIO,UDL2.0_ATMS2.0,OBC-CNL-PTF-PMC-PM-s0ix,OBC-CFL-PTF-PMC-PM-S0ix,OBC-ICL-PTF-PMC-PM-S0ix,OBC-TGL-PTF-PMC-PM-S0ix,OBC-LKF-PTF-PMC-PM-S0ix,CML_EC_FV,LKF_WCOS_BIOS_BAT_NEW,EC-FV,ECVAL-DT-EXBAT,RKL-S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 5SGC1,RPL-S_2SDC8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RPL-S_Post-Si_In_Production</t>
  </si>
  <si>
    <t>Verify S4 wake using power button in DC /AC only mode</t>
  </si>
  <si>
    <t>CSS-IVE-61856</t>
  </si>
  <si>
    <t>EC-GPIO,EC-SX,EC-REVIEW,CFL-PRDtoTC-Mapping,ICL_BAT_NEW,BIOS_EXT_BAT,InProdATMS1.0_03March2018,ECVAL-EXBAT-2018,PSE 1.0,EC-BAT-automation,OBC-ICL-PCH-GPIO-HwBtns/LEDs/Switchs,OBC-TGL-PCH-GPIO-HwBtns/LEDs/Switchs,GLK_ATMS1.0_Automated_TCs,KBLR_ATMS1.0_Automated_TCs,CML_EC_BAT,IFWI_Payload_PMC,IFWI_Payload_EC,EC_MECC,MTL_PSS_1.1,ADL-M_21H2,UTR_SYNC,ADL_N_MASTER,ADL_N_5SGC1,ADL_N_3SDC1,ADL_N_2SDC1,ADL_N_2SDC2,ADL_N_2SDC3,IFWI_TEST_SUITE,IFWI_COMMON_UNIFIED,MTL_Test_Suite,TGL_H_MASTER,ADL-P_5SGC1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PMC,MTL_IFWI_CBV_EC,MTL IFWI_Payload_Platform-Val,RPL-SBGA_5SC,MTL-M/P_Pre-Si_In_Production,MTL-P_5SGC1,MTL-P_4SDC1,MTL-P_4SDC2,MTL-P_3SDC3,MTL-P_3SDC4,MTL-P_2SDC5,MTL-P_2SDC6,RPL_Px_PO_New_P3</t>
  </si>
  <si>
    <t>Verify Scan matrix keyboard windows hotkey functionality</t>
  </si>
  <si>
    <t>CSS-IVE-61868</t>
  </si>
  <si>
    <t>EC-BAT,EC-GPIO,UDL2.0_ATMS2.0,OBC-ICL-EC-espi-IO-Scanmatrix_keyboard,OBC-TGL-EC-espi-IO-Scanmatrix_keyboard,OBC-CFL-EC-espi-IO-Scanmatrix_keyboard,OBC-CNL-EC-espi-IO-Scanmatrix_keyboard,CML_EC_BAT,EC-FV,ADL-M_21H2,UTR_SYNC,ADL_N_MASTER,ADL_N_5SGC1,ADL_N_4SDC1,ADL_N_3SDC1,ADL_N_2SDC1,ADL_N_2SDC2,ADL_N_2SDC3,ADL-P_5SGC1,ADL-P_5SGC2,ADL-M_5SGC1,ADL-P_3SDC3,ADL-P_3SDC4,ADL_N_REV0,RPL-Px_5SGC1,RPL-Px_3SDC1,ADL-N_REV1,ADL_SBGA_5GC,RPL-P_5SGC1,RPL-P_5SGC2,RPL-P_4SDC1,RPL-P_3SDC2,RPL-P_2SDC3,RPL-P_3SDC3,RPL-P_2SDC4,RPL-P_PNP_GC,RPL-Px_4SDC1,RPL-Px_3SDC2,IFWI_SYNC,ADL-M_Sanity_IFWI_New,ADL-P_Sanity_GC1_IFWI_New,RPL-SBGA_5SC</t>
  </si>
  <si>
    <t>Verify Scroll Lock/Num/caps Lock on-board LED Functionality using USB keyboard</t>
  </si>
  <si>
    <t>CSS-IVE-71476</t>
  </si>
  <si>
    <t>CFL-PRDtoTC-Mapping,EC-GPIO,EC-SANITY,UDL2.0_ATMS2.0,OBC-CNL-PTF-EC-GPIO-LEDs,OBC-CFL-PTF-EC-GPIO-LEDs,OBC-LKF-PTF-EC-GPIO-LEDs,OBC-ICL-PTF-GPIO-HwBtns/LEDs/Switchs-LEDs,OBC-TGL-PTF-GPIO-HwBtns/LEDs/Switchs-LEDs,CML_EC_BAT,LKF_WCOS_BIOS_BAT_NEW,EC-FV,COMMON_QRC_BAT,ECVAL-DT-FV,ADL_S_QRCBAT,RKL-S X2_(CML-S+CMP-H)_S102,RKL-S X2_(CML-S+CMP-H)_S62,ADL-P_QRC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_M_QRC_BAT,ADL-M_5SGC1,ADL-M_3SDC2,ADL-M_2SDC1,ADL-M_2SDC2,ADL-N_QRC_BAT,RPL_S_QRCBAT,ADL_N_REV0,ADL-N_REV1,ADL_SBGA_5GC,ADL_SBGA_3DC1,ADL_SBGA_3DC2,ADL_SBGA_3DC3,ADL_SBGA_3DC4,ADL_SBGA_3DC,RPL_Px_QRC</t>
  </si>
  <si>
    <t>Verify SD Card plug and play connected to PCIe slot  pre and post S4 , S5 , warm and cold reboot cycles</t>
  </si>
  <si>
    <t>CSS-IVE-145027</t>
  </si>
  <si>
    <t>ICL-FW-PSS0.5,GLK-RS3-10_IFWI,InProdATMS1.0_03March2018,PSE 1.0,ICL_RVPC_NA,OBC-CNL-PCH-PXHCI-USB-USB3_Storage,OBC-CFL-PCH-PXHCI-USB-USB3_Storage,OBC-ICL-PCH-XHCI-USB-USB3_Storage,OBC-TGL-PCH-XHCI-USB-USB3_Storage,KBLR_ATMS1.0_Automated_TCs,IFWI_Payload_PCHC,MTL_PSS_1.0,RKL-S X2_(CML-S+CMP-H)_S102,RKL-S X2_(CML-S+CMP-H)_S62,UTR_SYNC,RPL_S_MASTER, RPL_S_BackwardComp,ADL-S_ 5SGC_1DPC,ADL-S_4SDC2,ADL-S_4SDC2,ADL_N_MASTER,ADL_N_5SGC1,ADL_N_3SDC1,ADL_N_2SDC2,ADL_N_2SDC3,RPL-S_ 5SGC1,RPL-S_4SDC1,ADL-P_5SGC1,ADL-M_5SGC1,ADL-M_4SDC1,ADL-P_3SDC1,RPL-Px_5SGC1,RPL-P_5SGC1,ADL_SBGA_5GC,RPL-SBGA_5SC,ADN_N_5SGC1,ADL_N_4SDC1,ADL_N_3SDC1,ADL_N_2SDC1,ADL_N_2SDC2</t>
  </si>
  <si>
    <t>Verify Secured registers are locked for PCIE Gen4</t>
  </si>
  <si>
    <t>CSS-IVE-120324</t>
  </si>
  <si>
    <t>bios.pch,bios.sa</t>
  </si>
  <si>
    <t>ADL-S_Delta1,ADL-S_Delta2,UTR_SYNC,RPL_S_MASTER,RPL_S_BackwardComp,MTL_S_MASTER,MTL_P_MASTER,ADL-S_ 5SGC_1DPC,ADL-S_4SDC1,TGL_H_MASTER,RPL-S_ 5SGC1,RPL-S_2SDC3,ADL-P_5SGC1,ADL-P_5SGC2,ADL-M_5SGC1,ADL_N_REV0,RPL-Px_5SGC1,ADL_SBGA_5GC,ADL_SBGA_3DC1,ADL_SBGA_3DC2,ADL_SBGA_3DC3,ADL_SBGA_3DC4,RPL-P_5SGC1,RPL-P_5SGC2,RPL-SBGA_5SC,RPL-S_3SDC1,MTL-M_5SGC1,MTL-M_4SDC1,MTL-M_4SDC2,MTL-M_3SDC3,MTL-M_2SDC4,MTL-M_2SDC5,MTL-M_2SDC6,ADL-S_Post-Si_In_Production,MTL-P_5SGC1,MTL-P_4SDC1,MTL-P_4SDC2,MTL-P_3SDC3,MTL-P_3SDC4,MTL-P_2SDC5,MTL-P_2SDC6</t>
  </si>
  <si>
    <t>Verify setting Detect timeout value in BIOS and ensure no halt message in debug log with device connected</t>
  </si>
  <si>
    <t>CSS-IVE-105635</t>
  </si>
  <si>
    <t>UDL2.0_ATMS2.0,ICL_RVPC_NA,OBC-CNL-PCH-PCIe-InternalBus-FlexIO_BIOSsettings,OBC-CFL-PCH-PCIe-InternalBus-FlexIO_BIOSsettings,OBC-ICL-PCH-PCIe-InternalBus-FlexIO_BIOSsettings,OBC-TGL-PCH-PCIe-InternalBus-FlexIO_BIOSsettings,TGL_BIOS_PO_P3,CML_DG1,CML-H_ADP-S_PO_Phase2,TGL_QRC_BAT,ADL_P_ERB_BIOS_PO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_3SDC1,MTL-M_5SGC1,MTL-M_4SDC1,MTL-M_4SDC2,MTL-M_3SDC3,MTL-M_2SDC4,MTL-M_2SDC5,MTL-M_2SDC6,MTL-P_5SGC1,MTL-P_4SDC1,MTL-P_4SDC2,MTL-P_3SDC3,MTL-P_3SDC4,MTL-P_2SDC5,MTL-P_2SDC6</t>
  </si>
  <si>
    <t>Verify setting Detect timeout value in BIOS and respective system halt with device not connected</t>
  </si>
  <si>
    <t>CSS-IVE-105636</t>
  </si>
  <si>
    <t>UDL2.0_ATMS2.0,ICL_RVPC_NA,OBC-CNL-PCH-PCIe-InternalBus-FlexIO_BIOSsettings,OBC-CFL-PCH-PCIe-InternalBus-FlexIO_BIOSsettings,OBC-ICL-PCH-PCIe-InternalBus-FlexIO_BIOSsettings,OBC-TGL-PCH-PCIe-InternalBus-FlexIO_BIOSsettings,CML_DG1,CML-H_ADP-S_PO_Phase2,RKL-S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BGA_3SC1,RPL-S_3SDC1,MTL_M_P_PV_POR,ADL-S_Post-Si_In_Production,MTL-M_4SDC1,MTL-M_4SDC2,MTL-M_3SDC3,MTL-M_2SDC4,MTL-M_2SDC5,MTL-M_2SDC6,MTL-P_5SGC1,MTL-P_4SDC1,MTL-P_4SDC2,MTL-P_3SDC3,MTL-P_3SDC4,MTL-P_2SDC5,MTL-P_2SDC6,RPL-S_Post-Si_In_Production</t>
  </si>
  <si>
    <t>Verify SLPS_S0 assertion before and after warm reboot cycle</t>
  </si>
  <si>
    <t>CSS-IVE-139109</t>
  </si>
  <si>
    <t>COMMON_QRC_BAT,RKL_BIOSAcceptance_criteria_TCs,UTR_SYNC,Automation_Inproduction,RPL_S_BackwardComp,RPL_S_MASTER,RPL-P_5SGC1,RPL-P_5SGC2,RPL-P_4SDC1,RPL-P_3SDC2,RPL-P_2SDC3,RPL-S_5SGC1,RPL-S_4SDC1,RPL-S_4SDC2,RPL-S_4SDC2,RPL-S_2SDC1,RPL-S_2SDC2,RPL-S_2SDC3,RPL-S_ 5SGC1,RPL-P_5SGC1,RPL-P_5SGC2,RPL-P_2SDC3,ADL-S_ 5SGC_1DPC,ADL-S_4SDC1,ADL_N_MASTER,ADL_N_REV0,ADL_N_5SGC1,ADL_N_4SDC1,ADL_N_3SDC1,ADL_N_2SDC1,ADL_N_2SDC2,ADL_N_2SDC3,IFWI_FOC_BAT ,IFWI_TEST_SUITE  ,IFWI_COMMON_UNIFIED,RPL-S_ 5SGC1,RPL-S_ 5SGC1,ADL_N_VS_0.8,MTL_IFWI_Sanity,ADL-M_5SGC1,ADL-M_3SDC1,ADL-M_3SDC2,ADL-M_2SDC1,ADL-N_REV1,ADL_SBGA_5GC,ADL_SBGA_3DC1,ADL_SBGA_3DC2,ADL_SBGA_3DC3,ADL_SBGA_3DC4,RPL-SBGA_5SC,RPL_S_QRCBAT,RPL-S_ 5SGC1,RPL-S_4SDC1,RPL-S_4SDC2,RPL-S_4SDC2,RPL-S_2SDC2,RPL-S_2SDC3,RPL-S_2SDC7
,RPL-S_2SDC8,MTL-M_5SGC1,MTL-M_4SDC1,MTL-M_4SDC2,MTL-M_3SDC3,MTL-M_2SDC4,MTL-M_2SDC5,MTL-M_2SDC6,MTL_IFWI_IAC_PMC_SOC_IOE,MTL_IFWI_CBV_DMU,MTL_IFWI_CBV_PMC,MTL_IFWI_CBV_PUNIT,MTL-P_5SGC1,MTL-P_4SDC1,MTL-P_4SDC2,MTL-P_3SDC3,MTL-P_3SDC4,MTL-P_2SDC5,MTL-P_2SDC6,RPL-SBGA_5SC,RPL-SBGA_4SC,RPL-SBGA_3SC,RPL-SBGA_2SC1,RPL-SBGA_2SC2</t>
  </si>
  <si>
    <t>CSS-IVE-101593</t>
  </si>
  <si>
    <t>ICL_PSS_BAT_NEW,TGL_PSS0.8C,UDL2.0_ATMS2.0,TGL_BIOS_PO_P3,TGL_H_PSS_BIOS_BAT,WCOS_BIOS_EFI_ONLY_TCS,ADL_S_Dryrun_Done,COMMON_QRC_BAT,ADL_S_QRCBAT,ADL-S_Delta1,RKL-S X2_(CML-S+CMP-H)_S102,RKL-S X2_(CML-S+CMP-H)_S62,ADL-P_QRC_BAT,MTL_TRY_RUN,RPL_S_PSS_BASE,MTL_PSS_0.5,UTR_SYNC,RPL_P_MASTER,RPL_S_MASTER,RPL_S_BackwardComp,MTL_S_MASTER,MTL_P_MASTER,MTL_M_MASTER,ADL_N_MASTER,ADL-S_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_N_REV0,ADL-N_QRC_BAT,RPL-Px_5SGC1,,ADL-N_REV1,RPL_S_QRCBAT,ADL_SBGA_5GC,RPL-P_5SGC1,,RPL-P_4SDC1,RPL-P_3SDC2,,RPL-S-3SDC2,RPL_P_PSS_BIOS, RPL-S_2SDC7LNL_M_PSS0.5, ADL_SBGA_3DC1, ADL_SBGA_3DC2, ADL_SBGA_3DC3, ADL_SBGA_3DC4,RPL_Px_QRC,ADL-S_Post-Si_In_Production, MTL-M_5SGC1, MTL-M_4SDC1, MTL-M_4SDC2, MTL-M_3SDC3, MTL-M_2SDC4, MTL-M_2SDC5, MTL-M_2SDC6, RPL-SBGA_5SC, RPL-SBGA_4SC, RPL-SBGA_3SC, RPL-SBGA_2SC1, RPL-SBGA_2SC2, MTL-P_4SDC1, MTL-P_2SDC5</t>
  </si>
  <si>
    <t>Verify SMBUS Initialization/Enumeration</t>
  </si>
  <si>
    <t>CSS-IVE-105567</t>
  </si>
  <si>
    <t>ICL-ArchReview-PostSi,UDL2.0_ATMS2.0,TGL_NEW_BAT,TGL_H_PSS_BIOS_BAT,TGL_U_EX_BAT,ADL_S_Dryrun_Done,MTL_PSS_0.5,ADL-S_Delta2,RKL-S X2_(CML-S+CMP-H)_S102,RKL-S X2_(CML-S+CMP-H)_S62,UTR_SYNC,RPL_S_MASTER,RPL_S_BackwardComp,MTL_S_MASTER,MTL_P_MASTER,MTL_M_MASTER,ADL-S_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MTL_S_PSS_0.5,MTL_S_VS1,ADL_N_REV0,ADL-N_REV1,ADL_SBGA_5GC,RPL-P_5SGC1,RPL-P_4SDC1,RPL-P_3SDC2,RPL-S-3SDC2,RPL-S_2SDC7LNL_M_PSS0.5,ADL_SBGA_3DC1,ADL_SBGA_3DC2,ADL_SBGA_3DC3,ADL_SBGA_3DC4,ADL-S_Post-Si_In_Production,MTL-M/P_Pre-Si_In_Production,RPL-SBGA_5SC,RPL-SBGA_4SC,RPL-SBGA_3SC,RPL-SBGA_2SC1,RPL-SBGA_2SC2,MTL-S_Pre-Si_In_Production, MTL-P_5SGC1, MTL-P_4SDC1, MTL-P_4SDC2, MTL-P_3SDC3, MTL-P_3SDC4, MTL-P_2SDC5, MTL-P_2SDC6,ADL-N_Post-Si_In_Production,RPL-S_Post-Si_In_Production</t>
  </si>
  <si>
    <t>Verify SoC crash dump and crash logging</t>
  </si>
  <si>
    <t>CSS-IVE-111675</t>
  </si>
  <si>
    <t>EC-FV,UDL2.0_ATMS2.0,EC-PD-NA,OBC-ICL-CPU-NPK-Debug-Crash,OBC-TGL-CPU-NPK-Debug-Crash,TGL_BIOS_PO_P3,RKL_POE,RKL_CML_S_TGPH_PO_P3,ADL-S_TGP-H_PO_Phase3,RKL_S_CMPH_POE,RKL_S_TGPH_POE,COMMON_QRC_BAT,RKL_CMLS_CPU_TCS,ADL_P_ERB_BIOS_PO,MTL_PSS_1.0,LNL_M_PSS1.0,RKL-S X2_(CML-S+CMP-H)_S102,RKL-S X2_(CML-S+CMP-H)_S62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MTL_PSS_0.8_Block,MTL_HFPGA_SOC_S,RPL-S_ 5SGC1,RPL-S_2SDC7,RPL-S_4SDC2,RPL_S_MASTER,RPL_P_MASTER,RPL_S_BackwardCompc,ADL-S_ 5SGC_1DPC,ADL-S_4SDC1,ADL-S_4SDC2,ADL-S_4SDC4,ADL_N_MASTER,ADL_N_REV0,ADL_N_5SGC1,ADL_N_4SDC1,ADL_N_3SDC1,ADL_N_2SDC1,ADL_N_2SDC2,ADL_N_2SDC3,MTL_Test_Suite,IFWI_TEST_SUITE,IFWI_COMMON_UNIFIED,TGL_H_MASTER,TGL_H_5SGC1,TGL_H_4SDC1,TGL_H_4SDC2,TGL_H_4SDC,MTL_TEMP,MTL_DEBUG_NEW_FEATURE_TEST,ADL_N_QRCBAT,ADL-P_5SGC1,ADL-P_5SGC2,MTL_IFWI_Sanity,ADL_M_QRC_BAT,ADL-M_5SGC1,ADL-M_3SDC2,ADL-M_2SDC1,ADL-M_2SDC2,ADL-N_QRC_BAT,MTL_SIMICS_BLOCK,ADL-N_REV1,ADL_SBGA_5GC,ADL_SBGA_3DC1,ADL_SBGA_3DC2,ADL_SBGA_3DC3,ADL_SBGA_3DC4,ADL_SBGA_3DC,MTL_S_BIOS_Emulation,MTL_IFWI_CBV_BIOS,MTL_M_Sanity</t>
  </si>
  <si>
    <t>Verify SPD information display in CPU-Z tool</t>
  </si>
  <si>
    <t>ADL-S_ 5SGC1,ADL-S_ 5SGC2,ADL-P_5SGC1,ADL-P_5SGC2,ADL_SBGA_3DC3,ADL_SBGA_3DC4,ADL-M_5SGC1,RPL-P_5SGC1,RPL-S_ 5SGC1,RPL-SBGA_5S5C1,RPL-PX_5GC1,MTL-M_5SGC1,MTL-P_5SGC1</t>
  </si>
  <si>
    <t>Verify stability of Wi-Fi and BT functionality with ECKV (External Clock Valid) option enabled in BIOS</t>
  </si>
  <si>
    <t>CSS-IVE-118414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</si>
  <si>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</si>
  <si>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stability of Wi-Fi and BT functionality with PPAG (Per Platform Antenna Gain) option enabled in BIOS</t>
  </si>
  <si>
    <t>CSS-IVE-118410</t>
  </si>
  <si>
    <t>CML_Delta_From_WHL,CML-H_ADP-S_PO_Phase3,MTL_PSS_0.8,RKL-S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</si>
  <si>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SUT Battery Charging through TBT port (Consumer Mode)</t>
  </si>
  <si>
    <t>CSS-IVE-87027</t>
  </si>
  <si>
    <t>KBL_EC_NA,EC-TBT3,EC-BATTERY,EC-TYPEC,L5_milestone_only,TCSS-TBT-P1,ICL-ArchReview-PostSi,ICL_BAT_NEW,BIOS_EXT_BAT,UDL2.0_ATMS2.0,EC-NA-KC,TGL_ERB_PO,OBC-CNL-PTF-PD-EM-ManageCharger,OBC-CFL-PTF-PD-EM-ManageCharger,OBC-ICL-PTF-PD-TCSS-ManageCharger,OBC-TGL-PTF-PD-TCSS-ManageCharger,CML_EC_BAT,EC-FV1,EC-FV,COMMON_QRC_BAT,IFWI_Payload_TBT,IFWI_Payload_Dekel,ADL-P_QRC_BAT,UTR_SYNC,TGL_H_MASTER,ADL-P_5SGC2,ADL_M_QRC_BAT,ADL-M_5SGC1,ADL-M_2SDC2,ADL-M_3SDC1,ADL-P_3SDC3,MTL_M_MASTER,MTL_P_MASTER,RPL-Px_3SDC1,RPL-P_5SGC2,RPL-P_2SDC3,,MTL-M_5SGC1,MTL-M_4SDC1,MTL-M_4SDC2,MTL-M_3SDC3,MTL-M_2SDC4,MTL-M_2SDC5,MTL-M_2SDC6,MTL-P_5SGC1,MTL-P_4SDC1,MTL-P_4SDC2,MTL-P_3SDC3,MTL-P_3SDC4,MTL-P_2SDC5,MTL-P_2SDC6</t>
  </si>
  <si>
    <t>Verify SUT boot from USB2.0 device</t>
  </si>
  <si>
    <t>CSS-IVE-75930</t>
  </si>
  <si>
    <t>BIOS_Optimization,MTL_PSS_1.0,ADL-P_QRC_BAT,UTR_SYNC,MTL_HFPGA_Audio,RPL_S_MASTER,RPL_S_BackwardComp,ADL-S_ 5SGC_1DPC,ADL-S_4SDC2,ADL_N_MASTER,ADL_N_5SGC1,ADL_N_4SDC1,ADL_N_3SDC1,ADL_N_2SDC1,ADL_N_2SDC2,ADL_N_2SDC3,MTL_VS_0.8,MTL_Test_Suite,MTL_PSS_0.8,MTL_PSS_1.1,IFWI_TEST_SUITE,IFWI_COMMON_UNIFIED,TGL_H_MASTER,MTL_VS_0.8_TEST_SUITE,RPL-S_ 5SGC1,RPL-S_4SDC1,RPL-S_4SDC2,RPL-S_4SDC2,RPL-S_2SDC8,RPL-S_2SDC1,RPL-S_2SDC2,RPL-S_2SDC3,MTL_TRY_RUN,MTL_P_VS_0.8,MTL_M_VS_0.8,ADL-P_5SGC1,ADL-P_5SGC2,ADL_M_QRC_BAT,ADL-M_5SGC1,MTL_SIMICS_IN_EXECUTION_TEST,ADL-N_QRC_BAT,RPL-Px_5SGC1, ,RPL-Px_4SDC1,RPL-P_5SGC1,RPL-P_4SDC1,RPL-P_3SDC2,RPL_P_MASTER,ADL_N_REV0,ADL-N_REV1,NA_4_FHF,ADL_SBGA_5GC,ADL_SBGA_3DC1,ADL_SBGA_3DC2,ADL_SBGA_3DC3,ADL_SBGA_3DC4,RPL-SBGA_5SC,RPL-SBGA_3SC,RPL-SBGA_4SC,RPL-SBGA_2SC1,RPL-SBGA_2SC2,RPL-S_3SDC1,MTL-M/P_Pre-Si_In_Production,MTL-M_5SGC1,MTL-M_4SDC1,MTL-M_4SDC2,MTL-M_3SDC3,MTL-M_2SDC4,MTL-M_2SDC5,MTL-M_2SDC6,LNL_M_PSS1.0,LNL_M_PSS1.1,MTL_IFWI_CBV_BIOS,MTL-P_5SGC1, MTL-P_4SDC1 ,MTL-P_4SDC2 ,MTL-P_3SDC3 ,MTL-P_3SDC4 ,MTL-P_2SDC5 ,MTL-P_2SDC6</t>
  </si>
  <si>
    <t>Verify SUT boots with 2xRefresh/Hardware RHP Enabled/Disabled</t>
  </si>
  <si>
    <t>CSS-IVE-136371</t>
  </si>
  <si>
    <t>ADL-S_Delta,ADL-S_Delta1,ADL-S_Delta2,ADL-S_Delta3,UTR_SYNC,RPL_S_MASTER,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ADL-N_REV1,ADL_SBGA_5GC,ADL_SBGA_3DC1,ADL_SBGA_3DC2,ADL_SBGA_3DC3,ADL_SBGA_3DC4,RPL-SBGA_5SC,RPL-SBGA_3SC,ADL-S_Post-Si_In_Production,MTL-M_5SGC1,MTL-M_4SDC1,MTL-M_4SDC2,MTL-M_3SDC3,MTL-M_2SDC4,MTL-M_2SDC5,MTL-M_2SDC6,LNL_M_PSS0.5,MTL-P_5SGC1, MTL-P_4SDC1 ,MTL-P_4SDC2 ,MTL-P_3SDC3 ,MTL-P_3SDC4 ,MTL-P_2SDC5 ,MTL-P_2SDC6</t>
  </si>
  <si>
    <t>Verify SUT does not boot in Dead battery condition</t>
  </si>
  <si>
    <t>CSS-IVE-105576</t>
  </si>
  <si>
    <t>EC-FV,EC-BATTERY,UDL2.0_ATMS2.0,TGL_ERB_PO,OBC-LKF-PTF-DekelPhy-EM-PMC_EClite_ManageCharger,TGL_IFWI_PO_P3,ECLITE-BAT,TGL_IFWI_FOC_BLUE,LKF_Battery,EC-WCOS-NEW,IFWI_Payload_EC,IFWI_Payload_TBT,MTL_PSS_1.1,UTR_SYNC,ADL_N_MASTER,ADL_N_5SGC1,ADL_N_3SDC1,ADL_N_2SDC1,ADL_N_2SDC2,ADL_N_2SDC3,IFWI_TEST_SUITE,IFWI_COMMON_UNIFIED,MTL_Test_Suite,MTL_PSS_0.8,TGL_H_MASTER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RPL-SBGA_5SC,MTL-P_5SGC1,MTL-P_4SDC1,MTL-P_4SDC2,MTL-P_3SDC3,MTL-P_3SDC4,MTL-P_2SDC5,MTL-P_2SDC6</t>
  </si>
  <si>
    <t>Verify SUT doesn"t power on automatically on charger insertion</t>
  </si>
  <si>
    <t>CSS-IVE-93993</t>
  </si>
  <si>
    <t>EC-BATTERY,CNL_Automation_Production,ICL_BAT_NEW,BIOS_EXT_BAT,InProdATMS1.0_03March2018,PSE 1.0,OBC-CNL-EC-SMC-EM-ManageCharger,OBC-CFL-EC-SMC-EM-ManageCharger,OBC-ICL-EC-SMC-EM-ManageCharger,OBC-TGL-EC-SMC-EM-ManageCharger,EC-FV,COMMON_QRC_BAT,ECVAL-DT-EXBAT,EC-WCOS-NEW,EC_MECC,RKL-S X2_(CML-S+CMP-H)_S102,RKL-S X2_(CML-S+CMP-H)_S62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</t>
  </si>
  <si>
    <t>Verify SUT Entry and Exit in CS Low Power Mode</t>
  </si>
  <si>
    <t>CSS-IVE-61820</t>
  </si>
  <si>
    <t>CFL-PRDtoTC-Mapping,EC-SX,EC-REVIEW,EC-GPIO,UDL2.0_ATMS2.0,EC-tgl-pss_bat,OBC-CNL-PTF-PMC-PM-s0ix,OBC-CFL-PTF-PMC-PM-S0ix,OBC-ICL-PTF-PMC-PM-S0ix,OBC-TGL-PTF-PMC-PM-S0ix,OBC-LKF-PTF-PMC-PM-S0ix,CML_EC_FV,ADL-S_TGP-H_PO_Phase3,ADL_S_Dryrun_Done,EC-FV,ECVAL-DT-FV,IFWI_Payload_EC,RKL-S X2_(CML-S+CMP-H)_S102,RKL-S X2_(CML-S+CMP-H)_S62,ADL-M_21H2,UTR_SYNC,ADL_N_MASTER,RPL_S_MASTER,RPL_S_BackwardComp,ADL-S_ 5SGC_1DPC,ADL-S_4SDC1,ADL_N_5SGC1,ADL_N_4SDC1,ADL_N_3SDC1,ADL_N_2SDC1,ADL_N_2SDC2,ADL_N_2SDC3,TGL_H_MASTER,RPL-S_5SGC1,RPL-S_4SDC1,RPL-S_4SDC2,RPL-S_4SDC2,RPL-S_2SDC1,RPL-S_2SDC2,ADL-P_5SGC1,ADL-P_5SGC2,ADL-M_5SGC1,ADL-M_4SDC1,ADL-M_3SDC1,ADL-M_3SDC2,ADL-M_3SDC3,ADL-M_2SDC1,ADL-P_4SDC1,ADL-P_4SDC2,ADL-P_3SDC1,ADL-P_3SDC2,ADL-P_3SDC3,ADL-P_3SDC4,ADL-P_2SDC1,ADL-P_2SDC2,ADL-P_2SDC3,ADL-P_2SDC4,ADL-P_2SDC5,ADL-P_2SDC6_OC,ADL-P_3SDC5,ADL_N_REV0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RPL-SBGA_4SC,RPL-SBGA_3SC,RPL-SBGA_2SC1,RPL-SBGA_2SC2,MTL-P_5SGC1,MTL-P_4SDC1,MTL-P_4SDC2,MTL-P_3SDC3,MTL-P_3SDC4,MTL-P_2SDC5,MTL-P_2SDC6,</t>
  </si>
  <si>
    <t>Verify SUT halt at memory initialization when SUT booted without Memory</t>
  </si>
  <si>
    <t>Inbuilt Memory</t>
  </si>
  <si>
    <t>CSS-IVE-132601</t>
  </si>
  <si>
    <t>TGL_NEW,UDL2.0_ATMS2.0,TGL_H_Delta,TGL_H_QRC_NA,UTR_SYNC,MTL_S_MASTER,RPL_S_MASTER,ADL-S_4SDC2,RPL_S_Backwardcomp,TGL_H_MASTER,RPL-S_ 5SGC1,RPL-S_4SDC2,RPL-S_4SDC2,RPL-S_2SDC8,RPL-S_2SDC1,RPL-S_2SDC2,RPL-S_2SDC3,ADL-P_5SGC1,ADL-P_5SGC2,ADL-M_5SGC1,RPL-Px_5SGC1,RPL-Px_4SDC1,RPL-P_5SGC1,RPL-P_4SDC1,RPL-P_3SDC2,ADL_SBGA_5GC,ADL_SBGA_3DC1,ADL_SBGA_3DC2,ADL_SBGA_3DC3,ADL_SBGA_3DC4,LNL_M_PSS0.8,MTL-M_5SGC1,MTL-M_4SDC1,MTL-M_4SDC2,MTL-M_3SDC3,MTL-M_2SDC4,MTL-M_2SDC5,MTL-M_2SDC6,LNL_M_PSS1.0,RPL-SBGA_4SC,RPL-SBGA_2SC1,RPL-SBGA_2SC2,MTL-P_5SGC1, MTL-P_4SDC1 ,MTL-P_4SDC2 ,MTL-P_3SDC3 ,MTL-P_3SDC4 ,MTL-P_2SDC5 ,MTL-P_2SDC6</t>
  </si>
  <si>
    <t>Verify SUT should be able to boot from USB 3.0 disk over Type-C port</t>
  </si>
  <si>
    <t>CSS-IVE-75935</t>
  </si>
  <si>
    <t>KBL_NON_ULT,CFL-PRDtoTC-Mapping,EC-TYPEC,EC-FV,GLK_Win10S,GLK-RS3-10_IFWI,ICL_BAT_NEW,BIOS_EXT_BAT,UDL_2.0,UDL_ATMS2.0,LKF_PO_Phase2,UDL2.0_ATMS2.0,LKF_PO_New_P2,LKF_PO_New_P3,EC-PD-NA,LKF_ROW_BIOS,LKF_WCOS_BIOS_BAT_NEW,IFWI_Payload_TBT,IFWI_Payload_EC,UTR_SYNC,MTL_P_MASTER,MTL_M_MASTER,RPL_S_MASTER,RPL_P_MASTER,RPL_S_BackwardComp,ADL-S_ 5SGC_1DPC,MTL_S_MASTER,ADL-S_4SDC1,ADL-S_4SDC2,ADL-S_4SDC3,ADL-S_3SDC4,TGL_H_MASTER,IFWI_TEST_SUITE,IFWI_COMMON_UNIFIED,MTL_Test_Suite,RPL-S_ 5SGC1,RPL-S_4SDC1,RPL-S_2SDC2,MTL_P_VS_0.8,MTL_M_VS_0.8,ADL-P_5SGC1,ADL-P_5SGC2,ADL-M_5SGC1,ADL-M_2SDC2,ADL-M_3SDC1,ADL-M_3SDC2,ADL-M_2SDC1,RPL-Px_5SGC1,RPL-Px_3SDC1,RPL-P_5SGC1,RPL-P_5SGC2,RPL-P_4SDC1,RPL-P_3SDC2,RPL-P_2SDC3,RPL-S_3SDC1,RPL-S_4SDC2,RPL-S_2SDC1,RPL-S_2SDC2,RPL-S_2SDC3,MTL_IFWI_BAT,ADL_SBGA_5GC,RPL-SBGA_5SC,ERB,EC-NA,EC-REVIEW,TCSS-TBT-P1,ICL-ArchReview-PostSi,LKF_ERB_PO,LKF_PO_Phase3,TGL_ERB_PO,OBC-CNL-PCH-XDCI-USBC_Audio,OBC-CFL-PCH-XDCI-USBC_Audio,OBC-LKF-CPU-IOM-TCSS-USBC_Audio,OBC-ICL-CPU-IOM-TCSS-USBC_Audio,OBC-TGL-CPU-IOM-TCSS-USBC_Audio,TGL_BIOS_PO_P2,TGL_IFWI_PO_P2,TGL_NEW_BAT,ADL-S_TGP-H_PO_Phase2,MTL_PSS_1.0,ADL_M_PO_Phase2,ADL-S_4SDC4,ADL_N_MASTER,ADL_N_5SGC1,ADL_N_4SDC1,ADL_N_3SDC1,ADL_N_2SDC1,ADL_N_2SDC2,ADL_N_2SDC3,MTL_VS_0.8,IFWI_FOC_BAT,MTL_IFWI_PSS_EXTENDED,CQN_DASHBOARD,ADL-P_4SDC2,ADL_N_PO_Phase2,ADL_N_REV0,ADL-N_REV1,MTL_HFPGA_TCSS,RPL-S_5SGC1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</si>
  <si>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SUT should be able to boot from USB2.0 Pendrive over Type-C port</t>
  </si>
  <si>
    <t>CSS-IVE-75934</t>
  </si>
  <si>
    <t>KBL_NON_ULT,EC-FV,EC-TYPEC,TCSS-TBT-P1,GLK_Win10S,GLK-RS3-10_IFWI,ICL_BAT_NEW,BIOS_EXT_BAT,LKF_PO_Phase2,UDL2.0_ATMS2.0,LKF_PO_New_P2,LKF_PO_New_P3,EC-PD-NA,IFWI_Payload_TBT,IFWI_Payload_EC,MTL_PSS_1.0,MTL_PSS_0.8,UTR_SYNC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2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MTL-M_5SGC1,MTL-M_4SDC1,MTL-M_4SDC2,MTL-M_3SDC3,MTL-M_2SDC4,MTL-M_2SDC5,MTL-M_2SDC6,MTL_IFWI_CBV_TBT,MTL_IFWI_CBV_EC,MTL_IFWI_CBV_IOM,MTL-P_5SGC1,MTL-P_4SDC1,MTL-P_4SDC2,MTL-P_3SDC3,MTL-P_3SDC4,MTL-P_2SDC5,MTL-P_2SDC6,,RPL-S_2SDC8</t>
  </si>
  <si>
    <t>Verify SUT starts charging on connecting the charger when battery below 5%</t>
  </si>
  <si>
    <t>CSS-IVE-102304</t>
  </si>
  <si>
    <t>EC-FV,EC-TYPEC,EC-BATTERY,ICL-ArchReview-PostSi,ICL_BAT_NEW,BIOS_EXT_BAT,LKF_PO_Phase2,UDL2.0_ATMS2.0,LKF_PO_Phase3,LKF_PO_New_P3,ECLITE-BAT,OBC-CNL-EC-SMC-EM-ManageCharger,OBC-CFL-EC-SMC-EM-ManageCharger,OBC-LKF-PTF-PD-EM-DekelPhy_PMC_EClite_Battery,OBC-ICL-EC-SMC-EM-ManageCharger,OBC-TGL-EC-SMC-EM-ManageCharger,TGL_BIOS_PO_P3,LKF_Battery,IFWI_Payload_EC,IFWI_Payload_PMC,UTR_SYNC,ADL_N_MASTER,ADL_N_3SDC1,ADL_N_2SDC1,ADL_N_2SDC3,TGL_H_MASTER,ADL-P_5SGC2,ADL-M_5SGC1,ADL-M_3SDC2,RPL-Px_5SGC1,RPL-Px_3SDC1,ADL_N_REV0,ADL-N_REV1,ADL_SBGA_5GC,RPL-P_5SGC1,RPL-P_5SGC2,RPL-P_4SDC1,RPL-P_3SDC2,RPL-P_2SDC3,RPL-P_3SDC3,RPL-P_2SDC4,RPL-P_PNP_GC,RPL-Px_4SDC1,RPL-Px_3SDC2,ADL_N_PO_Phase3,MTL-M_5SGC1,MTL-M_4SDC1,MTL-M_4SDC2,MTL-M_3SDC3,MTL-M_2SDC4,MTL-M_2SDC5,MTL-M_2SDC6,MTL-P_5SGC1,MTL-P_4SDC1,MTL-P_4SDC2,MTL-P_3SDC3,MTL-P_3SDC4,MTL-P_2SDC5,MTL-P_2SDC6</t>
  </si>
  <si>
    <t>Verify SUT support Debug Trace log capture - Route traces to BSSB in low power mode</t>
  </si>
  <si>
    <t>CSS-IVE-99698</t>
  </si>
  <si>
    <t>bios.platform,fw.ifwi.others,fw.ifwi.pchc</t>
  </si>
  <si>
    <t>EC-FV,EC-TYPEC,EC-GPIO,LKF_TI_GATING,TGL_NEW,UDL2.0_ATMS2.0,EC-PD-NA,OBC-CNL-CPU-NPK-Debug-BSSB,OBC-CFL-CPU-NPK-Debug-BSSB,OBC-ICL-CPU-NPK-Debug-BSSB,OBC-LKF-CPU-NPK-Debug-BSSB,OBC-TGL-CPU-NPK-Debug-BSSB,ADL-S_TGP-H_PO_Phase3,COMMON_QRC_BAT,ADL-S_Delta1,RKL-S X2_(CML-S+CMP-H)_S62,RKL-S X2_(CML-S+CMP-H)_S102,ADL-P_QRC_BAT,MTL_PSS_1.0,LNL_M_PSS1.0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5SGC1,RPL-S_2SDC7,RPL-S_3SDC1,RPL-S_4SDC1,RPL-S_4SDC2,RPL-S_4SDC2,RPL-S_2SDC1,RPL-S_2SDC2,RPL-S_2SDC3,RPL_S_MASTER,RPL_P_MASTER,RPL_S_BackwardCompc,MTL_VS_0.8,ADL-S_ 5SGC_1DPC,ADL-S_4SDC1,ADL-S_4SDC2,ADL-S_4SDC3,ADL-S_3SDC4,ADL_N_MASTER,ADL_N_5SGC1,ADL_N_4SDC1,ADL_N_3SDC1,ADL_N_2SDC1,ADL_N_2SDC2,ADL_N_2SDC3,MTL_Test_Suite,IFWI_TEST_SUITE,IFWI_COMMON_UNIFIED,TGL_H_MASTER,TGL_H_5SGC1,TGL_H_4SDC1,TGL_H_4SDC2,TGL_H_4SDC,ADL-P_5SGC1,ADL-P_5SGC2,ADL_M_QRC_BAT,ADL-M_5SGC1,ADL-M_3SDC2,ADL-M_2SDC1,ADL-M_2SDC2,ADL_N_REV0,ADL-N_QRC_BAT,MTL_VS_1.0,ADL-N_REV1,ADL_SBGA_5GC,ADL_SBGA_3DC1,ADL_SBGA_3DC2,ADL_SBGA_3DC3,ADL_SBGA_3DC4,ADL_SBGA_3DC,MTL_PSS_1.0_BLOCK,NA_4_FHF,MTL_IFWI_CBV_EC,MTL_IFWI_CBV_BIOS,MTL_VS_NA</t>
  </si>
  <si>
    <t>Verify SUT support Debug Trace log capture via TAP over JTAG (Route traces to PTI)</t>
  </si>
  <si>
    <t>CSS-IVE-99696</t>
  </si>
  <si>
    <t>EC-FV,EC-GPIO,UDL2.0_ATMS2.0,LKF_PO_Phase1,LKF_PO_New_P1,TGL_ERB_PO,OBC-CNL-CPU-NPK-Debug-JTAG,OBC-CFL-CPU-NPK-Debug-JTAG,OBC-ICL-CPU-NPK-Debug-JTAG,OBC-LKF-CPU-NPK-Debug-JTAG,OBC-TGL-CPU-NPK-Debug-JTAG,TGL_BIOS_PO_P3,LKF_B0_Power_ON,RKL_POE,ADL-S_TGP-H_PO_Phase3,COMMON_QRC_BAT,IFWI_Payload_Platform,RKL-S X2_(CML-S+CMP-H)_S62,RKL-S X2_(CML-S+CMP-H)_S102,ADL-P_QRC_BAT,MTL_PSS_0.8,LNL_M_PSS0.8,MTL_PSS_1.0,LNL_M_PSS1.0,MTL_PSS_1.1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PSS_0.8_Block,RPL-S_ 5SGC1,RPL-S_2SDC7,RPL-S_3SDC1,RPL-S_4SDC1,RPL-S_4SDC2,RPL-S_4SDC2,RPL-S_2SDC1,RPL-S_2SDC2,RPL-S_2SDC3,RPL_S_MASTER,RPL_S_BackwardCompc,ADL-S_4SDC1,ADL_N_MASTER,MTL_S_MASTER,MTL_M_MASTER,MTL_P_MASTER,ADL_N_5SGC1,ADL_N_4SDC1,ADL_N_3SDC1,ADL_N_2SDC1,ADL_N_2SDC2,ADL_N_2SDC3,IFWI_TEST_SUITE,IFWI_COMMON_UNIFIED,MTL_Test_Suite,TGL_H_MASTER,TGL_H_5SGC1,TGL_H_4SDC1,TGL_H_4SDC2,TGL_H_4SDC,MTL_TEMP,ADL-P_5SGC1,ADL-P_5SGC2,MTL_S_PSS_0.8,ADL_M_QRC_BAT,ADL-M_5SGC1,ADL-M_3SDC2,ADL-M_2SDC1,ADL-M_2SDC2,ADL_N_REV0,ADL-N_QRC_BAT,ADL-N_REV1,RPL_S_IFWI_PO_Phase1,RPL_S_PO_P2,ADL_SBGA_5GC,ADL_SBGA_3DC1,ADL_SBGA_3DC2,ADL_SBGA_3DC3,ADL_SBGA_3DC4,ADL_SBGA_3DC,MTL_PSS_1.0_BLOCK,NA_4_FHF,MTL_S_BIOS_Emulation,RPL_Px_PO_P2,LNL_M_PSS1.1,RPL_SBGA_PO_P2,RPL_SBGA_IFWI_PO_Phase1,MTL_IFWI_CBV_BIOS,RPL_P_PO_P2</t>
  </si>
  <si>
    <t>Verify SUT switches to Sx state from Pseudo-G3 on AC Jack inserted in Pseudo-G3 and battery also charges</t>
  </si>
  <si>
    <t>CSS-IVE-146996</t>
  </si>
  <si>
    <t>MTL_PSS_1.0,UTR_SYNC,ADL_N_MASTER,ADL_N_5SGC1,ADL_N_3SDC1,ADL_N_2SDC1,ADL_N_2SDC2,ADL_N_2SDC3,ADL-P_5SGC2,ADL-M_5SGC1,ADL-M_3SDC2,ADL-P_3SDC3,Pseudo-G3,MTL_SIMICS_BLOCK,ADL_N_REV0,ADL-N_REV1,ADL_M_TS,ADL_SBGA_5GC,IFWI_SYNC,IFWI_COMMON_UNIFIED,MTL_IFWI_IAC_EC,MTL_IFWI_CBV_PMC,MTL_IFWI_CBV_EC,MTL-P_5SGC1,MTL-P_4SDC1,MTL-P_4SDC2,MTL-P_3SDC3,MTL-P_3SDC4,MTL-P_2SDC5,MTL-P_2SDC6</t>
  </si>
  <si>
    <t>Verify SUT wake from Pseudo G3 upon power source change</t>
  </si>
  <si>
    <t>CSS-IVE-146985</t>
  </si>
  <si>
    <t>MTL_PSS_1.0,UTR_SYNC,ADL_N_MASTER,ADL_N_5SGC1,ADL_N_3SDC1,ADL_N_2SDC1,ADL_N_2SDC2,ADL_N_2SDC3,ADL-P_5SGC2,ADL-M_5SGC1,ADL-M_3SDC2,ADL-P_3SDC3,Pseudo-G3,MTL_SIMICS_BLOCK,ADL_N_REV0,ADL-N_REV1,ADL_SBGA_5GC</t>
  </si>
  <si>
    <t>Verify SUT wake from Pseudo G3 via Power Button press</t>
  </si>
  <si>
    <t>CSS-IVE-145801</t>
  </si>
  <si>
    <t>bios.pch,bios.platform,fw.ifwi.ec</t>
  </si>
  <si>
    <t>MTL_PSS_1.0,UTR_SYNC,ADL_N_MASTER,ADL_N_5SGC1,ADL_N_3SDC1,ADL_N_2SDC1,ADL_N_2SDC2,ADL_N_2SDC3,ADL-P_5SGC2,ADL-M_5SGC1,ADL-M_3SDC2,ADL-P_3SDC3,Pseudo-G3,MTL_SIMICS_BLOCK,ADL_N_REV0,ADL-N_REV1,ADL_M_TS,ADL_SBGA_5GC,IFWI_SYNC,IFWI_COMMON_UNIFIED,RPL-P_PNP_GC,ADL-M_Sanity_IFWI_New,MTL_IFWI_IAC_EC,MTL_IFWI_CBV_EC,MTL_IFWI_CBV_EC,MTL_IFWI_CBV_BIOS,ADL_N_IFWI_5SGC1,ADL_N_IFWI_4SDC1,ADL_N_IFWI_3SDC1,ADL_N_IFWI_2SDC1,ADL_N_IFWI_2SDC2,ADL_N_IFWI_IEC_PMC,ADL_N_IFWI_IEC_EC,MTL_A0_P1,RPL_Px_PO_New_P2</t>
  </si>
  <si>
    <t>Verify SUT wake from Pseudo G3 via RTC Wake Functionality</t>
  </si>
  <si>
    <t>CSS-IVE-145824</t>
  </si>
  <si>
    <t>MTL_PSS_1.0,UTR_SYNC,ADL_N_MASTER,ADL_N_5SGC1,ADL_N_3SDC1,ADL_N_2SDC1,ADL_N_2SDC2,ADL_N_2SDC3,ADL-P_5SGC2,ADL-M_5SGC1,ADL-M_3SDC2,ADL-P_3SDC3,Pseudo-G3,RPL-Px_5SGC1,RPL-Px_3SDC1,MTL_SIMICS_BLOCK,ADL_N_REV0,ADL-N_REV1,ADL_SBGA_5GC,ADL_M_TS,IFWI_SYNC,IFWI_COMMON_UNIFIED,RPL-P_5SGC2,RPL-P_PNP_GC,MTL_IFWI_IAC_EC,MTL_IFWI_CBV_EC,MTL_IFWI_CBV_BIOS,RPL-SBGA_5SC,ADL_N_IFWI_5SGC1,ADL_N_IFWI_4SDC1,ADL_N_IFWI_3SDC1,ADL_N_IFWI_2SDC1,ADL_N_IFWI_2SDC2,ADL_N_IFWI_IEC_BIOS,ADL_N_IFWI_IEC_PMC,ADL_N_IFWI_IEC_EC,MTL-P_5SGC1,MTL-P_4SDC1,MTL-P_4SDC2,MTL-P_3SDC3,MTL-P_3SDC4,MTL-P_2SDC5,MTL-P_2SDC6,MTL_A0_P1,RPL_Px_PO_New_P2</t>
  </si>
  <si>
    <t>Verify SUT wake from S3, S4 using PCIE LAN devices (WOL)</t>
  </si>
  <si>
    <t>CSS-IVE-63272</t>
  </si>
  <si>
    <t>TAG-APL-ARCH-TO-PROD-WW21.2,CFL-PRDtoTC-Mapping,UDL2.0_ATMS2.0,OBC-CNL-AIC-PCIE-Connectivity-LAN,OBC-CFL-AIC-PCIE-Connectivity-LAN,OBC-ICL-AIC-PCIE-Connectivity-LAN,OBC-TGL-AIC-PCIE-Connectivity-LAN,CML-H_ADP-S_PO_Phase3,COMMON_QRC_BAT,IFWI_Payload_Platform,RKL-S X2_(CML-S+CMP-H)_S62,RKL-S X2_(CML-S+CMP-H)_S102,MTL_PSS_1.1,UTR_SYNC,MTL_P_MASTER,MTL_M_MASTER,RPL_S_MASTER,RPL_S_BackwardComp,ADL-S_ 5SGC_1DPC,ADL-S_4SDC1,ADL-S_4SDC2,ADL-S_4SDC4,IFWI_TEST_SUITE,IFWI_COMMON_UNIFIED,MTL_Test_Suite,IFWI_FOC_BAT,TGL_H_MASTER,TGL_H_5SGC1,TGL_H_4SDC1,TGL_H_4SDC2,TGL_H_4SDC3,RPL-S_ 5SGC1,RPL-S_4SDC2,RPL-S_2SDC1,RPL-S_2SDC2,RPL-S_2SDC3,RPL-S_4SDC1,,RPL-S_4SDC2,ADL-P_5SGC1,ADL-P_5SGC2,ADL-P_4SDC1,ADL-P_2SDC3,ADL-P_2SDC5,,TGL_H_NA_GC,RPL_P_MASTER,ADL_SBGA_5GC,RPL-SBGA_5SC,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ADL_SBGA_3DC4,MTL_IFWI_QAC,MTL_IFWI_IAC_GBe,MTL_IFWI_CBV_PMC,MTL_IFWI_CBV_GBe,MTL IFWI_Payload_Platform-Val, MTL-P_3SDC4, MTL-P_3SDC3</t>
  </si>
  <si>
    <t>Verify SUT wake from S3/S4 using USB device &amp; LAN connected behind USB4 Dock</t>
  </si>
  <si>
    <t>CSS-IVE-133297</t>
  </si>
  <si>
    <t>IFWI_Payload_TBT,IFWI_Payload_EC,,,,,MTL_PSS_1.1,UTR_SYNC,MTL_P_MASTER,MTL_M_MASTER,MTL_S_MASTER,RPL_S_MASTER,RPL_S_BackwardComp,ADL-S_ 5SGC_1DPC,TGL_H_MASTER,MTL_S_PSS_0.8,ADL-P_5SGC1,ADL-P_5SGC2,RPL_P_MASTER,ADL-P_4SDC1,ADL-P_3SDC5,MTL_SIMICS_IN_EXECUTION_TEST,LNL_P_MASTER,LNL_M_MASTER,LNL_S_MASTER,ADL_N_REV0,RPL-Px_3SDC1,RPL-P_5SGC1,RPL-P_5SGC2,RPL-P_4SDC1,RPL-P_3SDC2,RPL-P_2SDC3,RPL-S_ 5SGC1,RPL-S_4SDC1,ADL_SBGA_5GC,RPL-SBGA_5SC,ADL-M_5SGC1,ADL-M_2SDC2,ADL-M_3SDC1,ADL-M_2SDC1,NA_4_FHF,MTL-M_5SGC1,MTL-M_4SDC1,MTL-M_4SDC2,MTL-M_3SDC3,MTL-M_2SDC4,MTL-M_2SDC5,MTL-M_2SDC6,MTL-P_5SGC1,MTL-P_4SDC1,MTL-P_4SDC2,MTL-P_3SDC3,MTL-P_3SDC4,MTL-P_2SDC5,MTL-P_2SDC6,MTL_A0_P1</t>
  </si>
  <si>
    <t>Verify switching camera functioning properly post S3/S0i3 cycle</t>
  </si>
  <si>
    <t>CSS-IVE-76305</t>
  </si>
  <si>
    <t>ADL-M_5SGC1,ADL-M_3SDC1,ADL-M_3SDC2,ADL-M_2SDC1,ADL-M_2SDC2,GraCom,ICL_BAT_NEW,TGL_NEW,BIOS_EXT_BAT,UDL2.0_ATMS2.0,OBC-ICL-CPU-IPU-Camera-MIPI,OBC-TGL-CPU-IPU-Camera-MIPI,TGL_U_GC_DC,IFWI_Payload_Platform,UTR_SYNC,ADL-P_SODIMM_DDR5_NA,ADL_N_MASTER,ADL_N_5SGC1,ADL_N_4SDC1,ADL_N_3SDC1,ADL_N_2SDC1,RPL_S_NA,ADL-P_5SGC2,ADL-P_2SDC4,RPL-Px_5SGC1,RPL-Px_3SDC1,RPL-P_5SGC1, RPL-P_3SDC2,RPL-P_2SDC4,ADL_N_REV0,ADL-N_REV1,RPL-P_3SDC3,RPL-P_PNP_GC,MTL-M_4SDC1,MTL-M_2SDC4,MTL_M_P_PV_POR,MTL-P_5SGC1,MTL-P_4SDC1,MTL-P_2SDC5</t>
  </si>
  <si>
    <t>Verify switching camera functioning properly pre and post CMS/S0i3 cycle</t>
  </si>
  <si>
    <t>CSS-IVE-90948</t>
  </si>
  <si>
    <t>ICL_BAT_NEW,BIOS_EXT_BAT,LKF_PO_Phase3,UDL2.0_ATMS2.0,LKF_PO_New_P3,OBC-ICL-CPU-IPU-Camera-MIPI,OBC-TGL-CPU-IPU-Camera-MIPI,TGL_IFWI_FOC_BLUE,TGL_U_GC_DC,IFWI_Payload_IPU,UTR_SYNC,ADL-P_SODIMM_DDR5_NA,ADL_N_MASTER,ADL_N_5SGC1,ADL_N_4SDC1,ADL_N_3SDC1,ADL_N_2SDC1,ADL_N_2SDC2,MTL_Test_Suite,IFWI_COMMON_UNIFIED,IFWI_TEST_SUITE,RPL_S_NA,ADL-P_5SGC2,ADL-M_3SDC1,ADL-M_3SDC2,ADL-M_2SDC1,ADL-P_4SDC2,ADL-P_3SDC1,ADL-P_2SDC4,RPL-Px_4SDC1,RPL-P_5SGC1,RPL-P_3SDC2,RPL-P_2SDC4,ADL_N_REV0,ADL-N_REV1,ADL-M_5SGC1,ADL-M_3SDC1,ADL-M_3SDC2,ADL-M_2SDC1,ADL-M_2SDC2,RPL-P_3SDC3,RPL-P_PNP_GC,MTL-M_4SDC1,MTL-M_2SDC4,MTL_IFWI_CBV_PMC,MTL_IFWI_CBV_IUNIT,MTL IFWI_Payload_Platform-Val,MTL-P_5SGC1,MTL-P_4SDC1,MTL-P_2SDC5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</si>
  <si>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</si>
  <si>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</si>
  <si>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System auto wakes from hibernate via RTC with system in AC mode</t>
  </si>
  <si>
    <t>CSS-IVE-115591</t>
  </si>
  <si>
    <t>UDL2.0_ATMS2.0,CML_Delta_From_WHL,ADL_S_Dryrun_Done,ADL-S_ADP-S_DDR4_2DPC_PO_Phase3,MTL_PSS_0.5,LNL_M_PSS0.5,IFWI_Payload_PMC,IFWI_Payload_EC,MTL_PSS_1.0,LNL_M_PSS1.0,ADL-P_ADP-LP_DDR4_PO Suite_Phase3,PO_Phase_3,ADL-P_ADP-LP_LP5_PO Suite_Phase3,ADL-P_ADP-LP_DDR5_PO Suite_Phase3,ADL-P_ADP-LP_LP4x_PO Suite_Phase3,RKL-S X2_(CML-S+CMP-H)_S62,RKL-S X2_(CML-S+CMP-H)_S102,MTL_PSS_0.8,LNL_M_PSS0.8,UTR_SYNC,ADL_N_MASTER,MTL_S_MASTER,RPL_S_BackwardComp,RPL_S_MASTER,RPL-P_5SGC1,RPL-P_5SGC2,RPL-P_4SDC1,RPL-P_3SDC2,RPL-P_2SDC3,RPL-S_5SGC1,RPL-S_4SDC1,RPL-S_4SDC2,RPL-S_4SDC2,RPL-S_2SDC1,RPL-S_2SDC2,RPL-S_2SDC3,RPL-S_ 5SGC1,RPL-S_2SDC8,RPL-P_5SGC1,RPL-P_5SGC2,RPL-P_2SDC3,MTL_HFPGA_SOC_S,ADL-S_ 5SGC_1DPC,ADL-S_4SDC1,ADL-S_4SDC2,ADL-S_4SDC4,ADL_N_5SGC1,ADL_N_4SDC1,ADL_N_3SDC1,ADL_N_2SDC1,ADL_N_2SDC2,ADL_N_2SDC3,IFWI_TEST_SUITE,IFWI_COMMON_UNIFIED,TGL_H_MASTER,RPL-S_4SDC2,MTL_VS_0.8_TEST_SUITE_Additional,MTL_P_VS_0.8,MTL_M_VS_0.8,ADL-P_5SGC1,ADL-P_5SGC2,RPL_S_PO_P3,ADL-M_5SGC1,ADL_N_REV0,MTL_SIMICS_IN_EXECUTION_TEST,ADL_N_PO_Phase3,MTL_S_Sanity,ADL-N_REV1,MTL_IFWI_BAT,MTL_HSLE_Sanity_SOC,ADL_SBGA_5GC,ADL_SBGA_3DC1,ADL_SBGA_3DC2,ADL_SBGA_3DC3,ADL_SBGA_3DC4,RPL-SBGA_3SC,NA_4_FHF,RPL_S_QRCBAT,RPL-S_ 5SGC1,RPL-S_4SDC1,RPL-S_4SDC2,RPL-S_4SDC2,RPL-S_2SDC2,RPL-S_2SDC3,RPL-S_2SDC7,RPL-Px_5SGC1,RPL_Px_PO_P3,RPL_Px_QRC,MTL-M_5SGC1,MTL-M_4SDC1,MTL-M_4SDC2,MTL-M_3SDC3,MTL-M_2SDC4,MTL-M_2SDC5,MTL-M_2SDC6,RPL_SBGA_PO_P3,MTL_IFWI_CBV_PMC,MTL_IFWI_CBV_BIOS,MTL-P_3SDC3,MTL-P_2SDC5,MTL-P_2SDC6,MTL_A0_P1,RPL_P_PO_P3,RPL-SBGA_3SC</t>
  </si>
  <si>
    <t>Verify System auto wakes from hibernate via RTC with system in DC mode</t>
  </si>
  <si>
    <t>CSS-IVE-115590</t>
  </si>
  <si>
    <t>UDL2.0_ATMS2.0,CML_Delta_From_WHL,LKF_Battery,IFWI_Payload_PMC,IFWI_Payload_EC,LNL_M_PSS1.0,LNL_M_PSS0.8,UTR_SYNC,ADL_N_MASTER,MTL_S_MASTER,RPL-P_5SGC1,RPL-P_5SGC2,RPL-P_2SDC3,MTL_HFPGA_SOC_S,ADL_N_5SGC1,ADL_N_3SDC1,ADL_N_2SDC1,ADL_N_2SDC2,ADL_N_2SDC3,IFWI_TEST_SUITE,IFWI_COMMON_UNIFIED,TGL_H_MASTER,MTL_TEMP,ADL-P_5SGC2,ADL-M_5SGC1,ADL_N_REV0,ADL-N_REV1,RPL-S_ 5SGC1,MTL_IFWI_BAT,MTL_HSLE_Sanity_SOC,NA_4_FHF,MTL_HFPGA_BLOCK,RPL-P_4SDC1,RPL-P_3SDC2,RPL-Px_5SGC1,MTL-M_5SGC1,MTL-M_4SDC1,MTL-M_4SDC2,MTL-M_3SDC3,MTL-M_2SDC4,MTL-M_2SDC5,MTL-M_2SDC6,MTL_IFWI_IAC_PMC_SOC_IOE,MTL_IFWI_CBV_PMC,MTL_IFWI_CBV_EC,MTL_IFWI_CBV_BIOS,MTL-P_5SGC1,MTL-P_4SDC1,MTL-P_4SDC2,MTL-P_3SDC4,MTL_A0_P1,RPL-SBGA_5SC,RPL-SBGA_4SC</t>
  </si>
  <si>
    <t>Verify system boot to OS with all channels populated  when RH prevention Disabled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</si>
  <si>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5SGC1,RPL_S_BackwardComp,ADL_N_REV0,ADL-N_REV1,ADL_SBGA_5GC,ADL_SBGA_3DC1,ADL_SBGA_3DC2,ADL_SBGA_3DC3,ADL_SBGA_3DC4,RPL-SBGA_5SC,RPL-SBGA_3SC5,MTL-M_5SGC1,MTL-M_4SDC1,MTL-M_4SDC2,MTL-M_3SDC3,MTL-M_2SDC4,MTL-M_2SDC5,MTL-M_2SDC6,MTL-P_5SGC1, MTL-P_4SDC1 ,MTL-P_4SDC2 ,MTL-P_3SDC3 ,MTL-P_3SDC4 ,MTL-P_2SDC5 ,MTL-P_2SDC6</t>
  </si>
  <si>
    <t>Verify system boot to OS with all channels populated  when RH prevention Disabled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</si>
  <si>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5SGC1,RPL_S_BackwardComp,ADL_N_REV0,ADL-N_REV1,ADL_SBGA_5GC,ADL_SBGA_3DC1,ADL_SBGA_3DC2,ADL_SBGA_3DC3,ADL_SBGA_3DC4,RPL-SBGA_5SC,RPL-SBGA_3SC6,MTL-M_5SGC1,MTL-M_4SDC1,MTL-M_4SDC2,MTL-M_3SDC3,MTL-M_2SDC4,MTL-M_2SDC5,MTL-M_2SDC6,MTL-P_5SGC1, MTL-P_4SDC1 ,MTL-P_4SDC2 ,MTL-P_3SDC3 ,MTL-P_3SDC4 ,MTL-P_2SDC5 ,MTL-P_2SDC6</t>
  </si>
  <si>
    <t>Verify System boot to OS without any hang after Sx cycle, when Active  cores set to '1' in BIOS</t>
  </si>
  <si>
    <t>accelerator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</si>
  <si>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5SGC1,RPL-S_2SDC7,RPL-S_3SDC1,RPL-S_4SDC1,RPL-S_4SDC2,RPL-S_4SDC2,RPL-S_2SDC1,RPL-S_2SDC2,RPL-S_2SDC3,RPL_S_MASTER,ADL-P_5SGC1,ADL-P_5SGC2,ADL-M_5SGC1,ADL-M_3SDC2,ADL-M_2SDC1,ADL-M_2SDC2,RPL-Px_5SGC1,RPL_S_BackwardComp,ADL-N_REV1,RPL-S_Post-Si_In_Production</t>
  </si>
  <si>
    <t>Verify System boot to OS without any hang post cold reset(G3)/warm reset , when Active  cores set to '1' in BIOS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</si>
  <si>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ADL-N_REV1,ADL_SBGA_5GC,ADL_SBGA_3DC1,ADL_SBGA_3DC2,ADL_SBGA_3DC3,RPL-S_Post-Si_In_Production</t>
  </si>
  <si>
    <t>Verify System boot to OS without any hang post cold reset(G3)/warm reset , when Active atom cores set to '1' in BIOS</t>
  </si>
  <si>
    <t>RPL-S_ 5SGC1,RPL-S_2SDC7,RPL-S_3SDC1,RPL-S_4SDC1,RPL-S_4SDC2,RPL-S_4SDC2,RPL-S_2SDC1,RPL-S_2SDC2,RPL-S_2SDC3,RPL_S_MASTER,ADL-P_5SGC1,ADL-P_5SGC2,ADL-M_5SGC1,ADL-M_3SDC2,ADL-M_2SDC1,ADL-M_2SDC2,RPL-Px_5SGC1,,UTR_SYNC,MTL-P_4SDC1,MTL-P_3SDC3,MTL-P_3SDC4,MTL-P_5SGC1,MTL-P_4SDC2,MTL-P_2SDC5,MTL-P_2SDC6,MTL-M_5SGC1,MTL-M_2SDC4,MTL-M_2SDC5,MTL-M_2SDC6,MTL-M_4SDC1,MTL-M_3SDC3,MTL-M_4SDC2,,RPL-P_3SDC3,ADL-M_3SDC1,RPL-SBGA_5SC,RPL-SBGA_3SC1,RPL-P_5SGC1,RPL-P_2SDC4,RPL-P_PNP_GC,,RPL-P_4SDC1,RPL-P_3SDC2,,RPL_S_BackwardComp,ADL_SBGA_5GC,ADL_SBGA_3DC1,ADL_SBGA_3DC2,ADL_SBGA_3DC3,ADL_SBGA_3DC4,ADL_SBGA_3DC,RPL-Px_4SDC1,,RPL-S_Post-Si_In_Production</t>
  </si>
  <si>
    <t>Verify System boot to OS without any hang post cold reset(G3)/warm reset , when Active atom cores set to '2'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</si>
  <si>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4SC1,RPL-S_4SDC2,RPL-S_4SDC2,RPL-S_2SDC1,RPL-S_2SDC2,RPL-S_2SDC3,RPL_S_BackwardComp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</si>
  <si>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'3'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</si>
  <si>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2SDC1,RPL-S_2SDC2,RPL-S_2SDC3,RPL-S_4SDC2,RPL_S_BackwardComp,ADL_N_REV0,ADL-N_REV1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</si>
  <si>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'4' in BIOS</t>
  </si>
  <si>
    <t>UTR_SYNC,MTL-P_4SDC1,MTL-P_3SDC3,MTL-P_3SDC4,MTL-P_5SGC1,MTL-P_4SDC2,MTL-P_2SDC5,MTL-P_2SDC6,,RPL-P_3SDC3,RPL-SBGA_5SC,RPL-SBGA_3SC1,RPL-P_5SGC1,RPL-P_2SDC4,RPL-P_PNP_GC,,RPL-P_4SDC1,RPL-P_3SDC2,RPL-S_4SDC2,,RPL-S_5SGC1,RPL-S_4SC1,RPL-S_4SDC2,RPL-S_2SDC1,RPL-S_2SDC3,RPL_S_BackwardComp,ADL_SBGA_5GC,ADL_SBGA_3DC1,ADL_SBGA_3DC2,ADL_SBGA_3DC3,ADL_SBGA_3DC4,ADL_SBGA_3DC,ADL-M_5SGC1,ADL-M_3SDC1,ADL-M_3SDC2,ADL-M_2SDC1,ADL-M_2SDC2,ADL-P_2SDC5,ADL-P_3SDC4,ADL-P_4SDC1,ADL-P_4SDC2,ADL-P_5SGC1,ADL-P_5SGC2,RPL-S_ 5SGC1,RPL-S_2SDC7,RPL-Px_5SGC1,RPL-Px_4SDC1,RPL-S_Post-Si_In_Production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</si>
  <si>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</si>
  <si>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</si>
  <si>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</si>
  <si>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System boot to OS/BIOS/EDK from diffrent reset flow</t>
  </si>
  <si>
    <t>CSS-IVE-62409</t>
  </si>
  <si>
    <t>BXTM_Test_Case,EC-FV,EC-REVIEW,EC-GPIO,ICL_PSS_BAT_NEW,BIOS_BAT_QRC,ICL_BAT_NEW,BIOS_EXT_BAT,ec-tgl-pss-exbat,UDL2.0_ATMS2.0,CML_Delta_From_WHL,CML_BIOS_Sanity_CSME12.xx,TGL_BIOS_PO_P3,TGL_IFWI_PO_P1,CML_EC_FV,TGL_IFWI_FOC_BLUE,CML-H_ADP-S_PO_Phase2,WCOS_BIOS_WHCP_REQ,LKF_WCOS_BIOS_BAT_NEW,ADL_S_Dryrun_Done,RKL_S_TGPH_POE,COMMON_QRC_BAT,ECVAL-DT-FV,MTL_PSS_0.5,ADL_P_ERB_BIOS_PO,ADL_S_QRCBAT,IFWI_Payload_BIOS,IFWI_Payload_PMC,IFWI_Payload_EC,ADL-S_Delta1,ADL-S_Delta2,ADL-S_Delta3,RKL-S X2_(CML-S+CMP-H)_S102,RKL-S X2_(CML-S+CMP-H)_S62,ADL-P_QRC,ADL-P_QRC_BAT,RPL_S_PSS_BASE,UTR_SYNC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ANITY,RPL-S_ 5SGC1,RPL-S_2SDC7,RPL-S_4SDC2,RPL_S_MASTER,RPL_S_BackwardCompc,ADL-S_ 5SGC_1DPC,MTL_M_MASTER,MTL_P_MASTER,MTL_S_MASTER,ADL-S_4SDC1,ADL-S_4SDC2,ADL-S_4SDC3,ADL-S_3SDC4,ADL_N_MASTER,ADL_N_PSS_0.5,ADL_N_5SGC1,ADL_N_4SDC1,ADL_N_3SDC1,ADL_N_2SDC1,ADL_N_2SDC2,ADL_N_2SDC3,RPL_S_PSS_BASEAutomation_Inproduction,MTL_Test_Suite,IFWI_TEST_SUITE,RPL_S_PO_P2,IFWI_COMMON_UNIFIED,TGL_H_MASTER,QRC_BAT_Customized,ADL_N_QRCBAT,ADL-P_5SGC1,ADL-P_5SGC2,MTL_IFWI_Sanity,ADL_M_QRC_BAT,ADL-M_5SGC1,ADL-M_3SDC2,ADL-M_2SDC1,ADL-M_2SDC2,MTL_SIMICS_IN_EXECUTION_TEST,ADL-N_QRC_BAT,RPL_S_QRCBAT,ADL_N_REV0,ADL-N_REV1,RPL_S_Delta_TCD,MTL_HSLE_Sanity_SOC,ADL_SBGA_5GC,ADL_SBGA_3DC1,ADL_SBGA_3DC2,ADL_SBGA_3DC3,ADL_SBGA_3DC4,ADL_SBGA_3DC,RPL_P_PSS_BIOS,MTL_M_P_PV_PORLNL_M_PSS0.5,MTL_S_BIOS_Emulation,RPL_Px_PO_P2,RPL_Px_QRC,ADL-S_Post-Si_In_Production,RPL_SBGA_PO_P2,MTL_P_Sanity,MTL-M/P_Pre-Si_In_Production,RPL_P_PO_P2</t>
  </si>
  <si>
    <t>Verify system can be cold reset and warm reset from EDK shell</t>
  </si>
  <si>
    <t>CSS-IVE-145410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</si>
  <si>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,ADL-N_Post-Si_In_Production</t>
  </si>
  <si>
    <t>Verify system can be Shutdown, Hibernate and Restart using "ALT+F4" key combination</t>
  </si>
  <si>
    <t>CSS-IVE-145404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</si>
  <si>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MTL-S_Pre-Si_In_Production,MTL-P_5SGC1,MTL-P_4SDC1,MTL-P_4SDC2,MTL-P_3SDC3,MTL-P_3SDC4,MTL-P_2SDC5,MTL-P_2SDC6,MTL_A0_P1</t>
  </si>
  <si>
    <t>Verify system can be Shutdown, Hibernate and Restart using OS start menu</t>
  </si>
  <si>
    <t>CSS-IVE-145405</t>
  </si>
  <si>
    <t>bios.platform,fw.ifwi.others,fw.ifwi.pmc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</si>
  <si>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IFWI_COMMON_UNIFIED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RPL_SBGA_PO_P2,MTL_IFWI_CBV_PMC,MTL_IFWI_CBV_BIOS,RPL-S_5SGC1,MTL-P_5SGC1,MTL-P_4SDC1,MTL-P_4SDC2,MTL-P_3SDC3,MTL-P_3SDC4,MTL-P_2SDC5,MTL-P_2SDC6,MTL_A0_P1,RPL_P_PO_P2,RPL-S_2SDC8,</t>
  </si>
  <si>
    <t>Verify system can shutdown(S5) using OS start Menu followed by G3</t>
  </si>
  <si>
    <t>CSS-IVE-100919</t>
  </si>
  <si>
    <t>ICL-ArchReview-PostSi,UDL2.0_ATMS2.0,OBC-CNL-PTF-PMC-PM-Sx,OBC-ICL-PTF-PMC-PM-Sx,OBC-TGL-PTF-PMC-PM-Sx,OBC-CFL-PTF-PMC-PM-Sx,TGL_NEW_BAT,RKL_POE,CML-H_ADP-S_PO_Phase2,RKL_S_CMPH_POE_Sanity,RKL_S_TGPH_POE_Sanity,ADL_P_Automated_TCs,COMMON_QRC_BAT,TGL_H_QRC_NA,ADL_P_ERB_BIOS_PO,ADL_S_QRCBAT,MTL_PSS_1.0,LNL_M_PSS1.0,RKL-S X2_(CML-S+CMP-H)_S62,RKL-S X2_(CML-S+CMP-H)_S102,ADL-P_QRC,ADL-P_QRC_BAT,UTR_SYNC,RPL_S_BackwardComp,RPL_S_MASTER,RPL-P_5SGC1,RPL-P_5SGC2,RPL-P_2SDC3,ADL-S_ 5SGC_1DPC,ADL-S_4SDC1,ADL-S_4SDC2,ADL-S_4SDC4,ADL_N_MASTER,ADL_N_5SGC1,ADL_N_4SDC1,ADL_N_3SDC1,ADL_N_2SDC1,ADL_N_2SDC2,ADL_N_2SDC3,TGL_H_MASTER,RPL-S_4SDC2,RPL-S_2SDC8,ADL-P_5SGC1,ADL-P_5SGC2,RKL_S_X1_2*1SDC,ADL_M_QRC_BAT,ADL-M_5SGC1,ADL-N_QRC_BAT,RPL_S_QRCBAT,ADL_N_REV0,ADL-N_REV1,ADL_SBGA_5GC,ADL_SBGA_3DC1,ADL_SBGA_3DC2,ADL_SBGA_3DC3,ADL_SBGA_3DC4,RPL-SBGA_5SC,RPL-SBGA_4SC,RPL-SBGA_3SC,RPL-SBGA_2SC1,RPL-SBGA_2SC2,RPL-Px_5SGC1,RPL_Px_QRC,MTL-M_5SGC1,MTL-M_4SDC1,MTL-M_4SDC2,MTL-M_3SDC3,MTL-M_2SDC4,MTL-M_2SDC5,MTL-M_2SDC6,ADL-S_Post-Si_In_Production,MTL-M/P_Pre-Si_In_Production,MTL-P_5SGC1,MTL-P_4SDC1,MTL-P_4SDC2,MTL-P_3SDC3,MTL-P_3SDC4,MTL-P_2SDC5,MTL-P_2SDC6,ADL-N_Post-Si_In_Production</t>
  </si>
  <si>
    <t xml:space="preserve">Verify system completes S4 Resume Cycles using "ResumeOK.efi" tool </t>
  </si>
  <si>
    <t>CSS-IVE-114359</t>
  </si>
  <si>
    <t>fw.ifwi.pmc</t>
  </si>
  <si>
    <t>ICL_BAT_NEW,ICL-ArchReview-PostSi,ICL_RFR,BIOS_EXT_BAT,UDL2.0_ATMS2.0,OBC-CNL-PTF-PMC-PM-Sx,OBC-ICL-PTF-PMC-PM-Sx,OBC-TGL-PTF-PMC-PM-Sx,OBC-LKF-PTF-PMC-PM-Sx,OBC-CFL-PTF-PMC-PM-Sx,TGL_BIOS_PO_P2,TGL_H_PSS_BIOS_BAT,ADL_S_Dryrun_Done,ADL-S_TGP-H_PO_Phase2,WCOS_BIOS_WHCP_REQ,LKF_WCOS_BIOS_BAT_NEW,MTL_PSS_0.5,LNL_M_PSS0.5,ADL_P_ERB_BIOS_PO,IFWI_Payload_PMC,IFWI_Payload_EC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MTL_SIMICS_IN_EXECUTION_TEST,ADL-N_REV1,MTL_IFWI_BAT,MTL_HSLE_Sanity_SOC,ADL_SBGA_5GC,ADL_SBGA_3DC1,ADL_SBGA_3DC2,ADL_SBGA_3DC3,ADL_SBGA_3DC4,RPL-SBGA_5SC,RPL_P_PSS_BIOS,RPL-S_ 5SGC1,RPL-S_4SDC1,RPL-S_4SDC2,RPL-S_4SDC2,RPL-S_2SDC2,RPL-S_2SDC3,RPL-S_2SDC7,MTL-M_5SGC1,MTL-M_4SDC1,MTL-M_4SDC2,MTL-M_3SDC3,MTL-M_2SDC4,MTL-M_2SDC5,MTL-M_2SDC6,RPL-Px_4SDC1,RPL-Px_5SGC1,,MTL_IFWI_CBV_PMC,MTL IFWI_Payload_Platform-Val,MTL-P_5SGC1,MTL-P_4SDC1,MTL-P_4SDC2,MTL-P_3SDC3,MTL-P_3SDC4,MTL-P_2SDC5,MTL-P_2SDC6,MTL_A0_P1</t>
  </si>
  <si>
    <t>Verify system enters Hibernate (S4) using OS start Menu or using "ALT+F4" in alternate validation cycle</t>
  </si>
  <si>
    <t>CSS-IVE-133666</t>
  </si>
  <si>
    <t>ADL_N_MASTER,ADL_N_5SGC1,ADL_N_4SDC1,ADL_N_3SDC1,ADL_N_2SDC1,ADL_N_2SDC2,ADL_N_2SDC3,ADL-P_5SGC1,ADL-P_5SGC2,ADL-M_5SGC1,ADL_N_REV0,ADL-N_REV1</t>
  </si>
  <si>
    <t>Verify System entry to Sx states via command line</t>
  </si>
  <si>
    <t>CSS-IVE-72703</t>
  </si>
  <si>
    <t>ICL-FW-PSS0.5,GLK_eSPI_Sanity_inprod,ICL_PSS_BAT_NEW,CFL_Automation_Production,InProdATMS1.0_03March2018,PSE 1.0,OBC-CNL-PTF-PMC-PM-Sx,OBC-ICL-PTF-PMC-PM-Sx,OBC-TGL-PTF-PMC-PM-Sx,OBC-CFL-PTF-PMC-PM-Sx,GLK_ATMS1.0_Automated_TCs,KBLR_ATMS1.0_Automated_TCs,TGL_H_PSS_BIOS_BAT,ADL_S_Dryrun_Done,PSS_ADL_Automation_In_Production,MTL_PSS_0.5,LNL_M_PSS0.5,RKL-S X2_(CML-S+CMP-H)_S62,RKL-S X2_(CML-S+CMP-H)_S102,RPL_S_PSS_BASE,UTR_SYNC,MTL_HFPGA_SOC_S,RPL_S_BackwardComp,RPL_S_MASTER,RPL-P_5SGC1,RPL-P_5SGC2,RPL-P_2SDC3,ADL-S_ 5SGC_1DPC,ADL-S_4SDC1,ADL_N_MASTER,ADL_N_5SGC1,ADL_N_4SDC1,ADL_N_3SDC1,ADL_N_2SDC1,ADL_N_2SDC2,ADL_N_2SDC3,TGL_H_MASTER,RPL-S_4SDC2,RPL-S_2SDC8,ADL-P_5SGC1,ADL-P_5SGC2,ADL-M_5SGC1,ADL_N_REV0,MTL_SIMICS_IN_EXECUTION_TEST,ADL-N_REV1,MTL_HSLE_Sanity_SOC,ADL_SBGA_5GC,ADL_SBGA_3DC1,ADL_SBGA_3DC2,ADL_SBGA_3DC3,ADL_SBGA_3DC4,RPL-SBGA_5SC,RPL-SBGA_4SC,RPL-SBGA_3SC,RPL-SBGA_2SC1,RPL-SBGA_2SC2,RPL-Px_5SGC1,MTL-M_5SGC1,MTL-M_4SDC1,MTL-M_4SDC2,MTL-M_3SDC3,MTL-M_2SDC4,MTL-M_2SDC5,MTL-M_2SDC6,ADL-S_Post-Si_In_Production,MTL-M/P_Pre-Si_In_Production,MTL-P_5SGC1,MTL-P_4SDC1,MTL-P_4SDC2,MTL-P_3SDC3,MTL-P_3SDC4,MTL-P_2SDC5,MTL-P_2SDC6</t>
  </si>
  <si>
    <t>Verify system exit from Connected Modern standby / S0i3 state via USB mouse</t>
  </si>
  <si>
    <t>CSS-IVE-59243</t>
  </si>
  <si>
    <t>GLK-IFWI-SI,ICL-ArchReview-PostSi,InProdATMS1.0_03March2018,PSE 1.0,OBC-ICL-PTF-PMC-PM-S0ix,OBC-CNL-PTF-PMC-PM-s0ix,OBC-TGL-PTF-PMC-PM-S0ix,MCU_UTR,IFWI_Payload_EC,IFWI_Payload_PMC,RKL-S X2_(CML-S+CMP-H)_S62,RKL-S X2_(CML-S+CMP-H)_S102,UTR_SYNC,RPL_S_BackwardComp,RPL_S_MASTER,RPL-S_ 5SGC1,RPL-S_2SDC8,RPL-P_5SGC1,RPL-P_5SGC2,RPL-P_2SDC3,ADL-S_ 5SGC_1DPC,ADL-S_4SDC1,ADL-S_4SDC2,ADL-S_4SDC4,ADL_N_MASTER,ADL_N_5SGC1,ADL_N_4SDC1,ADL_N_3SDC1,ADL_N_2SDC1,ADL_N_2SDC2,IFWI_TEST_SUITE,IFWI_COMMON_UNIFIED,TGL_H_MASTER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</si>
  <si>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system functionality by disabling physical cores</t>
  </si>
  <si>
    <t>CSS-IVE-133773</t>
  </si>
  <si>
    <t>ADL-S_Delta1,ADL-S_Delta2,UTR_SYNC,ADL-M_5SGC1,ADL_SBGA_5GC,ADL_SBGA_3DC1,ADL_SBGA_3DC2,ADL_SBGA_3DC3,ADL_SBGA_3DC4</t>
  </si>
  <si>
    <t>Verify System Login using Finger print Sensor (FPS)</t>
  </si>
  <si>
    <t>CSS-IVE-71234</t>
  </si>
  <si>
    <t>bios.platform,fw.ifwi.ish</t>
  </si>
  <si>
    <t>EC-NA,GLK-RS3-10_IFWI,ICL_BAT_NEW,BIOS_EXT_BAT,UDL2.0_ATMS2.0,OBC-CNL-PCH-SPI-Sensors-FPS,OBC-CFL-PCH-SPI-Sensors-FPS,OBC-LKF-PCH-SPI-Sensors-FPS,OBC-ICL-PCH-SPI-Sensors-FPS,OBC-TGL-PCH-SPI-Sensors-FPS,ADL-S_Delta2,RKL-S X2_(CML-S+CMP-H)_S102,RKL-S X2_(CML-S+CMP-H)_S62,UTR_SYNC,RPL_S_MASTER,RPL_S_BACKWARDCOMP,ADL_N_MASTER,ADL-S_4SDC2,ADL_N_5SGC1,ADL_N_4SDC1,ADL_N_3SDC1,ADL_N_2SDC1,MTL_Test_Suite,IFWI_TEST_SUITE,IFWI_COMMON_UNIFIED,RPL-S_3SDC1,MTL_P_MASTER,MTL_M_MASTER,ADL-P_5SGC1,ADL-M_5SGC1,ADL-P_3SDC4,RPL-Px_5SGC1,RPL-P_5SGC1,ADL-S_4SDC2,RPL-S_3SDC1,RPL_S_IFWI_PO_Phase3,RPL_S_PO_P3,ADL_N_REV0,ADL-N_REV1,MTL_IFWI_BAT,ADL_SBGA_5GC,RPL-SBGA_5SC,RPL-SBGA_3SC1,RPL_Px_PO_P3, ADL_SBGA_3DC4,MTL-M_5SGC1,MTL-M_4SDC1,MTL-M_4SDC2,MTL-M_3SDC3,MTL-M_2SDC4,RPL_SBGA_PO_P3,RPL_SBGA_IFWI_PO_Phase3,MTL IFWI_Payload_Platform-Val,MTL-P_5SGC1,MTL-P_4SDC1,MTL-P_4SDC2,MTL-P_3SDC3,MTL-P_3SDC4,RPL_P_PO_P3</t>
  </si>
  <si>
    <t>Verify System Login using IR Camera</t>
  </si>
  <si>
    <t>CSS-IVE-117753</t>
  </si>
  <si>
    <t>OBC-CFL-PCH-SPI-Sensors-FPS,OBC-ICL-PCH-SPI-Sensors-FPS,TGL_IFWI_FOC_BLUE,IFWI_Payload_Platform,UTR_SYNC,ADL_N_MASTER,ADL_N_5SGC1,ADL_N_4SDC1,ADL_N_3SDC1,ADL_N_2SDC1,MTL_P_MASTER,MTL_M_MASTER,IFWI_TEST_SUITE,IFWI_COMMON_UNIFIED,TGL_H_MASTER,RPL_S_MASTER,ADL-P_5SGC1,ADL-M_5SGC1,ADL-M_4SDC1,ADL-M_3SDC1,ADL-M_3SDC2,ADL-M_3SDC3,ADL-M_2SDC1,ADL-P_3SDC4,MTL_IFWI_BAT,ERB,MTL_IFWI_CBV_IUNIT,MTL_IFWI_CBV_BIOS</t>
  </si>
  <si>
    <t>Verify System memory using Windows Memory Diagnostics tool (Basic)</t>
  </si>
  <si>
    <t>CSS-IVE-99732</t>
  </si>
  <si>
    <t>bios.mem_decode,fw.ifwi.others</t>
  </si>
  <si>
    <t>CFL-PRDtoTC-Mapping,ICL-ArchReview-PostSi,UDL2.0_ATMS2.0,OBC-CNL-CPU-MC-Memory-MRC,OBC-CFL-CPU-MC-Memory-MRC,OBC-ICL-CPU-MC-Memory-MRC,OBC-TGL-CPU-MC-Memory-MRC,ADL-S_Delta1,ADL-S_Delta2,ADL-S_Delta3,RKL-S X2_(CML-S+CMP-H)_S102,RKL-S X2_(CML-S+CMP-H)_S62,UTR_SYNC,RPL_S_MASTER,RPL_M_MASTER,RPL_P_MASTER,RPL_S_BackwardComp,ADL-S_ 5SGC_1DPC,ADL-S_4SDC2,ADL_N_MASTER,COMMON_QRC_BAT,ADL_N_5SGC1,ADL_N_4SDC1,ADL_N_3SDC1,ADL_N_2SDC1,ADL_N_2SDC2,ADL_N_2SDC3,MTL_Test_Suite,IFWI_TEST_SUITE,IFWI_COMMON_UNIFIED,TGL_H_MASTER,RPL-S_ 5SGC1,RPL-S_4SDC2,RPL-S_4SDC2,RPL-S_2SDC8,RPL-S_2SDC1,RPL-S_2SDC2,RPL-S_2SDC3,ADL-P_5SGC1,ADL-P_5SGC2,ADL-M_5SGC1,RPL-P_5SGC1,RPL-P_4SDC1,RPL-P_3SDC2,ADL_N_REV0,ADL-N_REV1,ADL_SBGA_5GC,ADL_SBGA_3DC1,ADL_SBGA_3DC2,ADL_SBGA_3DC3,ADL_SBGA_3DC4,RPL-SBGA_5SC,RPL-SBGA_3SC,MTL_IFWI_FV,ADL-S_Post-Si_In_Production,MTL-M_5SGC1,MTL-M_4SDC1,MTL-M_4SDC2,MTL-M_3SDC3,MTL-M_2SDC4,MTL-M_2SDC5,MTL-M_2SDC6,RPL-SBGA_4SC,RPL-SBGA_2SC1,RPL-SBGA_2SC2,MTL_IFWI_CBV_BIOS,MTL-P_5SGC1,MTL-P_4SDC1,MTL-P_4SDC2,MTL-P_3SDC3,MTL-P_3SDC4,MTL-P_2SDC5,MTL-P_2SDC6,IPU22.2_BIOS_change,RPL-S_Post-Si_In_Production</t>
  </si>
  <si>
    <t>Verify System memory using Windows Memory Diagnostics tool (Standard)</t>
  </si>
  <si>
    <t>CSS-IVE-135380</t>
  </si>
  <si>
    <t>TGL_NEW,UDL2.0_ATMS2.0,OBC-TGL-CPU-MC-Memory-MRC,ADL-S_TGP-H_PO_Phase2,ADL-P_QRC_BAT,UTR_SYNC,ADL-S_4SDC2,ADL_N_MASTER,ADL_N_5SGC1,ADL_N_4SDC1,ADL_N_3SDC1,ADL_N_2SDC1,ADL_N_2SDC2,ADL_N_2SDC3,RPL_S_MASTER,RPL_S_Backwardcomp,IFWI_TEST_SUITE,IFWI_COMMON_UNIFIED,MTL_Test_Suite,MTL_TRY_RUN,TGL_H_MASTER,RPL-S_ 5SGC1,RPL-S_4SDC2,RPL-S_4SDC2,RPL-S_2SDC8,RPL-S_2SDC1,RPL-S_2SDC2,RPL-S_2SDC3MTL_TRP_2,MTL_PSS_0.8_NEW,ADL-P_5SGC1,ADL-P_5SGC2,ADL-M_5SGC1,MTL_SIMICS_IN_EXECUTION_TEST,ADL-N_QRC_BAT,RPL-Px_5SGC1,RPL-Px_4SDC1,RPL-P_5SGC1,RPL-P_4SDC1,RPL-P_3SDC2,RPL_P_MASTER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</t>
  </si>
  <si>
    <t>Verify System notification tones in OS</t>
  </si>
  <si>
    <t>CSS-IVE-132826</t>
  </si>
  <si>
    <t>COMMON_QRC_BAT,MTL_PSS_1.1,UTR_SYNC,MTL_HFPGA_Audio,RPL_S_MASTER,RPL_S_BackwardComp,ADL-S_4SDC1,ADL-S_4SDC2,ADL-S_4SDC3,ADL-S_3SDC4,RPL-S_ 5SGC1,RPL-S_4SDC1,RPL-S_3SDC1,RPL-S_4SDC2,RPL-S_2SDC1,RPL-S_2SDC2,RPL-S_2SDC3,ADL-P_5SGC1,ADL-P_5SGC2,ADL-M_5SGC1,RPL-Px_5SGC1,RPL-Px_4SDC1,RPL-P_5SGC1,RPL-P_4SDC1,RPL-P_3SDC2,RPL-P_2SDC4,ADL_N_REV0,ADL-N_REV1,RPL_S_PO_P2,ADL_SBGA_5GC,ADL_SBGA_3DC1,ADL_SBGA_3DC2,ADL_SBGA_3DC3,ADL_SBGA_3DC4,RPL-SBGA_5SC,RPL-SBGA_3SC1,ADL-M_5SGC1,ADL-M_3SDC1,ADL-M_3SDC2,ADL-M_2SDC1,ADL-M_2SDC2,RPL-P_3SDC3,RPL-P_PNP_GC,RPL-S_2SDC7,LNL_M_PSS1.1,RPL_Px_PO_P2,MTL-M_5SGC1,MTL-M_4SDC1,MTL-M_4SDC2,MTL-M_3SDC3,MTL-M_2SDC4,MTL-M_2SDC5,MTL-M_2SDC6,RPL_SBGA_PO_P2,MTL-P_5SGC1,MTL-P_4SDC1,MTL-P_4SDC2,MTL-P_3SDC3,MTL-P_3SDC4,MTL-P_2SDC5,MTL-P_2SDC6</t>
  </si>
  <si>
    <t>Verify System shutdown when core temperature exceeds Critical trip point with DTS SMM enabled and DTT disabled in BIOS</t>
  </si>
  <si>
    <t>CSS-IVE-117984</t>
  </si>
  <si>
    <t>OBC-CNL-CPU-PMC-PM-Thermal,OBC-CFL-CPU-PMC-PM-Thermal,OBC-ICL-CPU-PMC-PM-Thermal,OBC-TGL-CPU-PMC-PM-Thermal,OBC-LKF-CPU-PMC-PM-Thermal,RKL_CMLS_CPU_TCS,ADL-S_Delta1,RKL-S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
,MTL-M_5SGC1,MTL-M_4SDC1,MTL-M_4SDC2,MTL-M_3SDC3,MTL-M_2SDC4,MTL-M_2SDC5,MTL-M_2SDC6</t>
  </si>
  <si>
    <t>Verify system Shutdown, Hibernate and Restart from OS via command Line</t>
  </si>
  <si>
    <t>CSS-IVE-145412</t>
  </si>
  <si>
    <t>BIOS_Optimization,MTL_PSS_1.0,LNL_M_PSS1.0,EC-FV,ADL-S_ADP-S_DDR4_2DPC_PO_Phase3,ECVAL-DT-FV,ADL-P_ADP-LP_DDR4_PO Suite_Phase3,PO_Phase_3,ADL-P_ADP-LP_LP5_PO Suite_Phase3,ADL-P_ADP-LP_DDR5_PO Suite_Phase3,ADL-P_ADP-LP_LP4x_PO Suite_Phase3,MTL_PSS_0.5,LNL_M_PSS0.5,MTL_PSS_0.8,LNL_M_PSS0.8,RPL_S_PSS_BASE,ADL-M_21H2,UTR_SYNC,ADL_M_PO_Phase3,MTL_HFPGA_SANITY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5SGC_1DPC,ADL-S_4SDC1,ADL-S_4SDC2,ADL-S_4SDC4,ADL_N_MASTER,ADL_N_5SGC1,ADL_N_4SDC1,ADL_N_3SDC1,ADL_N_2SDC1,ADL_N_2SDC2,ADL_N_2SDC3,IFWI_TEST_SUITE  ,IFWI_COMMON_UNIFIED,RPL-S_4SDC2,ADL-P_5SGC1,ADL-P_5SGC2,RPL_S_PO_P2,ADL-M_5SGC1,ADL_N_REV0,MTL_SIMICS_IN_EXECUTION_TEST,ADL_N_PO_Phase3,MTL_HSLE_Sanity,MTL_S_Sanity,ADL-N_REV1,RPL_S_IFWI_PO_Phase2,RPL_P_PSS_BIOS,RPL-S_ 5SGC1,RPL-S_4SDC1,RPL-S_4SDC2,RPL-S_4SDC2,RPL-S_2SDC2,RPL-S_2SDC3,RPL-S_2SDC7,RPL-Px_5SGC1,RPL_Px_PO_P2,MTL-P_5SGC1,MTL-P_4SDC1,MTL-P_4SDC2,MTL-P_3SDC3,MTL-P_3SDC4,MTL-P_2SDC5,MTL-P_2SDC6,MTL-M_5SGC1,MTL-M_4SDC1,MTL-M_4SDC2,MTL-M_3SDC3,MTL-M_2SDC4,MTL-M_2SDC5,MTL-M_2SDC6,RPL_SBGA_PO_P2,RPL_SBGA_IFWI_PO_Phase2,MTL_IFWI_CBV_PMC,MTL_IFWI_CBV_BIOS,MTL-P_5SGC1,MTL-P_4SDC1,MTL-P_4SDC2,MTL-P_3SDC3,MTL-P_3SDC4,MTL-P_2SDC5,MTL-P_2SDC6,MTL_A0_P1,RPL_P_PO_P2</t>
  </si>
  <si>
    <t>Verify system stability after S4 and S5 cycles via power button</t>
  </si>
  <si>
    <t>CSS-IVE-50984</t>
  </si>
  <si>
    <t>GLK_Auto_NotReady,ICL_PSS_BAT_NEW,Manual_TCs,LKF_ERB_PO,InProdATMS1.0_03March2018,LKF_PO_Phase3,LKF_PO_New_P3,PSE 1.0,CML_EC_FV,ADL_S_Dryrun_Done,PSS_ADL_Automation_In_Production,CML-H_ADP-S_PO_Phase3,WCOS_BIOS_WHCP_REQ,LKF_WCOS_BIOS_BAT_NEW,ADL_P_Automated_TCs,MTL_PSS_0.5,LNL_M_PSS0.5,MTL_PSS_1.0,LNL_M_PSS1.0,RKL-S X2_(CML-S+CMP-H)_S62,RKL-S X2_(CML-S+CMP-H)_S102,MTL_PSS_0.8,LNL_M_PSS0.8,UTR_SYNC,Automation_Inproduction,MTL_HFPGA_SANITY,RPL_S_MASTER,RPL-P_5SGC1,RPL-P_5SGC2,RPL-P_2SDC3,RPL_S_BackwardComp,RPL_S_MASTER,RPL-P_5SGC1,RPL-P_5SGC2,RPL-P_2SDC3,MTL_VS_0.8,ADL-S_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MTL_S_PSS_0.5,LNL_M_PSS0.5,ADL-M_5SGC1,ADL_N_REV0,MTL_SIMICS_IN_EXECUTION_TEST,MTL_HSLE_Sanity,MTL_S_Sanity,ADL-N_REV1,RPL_S_PO_P2,ADL_SBGA_5GC,ADL_SBGA_3DC1,ADL_SBGA_3DC2,ADL_SBGA_3DC3,ADL_SBGA_3DC4,RPL-SBGA_5SC,RPL-Px_5SGC1,RPL_Px_PO_P2,MTL-M_5SGC1,MTL-M_4SDC1,MTL-M_4SDC2,MTL-M_3SDC3,MTL-M_2SDC4,MTL-M_2SDC5,MTL-M_2SDC6,ADL-S_Post-Si_In_Production,MTL-M/P_Pre-Si_In_Production,RPL_SBGA_PO_P2,MTL-P_5SGC1,MTL-P_4SDC1,MTL-P_4SDC2,MTL-P_3SDC3,MTL-P_3SDC4,MTL-P_2SDC5,MTL-P_2SDC6,MTL_A0_P1,MTL_A0_P2,ADL-N_Post-Si_In_Production,RPL-S_2SDC8,</t>
  </si>
  <si>
    <t>Verify system stability on changing power state settings</t>
  </si>
  <si>
    <t>CSS-IVE-120310</t>
  </si>
  <si>
    <t>New,ADL_S_Dryrun_Done,UTR_SYNC,ADL_N_MASTER,RPL_S_BackwardComp,RPL_S_MASTER,RPL-P_5SGC1,RPL-P_5SGC2,RPL-P_2SDC3,MTL_S_MASTER,ADL-S_ 5SGC_1DPC,ADL-S_4SDC1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LNL_M_PSS0.5,MTL-P_5SGC1,MTL-P_4SDC1,MTL-P_4SDC2,MTL-P_3SDC3,MTL-P_3SDC4,MTL-P_2SDC5,MTL-P_2SDC6</t>
  </si>
  <si>
    <t>Verify system stability on performing cold boot cycles</t>
  </si>
  <si>
    <t>CSS-IVE-75953</t>
  </si>
  <si>
    <t>EC-NA,GLK_eSPI_Sanity_inprod,GLK-RS3-10_IFWI,BIOS_BAT_QRC,ICL_BAT_NEW,TGL_PreAlpha,BIOS_EXT_BAT,InProdATMS1.0_03March2018,PSE 1.0,OBC-CNL-PTF-PMC-PM-bootflow,OBC-ICL-PTF-PMC-PM-Bootflow,OBC-TGL-PTF-PMC-PM-Bootflow,CML_BIOS_Sanity_CSME12.xx,ICL_ATMS1.0_Automation,GLK_ATMS1.0_Automated_TCs,KBLR_ATMS1.0_Automated_TCs,TGL_BIOS_PO_P1,TGL_Focus_Blue_Auto,TGL_PSS_IN_PRODUCTION,TGL_IFWI_FOC_BLUE,ADL_S_Dryrun_Done,PSS_ADL_Automation_In_Production,CML-H_ADP-S_PO_Phase1,CML-H_ADP-S_PO_Phase2,ADL-S_TGP-H_PO_Phase1,ADL_P_Automated_TCs,COMMON_QRC_BAT,EC-FV,ECVAL-DT-EXBAT,MTL_PSS_0.5,LNL_M_PSS0.5,ADL_P_ERB_BIOS_PO,ADL_S_QRCBAT,IFWI_Payload_PMC,IFWI_Payload_EC,RKL-S X2_(CML-S+CMP-H)_S62,RKL-S X2_(CML-S+CMP-H)_S102,ADL-P_QRC,ADL-P_QRC_BAT,UTR_SYNC,Automation_Inproduction,MTL_HFPGA_SANITY,RPL_S_BackwardComp,RPL_S_MASTER,RPL-P_5SGC1,RPL-P_5SGC2,RPL-P_4SDC1,RPL-P_3SDC2,RPL-P_2SDC3,RPL-S_5SGC1,RPL-S_4SDC1,RPL-S_4SDC2,RPL-S_4SDC2,RPL-S_2SDC1,RPL-S_2SDC2,RPL-S_2SDC3,RPL-S_ 5SGC1,RPL-S_2SDC8,ADL-S_ 5SGC_1DPC,ADL-S_4SDC1,ADL-S_4SDC2,ADL-S_4SDC3,ADL-S_3SDC4,ADL_N_MASTER,ADL_N_PSS_0.5,ADL_N_5SGC1,ADL_N_4SDC1,ADL_N_3SDC1,ADL_N_2SDC1,ADL_N_2SDC2,ADL_N_2SDC3,IFWI_TEST_SUITE,IFWI_COMMON_UNIFIED,IFWI_FOC_BAT,TGL_H_MASTER,RPL-S_4SDC2,QRC_BAT_Customized,ADL_N_QRCBAT,ADL-P_5SGC1,ADL-P_5SGC2,MTL_IFWI_Sanity,RKL_S_X1_2*1SDC,ADL_M_QRC_BAT,ADL-M_5SGC1,MTL_SIMICS_IN_EXECUTION_TEST,ADL-N_QRC_BAT,MTL_S_Sanity,RPL_S_QRCBAT,RPL_S_IFWI_PO_Phase2,ADL_N_REV0,ADL-N_REV1,MTL_HSLE_Sanity_SOC,ADL_SBGA_5GC,ADL_SBGA_3DC1,ADL_SBGA_3DC2,ADL_SBGA_3DC3,ADL_SBGA_3DC4,RPL-SBGA_5SCLNL_M_PSS0.5,RPL-S_2SDC7,RPL-Px_5SGC1,RPL_Px_PO_P2,RPL_Px_QRC,MTL-M_5SGC1,MTL-M_4SDC1,MTL-M_4SDC2,MTL-M_3SDC3,MTL-M_2SDC4,MTL-M_2SDC5,MTL-M_2SDC6,ADL-S_Post-Si_In_Production,MTL-M/P_Pre-Si_In_Production,MTL_IFWI_IAC_PUNIT,MTL_IFWI_IAC_DMU,RPL_SBGA_IFWI_PO_Phase2,LNL-M_Pre-Si_In_Production,MTL-S_Pre-Si_In_Production,MTL-P_5SGC1,MTL-P_4SDC1,MTL-P_4SDC2,MTL-P_3SDC3,MTL-P_3SDC4,MTL-P_2SDC5,MTL-P_2SDC6,RPL_P_PO_P2,ADL-N_Post-Si_In_Production,RPL-S_Post-Si_In_Production</t>
  </si>
  <si>
    <t>Verify system stability on performing Connected Modern Standby cycle pre and post Hibernate cycle</t>
  </si>
  <si>
    <t>CSS-IVE-70948</t>
  </si>
  <si>
    <t>ICL-ArchReview-PostSi,UDL2.0_ATMS2.0,OBC-ICL-PTF-PMC-PM-S0ix_Sx,OBC-TGL-PTF-PMC-PM-S0ix_Sx,CML_EC_FV,ADL-S_ADP-S_DDR4_2DPC_PO_Phase3,ADL_S_QRCBAT,MTL_PSS_1.0,LNL_M_PSS1.0,ADL-P_ADP-LP_DDR4_PO Suite_Phase3,PO_Phase_3,ADL-P_ADP-LP_LP5_PO Suite_Phase3,ADL-P_ADP-LP_DDR5_PO Suite_Phase3,ADL-P_ADP-LP_LP4x_PO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</t>
  </si>
  <si>
    <t>Verify system stability on performing Hibernate cycle on freshly preloaded OS post flashing Release BIOS</t>
  </si>
  <si>
    <t>rohith2x</t>
  </si>
  <si>
    <t>CSS-IVE-120326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</si>
  <si>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S_Pre-Si_In_Production,MTL_A0_P1</t>
  </si>
  <si>
    <t>Verify system stability on performing Modern Standby cycle on freshly preloaded OS post flashing Release BIOS</t>
  </si>
  <si>
    <t>CSS-IVE-120328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</si>
  <si>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5SGC1,ADL-P_5SGC1,ADL-P_5SGC2,ADL-M_5SGC1,ADL_N_REV0,ADL-N_REV1,ADL_SBGA_5GC,ADL_SBGA_3DC1,ADL_SBGA_3DC2,ADL_SBGA_3DC3,ADL_SBGA_3DC4,RPL-SBGA_5SC,RPL-SBGA_4SC,RPL-SBGA_3SC,RPL-SBGA_2SC1,RPL-SBGA_2SC2,RPL-Px_5SGC1
,MTL-M_5SGC1,MTL-M_4SDC1,MTL-M_4SDC2,MTL-M_3SDC3,MTL-M_2SDC4,MTL-M_2SDC5,MTL-M_2SDC6,MTL-P_5SGC1,MTL-P_4SDC1,MTL-P_4SDC2,MTL-P_3SDC3,MTL-P_3SDC4,MTL-P_2SDC5,MTL-P_2SDC6,RPL-S_2SDC8,</t>
  </si>
  <si>
    <t>Verify system stability on performing reboot cycle on freshly preloaded OS post flashing Release BIOS</t>
  </si>
  <si>
    <t>CSS-IVE-120327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</si>
  <si>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5SGC_1DPC,ADL-S_4SDC1,ADL-S_4SDC2,ADL-S_4SDC3,ADL-S_3SDC4,ADL_N_MASTER,ADL_N_5SGC1,ADL_N_4SDC1,ADL_N_3SDC1,ADL_N_2SDC1,ADL_N_2SDC2,ADL_N_2SDC3,TGL_H_MASTER,RPL-S_4SDC2,ADL-P_5SGC1,ADL-P_5SGC2,ADL-M_5SGC1,ADL_N_REV0,ADL-N_REV1,ADL_SBGA_5GC,RPL-SBGA_5SC</t>
  </si>
  <si>
    <t>Verify system stability on performing Sx with disabling IPU IP with Vt-d enabled</t>
  </si>
  <si>
    <t>CSS-IVE-117749</t>
  </si>
  <si>
    <t>OBC-ICL-CPU-IPU-Camera-MIPI,OBC-TGL-CPU-IPU-Camera-MIPI,TGL_BIOS_PO_P3,TGL_H_Delta,TGL_H_QRC_NA,UTR_SYNC,ADL_N_MASTER,ADL_N_5SGC1,ADL_N_4SDC1,ADL_N_2SDC1,ADL_N_2SDC2,TGL_H_MASTER,RPL_S_NA,ADL-P_5SGC1,ADL-M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</si>
  <si>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Verify System stability on Sleep on battery and resume on AC brick and vice versa</t>
  </si>
  <si>
    <t>CSS-IVE-145301</t>
  </si>
  <si>
    <t>BIOS Optimization plan,BIOS_Optimization,EC-FV,UTR_SYNC,ADL_N_MASTER,ADL_N_5SGC1,ADL_N_3SDC1,ADL_N_2SDC1,ADL_N_2SDC2,ADL_N_2SDC3,IFWI_TEST_SUITE,IFWI_COMMON_UNIFIED,MTL_Test_Suite,MTL_PSS_0.8,ADL-P_5SGC2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ADL-M_5SGC1,RPL-P_5SGC1,RPL-P_5SGC2,RPL-P_4SDC1,RPL-P_3SDC2,RPL-P_2SDC3,RPL-P_3SDC3,RPL-P_2SDC4,RPL-P_PNP_GC,RPL-Px_4SDC1,RPL-Px_3SDC2,LNL_M_PSS0.8,MTL-M_5SGC1,MTL-M_4SDC1,MTL-M_4SDC2,MTL-M_3SDC3,MTL-M_2SDC4,MTL-M_2SDC5,MTL-M_2SDC6,MTL_IFWI_CBV_PMC,MTL_IFWI_CBV_EC,RPL-SBGA_5SC,MTL-P_5SGC1,MTL-P_4SDC1,MTL-P_4SDC2,MTL-P_3SDC3,MTL-P_3SDC4,MTL-P_2SDC5,MTL-P_2SDC6</t>
  </si>
  <si>
    <t>Verify system stability on waking from idle state pre and post CMS/S0i3 cycle</t>
  </si>
  <si>
    <t>CSS-IVE-90933</t>
  </si>
  <si>
    <t>ICL_BAT_NEW,BIOS_EXT_BAT,InProdATMS1.0_03March2018,PSE 1.0,ICL_RVPC_NA,OBC-CNL-PTF-PMC-PM-s0ix,OBC-CFL-PTF-PMC-PM-S0ix,OBC-ICL-PTF-PMC-PM-S0ix,OBC-TGL-PTF-PMC-PM-S0ix,OBC-LKF-PTF-PMC-PM-S0ix,ADL-S_ADP-S_DDR4_2DPC_PO_Phase3,COMMON_QRC_BAT,TGL_H_QRC_NA,ADL_S_QRCBAT,IFWI_Payload_EC,IFWI_Payload_PMC,ADL-P_ADP-LP_DDR4_PO Suite_Phase3,PO_Phase_3,ADL-P_ADP-LP_LP5_PO Suite_Phase3,ADL-P_ADP-LP_DDR5_PO Suite_Phase3,ADL-P_ADP-LP_LP4x_PO Suite_Phase3,RKL-S X2_(CML-S+CMP-H)_S62,RKL-S X2_(CML-S+CMP-H)_S102,ADL-P_QRC_BAT,MTL_PSS_1.0,LNL_M_PSS1.0,UTR_SYNC,RPL_S_BackwardComp,RPL_S_MASTER,RPL-P_5SGC1,RPL-P_5SGC2,RPL-P_4SDC1,RPL-P_3SDC2,RPL-P_2SDC3,RPL-S_5SGC1,RPL-S_4SDC1,RPL-S_4SDC2,RPL-S_4SDC2,RPL-S_2SDC1,RPL-S_2SDC2,RPL-S_2SDC3,RPL-S_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5SGC_1DPC,ADL-S_4SDC1,ADL-S_4SDC2,ADL-S_4SDC3,ADL-S_3SDC4,ADL_N_MASTER,ADL_N_5SGC1,ADL_N_4SDC1,ADL_N_3SDC1,ADL_N_2SDC1,ADL_N_2SDC2,ADL_N_2SDC3,IFWI_TEST_SUITE,IFWI_COMMON_UNIFIED,TGL_H_MASTER,RPL-S_ 5SGC1,ADL-P_5SGC1,ADL-P_5SGC2,RPL_S_PO_P2,ADL_M_QRC_BAT,ADL-M_5SGC1,ADL_N_REV0,ADL_N_PO_Phase3,ADL-N_QRC_BAT,ADL-N_REV1,RPL_S_QRCBAT,MTL_HSLE_Sanity_SOC,ADL_SBGA_5GC,ADL_SBGA_3DC1,ADL_SBGA_3DC2,ADL_SBGA_3DC3,ADL_SBGA_3DC4,RPL-SBGA_5SC,RPL-SBGA_5SC,RPL-SBGA_3SC1,MTL_PSS_CMS,RPL-S_ 5SGC1,RPL-S_4SDC1,RPL-S_4SDC2,RPL-S_4SDC2,RPL-S_2SDC2,RPL-S_2SDC3,RPL-S_2SDC7,RPL-Px_5SGC1,RPL_Px_PO_P2,RPL_Px_QRC
,MTL-M_5SGC1,MTL-M_4SDC1,MTL-M_4SDC2,MTL-M_3SDC3,MTL-M_2SDC4,MTL-M_2SDC5,MTL-M_2SDC6,RPL_SBGA_PO_P2,MTL_IFWI_CBV_PMC,MTL-P_5SGC1,MTL-P_4SDC1,MTL-P_4SDC2,MTL-P_3SDC3,MTL-P_3SDC4,MTL-P_2SDC5,MTL-P_2SDC6,RPL_P_PO_P2</t>
  </si>
  <si>
    <t>Verify system stability on waking from idle state pre and post S4,S5 ,warm and cold reboot cycles</t>
  </si>
  <si>
    <t>CSS-IVE-145416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</si>
  <si>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-Px_5SGC1,RPL_Px_PO_P2,MTL-M_5SGC1,MTL-M_4SDC1,MTL-M_4SDC2,MTL-M_3SDC3,MTL-M_2SDC4,MTL-M_2SDC5,MTL-M_2SDC6,MTL-M/P_Pre-Si_In_Production,RPL_SBGA_PO_P2,RPL-S_5SGC1,MTL-P_5SGC1,MTL-P_4SDC1,MTL-P_4SDC2,MTL-P_3SDC3,MTL-P_3SDC4,MTL-P_2SDC5,MTL-P_2SDC6,MTL_A0_P1</t>
  </si>
  <si>
    <t>Verify system stability post applying workload on CPU</t>
  </si>
  <si>
    <t>CSS-IVE-69090</t>
  </si>
  <si>
    <t>ICL-FW-PSS0.3,ICL-FW-PSS0.5,ICL-ArchReview-PostSi,CNL_Automation_Production,InProdATMS1.0_03March2018,PSE 1.0,OBC-CNL-PTF-PMC-PM-Sx,OBC-ICL-PTF-PMC-PM-Sx,OBC-TGL-PTF-PMC-PM-Sx,OBC-LKF-PTF-PMC-PM-Sx,OBC-CFL-PTF-PMC-PM-Sx,ICL_ATMS1.0_Automation,GLK_ATMS1.0_Automated_TCs,KBLR_ATMS1.0_Automated_TCs,ADL_S_Dryrun_Done,RKL_CMLS_CPU_TCS,RKL-S X2_(CML-S+CMP-H)_S62,RKL-S X2_(CML-S+CMP-H)_S102,UTR_SYNC,ADL_M_PO_Phase3,RPL_S_BackwardComp,RPL_S_MASTER,RPL-P_5SGC1,RPL-P_5SGC2,RPL-P_2SDC3,ADL-S_ 5SGC_1DPC,ADL-S_4SDC1,ADL_N_MASTER,ADL_N_5SGC1,ADL_N_4SDC1,ADL_N_3SDC1,ADL_N_2SDC1,ADL_N_2SDC2,ADL_N_2SDC3,TGL_H_MASTER,RPL-S_4SDC2,ADL-P_5SGC1,ADL-P_5SGC2,ADL-M_5SGC1,ADL_N_PO_Phase3,ADL_N_REV0,ADL-N_REV1,ADL_SBGA_5GC,ADL_SBGA_3DC1,ADL_SBGA_3DC2,ADL_SBGA_3DC3,ADL_SBGA_3DC4,RPL-SBGA_5SC,RPL-Px_5SGC1,MTL-M_5SGC1,MTL-M_4SDC1,MTL-M_4SDC2,MTL-M_3SDC3,MTL-M_2SDC4,MTL-M_2SDC5,MTL-M_2SDC6,ADL-S_Post-Si_In_Production,MTL_VS_1.1,MTL-P_5SGC1,MTL-P_4SDC1,MTL-P_4SDC2,MTL-P_3SDC3,MTL-P_3SDC4,MTL-P_2SDC5,MTL-P_2SDC6</t>
  </si>
  <si>
    <t>Verify system stability post Hibernate(S4) cycling</t>
  </si>
  <si>
    <t>CSS-IVE-54313</t>
  </si>
  <si>
    <t>GLK-FW-PO,ICL-FW-PSS0.5,GLK-CI,GLK-SxCycle,CNL_Z0_InProd,EC-NA,GLK-CI-2,GLK_eSPI_Sanity_inprod,ICL_PSS_BAT_NEW,GLK_Win10S,GLK-RS3-10_IFWI,CNL_Automation_Production,ICL_BAT_NEW,BIOS_EXT_BAT,InProdATMS1.0_03March2018,ECVAL-BAT-2018,EC-SX,EC-tgl-pss_bat,PSE 1.0,EC-BAT-automation,CML_EC_BAT,CML_EC_SANITY,ADL_S_Dryrun_Done,PSS_ADL_Automation_In_Production,LKF_WCOS_BIOS_BAT_NEW,ADL_P_Automated_TCs,COMMON_QRC_BAT,TGL_H_QRC_NA,ECVAL-DT-FV,ADL_S_QRCBAT,TGL_U_GC_DC,IFWI_Payload_PMC,IFWI_Payload_EC,MTL_PSS_1.0,LNL_M_PSS1.0,RKL-S X2_(CML-S+CMP-H)_S62,RKL-S X2_(CML-S+CMP-H)_S102,ADL-P_QRC,ADL-P_QRC_BAT,MTL_PSS_0.8,LNL_M_PSS0.8,RPL_S_PSS_BASE,UTR_SYNC,MTL_S_MASTER,MTL_HFPGA_SOC_S,RPL_S_BackwardComp,RPL_S_MASTER,RPL-P_5SGC1,RPL-P_5SGC2,RPL-P_4SDC1,RPL-P_3SDC2,RPL-P_2SDC3,RPL-S_5SGC1,RPL-S_4SDC1,RPL-S_4SDC2,RPL-S_4SDC2,RPL-S_2SDC1,RPL-S_2SDC2,RPL-S_2SDC3,RPL-S_ 5SGC1,RPL-S_2SDC8,ADL-S_ 5SGC_1DPC,ADL-S_4SDC1,ADL-S_4SDC2,ADL-S_4SDC4,ADL_N_MASTER,ADL_N_5SGC1,ADL_N_4SDC1,ADL_N_3SDC1,ADL_N_2SDC1,ADL_N_2SDC2,ADL_N_2SDC3,MTL_VS_0.8,IFWI_TEST_SUITE,IFWI_COMMON_UNIFIED,IFWI_FOC_BAT,TGL_H_MASTER,MTL_VS_0.8_TEST_SUITE,RPL-S_4SDC2,MTL_P_VS_0.8,MTL_M_VS_0.8,QRC_BAT_Customized,CQN_DASHBOARD,MTL_PM_NEW_FEATURE_TEST,ADL-P_5SGC1,ADL-P_5SGC2,ADL_M_QRC_BAT,ADL-M_5SGC1,ADL_N_REV0,MTL_SIMICS_IN_EXECUTION_TEST,ADL-N_QRC_BAT,ADL-N_REV1,RPL_S_QRCBAT,RPL_S_IFWI_PO_Phase3,RPL_S_PO_P3,MTL_IFWI_BAT,RPL_S_Delta_TCD,MTL_HSLE_Sanity_SOC,ADL_SBGA_5GC,ADL_SBGA_3DC1,ADL_SBGA_3DC2,ADL_SBGA_3DC3,ADL_SBGA_3DC4,RPL-SBGA_5SC,RPL_P_PSS_BIOS,MTL_M_P_PV_POR,R,MTL-M_5SGC1,MTL-M_4SDC1,MTL-M_4SDC2,MTL-M_3SDC3,MTL-M_2SDC4,MTL-M_2SDC5,MTL-M_2SDC6PL-S_ 5SGC1,RPL-S_2SDC7,RPL-Px_5SGC1,RPL_Px_PO_P3,RPL_Px_QRC,ADL-S_Post-Si_In_Production,MTL-M/P_Pre-Si_In_Production,MTL_IFWI_IAC_PUNIT,MTL_IFWI_IAC_DMU,RPL_SBGA_PO_P3,RPL_SBGA_IFWI_PO_Phase3,MTL_IFWI_CBV_DMU,MTL_IFWI_CBV_PMC,MTL_IFWI_CBV_PUNIT,MTL_IFWI_CBV_BIOS,MTL-S_Pre-Si_In_Production,MTL-P_5SGC1,MTL-P_4SDC1,MTL-P_4SDC2,MTL-P_3SDC3,MTL-P_3SDC4,MTL-P_2SDC5,MTL-P_2SDC6,MTL_A0_P1,RPL_P_PO_P3,ADL-N_Post-Si_In_Production</t>
  </si>
  <si>
    <t>Verify system stability post Reboot(S5) cycling</t>
  </si>
  <si>
    <t>CSS-IVE-60413</t>
  </si>
  <si>
    <t>IFWI,ICL-FW-PSS0.5,GLK-CI,EC-NA,GLK-CI-2,ICL_PSS_BAT_NEW,GLK_Win10S,GLK-RS3-10_IFWI,ICL_BAT_NEW,TGL_PSS0.8C,BIOS_EXT_BAT,InProdATMS1.0_03March2018,EC-tgl-pss_bat,PSE 1.0,EC-BAT-automation,OBC-CNL-PTF-PMC-PM-Sx,OBC-ICL-PTF-PMC-PM-Sx,OBC-TGL-PTF-PMC-PM-Sx,RKL_PSS0.5,TGL_PSS_IN_PRODUCTION,GLK_ATMS1.0_Automated_TCs,CML_EC_BAT,CML_EC_SANITY,TGL_Focus_Blue_Auto,ADL_S_Dryrun_Done,PSS_ADL_Automation_In_Production,EC-FV,ADL_P_Automated_TCs,COMMON_QRC_BAT,ECVAL-DT-FV,ADL_S_QRCBAT,EC-WCOS-NEW,ADL-S_Delta,MTL_PSS_1.0,LNL_M_PSS1.0,RKL-S X2_(CML-S+CMP-H)_S62,RKL-S X2_(CML-S+CMP-H)_S102,ADL-P_QRC,ADL-P_QRC_BAT,RPL_S_PSS_BASE,UTR_SYNC,Automation_Inproduction,RPL_S_BackwardComp,RPL_S_MASTER,RPL-P_5SGC1,RPL-P_5SGC2,RPL-P_4SDC1,RPL-P_3SDC2,RPL-P_2SDC3,RPL-S_5SGC1,RPL-S_4SDC1,RPL-S_4SDC2,RPL-S_4SDC2,RPL-S_2SDC1,RPL-S_2SDC2,RPL-S_2SDC3,RPL-S_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RPL-S_4SDC2,ADL_N_QRCBAT,ADL-P_5SGC1,ADL-P_5SGC2,ADL_M_QRC_BAT,ADL-M_5SGC1,ADL-N_QRC_BAT,RPL_S_QRCBAT,RPL_S_IFWI_PO_Phase3,ADL_N_REV0,ADL-N_REV1,RPL_S_PO_P3,RPL_S_Delta_TCD,MTL_HSLE_Sanity_SOC,ADL_SBGA_5GC,ADL_SBGA_3DC1,ADL_SBGA_3DC2,ADL_SBGA_3DC3,ADL_SBGA_3DC4,RPL-SBGA_5SC,RPL_P_PSS_BIOS,MTL_M_P_PV_PORLNL_M_PSS0.5,RPL-S_2SDC7,RPL-Px_5SGC1,RPL_Px_PO_P3,RPL_Px_QRC,MTL-M_5SGC1,MTL-M_4SDC1,MTL-M_4SDC2,MTL-M_3SDC3,MTL-M_2SDC4,MTL-M_2SDC5,MTL-M_2SDC6,ADL-S_Post-Si_In_Production,MTL-M/P_Pre-Si_In_Production,MTL_IFWI_IAC_PUNIT,MTL_IFWI_IAC_DMU,RPL_SBGA_PO_P3,RPL_SBGA_IFWI_PO_Phase3,MTL_IFWI_CBV_DMU,MTL_IFWI_CBV_PMC,MTL_IFWI_CBV_PUNIT,MTL_IFWI_CBV_BIOS,LNL-M_Pre-Si_In_Production,MTL-P_5SGC1,MTL-P_4SDC1,MTL-P_4SDC2,MTL-P_3SDC3,MTL-P_3SDC4,MTL-P_2SDC5,MTL-P_2SDC6,RPL_P_PO_P3,ADL-N_Post-Si_In_Production,RPL-S_Post-Si_In_Production</t>
  </si>
  <si>
    <t>Verify system stability post Warm reboot cycles</t>
  </si>
  <si>
    <t>CSS-IVE-54316</t>
  </si>
  <si>
    <t>BIOS,uCode,pmcfw,CSE,ISH,GOP,IFWI,GLK-FW-PO,ICL-FW-PSS0.5,GLK-CI,GLK-SxCycle,EC-NA,GLK-CI-2,GLK_eSPI_Sanity_inprod,ICL_PSS_BAT_NEW,TGL_PSS0.5P,GLK_Win10S,ICL_BAT_NEW,BIOS_EXT_BAT,InProdATMS1.0_03March2018,EC-tgl-pss_bat,PSE 1.0,OBC-CNL-PTF-PMC-PM-bootflow,OBC-ICL-PTF-PMC-PM-Bootflow,OBC-TGL-PTF-PMC-PM-Bootflow,RKL_PSS0.5,TGL_PSS_IN_PRODUCTION,GLK_ATMS1.0_Automated_TCs,CML_EC_BAT,CML_EC_SANITY,TGL_H_PSS_BIOS_BAT,ADL_S_Dryrun_Done,PSS_ADL_Automation_In_Production,EC-FV,ADL_P_Automated_TCs,MTL_PSS_0.5,LNL_M_PSS0.5,ECVAL-DT-FV,TGL_U_GC_DC,EC-WCOS-NEW,IFWI_Payload_BIOS,IFWI_Payload_EC,IFWI_Payload_PMC,ADL-S_Delta,MTL_PSS_1.0,LNL_M_PSS1.0,MTL_PSS_0.8,LNL_M_PSS0.8,RKL-S X2_(CML-S+CMP-H)_S62,RKL-S X2_(CML-S+CMP-H)_S102,RPL_S_PSS_BASE,UTR_SYNC,MTL_HFPGA_SANITY,RPL_S_BackwardComp,RPL_S_MASTER,RPL-P_5SGC1,RPL-P_5SGC2,RPL-P_4SDC1,RPL-P_3SDC2,RPL-P_2SDC3,RPL-S_5SGC1,RPL-S_4SDC1,RPL-S_4SDC2,RPL-S_4SDC2,RPL-S_2SDC1,RPL-S_2SDC2,RPL-S_2SDC3,RPL-S_5SGC1,RPL-S_4SDC1,RPL-S_4SDC2,RPL-S_4SDC2,RPL-S_2SDC1,RPL-S_2SDC2,RPL-S_2SDC3,RPL-S_ 5SGC1,RPL-S_2SDC8,RPL-P_5SGC1,RPL-P_5SGC2,RPL-P_2SDC3,ADL-S_ 5SGC_1DPC,ADL-S_4SDC1,ADL-S_4SDC2,ADL-S_4SDC4,ADL_N_MASTER,ADL_N_PSS_0.5,ADL_N_5SGC1,ADL_N_4SDC1,ADL_N_3SDC1,ADL_N_2SDC1,ADL_N_2SDC2,ADL_N_2SDC3,IFWI_FOC_BAT,IFWI_TEST_SUITE  ,IFWI_COMMON_UNIFIED,TGL_H_MASTER,RPL-S_4SDC2,ADL-P_5SGC1,ADL-P_5SGC2,MTL_S_PSS_0.5,LNL_M_PSS0.5,ADL-M_5SGC1,MTL_SIMICS_IN_EXECUTION_TEST,MTL_S_Sanity,RPL_S_IFWI_PO_Phase2,RPL_S_PO_P2,ADL_N_REV0,ADL-N_REV1,MTL_IFWI_BAT,MTL_HSLE_Sanity_SOC,ADL_SBGA_5GC,ADL_SBGA_3DC1,ADL_SBGA_3DC2,ADL_SBGA_3DC3,ADL_SBGA_3DC4,RPL-SBGA_5SC,RPL_P_PSS_BIOS,RPL-S_ 5SGC1,RPL-S_4SDC1,RPL-S_4SDC2,RPL-S_4SDC2,RPL-S_2SDC2,RPL-S_2SDC3,RPL-S_2SDC7,LNL_M_IFWI_PSS,RPL-Px_5SGC1,RPL_Px_PO_P2,MTL-M_5SGC1,MTL-M_4SDC1,MTL-M_4SDC2,MTL-M_3SDC3,MTL-M_2SDC4,MTL-M_2SDC5,MTL-M_2SDC6,ADL-S_Post-Si_In_Production,MTL-M/P_Pre-Si_In_Production,MTL_IFWI_IAC_PUNIT,MTL_IFWI_IAC_DMU,RPL_SBGA_PO_P2,RPL_SBGA_IFWI_PO_Phase2,MTL_IFWI_CBV_DMU,MTL_IFWI_CBV_PMC,MTL_IFWI_CBV_PUNIT,MTL_IFWI_CBV_BIOS,MTL_A0_P1,RPL_P_PO_P2</t>
  </si>
  <si>
    <t>Verify system stability when hot-plug Type-C power adapter</t>
  </si>
  <si>
    <t>CSS-IVE-134011</t>
  </si>
  <si>
    <t>ECVAL-EXBAT-2018,IFWI_Payload_EC,IFWI_Payload_PMC,IFWI_Payload_TBT,MTL_PSS_1.1,ADL-P_QRC_BAT,ADL-M_21H2,UTR_SYNC,ADL_N_MASTER,ADL_N_5SGC1,ADL_N_4SDC1,ADL_N_3SDC1,ADL_N_2SDC1,ADL_N_2SDC2,ADL_N_2SDC3,TGL_H_MASTER,ADL_M_QRC_BAT,ADL-M_5SGC1,ADL-M_2SDC2,ADL-M_3SDC2,ADL-P_3SDC2,ADL-P_3SDC3,ADL-P_3SDC4,ADL-P_2SDC1,ADL-P_2SDC2,MTL_M_MASTER,MTL_P_MASTER,MTL_N_MASTER,ADL-N_QRC_BAT,RPL-Px_5SGC1,RPL-Px_3SDC1,RPL-P_5SGC2,RPL-P_3SDC2,ADL_N_REV0,ADL-N_REV1,ADL_SBGA_5GC,RPL-SBGA_5SC,MTL-M_5SGC1,MTL-M_4SDC1,MTL-M_4SDC2,MTL-M_3SDC3,MTL-M_2SDC4,MTL-M_2SDC5,MTL-M_2SDC6,MTL-P_5SGC1,MTL-P_4SDC1,MTL-P_4SDC2,MTL-P_3SDC3,MTL-P_3SDC4,MTL-P_2SDC5,MTL-P_2SDC6</t>
  </si>
  <si>
    <t>Verify system state post flashing IFWI on an eSPI enabled system</t>
  </si>
  <si>
    <t>CSS-IVE-86215</t>
  </si>
  <si>
    <t>GLK-FW-PO,C4_NA,C1_NA,GLK-RS3-10_IFWI,ICL_BAT_NEW,BIOS_EXT_BAT,UDL2.0_ATMS2.0,OBC-CNL-PCH-SystemFlash-IFWI,OBC-ICL-PCH-Flash-System,OBC-TGL-PCH-Flash-System,IFWI_Payload_Common,RKL-S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4,MTL_Test_Suite,IFWI_TEST_SUITE,IFWI_COMMON_UNIFIED,TGL_H_MASTER,ADL-P_5SGC1,ADL-P_5SGC2,ADL-M_5SGC1,ADL-M_3SDC2,ADL-M_2SDC1,ADL-M_2SDC2,RPL_P_MASTER,ADL_SBGA_5GC,ADL_SBGA_3DC1,ADL_SBGA_3DC2,ADL_SBGA_3DC3,ADL_SBGA_3DC4,ADL_SBGA_3DC,ADL-M_3SDC1,MTL_S_BIOS_Emulation,ADL-S_Post-Si_In_Production,RPL_Px_PO_New_P2,RPL-S_Post-Si_In_Production</t>
  </si>
  <si>
    <t>Verify System wakes from C-MoS using USB device connected to USB Type-C port</t>
  </si>
  <si>
    <t>CSS-IVE-50921</t>
  </si>
  <si>
    <t>KBL_NON_ULT,TAG-APL-ARCH-TO-PROD-WW21.2,EC-FV,EC-TYPEC,TCSS-TBT-P1,LKF_TI_GATING,ICL_BAT_NEW,BIOS_EXT_BAT,UDL2.0_ATMS2.0,OBC-CNL-PCH-XDCI-USBC-USB3_Keyboard,OBC-LKF-CPU-TCSS-USBC-USB3_Keyboard,OBC-ICL-CPU-iTCSS-TCSS-USB3_Keyboard,OBC-TGL-CPU-iTCSS-TCSS-USB3_Keyboard,MTL_PSS_1.0,UTR_SYNC,MTL_P_MASTER,MTL_M_MASTER,RPL_P_MASTER,RPL_S_MASTER,RPL_S_BackwardComp,ADL-S_ 5SGC_1DPC,ADL_N_MASTER,ADL_N_5SGC1,ADL_N_4SDC1,ADL_N_3SDC1,ADL_N_2SDC1,ADL_N_2SDC2,TGL_H_MASTER,RPL-S_ 5SGC1,RPL-S_4SDC1,RPL-S_2SDC2,ADL-P_5SGC1,ADL-P_5SGC2,ADL-M_5SGC1,ADL-M_2SDC2,ADL-M_3SDC1,ADL-M_3SDC2,ADL-M_2SDC1,ADL-P_2SDC3,RPL-Px_5SGC1,RPL-Px_3SDC1,RPL-P_5SGC1,RPL-P_5SGC2,RPL-P_4SDC1,RPL-P_3SDC2,RPL-P_2SDC3,RPL-S_3SDC1,RPL-S_4SDC2,RPL-S_2SDC1,RPL-S_2SDC2,RPL-S_2SDC3,ADL_N_REV0,ADL-N_REV1,ADL_SBGA_5GC,RPL-SBGA_5SC,MTL_PSS_CMS,ADL-S_Post-Si_In_Production,MTL-M_5SGC1,MTL-M_4SDC1,MTL-M_4SDC2,MTL-M_3SDC3,MTL-M_2SDC4,MTL-M_2SDC5,MTL-M_2SDC6,MTL-P_5SGC1,MTL-P_4SDC1,MTL-P_4SDC2,MTL-P_3SDC3,MTL-P_3SDC4,MTL-P_2SDC5,MTL-P_2SDC6</t>
  </si>
  <si>
    <t>Verify system wakes from CMS / S0i3 state successfully via USB Keyboard</t>
  </si>
  <si>
    <t>CSS-IVE-81127</t>
  </si>
  <si>
    <t>GraCom,TAG-APL-ARCH-TO-PROD-WW21.2,InProdATMS1.0_03March2018,PSE 1.0,OBC-CNL-PTF-PMC-PM-s0ix,OBC-CFL-PTF-PMC-PM-S0ix,OBC-ICL-PTF-PMC-PM-S0ix,OBC-TGL-PTF-PMC-PM-S0ix,TGL_Arch_review,MCU_UTR,MCU_NO_HARM,TGL_NEW_BAT,RKL_POE,CML-H_ADP-S_PO_Phase2,ADL_P_ERB_BIOS_PO,MTL_PSS_1.0,LNL_M_PSS1.0,RKL-S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MTL_HSLE_Sanity_SOC,ADL_SBGA_5GC,ADL_SBGA_3DC1,ADL_SBGA_3DC2,ADL_SBGA_3DC3,ADL_SBGA_3DC4,RPL-SBGA_5SC,RPL-SBGA_4SC,RPL-SBGA_3SC,RPL-SBGA_2SC1,RPL-SBGA_2SC2,MTL_PSS_CMS,MTL_PSS_CMS,RPL-Px_5SGC1,MTL-M_5SGC1,MTL-M_4SDC1,MTL-M_4SDC2,MTL-M_3SDC3,MTL-M_2SDC4,MTL-M_2SDC5,MTL-M_2SDC6,ADL-S_Post-Si_In_Production,MTL_VS_1.1,MTL-P_5SGC1,MTL-P_4SDC1,MTL-P_4SDC2,MTL-P_3SDC3,MTL-P_3SDC4,MTL-P_2SDC5,MTL-P_2SDC6,MTL_A0_P1,RPL-S_2SDC8,</t>
  </si>
  <si>
    <t>Verify TBT Concurrent support of Consumer, x4 DP and USB3 on Hot-plug</t>
  </si>
  <si>
    <t>CSS-IVE-102082</t>
  </si>
  <si>
    <t>EC-TBT3,EC-TYPEC,ICL-ArchReview-PostSi,UDL2.0_ATMS2.0,TGL_ERB_PO,OBC-ICL-CPU-iTCSS-TCSS-USB2_Display_Storage_DP,OBC-TGL-CPU-iTCSS-TCSS-USB2_Display_Storage_DP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</t>
  </si>
  <si>
    <t>Verify TBT device functionality before/after CMS cycling</t>
  </si>
  <si>
    <t>CSS-IVE-84761</t>
  </si>
  <si>
    <t>KBL_EC_NA,EC-FV,EC-REVIEW,EC-TBT3,EC-SX,ICL_BAT_NEW,BIOS_EXT_BAT,UDL2.0_ATMS2.0,EC-PD-NA,OBC-ICL-CPU-iTCSS-TCSS-USB3_Storage,OBC-TGL-CPU-iTCSS-TCSS-USB3_Storage,TGL_BIOS_PO_P3,TGL_IFWI_PO_P2,TGL_H_Delta,TGL_H_QRC_NA,UTR_SYNC,RPL_S_MASTER,RPL_P_MASTER,RPL_S_BackwardComp,ADL-S_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MTL_S_PSS_1.0,MTL_S_IFWI_PSS_1.0,ADL_SBGA_5GC,RPL-SBGA_5SC,MTL-M_5SGC1,MTL-M_4SDC1,MTL-M_4SDC2,MTL-M_3SDC3,MTL-M_2SDC4,MTL-M_2SDC5,MTL-M_2SDC6,MTL_VS_1.1,MTL-P_5SGC1,MTL-P_4SDC1,MTL-P_4SDC2,MTL-P_3SDC3,MTL-P_3SDC4,MTL-P_2SDC5,MTL-P_2SDC6</t>
  </si>
  <si>
    <t>Verify TBT Device functionality with TCSS D3 Cold support enabled</t>
  </si>
  <si>
    <t>CSS-IVE-133080</t>
  </si>
  <si>
    <t>UTR_SYNC,MTL_P_MASTER,MTL_M_MASTER,RPL_S_MASTER,RPL_P_MASTER,RPL_S_BackwardComp,ADL-S_ 5SGC_1DPC,ADL-S_4SDC1,ADL-S_4SDC2,ADL-S_4SDC4,TGL_H_MASTER,RPL-S_ 5SGC1,RPL-S_4SDC1,ADL-P_5SGC1,ADL-P_5SGC2,ADL-M_5SGC1,ADL-M_2SDC2,ADL-M_3SDC1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</si>
  <si>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TBT device(Display and SSD) functionality after S3 ,S4 and S5 Cycles</t>
  </si>
  <si>
    <t>CSS-IVE-70883</t>
  </si>
  <si>
    <t>KBL_EC_NA,EC-TBT3,EC-SX,Optane-TCs,EC-FV2,UDL2.0_ATMS2.0,EC-PD-NA,COMMON_QRC_BAT,ADL-P_QRC_BAT,UTR_SYNC,MTL_P_MASTER,MTL_M_MASTER,MTL_S_MASTER,RPL_S_MASTER,RPL_P_MASTER,RPL_P_SIMI,RPL_S_BackwardComp,ADL-S_ 5SGC_1DPC,TGL_H_MASTER,RPL-S_ 5SGC1,RPL-S_4SDC1,ADL-P_5SGC1,ADL-P_5SGC2,ADL-P_4SDC1,ADL-P_4SDC2,ADL-P_3SDC2,ADL-P_3SDC4,ADL_N_REV0,RPL-Px_3SDC1,RPL-P_5SGC1,RPL-P_5SGC2,RPL-P_4SDC1,RPL-P_3SDC2,RPL-P_2SDC3,ADL_SBGA_5GC,RPL-SBGA_5SC,ADL-M_5SGC1,ADL-M_2SDC2,ADL-M_3SDC1,ADL-M_2SDC1,RPL_S_QRCBAT,NA_4_FHF,RPL_Px_QRC,MTL-M_5SGC1,MTL-M_4SDC1,MTL-M_4SDC2,MTL-M_3SDC3,MTL-M_2SDC4,MTL-M_2SDC5,MTL-M_2SDC6,MTL-P_5SGC1,MTL-P_4SDC1,MTL-P_4SDC2,MTL-P_3SDC3,MTL-P_3SDC4,MTL-P_2SDC5,MTL-P_2SDC6</t>
  </si>
  <si>
    <t>Verify TBT Hot-Plug device functionality after CMS cycling</t>
  </si>
  <si>
    <t>CSS-IVE-118728</t>
  </si>
  <si>
    <t>TGL_BIOS_PO_P3,EC-PD-NA,TGL_H_Delta,TGL_H_QRC_NA,UTR_SYNC,RPL_S_MASTER,RPL_S_BackwardComp,ADL-S_ 5SGC_1DPC,TGL_H_MASTER,RPL-S_ 5SGC1,RPL-S_4SDC1,ADL-P_5SGC1,ADL-P_5SGC2,RPL_P_MASTER,MTL_P_MASTER,MTL_M_MASTER,MTL_S_MASTER,MTL_S_PSS_1.0,ADL-M_5SGC1,ADL-M_2SDC2,ADL-M_3SDC1,ADL-P_3SDC3,RPL-Px_5SGC1,RPL-Px_3SDC1,RPL-P_5SGC1,RPL-P_5SGC2,RPL-P_4SDC1,RPL-P_3SDC2,RPL-P_2SDC3,ADL_SBGA_5GC,RPL-SBGA_5SC,MTL-M_5SGC1,MTL-M_4SDC1,MTL-M_4SDC2,MTL-M_3SDC3,MTL-M_2SDC4,MTL-M_2SDC5,MTL-M_2SDC6,MTL_VS_1.1,MTL-P_5SGC1,MTL-P_4SDC1,MTL-P_4SDC2,MTL-P_3SDC3,MTL-P_3SDC4,MTL-P_2SDC5,MTL-P_2SDC6</t>
  </si>
  <si>
    <t>Verify TBT Storage device enumeration with VMD settings enabled</t>
  </si>
  <si>
    <t>CSS-IVE-66098</t>
  </si>
  <si>
    <t>ADL-S_4SDC1,ADL-S_2SDC7,RPL-S_ 5SGC1,RPL-S_4SDC1,ADL-P_5SGC1,ADL-P_5SGC2,ADL-P_4SDC1,ADL-P_4SDC2,ADL-P_3SDC4,ADL-M_5SGC1,ADL-M_2SDC2,ADL-M_3SDC4,ADL-M_2SDC5,RPL-P_5SGC1,RPL-P_5SGC2,RPL-P_4SDC1,RPL-P_3SDC2,RPL-P_2SDC3,RPL-Px_4SDC1,RPL_S_BackwardComp,ADL-S_ 5SGC1,ADL-S_ 5SGC2,ADL-S_ 5SGC_1DPC,ADL_SBGA_5GC,ADL-S_ 5SGC_1DPC,ADL-S_4SDC1,ADL-S_2SDC7,RPL-SBGA_5SC,MTL-M_5SGC1,MTL-M_4SDC1,MTL-M_4SDC2,MTL-M_3SDC3,MTL-M_2SDC4,MTL-M_2SDC5,MTL-M_2SDC6,MTL-P_5SGC1,MTL-P_4SDC1,MTL-P_4SDC2,MTL-P_3SDC3,MTL-P_3SDC4,MTL-P_2SDC5,MTL-P_2SDC6</t>
  </si>
  <si>
    <t>Verify TBT-External Graphics hot-plug functionality with Integrated graphics</t>
  </si>
  <si>
    <t>TBT-GFX</t>
  </si>
  <si>
    <t>CSS-IVE-86989</t>
  </si>
  <si>
    <t>KBL_EC_NA,EC-NA,L5_milestone_only,TCSS-TBT-P1,ICL-ArchReview-PostSi,UDL2.0_ATMS2.0,TGL_ERB_PO,EC-PD-NA,OBC-ICL-CPU-iTCSS-TCSS-Display_DP,OBC-TGL-CPU-iTCSS-TCSS-Display_DP,TGL_BIOS_PO_P3,TGL_IFWI_FOC_BLUE,ADL-S_TGP-H_PO_Phase3,IFWI_Payload_IOM,IFWI_Payload_Dekel,IFWI_Payload_TBT,IFWI_Payload_EC,MTL_PSS_1.1,UTR_SYNC,RPL_P_MASTER,RPL_S_MASTER,RPL_S_BackwardComp,ADL-S_ 5SGC_1DPC,TGL_H_MASTER,RPL-S_ 5SGC1,RPL-S_4SDC1,MTL_S_MASTER,MTL_M_MASTER,MTL_P_MASTER,RPL-Px_5SGC1,RPL-Px_3SDC1,RPL-P_5SGC1,RPL-P_5SGC2,RPL-P_4SDC1,RPL-P_3SDC2,RPL-P_2SDC3,ADL_SBGA_5GC,RPL-SBGA_5SC,ADL-M_5SGC1,ADL-M_2SDC2,ADL-M_2SDC2,ADL-M_3SDC1,,MTL-M_5SGC1,MTL-M_4SDC1,MTL-M_4SDC2,MTL-M_3SDC3,MTL-M_2SDC4,MTL-M_2SDC5,MTL-M_2SDC6,MTL-P_5SGC1,MTL-P_4SDC1,MTL-P_4SDC2,MTL-P_3SDC3,MTL-P_3SDC4,MTL-P_2SDC5,MTL-P_2SDC6</t>
  </si>
  <si>
    <t>Verify TBT3 enumeration of storage and display devices on hot plug and connector reversibility</t>
  </si>
  <si>
    <t>CSS-IVE-84579</t>
  </si>
  <si>
    <t>KBL_EC_NA,EC-BAT,EC-TBT3,Optane-TCs,L5_milestone_only,TCSS-TBT-P1,ICL-ArchReview-PostSi,ICL_BAT_NEW,BIOS_EXT_BAT,UDL2.0_ATMS2.0,EC-PD-NA,TGL_ERB_PO,Bios_DMA,TGL_BIOS_PO_P2,TGL_IFWI_PO_P1,CML_TBT_Security_BIOS,TGL_NEW_BAT,CML_DG1_Delta,TGL_IFWI_FOC_BLUE,ADL-S_TGP-H_PO_Phase2,ADL-S_TGP-H_PO_Phase3,TGL_U_EX_BAT,ADL-S_ADP-S_DDR4_2DPC_PO_Phase2,ADL_P_ERB_BIOS_PO,IFWI_Payload_IOM,IFWI_Payload_Dekel,IFWI_Payload_TBT,IFWI_Payload_EC,ADL-P_ADP-LP_DDR4_PO Suite_Phase2,PO_Phase_2,ADL-P_ADP-LP_LP5_PO Suite_Phase2,ADL-P_ADP-LP_DDR5_PO Suite_Phase2,ADL-P_ADP-LP_LP4x_PO Suite_Phase2,UTR_SYNC,MTL_P_MASTER,MTL_M_MASTER,MTL_S_MASTER,RPL_S_MASTER,RPL_P_MASTER,Automation_Inproduction,RPL_S_BackwardComp,ADL-S_ 5SGC_1DPC,TGL_H_MASTER,RPL-S_ 5SGC1,RPL-S_4SDC1,ADL-P_5SGC1,ADL-P_5SGC2,ADL-M_3SDC1,ADL_N_REV0,RPL-Px_5SGC1,RPL-Px_3SDC1,RPL-P_5SGC1,RPL-P_5SGC2,RPL-P_4SDC1,RPL-P_3SDC2,RPL-P_2SDC3,MTL_S_PSS_0.8,MTL_S_IFWI_PSS_0.8,RPL_S_PO_P3,ADL_SBGA_5GC,RPL-SBGA_5SC,IFWI_SYNC,ADL-M_2SDC2,ADL-M_5SGC1,RPL_S_QRCBAT,NA_4_FHF,RPL_Px_PO_P3,RPL_Px_QRC,IFWI_COMMON_UNIFIED,MTL_IFWI_QAC,MTL_IFWI_IAC_TBT,RPL_SBGA_PO_P3,MTL_IFWI_CBV_TBT,MTL_IFWI_CBV_EC,MTL_IFWI_CBV_BIOS,MTL-P_5SGC1,MTL-P_4SDC1,MTL-P_4SDC2,MTL-P_3SDC3,MTL-P_3SDC4,MTL-P_2SDC5,MTL-P_2SDC6</t>
  </si>
  <si>
    <t>Verify TCSS xHCI controller support enable/disable functionality in BIOS</t>
  </si>
  <si>
    <t>CSS-IVE-105632</t>
  </si>
  <si>
    <t>ICL-ArchReview-PostSi,UDL2.0_ATMS2.0,TGL_H_PSS_BIOS_BAT,UTR_SYNC,MTL_P_MASTER,MTL_M_MASTER,RPL_P_MASTER,ADL_N_MASTER,ADL_N_5SGC1,ADL_N_4SDC1,ADL_N_3SDC1,ADL_N_2SDC1,ADL_N_2SDC2,ADL_N_2SDC3,TGL_H_MASTER,ADL-P_5SGC1,ADL-P_5SGC2,ADL-M_5SGC1,ADL-M_2SDC2,ADL-M_3SDC1,ADL-M_3SDC2,ADL-M_2SDC1,ADL_N_REV0,RPL-Px_5SGC1,RPL-Px_3SDC1,RPL-P_5SGC1,RPL-P_5SGC2,RPL-P_4SDC1,RPL-P_3SDC2,RPL-P_2SDC3,ADL_SBGA_5GC,RPL-SBGA_5SC,MTL_M_P_PV_POR,MTL-M_5SGC1,MTL-M_4SDC1,MTL-M_4SDC2,MTL-M_3SDC3,MTL-M_2SDC4,MTL-M_2SDC5,MTL-M_2SDC6,MTL-P_5SGC1,MTL-P_4SDC1,MTL-P_4SDC2,MTL-P_3SDC3,MTL-P_3SDC4,MTL-P_2SDC5,MTL-P_2SDC6</t>
  </si>
  <si>
    <t>Verify that battery gets charged only when AC is inserted and battery is present</t>
  </si>
  <si>
    <t>CSS-IVE-76042</t>
  </si>
  <si>
    <t>GLK-FW-PO,CFL-PRDtoTC-Mapping,EC-FV,EC-REVIEW,EC-BATTERY,ICL_BAT_NEW,TGL_PSS1.0P,BIOS_EXT_BAT,InProdATMS1.0_03March2018,LKF_PO_Phase2,LKF_PO_Phase3,LKF_PO_New_P3,PSE 1.0,TGL_ERB_PO,OBC-CNL-EC-SMC-EM-ManageCharger,OBC-CFL-EC-SMC-EM-ManageCharger,OBC-ICL-EC-SMC-EM-ManageCharger,OBC-TGL-EC-SMC-EM-ManageCharger,OBC-LKF-PTF-DekelPhy-EM-PMC_EClite_ManageCharger,GLK_ATMS1.0_Automated_TCs,KBLR_ATMS1.0_Automated_TCs,CML_EC_BAT,LKF_B0_Power_ON,LKF_Battery,IFWI_Payload_EC,IFWI_Payload_PMC,UTR_SYNC,ADL_N_MASTER,ADL_N_5SGC1,ADL_N_3SDC1,ADL_N_2SDC1,ADL_N_2SDC2,ADL_N_2SDC3,IFWI_TEST_SUITE,IFWI_COMMON_UNIFIED,MTL_Test_Suite,MTL_PSS_0.8,TGL_H_MASTER,ADL-P_5SGC2,ADL-M_5SGC1,ADL-M_3SDC2,RPL-Px_5SGC1,RPL-Px_3SDC1,MTL_SIMICS_BLOCK,ADL_N_REV0,ADL-N_REV1,MTL_IFWI_BAT,ADL_SBGA_5GC,GLK-IFWI-SI,ICL-ArchReview-PostSi,CML_BIOS_SPL,CML_EC_FV,IFWI_Payload_Platform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,MTL_A0_P1,RPL-SBGA_5SC</t>
  </si>
  <si>
    <t>Verify that battery is charged and discharged at near critical battery level</t>
  </si>
  <si>
    <t>CSS-IVE-71567</t>
  </si>
  <si>
    <t>EC-BATTERY,ICL-ArchReview-PostSi,InProdATMS1.0_03March2018,UDL2.0_ATMS2.0,TGL_ERB_PO,OBC-CNL-EC-SMC-EM-ManageCharger,OBC-CFL-EC-SMC-EM-ManageCharger,OBC-ICL-EC-SMC-EM-ManageCharger,OBC-TGL-EC-SMC-EM-ManageCharger,OBC-LKF-PTF-DekelPhy-EM-PMC_EClite_ManageCharger,CML_EC_BAT,EC-FV,LKF_Battery,IFWI_Payload_EC,IFWI_Payload_PMC,UTR_SYNC,ADL_N_MASTER,ADL_N_5SGC1,ADL_N_3SDC1,ADL_N_2SDC1,ADL_N_2SDC2,ADL_N_2SDC3,IFWI_TEST_SUITE,IFWI_COMMON_UNIFIED,MTL_Test_Suite,MTL_PSS_0.8,TGL_H_MASTER,ADL-P_5SGC2,ADL-M_5SGC1,RPL-Px_5SGC1,RPL-Px_3SDC1,MTL_SIMICS_BLOCK,ADL_N_REV0,ADL-N_REV1,ADL_SBGA_5GC,GLK-IFWI-SI,PSE 1.0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MTL-P_5SGC1,MTL-P_4SDC1,MTL-P_4SDC2,MTL-P_3SDC3,MTL-P_3SDC4,MTL-P_2SDC5,MTL-P_2SDC6,RPL-SBGA_5SC</t>
  </si>
  <si>
    <t>Verify that BIOS gives an option to change Tcc Activation Offset</t>
  </si>
  <si>
    <t>CSS-IVE-80988</t>
  </si>
  <si>
    <t>CNL_Z0_InProd,InProdATMS1.0_03March2018,PSE 1.0,OBC-CNL-PTF-PMC-PM-Thermal,OBC-ICL-PTF-PMC-TM-Thermal,OBC-TGL-PTF-PMC-PM-Thermal,ICL_ATMS1.0_Automation,KBLR_ATMS1.0_Automated_TCs,RKL-S X2_(CML-S+CMP-H)_S62,RKL-S X2_(CML-S+CMP-H)_S102,UTR_SYNC,RPL_S_BackwardComp,RPL_S_MASTER,RPL-P_5SGC1,RPL-P_5SGC2,RPL-P_2SDC3,ADL-S_ 5SGC_1DPC,ADL-S_4SDC1,TGL_H_MASTER,RPL-S_2SDC1,ADL-P_5SGC1,ADL-P_5SGC2,ADL-M_5SG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</si>
  <si>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that BIOS presents options to change the Boot Order</t>
  </si>
  <si>
    <t>CSS-IVE-54154</t>
  </si>
  <si>
    <t>ICL-FW-PSS0.3,ICL-FW-PSS0.5,CFL-PRDtoTC-Mapping,LKF_TI_GATING,TGL_PSS0.5P,UDL2.0_ATMS2.0,OBC-CNL-PCH-InternalBus-FlexIO-BIOSsettings,OBC-CFL-PCH-InternalBus-FlexIO-BIOSsettings,OBC-LKF-PCH-InternalBus-FlexIO-BIOSsettings,OBC-ICL-PTF-Common-System-BIOSsettings,OBC-TGL-PTF-Common-System-BIOSsettings,TGL_NEW_BAT,TGL_H_PSS_BIOS_BAT,PSS_ADL_Automation_In_Production,CML-H_ADP-S_PO_Phase1,WCOS_BIOS_EFI_ONLY_TCS,ADL_S_Dryrun_Done,ADL_P_Automated_TCs,MTL_Sanity,MTL_PSS_0.5,ADL-S_Delta2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Automation_Inproduction,MTL_HFPGA_SANITY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MTL_HSLE_Sanity,RPL-Px_5SGC1,,ADL_N_REV0,ADL-N_REV1,ADL_SBGA_5GC,ADL_SBGA_3DC1,ADL_SBGA_3DC2,ADL_SBGA_3DC3,ADL_SBGA_3DC4,ADL_SBGA_3DCLNL_M_PSS0.5,MTL_S_BIOS_Emulation</t>
  </si>
  <si>
    <t>Verify that BIOS shall provide verb tables for HDA Config</t>
  </si>
  <si>
    <t>CSS-IVE-135401</t>
  </si>
  <si>
    <t>ADL-S_Delta2,MTL_PSS_1.0,UTR_SYNC,MTL_HFPGA_Audio,RPL_S_MASTER,RPL_S_BackwardComp,RPL-S_ 5SGC1,RPL-S_4SDC1,RPL-S_2SDC1,RPL-S_2SDC2,RPL-S_2SDC3,ADL-P_5SGC2,ADL-M_5SGC1,ADL-M_3SDC2,ADL-M_2SDC1,ADL_N_REV0,ADL-N_REV1,ADL_SBGA_5GC,RPL-SBGA_5SC,ADL_SBGA_3DC3,ADL_SBGA_3DC4,ADL-P_4SDC1,ADL-P_3SDC1,ADL-P_3SDC2,ADL-P_2SDC1,ADL-P_2SDC2,ADL-P_2SDC3,ADL-P_2SDC5,ADL-P_3SDC_5SUT,RPL-P_5SGC1,RPL-P_PNP_GC,RPL-S_2SDC7,MTL-M_5SGC1,MTL-M_3SDC3,MTL-P_5SGC1,MTL-P_3SDC4,LNL_M_PSS1.0</t>
  </si>
  <si>
    <t>Verify that Debug Messages are not sent over in Serial port with Release BIOS</t>
  </si>
  <si>
    <t>CSS-IVE-65454</t>
  </si>
  <si>
    <t>CFL-PRDtoTC-Mapping,ATMS2Activity,UDL_2.0,UDL_ATMS2.0,LKF_PO_Phase1,LKF_PO_New_P1,TGL_ERB_PO,OBC-CNL-PCH-DFX-Debug,OBC-CFL-PCH-DFX-Debug,OBC-ICL-PCH-DFX-Debug,OBC-TGL-PCH-DFX-Debug,OBC-LKF-PCH-DFX-Debug,RKL_PSS0.5,TGL_BIOS_PO_P3,ADL_S_Dryrun_Done,WCOS_BIOS_EFI_ONLY_TCS,ADL-S_ADP-S_DDR4_2DPC_PO_Phase3,COMMON_QRC_BAT,MTL_PSS_1.0,LNL_M_PSS1.0,ADL-P_ADP-LP_DDR4_PO Suite_Phase3,PO_Phase_3,RKL-S X2_(CML-S+CMP-H)_S62,RKL-S X2_(CML-S+CMP-H)_S102,ADL-P_ADP-LP_LP5_PO Suite_Phase3,ADL-P_ADP-LP_DDR5_PO Suite_Phase3,ADL-P_ADP-LP_LP4x_PO Suite_Phase3,ADL-P_QRC_BAT,MTL_PSS_0.8,LNL_M_PSS0.8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QRC_BAT_Customized,ADL_N_QRCBAT,ADL-P_5SGC1,ADL-P_5SGC2,ADL_M_QRC_BAT,ADL-M_5SGC1,ADL-M_3SDC2,ADL-M_2SDC1,ADL-M_2SDC2,MTL_SIMICS_IN_EXECUTION_TEST,ADL_N_PO_Phase2,ADL-N_QRC_BAT,ADL_N_REV0,ADL-N_REV1,RPL_S_PO_P2,ADL_SBGA_5GC,ADL_SBGA_3DC1,ADL_SBGA_3DC2,ADL_SBGA_3DC3,ADL_SBGA_3DC4,ADL_SBGA_3DC,RPL_P_PSS_BIOS,MTL_S_BIOS_Emulation,RPL_Px_PO_P2,ADL-S_Post-Si_In_Production,MTL-M/P_Pre-Si_In_Production,RPL_SBGA_PO_P2</t>
  </si>
  <si>
    <t>Verify that Debug Messages are sent over on Serial port with Debug BIOS</t>
  </si>
  <si>
    <t>CSS-IVE-65453</t>
  </si>
  <si>
    <t>GraCom,CFL-PRDtoTC-Mapping,EC-NA,GLK-IFWI-SI,InProdATMS1.0_03March2018,ec-tgl-pss-exbat,LKF_PO_Phase1,LKF_PO_New_P1,PSE 1.0,TGL_ERB_PO,CML_BIOS_SPL,TGL_BIOS_PO_P1,CML_EC_BAT,LKF_B0_Power_ON,TGL_H_PSS_BIOS_BAT,RKL_POE,RKL_CML_S_TGPH_PO_P2,ADL_S_Dryrun_Done,CML-H_ADP-S_PO_Phase3,ADL-S_TGP-H_PO_Phase1,WCOS_BIOS_EFI_ONLY_TCS,ADL-S_ADP-S_DDR4_2DPC_PO_Phase3,RKL_S_CMPH_POE_Sanity,RKL_S_TGPH_POE_Sanity,ECVAL-EXBAT-2018,ECVAL-DT-EXBAT,ADL_P_ERB_BIOS_PO,IFWI_Payload_Platform,EC_MECC,MTL_PSS_1.0,LNL_M_PSS1.0,ADL-P_ADP-LP_DDR4_PO Suite_Phase3,PO_Phase_3,RKL-S X2_(CML-S+CMP-H)_S62,RKL-S X2_(CML-S+CMP-H)_S102,ADL-P_ADP-LP_LP5_PO Suite_Phase3,ADL-P_ADP-LP_DDR5_PO Suite_Phase3,ADL-P_ADP-LP_LP4x_PO Suite_Phase3,MTL_PSS_0.8,LNL_M_PSS0.8,RPL_S_PSS_BASE,UTR_SYNC,RPL-Px_4SDC1,RPL-P_3SDC3,ADL-M_3SDC1,RPL-SBGA_5SC,RPL-SBGA_3SC1,RPL-P_5SGC1,RPL-P_2SDC4,RPL-P_PNP_GC,RPL-P_4SDC1,RPL-P_3SDC2,RPL-Px_5SGC1,ADL_M_PO_Phase2,RPL-S_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Test_Suite,MTL_IFWI_PSS_EXTENDED,IFWI_TEST_SUITE,IFWI_COMMON_UNIFIED,TGL_H_MASTER,TGL_H_5SGC1,TGL_H_4SDC1,TGL_H_4SDC2,TGL_H_4SDC,ADL-P_5SGC1,ADL-P_5SGC2,RPL_S_PO_P1,ADL-M_5SGC1,ADL-M_3SDC2,ADL-M_2SDC1,ADL-M_2SDC2,MTL_RESET_NEW_FEATURE_TEST,MTL_SIMICS_IN_EXECUTION_TEST,ADL_N_REV0,ADL_N_PO_Phase2,ADL-N_REV1,RPL_S_IFWI_PO_Phase2,MTL_HSLE_Sanity_SOC,ADL_SBGA_5GC,ADL_SBGA_3DC1,ADL_SBGA_3DC2,ADL_SBGA_3DC3,ADL_SBGA_3DC4,ADL_SBGA_3DC,RPL_P_PSS_BIOS,MTL_S_BIOS_Emulation,RPL_Px_PO_P1,ADL-S_Post-Si_In_Production,MTL-M/P_Pre-Si_In_ProductionMTL-M_4SDC2,MTL-M_2SDC6,MTL-M_2SDC4,MTL-M_4SDC1,MTL-M_5SGC1,MTL-M_3SDC3,MTL-M_2SDC5,MTL_IFWI_IAC_BIOS,RPL_SBGA_PO_P1,RPL_SBGA_IFWI_PO_Phase2,MTL_IFWI_CBV_BIOS,,RPL_P_PO_P1,RPL-S_Post-Si_In_Production</t>
  </si>
  <si>
    <t>Verify that M.2 SSD device is functional without errors connected to M.2 socket connector</t>
  </si>
  <si>
    <t>CSS-IVE-64367</t>
  </si>
  <si>
    <t>BIOS_Optimization,MTL_PSS_1.0,UTR_SYNC,RPL_S_MASTER,RPL_S_BackwardComp,ADL-P_SODIMM_DDR5_NA,ADL-S_4SDC2,ADL-S_4SDC2,ADL_N_MASTER,ADL_N_4SDC1,ADL_N_2SDC1,TGL_H_MASTER,RPL-S_ 5SGC1,RPL-S_4SDC1,RPL-S_4SDC2,RPL-S_4SDC2,RPL-S_2SDC8,RPL-S_2SDC1,RPL-S_2SDC2,RPL-S_2SDC3MTL_TRP_2,ADL-P_5SGC1,ADL-P_5SGC2,MTL_S_MASTER,MTL_S_PSS_0.5,ADL-M_5SGC1,ADL-M_3SDC1,RPL-Px_5SGC1, ,RPL-Px_4SDC1,RPL-P_5SGC1,RPL-P_4SDC1,RPL-P_3SDC2,ADL_N_REV0,ADL-N_REV1,RPL-SBGA_5SC,RPL-SBGA_3SC,MTL-M_5SGC1,MTL-M_4SDC1,MTL-M_4SDC2,MTL-M_3SDC3,MTL-M_2SDC4,MTL-M_2SDC5,MTL-M_2SDC6,LNL_M_PSS1.0,MTL-P_5SGC1, MTL-P_4SDC1 ,MTL-P_4SDC2 ,MTL-P_3SDC3 ,MTL-P_3SDC4</t>
  </si>
  <si>
    <t>Verify that Platform firmware Information is correctly displayed in BIOS setup</t>
  </si>
  <si>
    <t>CSS-IVE-44402</t>
  </si>
  <si>
    <t>CNL_Z0_InProd,ICL_PSS_BAT_NEW,TGL_PSS0.5P,CNL_Automation_Production,CFL_Automation_Production,InProdATMS1.0_03March2018,LKF_PO_Phase1,LKF_PO_Phase2,LKF_PO_New_P1,PSE 1.0,OBC-CNL-PCH-InternalBus-FlexIO-BIOSsettings,OBC-CFL-PCH-InternalBus-FlexIO-BIOSsettings,OBC-LKF-PCH-InternalBus-FlexIO-BIOSsettings,OBC-ICL-PTF-Common-System-BIOSsettings,OBC-TGL-PTF-Common-System-BIOSsettings,RKL_PSS0.5,TGL_PSS_IN_PRODUCTION,ICL_ATMS1.0_Automation,GLK_ATMS1.0_Automated_TCs,KBLR_ATMS1.0_Automated_TCs,TGL_BIOS_PO_P1,TGL_IFWI_PO_P1,TGL_NEW_BAT,TGL_H_PSS_IFWI_BAT,RKL_POE,RKL_CML_S_TGPH_PO_P1,CML-H_ADP-S_PO_Phase1,ADL-S_TGP-H_PO_Phase1,WCOS_BIOS_EFI_ONLY_TCS,ADL-S_ADP-S_DDR4_2DPC_PO_Phase1,RKL_S_CMPH_POE_Sanity,RKL_S_TGPH_POE_Sanity,MTL_PSS_0.5,ADL_P_ERB_BIOS_PO,IFWI_Payload_BIOS,ADL-S_Delta1,ADL-S_Delta2,ADL-P_ADP-LP_DDR4_PO Suite_Phase1,PO_Phase_1,RKL-S X2_(CML-S+CMP-H)_S102,RKL-S X2_(CML-S+CMP-H)_S62,ADL-P_ADP-LP_LP5_PO Suite_Phase1,ADL-P_ADP-LP_DDR5_PO Suite_Phase1,ADL-P_ADP-LP_LP4x_PO Suite_Phase1,RPL_S_PSS_BASE,ADL-M_21H2,UTR_SYNC,RPL-Px_4SDC1,RPL-P_3SDC3,RPL-SBGA_5SC,RPL-SBGA_3SC1,RPL-P_5SGC1,RPL-P_2SDC4,RPL-P_PNP_GC,RPL-P_4SDC1,RPL-P_3SDC2,RPL-Px_5SGC1,ADL_N_MASTER,RPL-S_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3,ADL_N_REV0,ADL_N_5SGC1,ADL_N_4SDC1,ADL_N_3SDC1,ADL_N_2SDC1,ADL_N_2SDC2,ADL_N_2SDC3,TGL_H_MASTER,ADL-P_5SGC1,ADL-P_5SGC2,RPL_S_PO_P1,ADL-M_5SGC1,ADL-M_3SDC1,ADL-M_3SDC2,ADL-M_3SDC3,ADL-M_2SDC1,ADL-P_4SDC1,ADL-P_4SDC2,ADL-P_3SDC1,ADL-P_3SDC2,ADL-P_3SDC3,ADL-P_3SDC4,ADL-P_2SDC1,ADL-P_2SDC2,ADL-P_2SDC3,ADL-P_2SDC4,ADL-P_2SDC5,ADL-P_2SDC6_OC,ADL-P_3SDC5,MTL_SIMICS_IN_EXECUTION_TEST,MTL_S_Sanity,ADL-N_REV1,MTL_HSLE_Sanity_SOC,ADL_SBGA_5GC,ADL_SBGA_3DC1,ADL_SBGA_3DC2,ADL_SBGA_3DC3,ADL_SBGA_3DC4,ADL_SBGA_3DC,ADL-M_2SDC2,RPL_P_PSS_BIOS,RPL_Px_PO_P1,ADL-S_Post-Si_In_Production,MTL-M/P_Pre-Si_In_Production,RPL_SBGA_PO_P1,LNL_M_PSS0.5</t>
  </si>
  <si>
    <t>Verify that platform supports for DP and Hot-plug of DP in dual display mode</t>
  </si>
  <si>
    <t>CSS-IVE-69884</t>
  </si>
  <si>
    <t>ICL-ArchReview-PostSi,TGL_PSS1.0P,InProdATMS1.0_03March2018,PSE 1.0,OBC-CNL-GPU-DDI-Display-DP,OBC-ICL-GPU-DDI-Display-DP,OBC-TGL-GPU-DDI-Display-DP,GLK_ATMS1.0_Automated_TCs,TGL_NEW_BAT,ADL-S_TGP-H_PO_Phase2,RKL_CMLS_CPU_TCS,MTL_PSS_0.8,RKL-S X2_(CML-S+CMP-H)_S102,RKL-S X2_(CML-S+CMP-H)_S62,UTR_SYNC,Automation_Inproduction,RPL_S_MASTER,TGL_H_MASTER,RPL-S_ 5SGC1,RPL-S_4SDC1,RPL-S_3SDC1,RPL-S_4SDC2,RPL-S_2SDC1,RPL-S_2SDC2,RPL-S_2SDC3,MTL_TEMP,ADL-P_5SGC1,ADL-P_5SGC2,MTL-M_4SDC2,MTL-P_5SGC1,ADL-M_5SGC1,MTL_SIMICS_IN_EXECUTION_TEST,RPL_Steps_Tag_NA,MTL_Steps_Tag_NA,RPL-Px_5SGC1,RPL-Px_4SDC1,RPL_S_BackwardComp,ADL_N_REV0,ADL-N_REV1,ADL_SBGA_5GC,ADL_SBGA_3DC1,ADL_SBGA_3DC2,ADL_SBGA_3DC3,ADL_SBGA_3DC4,RPL-SBGA_5SC,RPL-SBGA_3SC1,ADL-M_3SDC1,ADL-M_3SDC2,ADL-M_2SDC1,ADL-M_2SDC2,RPL-P_3SDC3,RPL-P_PNP_GC,RPL-S_2SDC7,MTL_M_P_PV_POR,MTL-M_5SGC1,MTL-M_4SDC1,MTL-M_4SDC2,MTL-M_3SDC3,MTL-M_2SDC4,MTL-M_2SDC5,MTL-M_2SDC6,LNL_M_PSS0.8</t>
  </si>
  <si>
    <t>Verify that Scan Matrix Keyboard functions in EFI Shell and OS</t>
  </si>
  <si>
    <t>CSS-IVE-52493</t>
  </si>
  <si>
    <t>CFL-PRDtoTC-Mapping,ICL_PSS_BAT_NEW,UDL2.0_ATMS2.0,OBC-CNL-EC-eSPI-IO-ScanmatrixKeyboard,OBC-CFL-EC-eSPI-IO-ScanmatrixKeyboard,OBC-ICL-EC-eSPI-IO-ScanmatrixKeyboard,OBC-TGL-EC-eSPI-IO-ScanmatrixKeyboard,ADL-S_TGP-H_PO_Phase3,UTR_SYNC,ADL-P_SODIMM_DDR5_NA,ADL_N_MASTER,ADL_N_5SGC1,ADL_N_4SDC1,ADL_N_3SDC1,ADL_N_2SDC1,ADL_N_2SDC2,ADL_N_2SDC3,TGL_H_MASTER,ADL-P_5SGC1,ADL-P_5SGC2,ADL-M_5SGC1,ADL-P_3SDC3,ADL-P_3SDC4,ADL_N_REV0,ADL-N_REV1,MTL_M_P_PV_POR,MTL-M_5SGC1,MTL-M_4SDC1,MTL-M_4SDC2,MTL-M_3SDC3,MTL-M_2SDC4,MTL-M_2SDC5,MTL-M_2SDC6,MTL-P_5SGC1,MTL-P_4SDC1,MTL-P_4SDC2,MTL-P_3SDC3,MTL-P_3SDC4,MTL-P_2SDC5,MTL-P_2SDC6</t>
  </si>
  <si>
    <t>Verify that SUT boots to OS on DC mode</t>
  </si>
  <si>
    <t>CSS-IVE-122287</t>
  </si>
  <si>
    <t>UTR_SYNC,Automation_Inproduction,ADL_N_MASTER,ADL_N_PSS_0.8,ADL_N_5SGC1,ADL_N_3SDC1,ADL_N_2SDC1,ADL_N_2SDC2,ADL_N_2SDC3,TGL_H_MASTER,ADL-P_5SGC2,ADL-M_5SGC1,ADL-M_3SDC2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</si>
  <si>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that SUT boots to OS with Virtual battery &amp; retain AC/DC mode after Sx/G3 cycle</t>
  </si>
  <si>
    <t>CSS-IVE-75957</t>
  </si>
  <si>
    <t>EC-NA,GLK_Win10S,BIOS_BAT_QRC,CFL_Automation_Production,CNL_Automation_Production,InProdATMS1.0_03March2018,ec-tgl-pss-exbat,PSE 1.0,OBC-CNL-EC-GPIO-Switches-VirtualBattery,OBC-CFL-EC-GPIO-Switches-VirtualBattery,OBC-ICL-EC-GPIO-HwBtns/LEDs/Switchs-VirtualBattery,OBC-TGL-EC-GPIO-HwBtns/LEDs/Switchs-VirtualBattery,GLK_ATMS1.0_Automated_TCs,TGL_BIOS_PO_P2,TGL_IFWI_PO_P3,CML_EC_BAT,MCU_UTR,TGL_Focus_Blue_Auto,TGL_PSS_IN_PRODUCTION,TGL_IFWI_FOC_BLUE,EC-FV,COMMON_QRC_BAT,ADL_P_ERB_BIOS_PO,IFWI_Payload_Common,TGL_U_GC_DC,EC-WCOS-NEW,ADL-P_QRC_BAT,UTR_SYNC,Automation_Inproduction,ADL_N_MASTER,ADL_N_5SGC1,ADL_N_4SDC1,ADL_N_3SDC1,ADL_N_2SDC1,ADL_N_2SDC2,ADL_N_2SDC3,IFWI_TEST_SUITE,IFWI_COMMON_UNIFIED,MTL_Test_Suite,ADL-P_5SGC2,ADL_M_QRC_BAT,ADL-M_5SGC1,ADL-N_QRC_BAT,RPL-Px_5SGC1,RPL-Px_3SDC1,ADL_N_REV0,ADL-N_REV1,MTL_IFWI_BAT,ADL_M_TS,ADL_SBGA_5GC,GLK-IFWI-SI,ICL-ArchReview-PostSi,OBC-CNL-EC-SMC-EM-ManageCharger,OBC-CFL-EC-SMC-EM-ManageCharger,OBC-ICL-EC-SMC-EM-ManageCharger,OBC-TGL-EC-SMC-EM-ManageCharger,OBC-LKF-PTF-DekelPhy-EM-PMC_EClite_ManageCharger,CML_BIOS_SPL,CML_EC_FV,IFWI_Payload_Platform,TGL_H_MASTER,RPL-P_5SGC1,RPL-P_5SGC2,RPL-P_4SDC1,RPL-P_3SDC2,RPL-P_2SDC3,RPL-P_3SDC3,RPL-P_2SDC4,RPL-P_PNP_GC,RPL-Px_4SDC1,RPL-Px_3SDC2,MTL-M_5SGC1,MTL-M_4SDC1,MTL-M_4SDC2,MTL-M_3SDC3,MTL-M_2SDC4,MTL-M_2SDC5,MTL-M_2SDC6,MTL_IFWI_CBV_PMC,MTL_IFWI_CBV_EC,MTL_IFWI_CBV_EC,RPL-SBGA_5SC,MTL-P_5SGC1,MTL-P_4SDC1,MTL-P_4SDC2,MTL-P_3SDC3,MTL-P_3SDC4,MTL-P_2SDC5,MTL-P_2SDC6</t>
  </si>
  <si>
    <t>Verify that SUT boots to OS without battery and with only AC power source</t>
  </si>
  <si>
    <t>CSS-IVE-75954</t>
  </si>
  <si>
    <t>EC-BAT,EC-BATTERY,GLK_eSPI_Sanity_inprod,GLK-RS3-10_IFWI,CNL_Automation_Production,ICL_BAT_NEW,TGL_PSS1.0P,BIOS_EXT_BAT,InProdATMS1.0_03March2018,EC-tgl-pss_bat,PSE 1.0,OBC-CNL-EC-SMC-EM-ManageCharger,OBC-CFL-EC-SMC-EM-ManageCharger,OBC-ICL-EC-SMC-EM-ManageCharger,OBC-TGL-EC-SMC-EM-ManageCharger,TGL_PSS_IN_PRODUCTION,GLK_ATMS1.0_Automated_TCs,KBLR_ATMS1.0_Automated_TCs,TGL_BIOS_PO_P2,CML_EC_BAT,CML_EC_SANITY,MCU_UTR,ADL_S_Dryrun_Done,EC-FV,ADL_P_Automated_TCs,COMMON_QRC_BAT,PSS_ADL_Automation_In_Production,ECVAL-DT-FV,IFWI_Payload_EC,IFWI_Payload_PMC,RKL-S X2_(CML-S+CMP-H)_S102,RKL-S X2_(CML-S+CMP-H)_S62,MTL_TRY_RUN,UTR_SYNC,ADL_N_MASTER,ADL_N_5SGC1,ADL_N_4SDC1,ADL_N_3SDC1,ADL_N_2SDC1,ADL_N_2SDC2,ADL_N_2SDC3,TGL_H_MASTERMTL_TRP_2,MTL_PSS_0.8_NEW,ADL-P_5SGC2,ADL-M_5SGC1,ADL-M_3SDC1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</t>
  </si>
  <si>
    <t>Verify that system boots to EDK shell</t>
  </si>
  <si>
    <t>CSS-IVE-75945</t>
  </si>
  <si>
    <t>KBL_NON_ULT,EC-FV,EC-TYPEC,TCSS-TBT-P1,GLK_Win10S,GLK-RS3-10_IFWI,ICL_BAT_NEW,BIOS_EXT_BAT,LKF_PO_Phase2,UDL2.0_ATMS2.0,LKF_PO_New_P2,LKF_PO_New_P3,EC-PD-NA,IFWI_Payload_TBT,IFWI_Payload_EC,MTL_PSS_1.0,LNL_M_PSS1.0,MTL_PSS_0.8,LNL_M_PSS0.8,UTR_SYNC,MTL-P_4SDC1,MTL-P_3SDC3,MTL-P_3SDC4,MTL-P_5SGC1,MTL-P_4SDC2,MTL-P_2SDC5,MTL-P_2SDC6,MTL-M_5SGC1,MTL-M_2SDC4,MTL-M_2SDC5,MTL-M_2SDC6,MTL-M_4SDC1,MTL-M_3SDC3,MTL-M_4SDC2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RPL_P_PSS_BIOS,MTL_IFWI_IAC_EC,MTL_IFWI_IAC_BIOS,MTL_IFWI_IAC_IUNIT,MTL_IFWI_IAC_ACE ROM EXT,MTL_IFWI_IAC_CSE,MTL_IFWI_IAC_ESE,MTL_IFWI_IAC_PMC_SOC_IOE,MTL_IFWI_IAC_IOM,MTL_IFWI_IAC_TBT,MTL_IFWI_IAC_PCHC,MTL_IFWI_IAC_PUNIT,MTL_IFWI_IAC_DMU,MTL_IFWI_IAC_SPHY,MTL_IFWI_IAC_GBe,MTL_IFWI_IAC_NPHY,NA_4_FHF,RPL_S_QRCBAT,RPL_SBGA_IFWI_PO_Phase1,MTL_IFWI_CBV_BIOS,MTL-S_Pre-Si_In_Production,COMMON_QRC_BAT,ADL-N_Post-Si_In_Production,RPL-S_Post-Si_In_Production</t>
  </si>
  <si>
    <t>Verify that the BIOS shall display the Memory details on BIOS Setup System Information page</t>
  </si>
  <si>
    <t>CSS-IVE-46998</t>
  </si>
  <si>
    <t>ADL_N_PSS_0.5,ADL_N_5SGC1,ADL_N_4SDC1,ADL_N_3SDC1,ADL_N_2SDC1,ADL_N_2SDC2,ADL_N_2SDC3,RPL_S_PSS_BASE,RPL_S_MASTER,RPL_S_Backwardcomp,MTL_PSS_0.8,TGL_H_MASTER,RPL-S_ 5SGC1,RPL-S_4SDC2,RPL-S_4SDC2,RPL-S_2SDC8,RPL-S_2SDC1,RPL-S_2SDC2,RPL-S_2SDC3,ADL-S_ 5SGC_1DPC,DL-S_4SDC1,ADL-S_3SDC4,ADL-S_4SDC2,MTL_S_MASTER,MTL_P_MASTER,MTL_M_MASTER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RPL-Px_5SGC1,RPL-Px_4SDC1,RPL-P_5SGC1,RPL-P_4SDC1,RPL-P_3SDC2,ADL_SBGA_5GC,ADL_SBGA_3DC1,ADL_SBGA_3DC2,ADL_SBGA_3DC3,ADL_SBGA_3DC4,RPL-SBGA_5SC,RPL-SBGA_3SC,RPL_P_PSS_BIOSLNL_M_PSS0.5,ADL-S_Post-Si_In_Production,MTL-M/P_Pre-Si_In_Production,MTL-M_5SGC1,MTL-M_4SDC1,MTL-M_4SDC2,MTL-M_3SDC3,MTL-M_2SDC4,MTL-M_2SDC5,MTL-M_2SDC6,LNL_M_PSS0.5,MTL-P_5SGC1, MTL-P_4SDC1 ,MTL-P_4SDC2 ,MTL-P_3SDC3 ,MTL-P_3SDC4 ,MTL-P_2SDC5 ,MTL-P_2SDC6,RPL-S_Post-Si_In_Production</t>
  </si>
  <si>
    <t>Verify that the BIOS shall display the VBIOS/GOP version</t>
  </si>
  <si>
    <t>CSS-IVE-50460</t>
  </si>
  <si>
    <t>ICL_PSS_BAT_NEW,InProdATMS1.0_03March2018,PSE 1.0,OBC-ICL-PTF-VBIOS-Graphics,OBC-TGL-PTF-VBIOS-Graphics,RKL_PSS0.5,TGL_PSS_IN_PRODUCTION,ICL_ATMS1.0_Automation,TGL_NEW_BAT,TGL_H_PSS_BIOS_BAT,TGL_U_EX_BAT,ADL-S_Delta1,ADL-S_Delta3,UTR_SYNC,ADL_N_MASTER,RPL_S_MASTER,RPL_P_MASTER,RPL_S_BackwardComp,ADL-S_4SDC2,ADL_N_5SGC1,ADL_N_4SDC1,ADL_N_3SDC1,ADL_N_2SDC1,ADL_N_2SDC2,ADL_N_2SDC3,MTL_TRY_RUN,TGL_H_MASTER,RPL-S_ 5SGC1,RPL-S_4SDC1,RPL-S_3SDC1,RPL-S_4SDC2,RPL-S_2SDC1,RPL-S_2SDC2,RPL-S_2SDC3MTL_TRP_2,MTL_PSS_0.8_NEW,ADL-P_5SGC1,ADL-P_5SGC2,ADL-M_5SGC1,MTL_SIMICS_IN_EXECUTION_TEST,ADL_N_REV0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LNL_M_PSS0.8,ADL-S_Post-Si_In_Production,MTL-M/P_Pre-Si_In_Production,MTL-S_Pre-Si_In_Production,MTL-P_5SGC1,MTL-P_4SDC1,MTL-P_4SDC2,MTL-P_3SDC3,MTL-P_3SDC4,MTL-P_2SDC5,MTL-P_2SDC6,ADL-N_Post-Si_In_Production,RPL-S_Post-Si_In_Production</t>
  </si>
  <si>
    <t>Verify that the system boots to the BIOS setup menu</t>
  </si>
  <si>
    <t>CSS-IVE-75933</t>
  </si>
  <si>
    <t>ICL-FW-PSS0.3,ICL-FW-PSS0.5,CNL_Z0_InProd,GLK_eSPI_Sanity_inprod,ICL_PSS_BAT_NEW,BIOS_BAT_QRC,ICL_BAT_NEW,BIOS_EXT_BAT,RKL_PSS0.5,TGL_PSS_IN_PRODUCTION,TGL_BIOS_PO_P1,MCU_UTR,MCU_NO_HARM,TGL_H_PSS_IFWI_BAT,LKF_ROW_BIOS,RKL_POE,RKL_CML_S_TGPH_PO_P1,TGL_IFWI_FOC_BLUE,ADL_S_Dryrun_Done,CML-H_ADP-S_PO_Phase1,ADL-S_TGP-H_PO_Phase1,WCOS_BIOS_EFI_ONLY_TCS,ADL-S_ADP-S_DDR4_2DPC_PO_Phase1,RKL_S_CMPH_POE_Sanity,RKL_S_TGPH_POE_Sanity,ADL_P_Automated_TCs,COMMON_QRC_BAT,MTL_Sanity,MTL_PSS_0.5,ADL_P_ERB_BIOS_PO,ADL_S_QRCBAT,IFWI_Payload_BIOS,TGL_U_GC_DC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5SGC1,MTL-P_4SDC2,MTL-P_2SDC5,MTL-P_2SDC6,RPL-Px_4SDC1,RPL-P_3SDC3,RPL-S_5SGC1,RPL-S_2SDC3,RPL-S_2SDC2,RPL-S_2SDC1,RPL-S_4SDC2,RPL-S_4SDC1,RPL-S_3SDC1,ADL-M_3SDC1,RPL-SBGA_5SC,RPL-SBGA_3SC1,RPL-P_5SGC1,RPL-P_2SDC4,RPL-P_PNP_GC,RPL-P_4SDC1,RPL-P_3SDC2,RPL-Px_5SGC1,ADL_M_PO_Phase1Automation_Inproduction,MTL_HFPGA_SANITY,RPL-S_ 5SGC1,RPL-S_4SDC2,RPL_S_BackwardCompc,ADL-S_ 5SGC_1DPC,ADL-S_4SDC1,ADL-S_4SDC2,ADL-S_4SDC3,ADL-S_3SDC4,ADL_N_MASTER,ADL_N_PSS_0.5,ADL_N_5SGC1,ADL_N_4SDC1,ADL_N_3SDC1,ADL_N_2SDC1,ADL_N_2SDC2,ADL_N_2SDC3,MTL_Test_Suite,RPL_S_PSS_BASEAutomation_Inproduction,IFWI_TEST_SUITE,IFWI_COMMON_UNIFIED,TGL_H_MASTER,QRC_BAT_Customized,ADL_N_QRCBAT,ADL-P_5SGC1,ADL-P_5SGC2,MTL_IFWI_Sanity,RKL_S_X1_2*1SDC,RPL_S_PO_P1,ADL_M_QRC_BAT,ADL-M_5SGC1,ADL-M_3SDC2,ADL-M_2SDC1,ADL-M_2SDC2,MTL_SIMICS_IN_EXECUTION_TEST,ADL_N_PO_Phase1,ADL-N_QRC_BAT,MTL_HSLE_Sanity,RPL_S_QRCBAT,RPL_S_IFWI_PO_Phase1,ADL_N_REV0,ADL-N_REV1,ADL_SBGA_5GC,ADL_SBGA_3DC,RPL_P_PSS_BIOS,RPL-S_2SDC7,MTL_M_P_PV_PORLNL_M_PSS0.5,LNL_M_PSS0.8,RPL_Px_PO_P1,RPL_Px_QRC,ADL-S_Post-Si_In_Production,MTL-M/P_Pre-Si_In_Production,RPL_SBGA_PO_P1,RPL_SBGA_IFWI_PO_Phase1,MTL-S_Pre-Si_In_Production,LNL-M_Pre-Si_In_Production,,RPL_P_PO_P1</t>
  </si>
  <si>
    <t>Verify the  functionality of Hardware buttons</t>
  </si>
  <si>
    <t>CSS-IVE-61869</t>
  </si>
  <si>
    <t>EC-FV,EC-GPIO,EC-REVIEW,CFL-PRDtoTC-Mapping,ICL_PSS_BAT_NEW,BIOS_EXT_BAT,LKF_PO_Phase2,UDL2.0_ATMS2.0,LKF_PO_Phase3,LKF_PO_New_P3,OBC-CNL-EC-GPIO-HardwareButtons,OBC-CFL-EC-GPIO-HardwareButtons,OBC-LKF-PTF-GPIO-HardwareButtons,OBC-ICL-EC-GPIO-HwBtns/LEDs/Switchs,OBC-TGL-EC-GPIO-HwBtns/LEDs/Switchs,TGL_BIOS_PO_P3,CML_EC_BAT,LKF_WCOS_BIOS_BAT_NEW,EC-WCOS-NEW,EC_MECC,UTR_SYNC,ADL_N_MASTER,ADL_N_5SGC1,ADL_N_4SDC1,ADL_N_3SDC1,ADL_N_2SDC1,ADL_N_2SDC2,ADL_N_2SDC3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</si>
  <si>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the basic functionality of fast charging using TYPE-C PD</t>
  </si>
  <si>
    <t>CSS-IVE-130196</t>
  </si>
  <si>
    <t>fw.ifwi.bios,fw.ifwi.ec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</si>
  <si>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IFWI_TEST_SUITE,ADL/RKL/JSL,MTL_Test_Suite,IFWI_SYNC,ADL_N_IFWIIFWI_COVERAGE_DELTA,ADLMLP4x,ADL-P_5SGC2,ADL-M_5SGC1,ADL-M_3SDC2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COMMON_UNIFIED,TGL_H_MASTER,RPL-Px_5SGC1,RPL-Px_3SDC1,ADL_N_REV0,ADL-N_REV1,ADL_SBGA_5GC,RPL-P_5SGC1,RPL-P_5SGC2,RPL-P_4SDC1,RPL-P_3SDC2,RPL-P_2SDC3,RPL-P_3SDC3,RPL-P_2SDC4,RPL-P_PNP_GC,RPL-Px_4SDC1,RPL-Px_3SDC2,ADL-P_Sanity_GC1_IFWI_New,ADL-P_Sanity_GC2_IFWI_New,MTL_IFWI_CBV_TBT,MTL_IFWI_CBV_EC,MTL_IFWI_CBV_IOM,ADL_N_IFWI_5SGC1,ADL_N_IFWI_4SDC1,ADL_N_IFWI_3SDC1,ADL_N_IFWI_2SDC1,ADL_N_IFWI_2SDC2,ADL_N_IFWI_2SDC3,ADL_N_IFWI_IEC_IOM,ADL_N_IFWI_IEC_EC,MTL-P_5SGC1,MTL-P_4SDC1,MTL-P_4SDC2,MTL-P_3SDC3,MTL-P_3SDC4,MTL-P_2SDC5,MTL-P_2SDC6</t>
  </si>
  <si>
    <t>Verify the basic functionality of Virtual Battery switch</t>
  </si>
  <si>
    <t>CSS-IVE-61826</t>
  </si>
  <si>
    <t>CFL-PRDtoTC-Mapping,EC-BATTERY,CNL_Automation_Production,InProdATMS1.0_03March2018,ECVAL-EXBAT-2018,PSE 1.0,EC-BAT-automation,OBC-CNL-EC-GPIO-Switches-VirtualBattery,OBC-CFL-EC-GPIO-Switches-VirtualBattery,OBC-ICL-EC-GPIO-HwBtns/LEDs/Switchs-VirtualBattery,OBC-TGL-EC-GPIO-HwBtns/LEDs/Switchs-VirtualBattery,GLK_ATMS1.0_Automated_TCs,KBLR_ATMS1.0_Automated_TCs,CML_EC_BAT,CML_EC_SANITY,TGL_Focus_Blue_Auto,TGL_PSS_IN_PRODUCTION,TGL_IFWI_FOC_BLUE,QRC_BAT,IFWI_Payload_EC,EC-WCOS-NEW,UTR_SYNC,Automation_Inproduction,ADL_N_MASTER,ADL_N_5SGC1,ADL_N_3SDC1,ADL_N_2SDC1,ADL_N_2SDC2,ADL_N_2SDC3,IFWI_TEST_SUITE,IFWI_COMMON_UNIFIED,MTL_Test_Suite,TGL_H_MASTER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EC,MTL_IFWI_CBV_BIOS,RPL-SBGA_5SC,RPL-SBGA_4SC,RPL-SBGA_3SC,RPL-SBGA_2SC1,RPL-SBGA_2SC2,MTL-P_5SGC1,MTL-P_4SDC1,MTL-P_4SDC2,MTL-P_3SDC3,MTL-P_3SDC4,MTL-P_2SDC5,MTL-P_2SDC6</t>
  </si>
  <si>
    <t>Verify the BIOS first Boot time and Cold Boot time is inline with responsiveness metrics</t>
  </si>
  <si>
    <t>SATA is NA</t>
  </si>
  <si>
    <t>CSS-IVE-70027</t>
  </si>
  <si>
    <t>GLK-CI-2,C4_NA,UDL2.0_ATMS2.0,UTR_SYNC,RPL_S_MASTER,RPL-S_ 5SGC1,RPL-S_4SDC1,RPL-S_4SDC2,RPL-S_2SDC1,RPL-S_2SDC2,RPL-S_2SDC3,MTL_S_MASTER,MTL_P_MASTER,MTL_M_MASTER,ADL-P_5SGC1,ADL-P_5SGC2,ADL-M_5SGC1,RPL-Px_5SGC1,RPL-Px_4SDC1,RPL-P_5SGC1,RPL-P_4SDC1,RPL-P_4SDC1,RPL-P_3SDC2,,,ADL-S_4SDC2,ADL_SBGA_5GC,RPL-SBGA_5SC,RPL-SBGA_3SC1,RPL-S_3SDC1,ARL_PX_MASTER,ARL_S_MASTER,,,RPL-P_3SDC3, RPL-P_2SDC4, RPL-P_PNP_GC,RPL-S_2SDC7, ADL_SBGA_3DC4,MTL_M_P_PV_POR,MTL-P_5SGC1,MTL-P_4SDC1,MTL-P_4SDC2,MTL-P_3SDC3,MTL-P_3SDC4,MTL-P_2SDC5,MTL-P_2SDC6,MTL_M_P_PV_POR,RPL-S_2SDC8</t>
  </si>
  <si>
    <t>Verify the Dual Display functionality (onboard eDP+DP) in BIOS setup, EFI and OS</t>
  </si>
  <si>
    <t>CSS-IVE-145254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</si>
  <si>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5SGC1,ADL_N_4SDC1,ADL_N_3SDC1,ADL_N_2SDC1,ADL_N_2SDC3,MTL_Test_Suite,IFWI_TEST_SUITE,IFWI_COMMON_UNIFIED,ADL-P_5SGC1,ADL-P_5SGC2,MTL-M_4SDC2,MTL-P_5SGC1,RPL_S_PO_P3,ADL-M_5SGC1,ADL-M_3SDC1,ADL-M_3SDC2,ADL-M_2SDC1,ADL-M_2SDC2,ADL-P_2SDC4,MTL_SIMICS_IN_EXECUTION_TEST,ADL_N_PO_Phase2,RPL_Steps_Tag_NA,MTL_Steps_Tag_NA,RPL-Px_5SGC1,RPL-Px_4SDC1,MTL_S_DELTA_FR_COVERAGE,RPL_S_IFWI_PO_Phase3,ADL_N_REV0,ADL-N_REV1,ADL_SBGA_5GC,ADL_SBGA_3DC1,ADL_SBGA_3DC2,ADL_SBGA_3DC3,ADL_SBGA_3DC4,RPL-SBGA_5SC,RPL-SBGA_3SC1,RPL-P_3SDC3,RPL-P_PNP_GC,MTL_M_P_PV_POR,RPL_Px_PO_P3,MTL_IFWI_QAC,MTL-M_5SGC1,MTL-M_4SDC1,MTL-M_4SDC2,MTL-M_3SDC3,MTL-M_2SDC4,MTL-M_2SDC5,MTL-M_2SDC6,RPL_SBGA_PO_P3,RPL_SBGA_IFWI_PO_Phase3,MTL_A0_P1,LNL_M_PSS1.0 ,RPL_P_PO_P3</t>
  </si>
  <si>
    <t>Verify the Dual Display functionality (onboard eDP+DP) in OS Post S3 cycle</t>
  </si>
  <si>
    <t>CSS-IVE-101500</t>
  </si>
  <si>
    <t>TGL_RFR,TGL_PSS1.0C,InProdATMS1.0_03March2018,PSE 1.0,ICL_RVPC_NA,OBC-CNL-GPU-DDI-Display-eDP_DP,OBC-ICL-GPU-DDI-Display-eDP_DP,OBC-TGL-GPU-DDI-Display-eDP_DP,TGL_H_PSS_IFWI_BAT,IFWI_Payload_Platform,RKL-S X2_(CML-S+CMP-H)_S62,RKL-S X2_(CML-S+CMP-H)_S102,MTL_PSS_1.1,ADL-M_21H2,UTR_SYNC,RPL_S_MASTER,ADL_N_MASTER,ADL_N_5SGC1,ADL_N_4SDC1,ADL_N_3SDC1,ADL_N_2SDC1,ADL_N_2SDC3,TGL_H_MASTER,RPL-S_ 5SGC1,RPL-S_4SDC1,RPL-S_3SDC1,RPL-S_4SDC2,RPL-S_2SDC1,RPL-S_2SDC2,RPL-S_2SDC3,ADL-P_5SGC2,MTL-M_4SDC2,MTL-P_5SGC1,ADL-P_2SDC4,RPL-Px_5SGC1,RPL-Px_4SDC1,MTL_S_DELTA_FR_COVERAGE,RPL_S_BackwardComp,ADL_N_REV0,ADL-N_REV1,RPL-SBGA_5SC,RPL-SBGA_3SC1,ADL-M_5SGC1,ADL-M_3SDC1,ADL-M_3SDC2,ADL-M_2SDC1,ADL-M_2SDC2,RPL-P_5SGC1,RPL-P_4SDC1,RPL-P_3SDC2,RPL-P_2SDC4,RPL-P_3SDC3,RPL-P_PNP_GC,RPL-S_2SDC7,RPL_S_QRCBAT,RPL_Px_QRC,MTL-M_5SGC1,MTL-M_4SDC1,MTL-M_4SDC2,MTL-M_3SDC3,MTL-M_2SDC4,MTL-M_2SDC5,MTL-M_2SDC6,LNL_M_PSS1.1</t>
  </si>
  <si>
    <t>Verify the Dual Display functionality (onboard eDP+HDMI) in BIOS setup, EFI and OS</t>
  </si>
  <si>
    <t>CSS-IVE-145256</t>
  </si>
  <si>
    <t>BIOS_Optimization,MTL_PSS_1.0,UTR_SYNC,RPL_S_MASTER,ADL-P_SODIMM_DDR5_NA,ADL_N_MASTER,ADL_N_5SGC1,ADL_N_4SDC1,ADL_N_3SDC1,ADL_N_2SDC1,ADL_N_2SDC3,MTL_Test_Suite,IFWI_COMMON_UNIFIED,IFWI_TEST_SUITE,MTL-M_5SGC1,MTL-M_3SDC1,MTL-M_2SDC1,MTL-M_2SDC2,MTL-M_2SDC3,MTL-P_5SGC1,MTL-P_3SDC1,MTL-P_3SDC2,MTL-P_4SDC2,MTL-P_2SDC1,MTL-P_2SDC2,ADL-P_4SDC1,ADL-P_4SDC2,ADL-P_2SDC5,ADL-P_3SDC5,MTL_SIMICS_IN_EXECUTION_TEST,RPL_Steps_Tag_NA,MTL_Steps_Tag_NA,RPL-Px_5SGC1,RPL-Px_4SDC1,RPL-P_5SGC1,RPL-P_4SDC1,RPL-P_3SDC2,RPL-P_2SDC4,RPL-P_3SDC3,RPL-P_PNP_GC,MTL_S_DELTA_FR_COVERAGE,RPL_S_BackwardComp,RPL_S_IFWI_PO_Phase3,ADL_N_REV0,ADL-N_REV1,RPL-SBGA_5SC,RPL-SBGA_3SC1,ADL-M_5SGC1,ADL-M_3SDC1,ADL-M_3SDC2,ADL-M_2SDC1,ADL-M_2SDC2,MTL_M_P_PV_POR,RPL_Px_PO_P3,MTL-M_5SGC1,MTL-M_4SDC1,MTL-M_4SDC2,MTL-M_3SDC3,MTL-M_2SDC4,MTL-M_2SDC5,MTL-M_2SDC6,RPL_SBGA_IFWI_PO_Phase3,LNL_M_PSS1.0 ,RPL_P_PO_P3</t>
  </si>
  <si>
    <t>Verify the MEBx features with Non-vPRO sku</t>
  </si>
  <si>
    <t>CSS-IVE-73243</t>
  </si>
  <si>
    <t>CSE,BIOS_EXT_BAT,UDL2.0_ATMS2.0,IFWI_Payload_CSME,RKL-S X2_(CML-S+CMP-H)_S102,RKL-S X2_(CML-S+CMP-H)_S62,UTR_SYNC,RPL_S_MASTER,MTL_S_MASTER,RPL_S_MASRTER,RPL_P_MASTER,MTL_P_MASTER,ADL-S_ 5SGC_1DPC,ADL-S_4SDC1,ADL_M_MASTER,ADL-M_5SGC1,RPL-Px_5SGC1,RPL-Px_4SDC1,RPL-P_5SGC1,RPL-P_5SGC2,RPL-P_4SDC1,RPL-P_3SDC2,RPL-P_2SDC3,RPL_S_BackwardComp,ADL_SBGA_5GC, ADL_SBGA_3DC4,CFL-PRDtoTC-Mapping,RKL_PSS0.5,TGL_PSS_IN_PRODUCTION,ADL-S_4SDC2,ADL-S_4SDC3,RPL-S_4SDC1,RPL-S_3SDC1,ARL_S_MASTER,ARL_PX_MASTER,RPL-S_2SDC7,RPL-S_ 5SGC1,RPL-S_4SDC2,RPL-S_2SDC1,RPL-S_2SDC2,MTL-P_4SDC1,MTL-P_2SDC5,RPL-S_2SDC8</t>
  </si>
  <si>
    <t>Verify the Processor Information Displayed in BIOS page and OS are same.</t>
  </si>
  <si>
    <t>CSS-IVE-63681</t>
  </si>
  <si>
    <t>BIOS,BIOS+IFWI,ICL-FW-PSS0.3,CNL_Z0_InProd,ICL_PSS_BAT_NEW,CNL_Automation_Production,CFL_Automation_Production,InProdATMS1.0_03March2018,LKF_PO_Phase1,PSE 1.0,OBC-CNL-CPU-InternalBus-FlexIO-BIOSsettings,OBC-CFL-CPU-InternalBus-FlexIO-BIOSsettings,OBC-LKF-CPU-InternalBus-FlexIO-BIOSsettings,OBC-TGL-CPU-Cores-System-BIOSsettings,OBC-ICL-CPU-Cores-System-BIOSsettings,ICL_ATMS1.0_Automation,GLK_ATMS1.0_Automated_TCs,KBLR_ATMS1.0_Automated_TCs,LKF_B0_Power_ON,TGL_H_PSS_BIOS_BAT,CML_DG1,WCOS_BIOS_EFI_ONLY_TCS,ADL_S_Dryrun_Done,COMMON_QRC_BAT,MTL_PSS_0.5,ADL_S_QRCBAT,ADL-S_Delta1,ADL-S_Delta2,ADL-S_Delta3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QRC_BAT_Customized,ADL_N_QRCBAT,ADL-P_5SGC1,ADL-P_5SGC2,MTL_PSS_0.8_Block,ADL_M_QRC_BAT,ADL-M_5SGC1,ADL-M_3SDC2,ADL-M_2SDC1,ADL-M_2SDC2,MTL_SIMICS_IN_EXECUTION_TEST,ADL-N_QRC_BAT,RPL_S_QRCBAT,MTL_HSLE_Sanity_SOC,ADL_SBGA_5GC,ADL_SBGA_3DC1,ADL_SBGA_3DC2,ADL_SBGA_3DC3,ADL_SBGA_3DC4,ADL_SBGA_3DC,RPL_P_PSS_BIOSLNL_M_PSS0.5,ADL_N_REV0,RPL_Px_QRC,ADL-S_Post-Si_In_Production,LNL_M_PSS0.8</t>
  </si>
  <si>
    <t>Verify Touch function test using TouchPad post S3 cycle</t>
  </si>
  <si>
    <t>CSS-IVE-76153</t>
  </si>
  <si>
    <t>GraCom,ICL_PSS_BAT_NEW,ICL_BAT_NEW,BIOS_EXT_BAT,UDL2.0_ATMS2.0,TGL_VP_NA,OBC-ICL-PCH-I2C-Touch-Touchpad,OBC-TGL-PCH-I2C-Touch-Touchpad,TGL_U_GC_DC,IFWI_Payload_Platform,RKL-S X2_(CML-S+CMP-H)_S102,RKL-S X2_(CML-S+CMP-H)_S62,UTR_SYNC,ADL_N_MASTER,ADL_N_5SGC1,ADL_N_4SDC1,ADL_N_2SDC1,ADL_N_2SDC3,MTL_P_MASTER,MTL_M_MASTER,RPL-Px_5SGC1,RPL-P_5SGC1,ADL_N_REV0,ADL-N_REV1,ADL_SBGA_5GC,RPL-SBGA_5SC,ADL-M_5SGC1,RPL-S_3SDC2,</t>
  </si>
  <si>
    <t>Verify Touch function test using TouchPad pre and post S4 , S5 , warm and cold reboot cycles</t>
  </si>
  <si>
    <t>human_input</t>
  </si>
  <si>
    <t>CSS-IVE-145210</t>
  </si>
  <si>
    <t>BIOS_Optimization,UTR_SYNC,Automation_Inproduction,ADL_N_MASTER,ADL_N_5SGC1,ADL_N_4SDC1,ADL_N_2SDC1,IFWI_TEST_SUITE,IFWI_COMMON_UNIFIED,MTL_Test_Suite,MTL_P_MASTER,MTL_M_MASTER,ADL-P_5SGC1,ADL-M_5SGC1,ADL-P_3SDC3,ADL-P_3SDC4,RPL-Px_5SGC1, RPL-Px_4SDC1,RPL-P_5SGC1,ADL_SBGA_5GC,RPL-Px_4SDC1,RPL-Px_5SGC1, ADL_SBGA_3DC4,MTL_IFWI_QAC,MTL_IFWI_CBV_PMC,MTL IFWI_Payload_Platform-Val,RPL-SBGA_5SC, RPL-SBGA_4SC</t>
  </si>
  <si>
    <t>Verify TouchPad option Enable/Disable in BIOS</t>
  </si>
  <si>
    <t>CSS-IVE-97325</t>
  </si>
  <si>
    <t>GLK_Win10S,ICL_BAT_NEW,BIOS_EXT_BAT,UDL2.0_ATMS2.0,OBC-ICL-PCH-I2C-Touch-Touchpad,OBC-TGL-PCH-I2C-Touch-Touchpad,TGL_NEW_BAT,COMMON_QRC_BAT,IFWI_Payload_BIOS,RKL-S X2_(CML-S+CMP-H)_S102,RKL-S X2_(CML-S+CMP-H)_S62,ADL-P_QRC_BAT,UTR_SYNC,ADL_N_MASTER,ADL_N_5SGC1,ADL_N_4SDC1,ADL_N_2SDC1,MTL_P_MASTER,MTL_M_MASTER,ADL-P_5SGC1,ADL_M_QRC_BAT,ADL-M_5SGC1,ADL-P_3SDC3,ADL-P_3SDC4,ADL-N_QRC_BAT,RPL-Px_5SGC1,RPL-Px_4SDC1,RPL-P_5SGC1,ADL_N_REV0,ADL-N_REV1,ADL_SBGA_5GC,RPL-SBGA_5SC,ADL-N_Post-Si_In_Production</t>
  </si>
  <si>
    <t>Verify Trace Hub Initialization</t>
  </si>
  <si>
    <t>CSS-IVE-62162</t>
  </si>
  <si>
    <t>EC-FV2,EC-TYPEC,TGL_PSS0.8C,UDL2.0_ATMS2.0,OBC-CNL-CPU-NPK-Debug,OBC-CFL-CPU-NPK-Debug,OBC-LKF-CPU-NPK-Debug,OBC-ICL-CPU-NPK-Debug,OBC-TGL-CPU-NPK-Debug,TGL_NEW_BAT,TGL_H_PSS_BIOS_BAT,WCOS_BIOS_EFI_ONLY_TCS,ADL_S_Dryrun_Done,COMMON_QRC_BAT,RKL_CMLS_CPU_TCS,ADL_S_QRCBAT,ADL-S_Delta1,MTL_PSS_1.0,LNL_M_PSS1.0,RKL-S X2_(CML-S+CMP-H)_S62,RKL-S X2_(CML-S+CMP-H)_S102,MTL_PSS_0.5,ADL-P_QRC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5SGC1,RPL-S_2SDC7,RPL-S_3SDC1,RPL-S_4SDC1,RPL-S_4SDC2,RPL-S_4SDC2,RPL-S_2SDC1,RPL-S_2SDC2,RPL-S_2SDC3,RPL_S_MASTER,RPL_S_BackwardCompc,MTL_HFPGA_SOC_S,MTL_VS_0.8,MTL_M_MASTER,MTL_P_MASTER,ADL-S_ 5SGC_1DPC,ADL-S_4SDC1,ADL-S_4SDC2,ADL-S_4SDC3,ADL_N_REV0,ADL_N_5SGC1,ADL_N_4SDC1,ADL_N_3SDC1,ADL_N_2SDC1,ADL_N_2SDC2,ADL_N_2SDC3,TGL_H_MASTER,TGL_H_5SGC1,TGL_H_4SDC1,TGL_H_4SDC2,TGL_H_4SDC,MTL_VS_0.8_TEST_SUITE,MTL_P_VS_0.8,MTL_M_VS_0.8,QRC_BAT_Customized,MTL_DEBUG_NEW_FEATURE_TEST,MTL_SIMICS_IN_EXECUTION_TEST,ADL_N_QRCBAT,ADL-P_5SGC1,ADL-P_5SGC2,ADL_M_QRC_BAT,ADL-M_5SGC1,ADL-M_3SDC2,ADL-M_2SDC1,ADL-M_2SDC2,ADL-N_QRC_BAT,MTL_S_PSS_0.5,MTL_S_PSS_0.8,MTL_VS_1.0,MTL_S_VS1,ADL-N_REV1,RPL_S_QRCBAT,ADL_SBGA_5GC,ADL_SBGA_3DC1,ADL_SBGA_3DC2,ADL_SBGA_3DC3,ADL_SBGA_3DC4,ADL_SBGA_3DC,MTL_M_P_PV_POR,NA_4_FHF,MTL_S_BIOS_Emulation,RPL_Px_QRC,ADL-S_Post-Si_In_Production,MTL-M/P_Pre-Si_In_Production,ADL-N_Post-Si_In_Production,RPL-S_Post-Si_In_Production</t>
  </si>
  <si>
    <t>Verify Trace hub initialization in debug BIOS</t>
  </si>
  <si>
    <t>CSS-IVE-71061</t>
  </si>
  <si>
    <t>CFL-PRDtoTC-Mapping,ICL-ArchReview-PostSi,UDL2.0_ATMS2.0,OBC-CNL-CPU-NPK-Debug,OBC-CFL-CPU-NPK-Debug,OBC-LKF-CPU-NPK-Debug,OBC-ICL-CPU-NPK-Debug,OBC-TGL-CPU-NPK-Debug,ADL_S_Dryrun_Done,COMMON_QRC_BAT,RKL_CMLS_CPU_TCS,ADL-S_Delta1,MTL_PSS_1.0,LNL_M_PSS1.0,RKL-S X2_(CML-S+CMP-H)_S62,RKL-S X2_(CML-S+CMP-H)_S102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ADL_N_REV0,ADL_N_5SGC1,ADL_N_4SDC1,ADL_N_3SDC1,ADL_N_2SDC1,ADL_N_2SDC2,ADL_N_2SDC3,TGL_H_MASTER,TGL_H_5SGC1,TGL_H_4SDC1,TGL_H_4SDC2,TGL_H_4SDC,MTL_DEBUG_NEW_FEATURE_TEST,MTL_SIMICS_IN_EXECUTION_TEST,ADL_N_QRCBAT,ADL-P_5SGC1,ADL-P_5SGC2,ADL_M_QRC_BAT,ADL-M_5SGC1,ADL-M_3SDC2,ADL-M_2SDC1,ADL-M_2SDC2,ADL-N_QRC_BAT,MTL_S_PSS_0.5,MTL_S_PSS_0.8,MTL_S_VS1,ADL-N_REV1,ADL_SBGA_5GC,ADL_SBGA_3DC1,ADL_SBGA_3DC2,ADL_SBGA_3DC3,ADL_SBGA_3DC4,ADL_SBGA_3DC,NA_4_FHF,ADL-S_Post-Si_In_Production,MTL-M/P_Pre-Si_In_Production,MTL-S_Pre-Si_In_Production,RPL-S_Post-Si_In_Production</t>
  </si>
  <si>
    <t>Verify Tri-display is working in Extended mode</t>
  </si>
  <si>
    <t>CSS-IVE-103532</t>
  </si>
  <si>
    <t>TGL_PSS1.0C,UDL2.0_ATMS2.0,OBC-ICL-GPU-DDI-Display-DP,OBC-TGL-GPU-DDI-Display-DP,COMMON_QRC_BAT,RKL_CMLS_CPU_TCS,ADL-P_QRC_BAT,UTR_SYNC,ADL-P_QRC_BAT_NA,MTL_PSS_0.8_Block,RPL_S_MASTER,ADL_N_MASTER,ADL_N_5SGC1,ADL_N_4SDC1,ADL_N_3SDC1,ADL_N_2SDC1,ADL_N_2SDC2,ADL_N_2SDC3,TGL_H_MASTER,RPL-S_ 5SGC1,RPL-S_4SDC1,RPL-S_3SDC1,RPL-S_4SDC2,RPL-S_2SDC1,RPL-S_2SDC2,RPL-S_2SDC3,ADL-P_5SGC1,ADL-P_5SGC2,ADL-M_5SGC1,MTL_SIMICS_IN_EXECUTION_TEST,ADL-N_QRC_BAT,RPL_Steps_Tag_NA,MTL_Steps_Tag_NA,RPL-Px_5SGC1,RPL-Px_4SDC1,RPL_S_BackwardComp,ADL_N_REV0,ADL-N_REV1,RPL-SBGA_5SC,RPL-SBGA_3SC1,ADL-M_3SDC1,ADL-M_3SDC2,ADL-M_2SDC1,ADL-M_2SDC2,RPL-P_5SGC1,RPL-P_4SDC1,RPL-P_3SDC2,RPL-P_2SDC4,RPL-P_3SDC3,RPL-P_PNP_GC,RPL-S_2SDC7,MTL_PSS_1.0,MTL-P_5SGC1,MTL-P_4SDC1,MTL-P_4SDC2,MTL-P_3SDC3,MTL-P_3SDC4,MTL-P_2SDC5,MTL-P_2SDC6,LNL_M_PSS0.8,LNL_M_PSS1.0</t>
  </si>
  <si>
    <t>Verify Type-C Charging (consumer) during pre and post S0i3(Modern Standby) cycle</t>
  </si>
  <si>
    <t>CSS-IVE-90958</t>
  </si>
  <si>
    <t>KBL_NON_ULT,TAG-APL-ARCH-TO-PROD-WW21.2,EC-SX,EC-TYPEC,EC-BATTERY,ICL_BAT_NEW,BIOS_EXT_BAT,UDL2.0_ATMS2.0,ECVAL-EXBAT-2018,EC-NA-KC,OBC-CNL-PTF-PD-EM-ManageCharger,OBC-CFL-PTF-PD-EM-ManageCharger,OBC-ICL-PTF-PD-TCSS-ManageCharger,OBC-TGL-PTF-PD-TCSS-ManageCharger,TGL_BIOS_PO_P3,CML_EC_FV,IFWI_Payload_TBT,UTR_SYNC,ADL_N_MASTER,ADL_N_5SGC1,ADL_N_2SDC2,TGL_H_MASTER,IFWI_TEST_SUITE,IFWI_COMMON_UNIFIED,MTL_Test_Suite,ADL-P_5SGC2,MTL_P_MASTER,MTL_M_MASTER,MTL_N_MASTER,ADL-M_5SGC1,ADL-M_2SDC2,ADL-M_3SDC2,RPL-Px_3SDC1,RPL-P_5SGC2,RPL-P_3SDC2,ADL_N_REV0,ADL-N_REV1,,RPL-P_5SGC1,RPL-P_4SDC1,MTL_IFWI_QAC,MTL-M_5SGC1,MTL-M_4SDC1,MTL-M_4SDC2,MTL-M_3SDC3,MTL-M_2SDC4,MTL-M_2SDC5,MTL-M_2SDC6,MTL_IFWI_CBV_TBT,MTL_IFWI_CBV_EC,MTL_IFWI_CBV_IOM,MTL-P_5SGC1,MTL-P_4SDC1,MTL-P_4SDC2,MTL-P_3SDC3,MTL-P_3SDC4,MTL-P_2SDC5,MTL-P_2SDC6</t>
  </si>
  <si>
    <t>Verify Type-C Charging during pre and post S4, S5, Warm and Cold reboot cycles</t>
  </si>
  <si>
    <t>CSS-IVE-145293</t>
  </si>
  <si>
    <t>BIOS Optimization plan,BIOS_Optimization,UTR_SYNC,ADL_N_MASTER,ADL_N_5SGC1,ADL_N_2SDC2,IFWI_TEST_SUITE,IFWI_COMMON_UNIFIED,MTL_Test_Suite,MTL_PSS_0.8,ADL-P_5SGC2,ADL-M_5SGC1,ADL-M_3SDC2,ADL-M_2SDC1,RPL-Px_5SGC1,RPL-Px_3SDC1,MTL_SIMICS_BLOCK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ADL_N_REV0,ADL-N_REV1,ADL_SBGA_5GC,RPL-P_5SGC1,RPL-P_5SGC2,RPL-P_4SDC1,RPL-P_3SDC2,RPL-P_2SDC3,RPL-P_3SDC3,RPL-P_2SDC4,RPL-P_PNP_GC,RPL-Px_4SDC1,RPL-Px_3SDC2,RPL_Px_PO_P3,RPL_Px_QRC,LNL_M_PSS0.8,MTL_IFWI_QAC,MTL-M_5SGC1,MTL-M_4SDC1,MTL-M_4SDC2,MTL-M_3SDC3,MTL-M_2SDC4,MTL-M_2SDC5,MTL-M_2SDC6,MTL_IFWI_CBV_PMC,MTL_IFWI_CBV_TBT,MTL_IFWI_CBV_EC,MTL_IFWI_CBV_IOM,MTL-P_5SGC1,MTL-P_4SDC1,MTL-P_4SDC2,MTL-P_3SDC3,MTL-P_3SDC4,MTL-P_2SDC5,MTL-P_2SDC6,RPL_P_PO_P3</t>
  </si>
  <si>
    <t>Verify Type-C Charging with non PD Charger (15W) during S3 and after S3</t>
  </si>
  <si>
    <t>CSS-IVE-102326</t>
  </si>
  <si>
    <t>EC-TYPEC,EC-SX,EC-BATTERY,ICL-ArchReview-PostSi,ICL_BAT_NEW,BIOS_EXT_BAT,UDL2.0_ATMS2.0,OBC-CNL-PTF-PD-EM-ManageCharger,OBC-CFL-PTF-PD-EM-ManageCharger,OBC-ICL-PTF-PD-EM-ManageCharger,OBC-TGL-PTF-PD-EM-ManageCharger,CML_EC_FV,EC-FV,IFWI_Payload_TBT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MTL-M_5SGC1,MTL-M_4SDC1,MTL-M_4SDC2,MTL-M_3SDC3,MTL-M_2SDC4,MTL-M_2SDC5,MTL-M_2SDC6,MTL_IFWI_CBV_PMC,MTL_IFWI_CBV_TBT,MTL_IFWI_CBV_EC,MTL_IFWI_CBV_IOM,MTL-P_5SGC1,MTL-P_4SDC1,MTL-P_4SDC2,MTL-P_3SDC3,MTL-P_3SDC4,MTL-P_2SDC5,MTL-P_2SDC6</t>
  </si>
  <si>
    <t>Verify Type-C Charging with non PD Charger (15W) in OS pre and post S4, S5, warm and cold reboot cycles</t>
  </si>
  <si>
    <t>CSS-IVE-145304</t>
  </si>
  <si>
    <t>Verify Type-C Concurrent x4 DP, High Speed Device Functionality on Clod-plug</t>
  </si>
  <si>
    <t>CSS-IVE-101082</t>
  </si>
  <si>
    <t>EC-FV2,EC-TYPEC,EC-BATTERY,TCSS-TBT-P1,C1_NA,C4_NA,LKF_PO_Phase2,UDL2.0_ATMS2.0,LKF_PO_New_P2,OBC-CNL-PCH-XDCI-USBC-USB2_Display_Storage_DP,OBC-CFL-PCH-XDCI-USBC-USB2_Display_Storage_DP,OBC-ICL-CPU-iTCSS-TCSS-USB2_Display_Storage_DP,OBC-TGL-CPU-iTCSS-TCSS-USB2_Display_Storage_DP,OBC-LKF-CPU-TCSS-USBC-USB2_Display_Storage_DP,TGL_BIOS_PO_P3,TGL_IFWI_PO_P3,CML_EC_BAT,CML_DG1_Delta,ADL-S_ADP-S_DDR4_2DPC_PO_Phase3,COMMON_QRC_BAT,IFWI_Payload_TBT,ADL-P_ADP-LP_DDR4_PO Suite_Phase3,PO_Phase_3,ADL-P_ADP-LP_LP5_PO Suite_Phase3,ADL-P_ADP-LP_DDR5_PO Suite_Phase3,ADL-P_ADP-LP_LP4x_PO Suite_Phase3,EC_DT_NA,ADL-P_QRC_BAT,UTR_SYNC,MTL_PSS_0.8_Block,RPL_S_MASTER,RPL_S_BackwardComp,ADL-S_ 5SGC_1DPC,ADL_N_MASTER,ADL_N_5SGC1,ADL_N_4SDC1,ADL_N_3SDC1,ADL_N_2SDC1,ADL_N_2SDC2,ADL_N_2SDC3,TGL_H_MASTER,MTL_TEMP,CQN_DASHBOARD,RPL_S_PO_P3,ADL_M_QRC_BAT,ADL-M_5SGC1,ADL-M_2SDC2,ADL-M_3SDC2,ADL-M_2SDC1,ADL-P_3SDC2,ADL-P_3SDC3,ADL-P_3SDC4,ADL-P_2SDC1,ADL-P_2SDC2,ADL_N_PO_Phase3,ADL-N_QRC_BAT,RPL-Px_5SGC1,RPL-Px_3SDC1,RPL-P_5SGC1,RPL-P_5SGC2,RPL-P_4SDC1,RPL-P_3SDC2,RPL-P_2SDC3,RPL-S_ 5SGC1,ADL_N_REV0,ADL-N_REV1,ADL_SBGA_5GC,RPL-SBGA_5SC,RPL_Px_PO_P3,MTL-M_5SGC1,MTL-M_4SDC1,MTL-M_4SDC2,MTL-M_3SDC3,MTL-M_2SDC4,MTL-M_2SDC5,MTL-M_2SDC6,RPL_SBGA_PO_P3,MTL-P_5SGC1,MTL-P_4SDC1,MTL-P_4SDC2,MTL-P_3SDC3,MTL-P_3SDC4,MTL-P_2SDC5,MTL-P_2SDC6</t>
  </si>
  <si>
    <t>Verify Type-C Connector reversibility - USB only devices</t>
  </si>
  <si>
    <t>CSS-IVE-73195</t>
  </si>
  <si>
    <t>KBL_NON_ULT,GLK-IFWI-SI,EC-FV,EC-TYPEC,TCSS-TBT-P1,ICL-ArchReview-PostSi,GLK-RS3-10_IFWI,ICL_BAT_NEW,BIOS_EXT_BAT,InProdATMS1.0_03March2018,LKF_PO_Phase2,EC-AML-NA,PSE 1.0,TGL_ERB_PO,CML_BIOS_SPL,KBLR_ATMS1.0_Automated_TCs,TGL_BIOS_PO_P2,TGL_IFWI_PO_P2,LKF_ROW_BIOS,TGL_IFWI_FOC_BLUE,ADL-S_TGP-H_PO_Phase3,COMMON_QRC_BAT,IFWI_Payload_TBT,IFWI_Payload_EC,MTL_PSS_1.0,UTR_SYNC,MTL_P_MASTER,MTL_M_MASTER,RPL_P_MASTER,RPL_S_MASTER,RPL_S_BackwardComp,ADL-S_ 5SGC_1DPC,ADL_N_MASTER,ADL_N_5SGC1,ADL_N_4SDC1,ADL_N_3SDC1,ADL_N_2SDC1,ADL_N_2SDC2,ADL_N_2SDC3,IFWI_TEST_SUITE,IFWI_COMMON_UNIFIED,IFWI_FOC_BAT,RPL-S_ 5SGC1,RPL-S_4SDC1,RPL-S_2SDC2,CQN_DASHBOARD,ADL-P_5SGC1,ADL-P_5SGC2,MTL_S_MASTER,ADL-M_5SGC1,ADL-M_2SDC2,ADL-M_3SDC1,ADL-M_3SDC2,ADL-M_2SDC1,ADL-P_4SDC1,ADL-P_3SDC3,ADL-P_3SDC4,RPL-Px_5SGC1,RPL-Px_3SDC1,RPL-P_5SGC1,RPL-P_5SGC2,RPL-P_4SDC1,RPL-P_3SDC2,RPL-P_2SDC3,RPL-S_3SDC1,RPL-S_4SDC2,RPL-S_2SDC1,RPL-S_2SDC2,RPL-S_2SDC3,RPL_S_PO_P3,ADL_N_REV0,ADL-N_REV1,ADL_SBGA_5GC,RPL-SBGA_5SC,EC-NA,EC-REVIEW,LKF_ERB_PO,UDL2.0_ATMS2.0,LKF_PO_Phase3,LKF_PO_New_P3,OBC-CNL-PCH-XDCI-USBC_Audio,OBC-CFL-PCH-XDCI-USBC_Audio,OBC-LKF-CPU-IOM-TCSS-USBC_Audio,OBC-ICL-CPU-IOM-TCSS-USBC_Audio,OBC-TGL-CPU-IOM-TCSS-USBC_Audio,TGL_NEW_BAT,ADL-S_TGP-H_PO_Phase2,LKF_WCOS_BIOS_BAT_NEW,ADL_M_PO_Phase2,ADL-S_4SDC1,ADL-S_4SDC2,ADL-S_4SDC4,MTL_VS_0.8,MTL_Test_Suite,MTL_IFWI_PSS_EXTENDED,ADL-P_4SDC2,ADL_N_PO_Phase2,MTL_IFWI_BAT,MTL_HFPGA_TCSS,RPL-S_5SGC1,RPL-S_4SDC2,RPL-S_2SDC4,RPL-S_2SDC7,RPL_Px_PO_P3,MTL-M_5SGC1,MTL-M_4SDC1,MTL-M_4SDC2,MTL-M_3SDC3,MTL-M_2SDC4,MTL-M_2SDC5,MTL-M_2SDC6,RPL_SBGA_PO_P3,MTL_IFWI_CBV_TBT,MTL_IFWI_CBV_EC,MTL_IFWI_CBV_IOM,MTL-P_5SGC1,MTL-P_4SDC1,MTL-P_4SDC2,MTL-P_3SDC3,MTL-P_3SDC4,MTL-P_2SDC5,MTL-P_2SDC6,RPL_P_PO_P3,RPL-S_2SDC8</t>
  </si>
  <si>
    <t>Verify Type-C Connector reversibility functionality for Display over Type-C port</t>
  </si>
  <si>
    <t>CSS-IVE-99711</t>
  </si>
  <si>
    <t>EC-TYPEC,TCSS-TBT-P1,GLK-IFWI-SI,ICL-ArchReview-PostSi,UDL2.0_ATMS2.0,LKF_PO_Phase3,LKF_PO_New_P3,EC-PD-NA,OBC-CNL-PCH-XDCI-USBC_Display_DP,OBC-CFL-PCH-XDCI-USBC_Display_DP,OBC-LKF-CPU-TCSS-USBC_Display_DP,OBC-ICL-CPU-iTCSS-TCSS-Display_DP,OBC-TGL-CPU-iTCSS-TCSS-Display_DP,CML_BIOS_SPL,TGL_BIOS_PO_P2,Bios_DMA,TGL_IFWI_PO_P2,CML_TBT_Security_BIOS,CML_DG1_Delta,TGL_IFWI_FOC_BLUE,CML-H_ADP-S_PO_Phase2,ADL-S_TGP-H_PO_Phase2,ADL-S_TGP-H_PO_Phase3,RKL_CMLS_CPU_TCS,ADL_P_ERB_BIOS_PO,IFWI_Payload_TBT,IFWI_Payload_EC,MTL_PSS_1.0,UTR_SYNC,Automation_Inproduction,RPL_S_MASTER,RPL_S_BackwardComp,ADL-S_ 5SGC_1DPC,ADL_N_MASTER,ADL_N_5SGC1,ADL_N_4SDC1,ADL_N_3SDC1,ADL_N_2SDC1,ADL_N_2SDC2,ADL_N_2SDC3,IFWI_TEST_SUITE,IFWI_COMMON_UNIFIED,TGL_H_MASTER,RPL-S_ 5SGC1,RPL-S_4SDC1,CQN_DASHBOARD,ADL-P_5SGC1,ADL-P_5SGC2,MTL_P_MASTER,MTL_M_MASTER,MTL_S_MASTER,ADL-M_5SGC1,ADL-M_2SDC2,ADL-M_3SDC1,ADL-M_3SDC2,ADL-M_2SDC1,RPL-Px_5SGC1,RPL-Px_3SDC1,RPL-P_5SGC1,RPL-P_5SGC2,RPL-P_4SDC1,RPL-P_3SDC2,RPL-P_2SDC3,ADL_N_REV0,ADL-N_REV1,ADL_SBGA_5GC,RPL-SBGA_5SC,KBL_NON_ULT,EC-NA,EC-REVIEW,GLK-RS3-10_IFWI,ICL_BAT_NEW,LKF_ERB_PO,BIOS_EXT_BAT,TGL_ERB_PO,OBC-CNL-PCH-XDCI-USBC_Audio,OBC-CFL-PCH-XDCI-USBC_Audio,OBC-LKF-CPU-IOM-TCSS-USBC_Audio,OBC-ICL-CPU-IOM-TCSS-USBC_Audio,OBC-TGL-CPU-IOM-TCSS-USBC_Audio,TGL_NEW_BAT,LKF_WCOS_BIOS_BAT_NEW,ADL_M_PO_Phase2,ADL-S_4SDC1,ADL-S_4SDC2,ADL-S_4SDC4,MTL_VS_0.8,MTL_Test_Suite,IFWI_FOC_BAT,MTL_IFWI_PSS_EXTENDED,ADL-P_4SDC2,ADL_N_PO_Phase2,MTL_IFWI_BAT,MTL_HFPGA_TCSS,RPL-S_5SGC1,RPL-S_4SDC2,RPL-S_3SDC1,RPL-S_2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</si>
  <si>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Type-C USB3.1 gen2 device enumeration over Type-C port after resume from S3 with Retimer Compliance mode Enable/Disable</t>
  </si>
  <si>
    <t>CSS-IVE-133066</t>
  </si>
  <si>
    <t>IFWI_Payload_TBT,IFWI_Payload_EC,MTL_PSS_1.1,UTR_SYNC,MTL_P_MASTER,MTL_S_MASTER,MTL_M_MASTER,ADL_N_MASTER,ADL_N_5SGC1,ADL_N_4SDC1,ADL_N_3SDC1,ADL_N_2SDC1,ADL_N_2SDC2,ADL_N_2SDC3,TGL_H_MASTER,ADL-P_5SGC1,ADL-P_5SGC2,RPL_P_MASTER,RPL_S_MASTER,ADL-M_5SGC1,ADL-M_2SDC2,ADL-M_3SDC1,ADL-M_3SDC2,ADL-M_2SD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</si>
  <si>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Type-C USB3.1 gen2 device enumeration over Type-C port after resume from S4, S5 with Retimer Compliance mode Enable/Disable</t>
  </si>
  <si>
    <t>Verify ucode firmware load/version check pre and post S3 cycle</t>
  </si>
  <si>
    <t>CSS-IVE-78725</t>
  </si>
  <si>
    <t>ICL_PSS_BAT_NEW,ICL_BAT_NEW,CFL_Automation_Production,BIOS_EXT_BAT,InProdATMS1.0_03March2018,PSE 1.0,OBC-CNL-CPU-MCU-Sx,OBC-CFL-CPU-MCU-Sx,OBC-LKF-CPU-MCU-Sx,OBC-ICL-CPU-MCU-System,OBC-TGL-CPU-MCU-System,GLK_ATMS1.0_Automated_TCs,KBLR_ATMS1.0_Automated_TCs,TGL_BIOS_PO_P3,TGL_IFWI_PO_P3,JSLP_PO_CI,MCU_UTR,MCU_NO_HARM,TGL_IFWI_FOC_BLUE,LKF_WCOS_BIOS_BAT_NEW,RKL_S_TGPH_POE,IFWI_Payload_ChipsetInit,RKL-S X2_(CML-S+CMP-H)_S102,RKL-S X2_(CML-S+CMP-H)_S62,MTL_TRY_RUN,RPL_S_PSS_BASE,MTL_PSS_0.5,UTR_SYNC,MTL-P_4SDC1,MTL-P_3SDC3,MTL-P_3SDC4,MTL-P_5SGC1,MTL-P_4SDC2,MTL-P_2SDC5,MTL-P_2SDC6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3,ADL-S_3SDC4,ADL_N_MASTER,ADL_N_5SGC1,ADL_N_4SDC1,ADL_N_3SDC1,ADL_N_2SDC1,ADL_N_2SDC3,MTL_M_MASTER,MTL_S_MASTER,MTL_P_MASTER,MTL_Test_Suite,IFWI_FOC_BAT,IFWI_TEST_SUITE,IFWI_COMMON_UNIFIED,TGL_H_MASTER,ADL-P_5SGC2,MTL_SIMICS_IN_EXECUTION_TEST,RPL_S_PO_P3,MTL_IFWI_BAT,RPL_S_Delta_TCD,MTL_HSLE_Sanity_SOC,ADL_SBGA_5GC,ADL_SBGA_3DC1,ADL_SBGA_3DC2,ADL_SBGA_3DC3,ADL_SBGA_3DC4,ADL_SBGA_3DC,ADL-M_5SGC1,ADL-M_3SDC1,ADL-M_3SDC2,ADL-M_2SDC1,ADL-M_2SDC2,RPL_Px_PO_P3,ADL-S_Post-Si_In_Production,MTL-M/P_Pre-Si_In_Production,MTL_IFWI_IAC_BIOS,RPL_SBGA_PO_P3,LNL_M_PSS0.8,MTL_IFWI_CBV_PMC,MTL_IFWI_CBV_BIOS,RPL_P_PO_P3,RPL-S_Post-Si_In_Production</t>
  </si>
  <si>
    <t>Verify ucode firmware loads pre and post S0i3 (Modern Standby) cycle</t>
  </si>
  <si>
    <t>CSS-IVE-90980</t>
  </si>
  <si>
    <t>ICL_BAT_NEW,BIOS_EXT_BAT,InProdATMS1.0_03March2018,PSE 1.0,OBC-CNL-CPU-MCU-PM-S0ix,OBC-CFL-CPU-MCU-PM-S0ix,OBC-LKF-CPU-MCU-PM-S0ix,OBC-ICL-CPU-MCU-PM-S0ix,OBC-TGL-CPU-MCU-PM-S0ix,MCU_UTR,MCU_NO_HARM,IFWI_Payload_ChipsetInit,RKL-S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5SGC_1DPC,ADL-S_4SDC1,ADL-S_4SDC2,ADL-S_4SDC3,ADL-S_3SDC4,ADL_N_MASTER,ADL_N_5SGC1,ADL_N_4SDC1,ADL_N_3SDC1,ADL_N_2SDC1,ADL_N_2SDC2,MTL_M_MASTER,MTL_P_MASTER,MTL_S_MASTER,MTL_Test_Suite,IFWI_TEST_SUITE ,IFWI_COMMON_UNIFIED,TGL_H_MASTER,ADL-P_5SGC1,ADL-P_5SGC2,ADL-M_5SGC1,ADL-M_3SDC2,ADL-M_2SDC1,ADL-M_2SDC2,ADL_N_REV0,ADL-N_REV1,ADL_SBGA_5GC,ADL_SBGA_3DC1,ADL_SBGA_3DC2,ADL_SBGA_3DC3,ADL_SBGA_3DC4,ADL_SBGA_3DC,ADL-S_Post-Si_In_Production</t>
  </si>
  <si>
    <t>Verify UCSI command - Get connector capability</t>
  </si>
  <si>
    <t>TC needs to be untagged</t>
  </si>
  <si>
    <t>RPL_S-MASTER,ADL-M_5SGC1,ADL-M_2SDC2,ADL-P_5SGC1,ADL-P_5SGC2,ADL-P_4SDC1,RPL-P_5SGC1,RPL-P_5SGC2,RPL-P_4SDC1,RPL-P_3SDC2,RPL-P_2SDC3,RPL-S_ 5SGC1,RPL-S_4SDC1,ADL_SBGA_5GC,RPL-SBGA_5SC,RPL-Px_5SGC1,RPL-Px_4SDC1</t>
  </si>
  <si>
    <t>Verify UCSI command - Get connector status details</t>
  </si>
  <si>
    <t>Verify UCSI command - Obtain Platform USB-C capabilities</t>
  </si>
  <si>
    <t>Verify UEFI and OS should exchange of Bluetooth profile information</t>
  </si>
  <si>
    <t>CSS-IVE-113973</t>
  </si>
  <si>
    <t>ICL-ArchReview-PostSi,UDL2.0_ATMS2.0,TGL_ERB_PO,OBC-TGL-PCH-CNVi-Connectivity-BT,OBC-TGL-PTF-CNVd-Connectivity-BT,RKL-S X2_(CML-S+CMP-H)_S102,RKL-S X2_(CML-S+CMP-H)_S62,UTR_SYNC,RPL_S_MASTER,RPL_S_BackwardComp,ADL-S_ 5SGC_1DPC,MTL_P_MASTER,MTL_M_MASTER,ADL-S_4SDC1,ADL-S_4SDC2,ADL-S_4SDC3,ADL-S_3SDC4,TGL_H_MASTER,TGL_H_5SGC1,TGL_H_4SDC1,RPL-S_ 5SGC1,RPL-S_4SDC1,RPL-S_4SDC2,, RPL-S_4SDC2,RPL-S_2SDC1,RPL-S_2SDC2,RPL-S_2SDC3,ADL-P_5SGC1,ADL-P_5SGC2,ADL-M_5SGC1,ADL-M_4SDC1,ADL-M_3SDC1,ADL-M_3SDC3,ADL-M_2SDC1RPL-Px_5SGC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MTL-P_5SGC1,MTL-P_4SDC1,MTL-P_4SDC2,MTL-P_3SDC3,MTL-P_3SDC4,MTL-P_2SDC5,MTL-P_2SDC6, RPL-S_2SDC8</t>
  </si>
  <si>
    <t>Verify USB 3.1 Gen1 (Type-C) Device functionality in Host Router before/after Sx Cycles</t>
  </si>
  <si>
    <t>CSS-IVE-84736</t>
  </si>
  <si>
    <t>KBL_EC_NA,EC-NA,ICL-ArchReview-PostSi,UDL2.0_ATMS2.0,TGL_ERB_PO,OBC-ICL-CPU-iTCSS-TCSS-TBT2_Storage,OBC-TGL-CPU-iTCSS-TCSS-TBT2_Storage,TGL_BIOS_PO_P3,TGL_IFWI_PO_P3,IFWI_Payload_TBT,IFWI_Payload_Dekel,MTL_PSS_0.8,UTR_SYNC,MTL_P_MASTER,MTL_M_MASTER,MTL_S_MASTER,RPL_S_MASTER,RPL_P_MASTER,RPL_S_BackwardComp,ADL-S_ 5SGC_1DPC,TGL_H_MASTER,RPL-S_ 5SGC1,RPL-S_4SDC1,RPL-S_2SDC2,MTL_TEMP,CQN_DASHBOARD,ADL-P_5SGC1,ADL-P_5SGC2,ADL-M_5SGC1,ADL-M_2SDC2,ADL-M_3SDC1,ADL-P_3SDC2,ADL-P_3SDC3,ADL-P_3SDC4,RPL-Px_3SDC1,RPL-P_5SGC1,RPL-P_5SGC2,RPL-P_4SDC1,RPL-P_3SDC2,RPL-P_2SDC3,RPL-S_3SDC1,RPL-S_4SDC2,RPL-S_2SDC1,RPL-S_2SDC2,RPL-S_2SDC3,ADL_SBGA_5GC,RPL-SBGA_5SC,MTL-M_5SGC1,MTL-M_4SDC1,MTL-M_4SDC2,MTL-M_3SDC3,MTL-M_2SDC4,MTL-M_2SDC5,MTL-M_2SDC6,MTL-P_5SGC1,MTL-P_4SDC1,MTL-P_4SDC2,MTL-P_3SDC3,MTL-P_3SDC4,MTL-P_2SDC5,MTL-P_2SDC6,MTL_A0_P1</t>
  </si>
  <si>
    <t>Verify USB 3.2 Gen 2x2 device functionality in pre and post OS</t>
  </si>
  <si>
    <t>CSS-IVE-113756</t>
  </si>
  <si>
    <t>TGL_NEW,COMMON_QRC_BAT,UTR_SYNC,MTL_P_MASTER,MTL_M_MASTER,MTL_S_MASTER,MTL_PSS_0.8_Block,RPL_S_MASTER,RPL_P_MASTER,RPL_S_BackwardComp,ADL-S_ 5SGC_1DPC,TGL_H_MASTER,MTL_VS_0.8_TEST_SUITE_Additional,RPL-S_2SDC3,MTL_P_VS_0.8,MTL_M_VS_0.8,CQN_DASHBOARD,ADL-P_5SGC1,ADL-P_5SGC2,RKL_S_X1_2*1SDC,ADL-M_5SGC1,ADL-M_2SDC2,ADL-M_3SDC1,ADL-M_3SDC2,ADL-M_2SDC1,ADL-P_3SDC2,ADL-P_3SDC3,ADL-P_3SDC4,ADL-P_2SDC1,ADL-P_2SDC2,MTL_SIMICS_IN_EXECUTION_TEST,RPL-Px_5SGC1,RPL-Px_3SDC1,RPL-P_5SGC1,RPL-P_5SGC2,RPL-P_4SDC1,RPL-P_3SDC2,RPL-P_2SDC3,RPL-S_ 5SGC1,RPL-S_4SDC1,RPL-S_3SDC1,RPL-S_4SDC2,RPL-S_2SDC1,RPL-S_2SDC2,MTL_HFPGA_TCSS,ADL_SBGA_5GC,RPL-SBGA_5SC,ADL-S_Post-Si_In_Production,MTL-M/P_Pre-Si_In_Production,MTL-M_5SGC1,MTL-M_4SDC1,MTL-M_4SDC2,MTL-M_3SDC3,MTL-M_2SDC4,MTL-M_2SDC5,MTL-M_2SDC6,MTL-P_5SGC1,MTL-P_4SDC1,MTL-P_4SDC2,MTL-P_3SDC3,MTL-P_3SDC4,MTL-P_2SDC5,MTL-P_2SDC6,MTL_PSS_1.0</t>
  </si>
  <si>
    <t>Verify USB device functionality at EFI shell connected over Type-C port</t>
  </si>
  <si>
    <t>CSS-IVE-99695</t>
  </si>
  <si>
    <t>TCSS-TBT-P1,UDL2.0_ATMS2.0,LKF_PO_Phase2,TGL_ERB_PO,OBC-CNL-PCH-XDCI-USBC-USB2_Storage,OBC-ICL-CPU-iTCSS-TCSS-USB2_Storage,OBC-TGL-CPU-iTCSS-TCSS-USB2_Storage,OBC-LKF-CPU-TCSS-USBC-USB2_Storage,OBC-CFL-PCH-XDCI-USBC-USB2_Storage,TGL_BIOS_PO_P2,TGL_IFWI_PO_P1,EC-FV1,CML_EC_FV,TGL_NEW_BAT,TGL_H_PSS_IFWI_BAT,ADL-S_TGP-H_PO_Phase2,TGL_U_EX_BAT,WCOS_BIOS_EFI_ONLY_TCS,COMMON_QRC_BAT,IFWI_Payload_TBT,UTR_SYNC,MTL_PSS_0.8_Block,RPL_S_MASTER,RPL_S_BackwardComp,ADL-S_ 5SGC_1DPC,ADL_N_MASTER,ADL_N_5SGC1,ADL_N_4SDC1,ADL_N_3SDC1,ADL_N_2SDC1,ADL_N_2SDC2,ADL_N_2SDC3,TGL_H_MASTER,RPL-S_2SDC3,CQN_DASHBOARD,ADL-P_5SGC1,ADL-P_5SGC2,ADL-M_5SGC1,ADL-M_2SDC2,ADL-M_3SDC1,ADL-M_3SDC2,ADL-M_2SDC1,ADL-P_4SDC2,MTL_SIMICS_IN_EXECUTION_TEST,RPL-Px_5SGC1,RPL-Px_3SDC1,RPL-P_5SGC1,RPL-P_5SGC2,RPL-P_4SDC1,RPL-P_3SDC2,RPL-P_2SDC3,RPL-S_ 5SGC1,RPL-S_4SDC1,RPL-S_3SDC1,RPL-S_4SDC2,RPL-S_2SDC1,RPL-S_2SDC2,ADL_N_REV0,ADL-N_REV1,MTL_HFPGA_TCSS,ADL_SBGA_5GC,RPL-SBGA_5SC,ADL-S_Post-Si_In_Production,MTL-M_5SGC1,MTL-M_4SDC1,MTL-M_4SDC2,MTL-M_3SDC3,MTL-M_2SDC4,MTL-M_2SDC5,MTL-M_2SDC6,LNL_M_PSS0.5,MTL-P_5SGC1,MTL-P_4SDC1,MTL-P_4SDC2,MTL-P_3SDC3,MTL-P_3SDC4,MTL-P_2SDC5,MTL-P_2SDC6,MTL_A0_P1,MTL_PSS_1.0</t>
  </si>
  <si>
    <t>Verify USB devices information are displayed correctly in BIOS Setup and F7 Boot menu</t>
  </si>
  <si>
    <t>CSS-IVE-145019</t>
  </si>
  <si>
    <t>ADL_N_PSS_0.8,ADL_N_5SGC1,ADL_N_4SDC1,ADL_N_3SDC1,ADL_N_2SDC1,ADL_N_2SDC2,ADL_N_2SDC3,RPL_S_PSS_BASE,RPL_S_MASTER,RPL_S_Backwardcomp,MTL_PSS_0.8,RPL-S_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_5SGC1,RPL-P_4SDC1,RPL-P_3SDC2,ADL_SBGA_5GC,ADL_SBGA_3DC1,ADL_SBGA_3DC2,ADL_SBGA_3DC3,ADL_SBGA_3DC4,RPL-SBGA_5SC,RPL-SBGA_3SC,RPL-SBGA_4SC,RPL-SBGA_2SC1,RPL-SBGA_2SC2,RPL-S_3SDC1,RPL_P_PSS_BIOS,RPL-PX_5SGC1,ADL-S_Post-Si_In_Production,MTL-M/P_Pre-Si_In_Production,MTL-M_5SGC1,MTL-M_4SDC1,MTL-M_4SDC2,MTL-M_3SDC3,MTL-M_2SDC4,MTL-M_2SDC5,MTL-M_2SDC6,LNL_M_PSS0.8,MTL-P_5SGC1,MTL-P_4SDC1,MTL-P_4SDC2,MTL-P_3SDC3,MTL-P_3SDC4,MTL-P_2SDC5,MTL-P_2SDC6,JSL_QRC_BAT</t>
  </si>
  <si>
    <t>Verify USB devices information are displayed in BIOS setup, Connected over Type C port</t>
  </si>
  <si>
    <t>CSS-IVE-113590</t>
  </si>
  <si>
    <t>ICL-ArchReview-PostSi,ICL_BAT_NEW,BIOS_EXT_BAT,UDL2.0_ATMS2.0,TGL_NEW_BAT,TGL_H_PSS_IFWI_BAT,ADL_S_Dryrun_Done,COMMON_QRC_BAT,ADL_S_QRCBAT,ADL-S_Delta1,RKL-S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RPL-S_4SDC2,RPL-S_2SDC1,RPL-S_2SDC2,RPL-S_2SDC3,QRC_BAT_Customized,ADL_N_QRCBAT,ADL-P_5SGC1,ADL-P_5SGC2,RKL_S_X1_2*1SDC,ADL_M_QRC_BAT,ADL-M_5SGC1,MTL_SIMICS_IN_EXECUTION_TEST,ADL-N_QRC_BAT,RPL-Px_5SGC1,ADL_N_REV0,ADL-N_REV1,ADL_SBGA_5GC,RPL-P_5SGC1,RPL-P_4SDC1,RPL-P_3SDC2,RPL-S-3SDC2,ADL_SBGA_3DC1,ADL_SBGA_3DC2,ADL_SBGA_3DC3,ADL_SBGA_3DC4,RPL_Px_QRC,ADL-S_Post-Si_In_Production,MTL-M/P_Pre-Si_In_Production,MTL-M_5SGC1,MTL-M_4SDC1,MTL-M_4SDC2,MTL-M_3SDC3,MTL-M_2SDC4,MTL-M_2SDC5,MTL-M_2SDC6,MTL-P_5SGC1,MTL-P_4SDC1,MTL-P_4SDC2,MTL-P_3SDC3,MTL-P_3SDC4,MTL-P_2SDC5,MTL-P_2SDC6,MTL_A0_P1,RPL-S_2SDC7,LNL_M_PSS0.5,MTL_PSS_1.0,MTL_PSS_0.8_Block</t>
  </si>
  <si>
    <t>Verify USB devices information are displayed in F7 boot menu, connected over Type-C port</t>
  </si>
  <si>
    <t>CSS-IVE-113592</t>
  </si>
  <si>
    <t>ICL-ArchReview-PostSi,LKF_ERB_PO,LKF_PO_Phase2,UDL2.0_ATMS2.0,LKF_PO_New_P3,TGL_ERB_PO,OBC-CNL-PCH-XDCI-USBC-USB2_Storage,OBC-ICL-CPU-iTCSS-TCSS-USB2_Storage,OBC-TGL-CPU-iTCSS-TCSS-USB2_Storage,OBC-LKF-CPU-TCSS-USBC-USB2_Storage,OBC-CFL-PCH-XDCI-USBC-USB2_Storage,TGL_BIOS_PO_P2,TGL_IFWI_PO_P1,TGL_IFWI_FOC_BLUE,WCOS_BIOS_EFI_ONLY_TCS,MTL_PSS_0.5,ADL_P_ERB_BIOS_PO,IFWI_Payload_BIOS,IFWI_Payload_TBT,MTL_PSS_0.8,UTR_SYNC,Automation_Inproduction,RPL_S_MASTER,RPL_S_BackwardComp,ADL-S_ 5SGC_1DPC,ADL-S_4SDC1,ADL-S_4SDC2,ADL-S_4SDC4,ADL_N_MASTER,ADL_N_5SGC1,ADL_N_4SDC1,ADL_N_3SDC1,ADL_N_2SDC1,ADL_N_2SDC2,ADL_N_2SDC3,TGL_H_MASTER,CQN_DASHBOARD,ADL-P_5SGC1,ADL-P_5SGC2,ADL-M_5SGC1,ADL-M_2SDC2,ADL-M_3SDC1,ADL-M_3SDC2,ADL-M_2SDC1,MTL_SIMICS_IN_EXECUTION_TEST,RPL-Px_5SGC1,RPL-Px_3SDC1,RPL-P_5SGC1,RPL-P_5SGC2,RPL-P_4SDC1,RPL-P_3SDC2,RPL-P_2SDC3,RPL-S_2SDC3,ADL_N_REV0,ADL-N_REV1,MTL_HFPGA_TCSS,ADL_SBGA_5GC,RPL-SBGA_5SC,MTL-M/P_Pre-Si_In_Production,MTL-M_5SGC1,MTL-M_4SDC1,MTL-M_4SDC2,MTL-M_3SDC3,MTL-M_2SDC4,MTL-M_2SDC5,MTL-M_2SDC6,LNL_M_PSS0.5,MTL-P_5SGC1,MTL-P_4SDC1,MTL-P_4SDC2,MTL-P_3SDC3,MTL-P_3SDC4,MTL-P_2SDC5,MTL-P_2SDC6,MTL_A0_P1</t>
  </si>
  <si>
    <t>Verify USB keyboard functionality connected to USB4 Port/Devices on Cold-plug in PreOS &amp; Post OS</t>
  </si>
  <si>
    <t>ADL-P_5SGC1,ADL-P_5SGC2,MTL_P_MASTER,MTL_M_MASTER,MTL_S_MASTER,RPL_S_MASTER,RPL_P_MASTER,ADL-M_5SGC1,ADL-M_2SDC2,ADL-P_3SDC5,LNL_P_MASTER,LNL_M_MASTER,LNL_S_MASTER,RPL-Px_5SGC1,RPL-Px_3SDC1,RPL-P_5SGC1,RPL-P_5SGC2,RPL-P_4SDC1,RPL-P_3SDC2,RPL-P_2SDC3,RPL-S_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</t>
  </si>
  <si>
    <t>Verify USB mouse enumeration and functionality on hot-plug over USB Type-A port pre and post S4 , S5 , warm and cold reboot cycles</t>
  </si>
  <si>
    <t>CSS-IVE-145025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</si>
  <si>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NA_4_FHF,ADL_SBGA_5GC,ADL_SBGA_3DC1,ADL_SBGA_3DC2,ADL_SBGA_3DC3,ADL_SBGA_3DC4,RPL-SBGA_5SC,RPL-SBGA_3SC,RPL-SBGA_4SC,RPL-SBGA_2SC1,RPL-SBGA_2SC2,RPL-S_3SDC1,RPL_P_PSS_BIOS,RPL-S_2SDC7,RPL-P_2SDC4,LNL_M_PSS1.1,ADL-S_Post-Si_In_Production,MTL-M/P_Pre-Si_In_Production,MTL-M_5SGC1,MTL-M_4SDC1,MTL-M_4SDC2,MTL-M_3SDC3,MTL-M_2SDC4,MTL-M_2SDC5,MTL-M_2SDC6,LNL_M_PSS0.8,MTL-P_5SGC1, MTL-P_4SDC1 ,MTL-P_4SDC2 ,MTL-P_3SDC3 ,MTL-P_3SDC4 ,MTL-P_2SDC5 ,MTL-P_2SDC6,RPL-S_Post-Si_In_Production</t>
  </si>
  <si>
    <t>Verify USB Type-C device Connector reversibility functionality when SUT is in Sx (S3,S4,S5)_x000D_
 state</t>
  </si>
  <si>
    <t>CSS-IVE-99710</t>
  </si>
  <si>
    <t>EC-FV,EC-TYPEC,EC-SX,TCSS-TBT-P1,UDL2.0_ATMS2.0,LKF_PO_Phase3,LKF_PO_New_P3,OBC-CNL-PCH-XDCI-USBC-USB2_Storage,OBC-ICL-CPU-iTCSS-TCSS-USB2_Storage,OBC-TGL-CPU-iTCSS-TCSS-USB2_Storage,OBC-LKF-CPU-TCSS-USBC-USB2_Storage,OBC-CFL-PCH-XDCI-USBC-USB2_Storage,CML_EC_BAT,TGL_IFWI_FOC_BLUE,IFWI_Payload_TBT,MTL_PSS_1.0,UTR_SYNC,MTL_P_MASTER,MTL_M_MASTER,RPL_P_MASTER,RPL_S_MASTER,RPL_S_BackwardComp,ADL-S_ 5SGC_1DPC,ADL_N_MASTER,ADL_N_5SGC1,ADL_N_4SDC1,ADL_N_3SDC1,ADL_N_2SDC1,ADL_N_2SDC3,RPL-S_2SDC3,CQN_DASHBOARD,ADL-P_5SGC1,ADL-P_5SGC2,RPL-Px_3SDC1,RPL-P_5SGC1,RPL-P_5SGC2,RPL-P_4SDC1,RPL-P_3SDC2,RPL-P_2SDC3,RPL-S_ 5SGC1,RPL-S_4SDC1,RPL-S_4SDC2,RPL-S_4SDC2,RPL-S_2SDC1,RPL-S_2SDC2,RPL-S_2SDC3,ADL_N_REV0,ADL-N_REV1,ADL_SBGA_5GC,RPL-SBGA_5SC,ADL-M_5SGC1,ADL-M_2SDC2,ADL-M_3SDC1,ADL-M_2SDC1,ADL-M_3SDC2,MTL_M_P_PV_POR,MTL-M_5SGC1,MTL-M_4SDC1,MTL-M_4SDC2,MTL-M_3SDC3,MTL-M_2SDC4,MTL-M_2SDC5,MTL-M_2SDC6,MTL-P_5SGC1,MTL-P_4SDC1,MTL-P_4SDC2,MTL-P_3SDC3,MTL-P_3SDC4,MTL-P_2SDC5,MTL-P_2SDC6</t>
  </si>
  <si>
    <t>Verify USB2 DbC Functionality</t>
  </si>
  <si>
    <t>CSS-IVE-101316</t>
  </si>
  <si>
    <t>EC-GPIO,TGL_PSS0.8C,UDL2.0_ATMS2.0,LKF_PO_Phase2,LKF_PO_New_P1,TGL_ERB_PO,EC-PD-NA,ECLITE-FV,OBC-CNL-CPU-NPK-Debug-DbC,OBC-CFL-CPU-NPK-Debug-DbC,OBC-ICL-CPU-NPK-Debug-DbC,OBC-LKF-CPU-NPK-Debug-DbC,OBC-TGL-CPU-NPK-Debug-DbC,TGL_BIOS_PO_P2,TGL_IFWI_PO_P2,LKF_B0_Power_ON,RKL_POE,ADL-S_TGP-H_PO_Phase2,ADL-S_ADP-S_DDR4_2DPC_PO_Phase3,COMMON_QRC_BAT,MTL_Sanity,IFWI_Payload_Platform,ADL-S_Delta2,ADL-P_ADP-LP_DDR4_PO Suite_Phase3,PO_Phase_3,RKL-S X2_(CML-S+CMP-H)_S62,RKL-S X2_(CML-S+CMP-H)_S102,ADL-P_ADP-LP_LP5_PO Suite_Phase3,ADL-P_ADP-LP_DDR5_PO Suite_Phase3,ADL-P_ADP-LP_LP4x_PO Suite_Phase3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DL_M_PO_Phase2,MTL_PSS_0.8_Block,RPL-S_ 5SGC1,RPL-S_2SDC7,RPL-S_4SDC2,RPL_S_MASTER,RPL_P_MASTER,RPL_S_BackwardCompc,MTL_HFPGA_SOC_S,ADL-S_ 5SGC_1DPC,ADL-S_4SDC1,ADL-S_4SDC2,ADL-S_4SDC4,ADL_N_MASTER,MTL_S_MASTER,MTL_M_MASTER,MTL_P_MASTER,ADL_N_5SGC1,ADL_N_4SDC1,ADL_N_3SDC1,ADL_N_2SDC1,ADL_N_2SDC2,ADL_N_2SDC3,MTL_Test_Suite,MTL_PSS_1.1,IFWI_TEST_SUITE,IFWI_COMMON_UNIFIED,TGL_H_MASTER,TGL_H_5SGC1,TGL_H_4SDC1,TGL_H_4SDC2,TGL_H_4SDC,MTL_TRY_RUN,MTL_VS_0.8_TEST_SUITE_Additional,ADL-P_5SGC1,ADL-P_5SGC2,MTL_S_PSS_1.0,RKL_S_X1_2*1SDC,RPL_S_PO_P2,ADL_M_QRC_BAT,ADL-M_5SGC1,ADL-M_3SDC2,ADL-M_2SDC1,ADL-M_2SDC2,ADL-P_4SDC1,ADL_N_PO_Phase2,ADL-N_QRC_BAT,MTL_VS_1.0,ADL_N_REV0,ADL-N_REV1,ADL_SBGA_5GC,ADL_SBGA_3DC1,ADL_SBGA_3DC2,ADL_SBGA_3DC3,ADL_SBGA_3DC4,ADL_SBGA_3DC,LNL_M_PSS0.8,LNL_M_PSS1.0,LNL_M_PSS1.05,LNL_M_PSS1.1,MTL_S_BIOS_Emulation,RPL_Px_PO_P2,RPL_SBGA_PO_P2,MTL IFWI_Payload_Platform-Val,RPL_P_PO_P2</t>
  </si>
  <si>
    <t>Verify USB2.0/3.0 device functionality in EFI shell and OS on cold-plug over USB Type-A port</t>
  </si>
  <si>
    <t>CSS-IVE-62690</t>
  </si>
  <si>
    <t>InProdATMS1.0_03March2018,PSE 1.0,GLK_ATMS1.0_Automated_TCs,IFWI_Payload_Platform,ADL-S_Delta2,ADL-S_Delta3,UTR_SYNC,RPL_S_MASTER,RPL_S_BackwardComp,ADL-S_4SDC2,ADL_N_MASTER,COMMON_QRC_BAT,ADL_N_PSS_0.8,ADL_N_5SGC1,ADL_N_4SDC1,ADL_N_3SDC1,ADL_N_2SDC1,ADL_N_2SDC2,ADL_N_2SDC3,TGL_H_MASTER,RPL-S_ 5SGC1,RPL-S_4SDC1,RPL-S_4SDC2,RPL-S_4SDC2,RPL-S_2SDC8,RPL-S_2SDC1,RPL-S_2SDC2,RPL-S_2SDC3,MTL_TRY_RUNMTL_TRP_2,MTL_PSS_0.8_NEW,ADL-P_5SGC1,ADL-P_5SGC2,RKL_S_X1_2*1SDC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LNL_M_PSS0.8,MTL-M_5SGC1,MTL-M_4SDC1,MTL-M_4SDC2,MTL-M_3SDC3,MTL-M_2SDC4,MTL-M_2SDC5,MTL-M_2SDC6,LNL_M_PSS0.5,MTL-P_5SGC1, MTL-P_4SDC1 ,MTL-P_4SDC2 ,MTL-P_3SDC3 ,MTL-P_3SDC4 ,MTL-P_2SDC5 ,MTL-P_2SDC6</t>
  </si>
  <si>
    <t>Verify USB2.0/3.0 device functionality on cold plug over USB2.0 and USB3.0 Type-A port</t>
  </si>
  <si>
    <t>CSS-IVE-63260</t>
  </si>
  <si>
    <t>BIOS_Optimization,MTL_PSS_1.1,ADL-M_21H2,UTR_SYNC,RPL_S_MASTER,RPL_S_BackwardComp,ADL-S_4SDC2,ADL-S_4SDC2,ADL_N_MASTER,COMMON_QRC_BAT,ADL_N_PSS_0.8,ADL_N_5SGC1,ADL_N_4SDC1,ADL_N_3SDC1,ADL_N_2SDC1,ADL_N_2SDC2,ADL_N_2SDC3,IFWI_TEST_SUITE,IFWI_COMMON_UNIFIED,MTL_Test_Suite,TGL_H_MASTER,RPL-S_ 5SGC1,RPL-S_4SDC1,RPL-S_4SDC2,RPL-S_4SDC2,RPL-S_2SDC8,RPL-S_2SDC1,RPL-S_2SDC2,RPL-S_2SDC3MTL_TRP_2,MTL_PSS_0.8_NEW,ADL-P_5SGC1,ADL-P_5SGC2,RKL_S_X1_2*1SDC,ADL-M_5SGC1,MTL_SIMICS_IN_EXECUTION_TEST,RPL-Px_5SGC1, ,RPL-Px_4SDC1,RPL-P_5SGC1,RPL-P_4SDC1,RPL-P_3SDC2,RPL_P_MASTER,RPL_S_IFWI_PO_Phase3,ADL_N_REV0,ADL-N_REV1,NA_4_FHF,MTL_IFWI_BAT,ADL_SBGA_5GC,ADL_SBGA_3DC1,ADL_SBGA_3DC2,ADL_SBGA_3DC3,ADL_SBGA_3DC4,RPL-SBGA_5SC,RPL-SBGA_3SC,RPL-SBGA_4SC,RPL-SBGA_2SC1,RPL-SBGA_2SC2,ERB,RPL-S_3SDC1,RPL-S_5SGC1,RPL-S_4SDC1,RPL-S_4SDC2,RPL-S_2SDC8,RPL-S_2SDC1,RPL-S_2SDC2,RPL-S_2SDC3,RPL_Px_PO_P3,LNL_M_PSS0.8,MTL-M_5SGC1,MTL-M_4SDC1,MTL-M_4SDC2,MTL-M_3SDC3,MTL-M_2SDC4,MTL-M_2SDC5,MTL-M_2SDC6,MTL_IFWI_IAC_BIOS,LNL_M_PSS1.1,RPL_SBGA_IFWI_PO_Phase3,MTL_IFWI_CBV_TBT,MTL_IFWI_CBV_EC,MTL_IFWI_CBV_PCHC,MTL-P_5SGC1, MTL-P_4SDC1 ,MTL-P_4SDC2 ,MTL-P_3SDC3 ,MTL-P_3SDC4 ,MTL-P_2SDC5 ,MTL-P_2SDC6,RPL_P_PO_P3</t>
  </si>
  <si>
    <t>Verify USB3.1 gen2 device functionality in pre and post OS</t>
  </si>
  <si>
    <t>CSS-IVE-94313</t>
  </si>
  <si>
    <t>CFL_Automation_Production,InProdATMS1.0_03March2018,PSE 1.0,KBLR_ATMS1.0_Automated_TCs,ADL_S_Dryrun_Done,RKL_CMLS_CPU_TCS,RKL-S X2_(CML-S+CMP-H)_S102,RKL-S X2_(CML-S+CMP-H)_S62,MTL_TRY_RUN,UTR_SYNC,RPL_S_MASTER,RPL_S_BackwardComp,ADL-S_ 5SGC_1DPC,ADL-S_4SDC1,MTL_S_MASTER,MTL_P_MASTER,TGL_H_MASTER,RPL-S_ 5SGC1,RPL-S_4SDC1,RPL-S_4SDC2,RPL-S_4SDC2,RPL-S_2SDC1,RPL-S_2SDC2,RPL-S_2SDC3,ADL-P_5SGC1,ADL-P_5SGC2,ADL-M_5SGC1,MTL_SIMICS_IN_EXECUTION_TEST,RPL-Px_5SGC1,ADL_SBGA_5GC,RPL-P_5SGC1,RPL-P_4SDC1,RPL-P_3SDC2,RPL-S-3SDC2,RPL-S_2SDC7,ADL_SBGA_3DC1,ADL_SBGA_3DC2,ADL_SBGA_3DC3,ADL-S_Post-Si_In_Production,MTL-M/P_Pre-Si_In_Production,MTL-M_5SGC1,MTL-M_4SDC1,MTL-M_4SDC2,MTL-M_3SDC3,MTL-M_2SDC4,MTL-M_2SDC5,MTL-M_2SDC6,IFWI_COMMON_UNIFIED,MTL_IFWI_IAC_SPHY,RPL_S_QRCBAT,MTL_IFWI_CBV_TBT,MTL_IFWI_CBV_EC,MTL_IFWI_CBV_SPHY,COMMON_QRC_BAT,LNL_M_PSS0.5,MTL-P_5SGC1,MTL-P_4SDC1,MTL-P_4SDC2,MTL-P_3SDC3,MTL-P_3SDC4,MTL-P_2SDC5,MTL-P_2SDC6,MTL_A0_P1,MTL_PSS_1.0,MTL_PSS_0.8_Block,RPL-S_2SDC8</t>
  </si>
  <si>
    <t>Verify USB4 Storage connection swap during S3 cycle</t>
  </si>
  <si>
    <t>CSS-IVE-133296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</si>
  <si>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</si>
  <si>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Verify USB4 Storage connection swap during S4, S5 cycle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</si>
  <si>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5SGC_1DPC,TGL_H_MASTER,ADL-P_5SGC1,ADL-P_5SGC2,ADL-M_5SGC1,ADL-M_2SDC2,ADL-M_3SDC1,ADL-M_3SDC2,ADL-P_4SDC1,ADL-P_4SDC2,ADL-P_3SDC5,MTL_SIMICS_IN_EXECUTION_TEST,RPL-Px_3SDC1,RPL-P_5SGC1,RPL-P_5SGC2,RPL-P_4SDC1,RPL-P_3SDC2,RPL-P_2SDC3,RPL-S_ 5SGC1,RPL-S_4SDC1,ADL_SBGA_5GC,RPL-SBGA_5SC,MTL_M_P_PV_POR,MTL-M_5SGC1,MTL-M_4SDC1,MTL-M_4SDC2,MTL-M_3SDC3,MTL-M_2SDC4,MTL-M_2SDC5,MTL-M_2SDC6,MTL-P_5SGC1,MTL-P_4SDC1,MTL-P_4SDC2,MTL-P_3SDC3,MTL-P_3SDC4,MTL-P_2SDC5,MTL-P_2SDC6,MTL_A0_P1</t>
  </si>
  <si>
    <t>Verify USB4 Storage enumeration in  EFI shell and BIOS setup</t>
  </si>
  <si>
    <t>CSS-IVE-133656</t>
  </si>
  <si>
    <t>MTL_PSS_1.1,UTR_SYNC,MTL_P_MASTER,MTL_M_MASTER,MTL_S_MASTER,RPL_P_MASTER,RPL_S_MASTER,RPL_S_BackwardComp,MTL_VS_0.8,ADL-S_ 5SGC_1DPC,ADL-S_4SDC1,ADL-S_4SDC2,ADL-S_4SDC4,TGL_H_MASTER,MTL_VS_0.8_TEST_SUITE_Additional,ADL-P_5SGC1,ADL-P_5SGC2,RPL_P_MASTER,ADL-M_5SGC1,ADL-M_2SDC2,ADL-M_3SDC1,ADL-M_3SDC2,ADL-P_4SDC1,ADL-P_3SDC5,LNL_P_MASTER,LNL_M_MASTER,LNL_S_MASTER,ADL_N_REV0,RPL-Px_5SGC1,RPL-Px_3SDC1,RPL-P_5SGC1,RPL-P_5SGC2,RPL-P_4SDC1,RPL-P_3SDC2,RPL-P_2SDC3,RPL-S_ 5SGC1,RPL-S_4SDC1,ADL_SBGA_5GC,RPL-SBGA_5SC,MTL-M_5SGC1,MTL-M_4SDC1,MTL-M_4SDC2,MTL-M_3SDC3,MTL-M_2SDC4,MTL-M_2SDC5,MTL-M_2SDC6,MTL_VS_1.1,MTL-P_5SGC1,MTL-P_4SDC1,MTL-P_4SDC2,MTL-P_3SDC3,MTL-P_3SDC4,MTL-P_2SDC5,MTL-P_2SDC6</t>
  </si>
  <si>
    <t>Verify USB4 storage functionality after S3 cycles</t>
  </si>
  <si>
    <t>CSS-IVE-122123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</si>
  <si>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5SGC_1DPC,TGL_H_MASTER,ADL-P_5SGC1,ADL-P_5SGC2,MTL_S_PSS_0.8,ADL-M_5SGC1,ADL-M_2SDC2,ADL-P_4SDC1,ADL-P_3SDC5,MTL_SIMICS_IN_EXECUTION_TEST,LNL_P_MASTER,LNL_M_MASTER,LNL_S_MASTER,RPL-Px_3SDC1,RPL-P_5SGC2,RPL-P_2SDC3,RPL-S_ 5SGC1,RPL-S_4SDC1,ADL_SBGA_5GC,RPL-SBGA_5SC,MTL-M_5SGC1,MTL-M_4SDC1,MTL-M_4SDC2,MTL-M_3SDC3,MTL-M_2SDC4,MTL-M_2SDC5,MTL-M_2SDC6,MTL-P_5SGC1,MTL-P_4SDC1,MTL-P_4SDC2,MTL-P_3SDC3,MTL-P_3SDC4,MTL-P_2SDC5,MTL-P_2SDC6,MTL_A0_P1</t>
  </si>
  <si>
    <t>Verify USB4 storage functionality after S4,S5, warm and cold boot cycles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</si>
  <si>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5SGC_1DPC,TGL_H_MASTER,ADL-P_5SGC1,ADL-P_5SGC2,MTL_S_PSS_0.8,ADL-M_5SGC1,ADL-M_2SDC2,ADL-P_4SDC1,ADL-P_3SDC5,MTL_SIMICS_IN_EXECUTION_TEST,LNL_P_MASTER,LNL_M_MASTER,LNL_S_MASTER,RPL-Px_3SDC1,RPL-P_5SGC1,RPL-P_5SGC2,RPL-P_4SDC1,RPL-P_3SDC2,RPL-P_2SDC3,RPL-S_ 5SGC1,RPL-S_4SDC1,MTL_HFPGA_TCSS,ADL_SBGA_5GC,RPL-SBGA_5SC,NA_4_FHF,MTL-M_5SGC1,MTL-M_4SDC1,MTL-M_4SDC2,MTL-M_3SDC3,MTL-M_2SDC4,MTL-M_2SDC5,MTL-M_2SDC6,MTL-P_5SGC1,MTL-P_4SDC1,MTL-P_4SDC2,MTL-P_3SDC3,MTL-P_3SDC4,MTL-P_2SDC5,MTL-P_2SDC6</t>
  </si>
  <si>
    <t>Verify USB4 storage functionality on cold plug</t>
  </si>
  <si>
    <t>CSS-IVE-122095</t>
  </si>
  <si>
    <t>bios.platform,bios.sa,fw.ifwi.iom,fw.ifwi.nphy,fw.ifwi.pmc,fw.ifwi.sam,fw.ifwi.sphy,fw.ifwi.tbt</t>
  </si>
  <si>
    <t>COMMON_QRC_BAT,ADL-S_Delta1,ADL-P_QRC_BAT,MTL_PSS_1.1,UTR_SYNC,MTL_P_MASTER,RPL_P_MASTER,MTL_S_MASTER,RPL_S_MASTER,IFWI_FOC_BAT,MTL_M_MASTER,MTL_PSS_0.8_Block,RPL_S_BackwardComp,ADL-S_ 5SGC_1DPC,IFWI_TEST_SUITE,IFWI_COMMON_UNIFIED,ADL-S_4SDC1,ADL-S_4SDC2,ADL-S_4SDC4,TGL_H_MASTER,ADL-P_5SGC1,ADL-P_5SGC2,ADL_M_QRC_BAT,ADL-M_5SGC1,ADL-M_2SDC2,ADL-P_4SDC1,ADL-P_3SDC5,MTL_SIMICS_IN_EXECUTION_TEST,RPL-Px_5SGC1,RPL-Px_3SDC1,RPL-P_5SGC1,RPL-P_5SGC2,RPL-P_4SDC1,RPL-P_3SD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ADL_N_MASTER,ADL_N_5SGC1,ADL_N_4SDC1,ADL_N_3SDC1,ADL_N_2SDC1,ADL_N_2SDC2,ADL_N_2SDC3,MTL_VS_0.8,MTL_Test_Suite,MTL_IFWI_PSS_EXTENDED,CQN_DASHBOARD,ADL-M_3SDC1,ADL-M_3SDC2,ADL-M_2SDC1,ADL-P_4SDC2,ADL_N_PO_Phase2,ADL_N_REV0,ADL-N_REV1,MTL_IFWI_BAT,RPL-S_5SGC1,RPL-S_4SDC2,RPL-S_3SDC1,RPL-S_2SDC1,RPL-S_2SDC2,RPL-S_2SDC3,RPL-S_4SDC2,RPL-S_2SDC4,RPL-S_2SDC7,RPL_Px_PO_P3,MTL_IFWI_QAC,MTL-M_5SGC1,MTL-M_4SDC1,MTL-M_4SDC2,MTL-M_3SDC3,MTL-M_2SDC4,MTL-M_2SDC5,MTL-M_2SDC6,MTL_IFWI_IAC_NPHY,RPL_SBGA_IFWI_PO_Phase3,MTL_IFWI_CBV_TBT,MTL_IFWI_CBV_EC,MTL_IFWI_CBV_BIOS,MTL-P_5SGC1,MTL-P_4SDC1,MTL-P_4SDC2,MTL-P_3SDC3,MTL-P_3SDC4,MTL-P_2SDC5,MTL-P_2SDC6,MTL_A0_P1,RPL_P_PO_P3,RPL-S_2SDC8</t>
  </si>
  <si>
    <t>Verify user configured Power Limit 1 and Power Limit 2 values gets reflected correctly as part of PACKAGE_RAPL_LIMIT_0_0_0_MCHBAR_PCU MMIO region</t>
  </si>
  <si>
    <t>CSS-IVE-118302</t>
  </si>
  <si>
    <t>New,RKL_CMLS_CPU_TCS,UTR_SYNC,ADL_S_NA,RPL_S_BackwardComp,RPL_S_MASTER,RPL-P_5SGC1,RPL-P_5SGC2,RPL-P_2SDC3,ADL-P_SODIMM_DDR5_NA,ADL-S_ 5SGC_1DPC,ADL-S_4SDC1,TGL_H_MASTER,RPL-S_4SDC2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</si>
  <si>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user configured Power Limit 4 values pre and post Sx cycles</t>
  </si>
  <si>
    <t>CSS-IVE-118304</t>
  </si>
  <si>
    <t>New,RKL_CMLS_CPU_TCS,UTR_SYNC,RPL_S_BackwardComp,RPL_S_MASTER,RPL-P_5SGC1,RPL-P_5SGC2,RPL-P_2SDC3,ADL-S_ 5SGC_1DPC,ADL-S_4SDC1,TGL_H_MASTER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</si>
  <si>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user will be only able to login using registered finger</t>
  </si>
  <si>
    <t>CSS-IVE-70969</t>
  </si>
  <si>
    <t>ICL-ArchReview-PostSi,UDL2.0_ATMS2.0,COMMON_QRC_BAT,RKL-S X2_(CML-S+CMP-H)_S102,RKL-S X2_(CML-S+CMP-H)_S62,ADL-P_QRC_BAT,UTR_SYNC,ADL_N_MASTER,ADL_N_5SGC1,ADL_N_4SDC1,ADL_N_3SDC1,ADL_N_2SDC1,RPL_P_MASTER,MTL_P_MASTER,MTL_M_MASTER,RPL_M_MASTER,IFWI_TEST_SUITE,IFWI_COMMON_UNIFIED,MTL_Test_Suite,RPL-S_3SDC2,ADL-P_5SGC1,ADL_M_QRC_BAT,ADL-M_5SGC1,ADL-P_3SDC4,ADL-N_QRC_BAT,RPL-Px_5SGC1,RPL-P_5SGC1,RPL_S_IFWI_PO_Phase3,ADL_N_REV0,ADL-N_REV1,ADL_SBGA_5GC,ADL_SBGA_5GC,RPL-SBGA_5SC,RPL-SBGA_3SC1,RPL_Px_PO_P3, ADL_SBGA_3DC4,MTL-M_5SGC1,MTL-M_4SDC1,MTL-M_4SDC2,MTL-M_3SDC3,MTL-M_2SDC4,RPL_SBGA_IFWI_PO_Phase3,MTL_IFWI_CBV_BIOS,RPL_P_PO_P3</t>
  </si>
  <si>
    <t>Verify Video play back on Extended Mode with eDP+DP Display panels connected</t>
  </si>
  <si>
    <t>CSS-IVE-99734</t>
  </si>
  <si>
    <t>ICL_PSS_BAT_NEW,UDL2.0_ATMS2.0,OBC-CNL-GPU-DDI-Display-eDP_DP,OBC-CFL-GPU-DDI-Display-eDP_DP,OBC-ICL-GPU-DDI-Display-eDP_DP,OBC-TGL-GPU-DDI-Display-eDP_DP,COMMON_QRC_BAT,RKL-S X2_(CML-S+CMP-H)_S62,RKL-S X2_(CML-S+CMP-H)_S102,MTL_PSS_1.1,ADL-P_QRC_BAT,ADL-M_21H2,UTR_SYNC,RPL_S_MASTER,ADL_N_MASTER,ADL_N_5SGC1,ADL_N_4SDC1,ADL_N_3SDC1,ADL_N_2SDC1,ADL_N_2SDC3,TGL_H_MASTER,RPL-S_ 5SGC1,RPL-S_4SDC1,RPL-S_3SDC1,RPL-S_4SDC2,RPL-S_2SDC1,RPL-S_2SDC2,RPL-S_2SDC3,ADL-P_5SGC1,ADL-P_5SGC2,ADL-M_5SGC1,ADL-M_3SDC1,ADL-M_3SDC2,ADL-M_2SDC1,ADL-P_2SDC4,ADL-N_QRC_BAT,RPL-Px_5SGC1,RPL-Px_4SDC1,RPL_S_BackwardComp,ADL_N_REV0,ADL-N_REV1,RPL_S_PO_P3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4,LNL_M_PSS1.1</t>
  </si>
  <si>
    <t>Verify Video play back on Extended Mode with eDP+HDMI Display panels connected</t>
  </si>
  <si>
    <t>CSS-IVE-99733</t>
  </si>
  <si>
    <t>ICL_PSS_BAT_NEW,TGL_PSS0.8C,UDL2.0_ATMS2.0,OBC-CNL-GPU-DDI-Display-eDP_HDMI,OBC-CFL-GPU-DDI-Display-eDP_HDMI,OBC-ICL-GPU-DDI-Display-eDP_HDMI,OBC-TGL-GPU-DDI-Display-eDP_HDMI,CML_DG1_Delta,COMMON_QRC_BAT,MTL_PSS_1.0,RKL-S X2_(CML-S+CMP-H)_S62,RKL-S X2_(CML-S+CMP-H)_S102,ADL-P_QRC_BAT,UTR_SYNC,RPL_S_MASTER,RPL_S_BackwardComp,ADL-P_SODIMM_DDR5_NA,ADL-S_4SDC2,ADL_N_MASTER,ADL_N_5SGC1,ADL_N_4SDC1,ADL_N_3SDC1,ADL_N_2SDC1,ADL_N_2SDC3,TGL_H_MASTER,RPL-S_ 5SGC1,RPL-S_4SDC1,RPL-S_3SDC1,RPL-S_4SDC2,RPL-S_2SDC1,RPL-S_2SDC2,RPL-S_2SDC3,ADL_M_QRC_BAT,ADL-M_5SGC1,ADL-M_3SDC1,ADL-P_4SDC1,ADL-P_4SDC2,ADL-P_2SDC5,ADL-P_3SDC5,ADL-N_QRC_BAT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</si>
  <si>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Verify video playback in OS  pre and post S4, S5, warm and cold reboot cycles</t>
  </si>
  <si>
    <t>audio.cavs</t>
  </si>
  <si>
    <t>CSS-IVE-145260</t>
  </si>
  <si>
    <t>bios.platform,fw.ifwi.bios,fw.ifwi.pmc</t>
  </si>
  <si>
    <t>BIOS_Optimization,COMMON_QRC_BAT,ADL-S_ADP-S_DDR4_2DPC_PO_Phase3,ADL-P_ADP-LP_DDR4_PO Suite_Phase3,PO_Phase_3,ADL-P_ADP-LP_LP5_PO Suite_Phase3,ADL-P_ADP-LP_DDR5_PO Suite_Phase3,ADL-P_ADP-LP_LP4x_PO Suite_Phase3,MTL_PSS_0.5,RPL_S_PSS_BASE,ADL-M_21H2,UTR_SYNC,MTL_HFPGA_Audio,RPL_S_MASTER,RPL_S_BackwardComp,ADL-S_4SDC1,ADL-S_4SDC2,ADL-S_4SDC3,ADL-S_3SDC4,ADL_N_MASTER,ADL_N_5SGC1,ADL_N_4SDC1,ADL_N_3SDC1,ADL_N_2SDC1,ADL_N_2SDC2,ADL_N_2SDC3,MTL_Test_Suite,MTL_PSS_1.1,IFWI_COMMON_UNIFIED,IFWI_TEST_SUITE,RPL-S_5SGC1,RPL-S_4SDC1,RPL-S_4SDC2,RPL-S_2SDC1,RPL-S_2SDC2,RPL-S_2SDC3,RPL-S_2SDC7,QRC_BAT_Customized,MTL_P_MASTER,MTL_M_MASTER,ADL-P_5SGC1,ADL-P_5SGC2,ADL-M_5SGC1,MTL_SIMICS_IN_EXECUTION_TEST,ADL_N_PO_Phase3,RPL_Steps_Tag_NA,MTL_Steps_Tag_NA,RPL-Px_5SGC1,RPL-Px_4SDC1,MTL_S_PSS_0.8,MTL_S_IFWI_PSS_0.8,RPL-P_5SGC1,RPL-P_4SDC1,RPL-P_3SDC2,RPL-P_2SDC4,RPL_S_IFWI_PO_Phase3,ADL_N_REV0,ADL-N_REV1,RPL_S_PO_P3,ADL_SBGA_5GC,ADL_SBGA_3DC1,ADL_SBGA_3DC2,ADL_SBGA_3DC3,ADL_SBGA_3DC4,RPL-SBGA_5SC,RPL-SBGA_3SC1,ADL-M_3SDC1,ADL-M_3SDC2,ADL-M_2SDC1,ADL-M_2SDC2,RPL_P_PSS_BIOS,RPL-P_3SDC3,RPL-P_PNP_GC,RPL_Px_PO_P3,MTL-M_5SGC1,MTL-M_4SDC1,MTL-M_4SDC2,MTL-M_3SDC3,MTL-M_2SDC4,MTL-M_2SDC5,MTL-M_2SDC6,MTL_IFWI_IAC_BIOS,RPL_SBGA_PO_P3,RPL_SBGA_IFWI_PO_Phase3,MTL_IFWI_CBV_PMC,
MTL IFWI_Payload_Platform-Val,LNL_M_PSS0.5,MTL-P_5SGC1,MTL-P_4SDC1,MTL-P_4SDC2,MTL-P_3SDC3,MTL-P_3SDC4,MTL-P_2SDC5,MTL-P_2SDC6,LNL_M_PSS1.1,RPL_P_PO_P3</t>
  </si>
  <si>
    <t>Verify video playback in OS pre and post CMS/S0i3 cycle</t>
  </si>
  <si>
    <t>CSS-IVE-90976</t>
  </si>
  <si>
    <t>ICL_BAT_NEW,BIOS_EXT_BAT,InProdATMS1.0_03March2018,LKF_PO_Phase3,LKF_PO_New_P3,PSE 1.0,OBC-CNL-GPU-DDI-Display-Video,OBC-CFL-GPU-DDI-Display-Video,OBC-LKF-GPU-DDI-Display-Video,OBC-ICL-GPU-DDI-Display-Video,OBC-TGL-GPU-DDI-Display-Video,CML_DG1_Delta,IFWI_Payload_Platform,RKL-S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RPL_S_MASTER,RPL_S_Backwardcomp,TGL_H_MASTER,MTL_Test_Suite,IFWI_TEST_SUITE,IFWI_COMMON_UNIFIED,RPL-S_ 5SGC1,RPL-S_4SDC1,RPL-S_4SDC2,RPL-S_2SDC1,RPL-S_2SDC2,RPL-S_2SDC3,ADL-P_5SGC1,ADL-P_5SGC2,ADL-M_5SGC1,RPL-Px_5SGC1,RPL-Px_4SDC1,MTL_S_IFWI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_IFWI_CBV_BIOS,MTL-P_5SGC1,MTL-P_4SDC1,MTL-P_4SDC2,MTL-P_3SDC3,MTL-P_3SDC4,MTL-P_2SDC5,MTL-P_2SDC6,RPL_Px_PO_New_P3</t>
  </si>
  <si>
    <t>Verify VMD driver version in BIOS HII menu Through VMD</t>
  </si>
  <si>
    <t>CSS-IVE-144665</t>
  </si>
  <si>
    <t>IFWI_Payload_BIOS,IFWI_Payload_PCHC,UTR_SYNC,RPL_S_MASTER,RPL_S_BackwardComp,ADL-S_4SDC3,TGL_H_MASTER,RPL-S_2SDC3,ADL-P_5SGC1,ADL-P_5SGC2,ADL-M_5SGC1,RPL-Px_4SDC1,MTL_STORAGE_NEW_FEATURE_TEST,MTL-S-SIMICS_DELTA_REQ_TEST,RPL_S_PO_P2,RPL_S_Delta_TCD,ADL_SBGA_5GC,ADL_SBGA_3DC3,ADL_SBGA_3DC4,RPL_Px_PO_P2
,MTL-M_5SGC1,MTL-M_4SDC2,MTL-M_2SDC6,RPL_SBGA_PO_P2,RPL-SBGA_5SC, MTL-P_4SDC1 ,MTL-P_4SDC2 ,MTL-P_3SDC3</t>
  </si>
  <si>
    <t>Verify VMD enable/disable bit in OS with respect to option set in BIOS</t>
  </si>
  <si>
    <t>Checked with VMD Enable</t>
  </si>
  <si>
    <t>CSS-IVE-115645</t>
  </si>
  <si>
    <t>bios.cpu_pm,fw.ifwi.bios</t>
  </si>
  <si>
    <t>TGL_NEW,UDL2.0_ATMS2.0,TGL_VMD,OBC-ICL-CPU-PCIe-IO-storage_VMD,OBC-TGL-CPU-PCIe-IO-storage_VMD,TGL_BIOS_PO_P2,TGL_IFWI_PO_P2,TGL_NEW_BAT,TGL_H_PSS_IFWI_BAT,ADL-S_TGP-H_PO_Phase2,TGL_U_EX_BAT,ADL-S_ADP-S_DDR4_2DPC_PO_Phase3,ADL-S_ADP-S_DDR4_2DPC_PO_Phase2,TGL_H_Delta,IFWI_Payload_Platform,MTL_PSS_0.8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Suite_Phase3,ADL-P_QRC_BAT,RPL_S_PSS_BASE,UTR_SYNC,Automation_Inproduction,RPL_S_MASTER,RPL_S_BackwardComp,ADL-S_4SDC3,TGL_H_MASTER,RPL-S_ 5SGC1,RPL-S_4SDC2,RPL-S_2SDC3,RPL-S_4SDC1,RPL-S_2SDC2,MTL_TEMP,ADL-P_5SGC1,ADL-P_5SGC2,RPL_S_PO_P3,ADL-M_5SGC1,ADL_M_QRC_BAT,RPL-Px_4SDC1,MTL_SIMICS_BLOCK,RPL-P_5SGC1,RPL-P_4SDC1,RPL-P_3SDC2,RPL-S_4SDC2,RPL-S_2SDC8,ADL_SBGA_5GC,ADL_SBGA_3DC3,ADL_SBGA_3DC4,RPL_Px_PO_P3,ADL-S_Post-Si_In_Production,RPL_SBGA_PO_P3,RPL-SBGA_5SC, MTL-P_4SDC1 ,MTL-P_4SDC2 ,MTL-P_3SDC3 ,MTL_A0_P1</t>
  </si>
  <si>
    <t>Verify VMD RTD3 support with NVME connected</t>
  </si>
  <si>
    <t>CSS-IVE-120111</t>
  </si>
  <si>
    <t>ADL-S_ADP-S_DDR4_2DPC_PO_Phase3,IFWI_Payload_PMC,IFWI_Payload_BIOS,IFWI_Payload_PCHC,ADL-P_ADP-LP_DDR4_PO Suite_Phase3,PO_Phase_3,ADL-P_ADP-LP_LP5_PO Suite_Phase3,ADL-P_ADP-LP_DDR5_PO Suite_Phase3,ADL-P_ADP-LP_LP4x_PO Suite_Phase3,ADL-M_21H2,UTR_SYNC,MTL_P_MASTER,MTL_M_MASTER,RPL_S_MASTER,RPL_S_BackwardComp,ADL-S_4SDC3,RPL-S_ 5SGC1,RPL-S_4SDC2,RPL-S_2SDC3,RPL-S_4SDC1,RPL-S_2SDC2,ADL-P_5SGC1,ADL-P_5SGC2,ADL-M_5SGC1,ADL-M_2SDC1,ADL_N_PO_Phase3,RPL-Px_4SDC1,RPL-P_3SDC2,RPL_S_PO_P3,RPL-SBGA_5SC,RPL-SBGA_3SC,RPL-S_3SDC1,MTL_PSS_CMS,RPL-P_3SDC3,ADL_SBGA_5GC,ADL_SBGA_3DC3,ADL_SBGA_3DC4,RPL_Px_PO_P3,MTL-M_5SGC1,MTL_VS_1.1,RPL_SBGA_PO_P3,MTL_PSS_1.0,, MTL-P_4SDC1 ,MTL-P_4SDC2 ,MTL-P_3SDC3 ,MTL_A0_P1</t>
  </si>
  <si>
    <t>Verify VMD RTD3 support with NVMe connected During Sx cycles</t>
  </si>
  <si>
    <t>CSS-IVE-133649</t>
  </si>
  <si>
    <t>IFWI_Payload_PMC,IFWI_Payload_BIOS,IFWI_Payload_PCHC,ADL-M_21H2,UTR_SYNC,MTL_S_MASTER,MTL_P_MASTER,MTL_M_MASTER,RPL_S_MASTER,RPL_M_MASTER,RPL_P_MASTER,RPL_S_BackwardComp,ADL-S_ 5SGC_1DPC,ADL-S_4SDC1,ADL-S_4SDC2,ADL-S_4SDC3,RPL-S_ 5SGC1,RPL-S_4SDC2,RPL-S_2SDC3,RPL-S_4SDC1,RPL-S_2SDC2,MTL_TEMP,ADL-P_5SGC1,ADL-P_5SGC2,ADL-M_5SGC1,ADL-M_2SDC1,RPL-Px_4SDC1,MTL_SIMICS_BLOCK,RPL-SBGA_5SC,RPL-SBGA_3SC,RPL-S_3SDC1,RPL-P_3SDC3,ADL_SBGA_5GC,ADL_SBGA_3DC3,ADL_SBGA_3DC4,MTL-M_5SGC1,MTL-M_4SDC2,MTL-M_2SDC6,MTL_VS_1.1,MTL_PSS_1.0, MTL-P_4SDC1 ,MTL-P_4SDC2 ,MTL-P_3SDC3 ,MTL_A0_P1</t>
  </si>
  <si>
    <t>Verify volume Up &amp; Down buttons function test in OS pre and post S4, S5, warm and cold reboot cycles</t>
  </si>
  <si>
    <t>CSS-IVE-145261</t>
  </si>
  <si>
    <t>bios.platform,fw.ifwi.bios,fw.ifwi.ec,fw.ifwi.pchc</t>
  </si>
  <si>
    <t>BIOS_Optimization,COMMON_QRC_BAT,EC-FV2,MTL_PSS_1.0,ECVAL-DT-FV,ADL-P_QRC_BAT,MTL_PSS_0.8,MTL_VS0,UTR_SYNC,MTL_HFPGA_Audio,MTL_PSS_0.8_Block,MTL_P_MASTER,MTL_M_MASTER,ADL_N_MASTER,ADL_N_5SGC1,ADL_N_4SDC1,ADL_N_3SDC1,ADL_N_2SDC1,ADL_N_2SDC2,ADL_N_2SDC3,MTL_Test_Suite,IFWI_TEST_SUITE,IFWI_COMMON_UNIFIED,RPL_S_NA,ADL-P_5SGC1,ADL-P_5SGC2,ADL-S_5SGC1(S-03),ADL-S_4SDC1,ADL-S_3SDC1,ADL-P_3SGCS,ADL-P_3SAEP,ADL_M_QRC_BAT,ADL-M_5SGC1,ADL-N_QRC_BAT,RPL_Steps_Tag_NA,MTL_Steps_Tag_NA,RPL-Px_5SGC1,RPL-Px_4SDC1,RPL-P_5SGC1,RPL-P_4SDC1,RPL-P_3SDC2,RPL-P_2SDC4,ADL_N_REV0,ADL-N_REV1,ADL-M_3SDC1,ADL-M_3SDC2,ADL-M_2SDC1,ADL-M_2SDC2,RPL-P_3SDC3,RPL-P_PNP_GC,LNL_M_PSS1.1,MTL-M_5SGC1,MTL-M_4SDC1,MTL-M_4SDC2,MTL-M_3SDC3,MTL-M_2SDC4,MTL-M_2SDC5,MTL-M_2SDC6,MTL_IFWI_IAC_EC,MTL_IFWI_CBV_PMC,MTL_IFWI_CBV_EC,MTL-P_5SGC1,MTL-P_4SDC1,MTL-P_4SDC2,MTL-P_3SDC3,MTL-P_3SDC4,MTL-P_2SDC5,MTL-P_2SDC6,LNL_M_PSS0.8,LNL_M_PSS1.0,RPL-SBGA_5SC,RPL-SBGA_4SC,RPL-SBGA_3SC,RPL-SBGA_2SC1,RPL-SBGA_2SC2</t>
  </si>
  <si>
    <t>Verify Volume Up &amp; Down buttons function test post S3/S0i3 cycle</t>
  </si>
  <si>
    <t>CSS-IVE-77328</t>
  </si>
  <si>
    <t>ADL-M_5SGC1,ADL-M_3SDC1,ADL-M_3SDC2,ADL-M_2SDC1,ADL-M_2SDC2,EC-GPIO,EC-SX,InProdATMS1.0_03March2018,PSE 1.0,GLK_ATMS1.0_Automated_TCs,TGL_GCS_NA,ECVAL-DT-FV,EC-FV,IFWI_Payload_Platform,MTL_PSS_1.0,MTL_PSS_0.8,UTR_SYNC,MTL_HFPGA_Audio,MTL_P_MASTER,MTL_M_MASTER,ADL-S_4SDC1,ADL-S_4SDC2,ADL-S_4SDC3,ADL-S_3SDC4,ADL_N_MASTER,ADL_N_5SGC1,ADL_N_4SDC1,ADL_N_3SDC1,ADL_N_2SDC1,TGL_H_MASTER,RPL_S_NA,ADL-P_5SGC2,RPL-Px_5SGC1,RPL-Px_3SDC1,RPL-P_5SGC1,RPL-P_4SDC1,RPL-P_3SDC2,RPL-P_2SDC4,RPL-P_3SDC3,RPL-P_PNP_GC,LNL_M_PSS1.1,MTL-M_5SGC1,MTL-M_4SDC1,MTL-M_4SDC2,MTL-M_3SDC3,MTL-M_2SDC4,MTL-M_2SDC5,MTL-M_2SDC6,MTL-P_5SGC1,MTL-P_4SDC1,MTL-P_4SDC2,MTL-P_3SDC3,MTL-P_3SDC4,MTL-P_2SDC5,MTL-P_2SDC6,LNL_M_PSS0.8,LNL_M_PSS1.0</t>
  </si>
  <si>
    <t>Verify Volume Up &amp; Down buttons function test pre and post CMS/S0i3 cycle</t>
  </si>
  <si>
    <t>CSS-IVE-90977</t>
  </si>
  <si>
    <t>EC-FV,EC-SX,EC-GPIO,UDL2.0_ATMS2.0,OBC-ICL-PCH-GPIO-HwBtns/LEDs/Switchs,OBC-TGL-PCH-GPIO-HwBtns/LEDs/Switchs,TGL_GCS_NA,ECVAL-DT-FV,IFWI_Payload_Platform,MTL_PSS_1.0,UTR_SYNC,MTL_HFPGA_Audio,MTL_P_MASTER,MTL_M_MASTER,ADL-S_4SDC1,ADL-S_4SDC2,ADL-S_4SDC3,ADL-S_3SDC4,ADL_N_MASTER,ADL_N_5SGC1,ADL_N_4SDC1,ADL_N_3SDC1,ADL_N_2SDC1,ADL_N_2SDC2,MTL_Test_Suite,IFWI_FOC_BAT,IFWI_COMMON_UNIFIED,IFWI_TEST_SUITE,RPL_S_NA,MTL_TEMP,ADL-P_5SGC1,ADL-P_5SGC2,ADL-M_5SGC1,RPL-Px_5SGC1,RPL-Px_4SDC1,RPL-P_5SGC1,RPL-P_4SDC1,RPL-P_3SDC2,RPL-P_2SDC4,ADL_N_REV0,ADL-N_REV1,ADL-M_3SDC1,ADL-M_3SDC2,ADL-M_2SDC1,ADL-M_2SDC2,MTL_PSS_CMS,MTL_HFPGA_BLOCK,RPL-P_3SDC3,RPL-P_PNP_GC,LNL_M_PSS1.1,MTL-M_5SGC1,MTL-M_4SDC1,MTL-M_4SDC2,MTL-M_3SDC3,MTL-M_2SDC4,MTL-M_2SDC5,MTL-M_2SDC6,MTL_IFWI_CBV_PMC,MTL_IFWI_CBV_EC,MTL_IFWI_CBV_BIOS,LNL_M_PSS1.0,RPL-SBGA_5SC,RPL-SBGA_4SC,RPL-SBGA_3SC,RPL-SBGA_2SC1,RPL-SBGA_2SC2</t>
  </si>
  <si>
    <t>Verify VP9 video playback functionality in OS</t>
  </si>
  <si>
    <t>CSS-IVE-101310</t>
  </si>
  <si>
    <t>ICL_PSS_BAT_NEW,TGL_PSS0.8C,UDL2.0_ATMS2.0,OBC-ICL-GPU-DDI-Graphics,OBC-TGL-GPU-DDI-Graphics,ADL-S_Delta2,UTR_SYNC,RPL_S_MASTER,RPL_S_BackwardComp,ADL-S_4SDC2,ADL_N_MASTER,ADL_N_5SGC1,ADL_N_4SDC1,ADL_N_3SDC1,ADL_N_2SDC1,ADL_N_2SDC2,ADL_N_2SDC3,TGL_H_MASTER,RPL-S_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RPL_S_PO_P3,ADL_SBGA_5GC,ADL_SBGA_3DC1,ADL_SBGA_3DC2,ADL_SBGA_3DC3,ADL_SBGA_3DC4,RPL-SBGA_5SC,RPL-SBGA_3S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</si>
  <si>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Verify VTd support for PCIe ports</t>
  </si>
  <si>
    <t>CSS-IVE-118313</t>
  </si>
  <si>
    <t>OBC-TGL-PCH-PCIe-Internalbus-FlexIO,OBC-CNL-PCH-PCIE-Internalbus-FlexIO,OBC-CFL-PCH-PCIE-Internalbus-FlexIO,OBC-ICL-PCH-PCIE-Internalbus-FlexIO,CML_DG1,IFWI_Payload_Platform,ADL-S_Delta1,ADL-S_Delta2,RKL-S X2_(CML-S+CMP-H)_S102,RKL-S X2_(CML-S+CMP-H)_S62,UTR_SYNC,Automation_Inproduction,RPL_S_MASTER,RPL_S_BackwardComp,ADL-S_ 5SGC_1DPC,ADL-S_4SDC1,RPL-S_ 5SGC1,RPL-S_4SDC1,RPL-S_4SDC2,RPL-S_2SDC1,RPL-S_2SDC2,RPL-S_2SDC3,ADL-P_5SGC1,ADL-P_5SGC2,ADL-M_5SGC1,RPL-Px_5SGC1,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RPL-S_Post-Si_In_Production</t>
  </si>
  <si>
    <t>Verify whether SUT can power off from BIOS setup screen using PWR_BTN</t>
  </si>
  <si>
    <t>CSS-IVE-97334</t>
  </si>
  <si>
    <t>ICL-ArchReview-PostSi,InProdATMS1.0_03March2018,PSE 1.0,OBC-CNL-PCH-SystemFlash-BIOS,OBC-CFL-PCH-SystemFlash-BIOS,OBC-LKF-PCH-SystemFlash-BIOS,OBC-ICL-PCH-Flash-Software,OBC-TGL-PCH-Flash-Software,CML_BIOS_Sanity_CSME12.xx,TGL_Focus_Blue_Auto,TGL_PSS_IN_PRODUCTION,WCOS_BIOS_EFI_ONLY_TCS,COMMON_QRC_BAT,ADL_S_QRCBAT,IFWI_Payload_BIOS,IFWI_Payload_PMC,IFWI_Payload_EC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5SGC_1DPC,ADL-S_4SDC1,ADL-S_4SDC2,ADL-S_4SDC3,ADL-S_3SDC4,ADL_N_MASTER,ADL_N_PSS_0.8,ADL_N_5SGC1,ADL_N_4SDC1,ADL_N_3SDC1,ADL_N_2SDC1,ADL_N_2SDC2,ADL_N_2SDC3,TGL_IFWI_FOC_BLUE,MTL_Test_Suite,IFWI_TEST_SUITE  ,IFWI_COMMON_UNIFIED,TGL_H_MASTER,ADL_N_QRCBAT,ADL-P_5SGC1,ADL-P_5SGC2,ADL_M_QRC_BAT,ADL-M_5SGC1,ADL-M_3SDC2,ADL-M_2SDC1,ADL-M_2SDC2,ADL-N_QRC_BAT,RPL_S_QRCBAT,MTL_IFWI_BAT,ADL_SBGA_5GC,ADL_SBGA_3DC1,ADL_SBGA_3DC2,ADL_SBGA_3DC3,ADL_SBGA_3DC4,ADL_SBGA_3DC,RPL_Px_QRC,ADL-S_Post-Si_In_Production,MTL_IFWI_CBV_EC,MTL IFWI_Payload_Platform-Val,RPL-S_Post-Si_In_Production</t>
  </si>
  <si>
    <t>Verify whether SUT can power off from EDK shell using PWR_BTN</t>
  </si>
  <si>
    <t>CSS-IVE-119238</t>
  </si>
  <si>
    <t>TGL_IFWI_FOC_BLUE,CML-H_ADP-S_PO_Phase2,LKF_WCOS_BIOS_BAT_NEW,COMMON_QRC_BAT,ADL_S_QRCBAT,IFWI_Payload_BIOS,IFWI_Payload_PMC,IFWI_Payload_EC,ADL-S_Delta1,ADL-S_Delta2,ADL-S_Delta3,RKL-S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ADL_N_PSS_1.0,ADL-P_5SGC1,ADL-P_5SGC2,RKL_S_X1_2*1SDC,ADL_M_QRC_BAT,ADL-M_5SGC1,ADL-M_3SDC2,ADL-M_2SDC1,ADL-M_2SDC2,ADL-N_QRC_BAT,RPL_S_QRCBAT,MTL_IFWI_BAT,ADL_SBGA_5GC,ADL_SBGA_3DC1,ADL_SBGA_3DC2,ADL_SBGA_3DC3,ADL_SBGA_3DC4,ADL_SBGA_3DC,RPL_Px_QRC,ADL-S_Post-Si_In_Production,MTL_IFWI_CBV_EC,MTL_IFWI_CBV_BIOS,RPL_Px_PO_New_P2,RPL-S_Post-Si_In_Production</t>
  </si>
  <si>
    <t>Verify Wi-Fi and Bluetooth functionality after Sx(S3, S4, S5) and reboot cycles with RTD3 option enabled in BIOS</t>
  </si>
  <si>
    <t>CSS-IVE-117680</t>
  </si>
  <si>
    <t>TGL_ERB_PO,OBC-CNL-PCH-CNVi-Connectivity-WiFi_BT,OBC-CFL-PCH-CNVi-Connectivity-WiFi_BT,OBC-ICL-PCH-CNVi-Connectivity-WiFi_BT,OBC-TGL-PCH-CNVi-Connectivity-WiFi_BT,CML_Delta_From_WHL,AMLY22_delta_from_Y42,IFWI_Payload_Platform,MTL_PSS_0.8,RKL-S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RPL-S_4SDC2,RPL-S_2SDC1,RPL-S_2SDC2,RPL-S_2SDC3,ADL-P_5SGC1,ADL-P_5SGC2RPL-Px_5SGC1,,ADL_N_REV0,ADL-N_REV1,ADL_SBGA_5GC,RPL-SBGA_3SC1,RPL-SBGA_5SC,ADL-M_3SDC2,ADL-M_2SDC2,ADL-M_5SGC1,ADL-M_3SDC2,ADL-M_2SDC2,RPL-S_3SDC2,RPL-S_3SDC3,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</si>
  <si>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Wi-Fi connectivity across warm and cold reboot cycles in pre-OS environment</t>
  </si>
  <si>
    <t>connectivity.wifi</t>
  </si>
  <si>
    <t>verified with consumer Ifwi</t>
  </si>
  <si>
    <t>CSS-IVE-102476</t>
  </si>
  <si>
    <t>UTR_SYNC,RPL_S_MASTER,RPL_S_BackwardComp,ADL-S_ 5SGC_1DPC,ADL-S_4SDC1,ADL-S_4SDC2,ADL-S_4SDC3,ADL-S_3SDC4,ADL_N_MASTER,ADL_N_5SGC1,ADL_N_4SDC1,ADL_N_3SDC1,ADL_N_2SDC1,ADL_N_2SDC2,ADL_N_2SDC3,RPL-S_ 5SGC1,RPL-S_4SDC1,RPL-S_4SDC2,, RPL-S_4SDC2,RPL-S_2SDC1,RPL-S_2SDC2,RPL-S_2SDC3,ADL-P_5SGC1,ADL-P_5SGC2,ADL-M_5SGC1,ADL-M_4SDC1,ADL-M_3SDC1,ADL-M_3SDC3,ADL-M_2SDC1,ADL-P_4SDC1,ADL-P_3SDC1RPL-Px_5SGC1,,ADL_SBGA_5GC,RPL-SBGA_3SC1,RPL-SBGA_5SC,ADL-M_3SDC2,,ADL-M_2SDC2,ADL-M_5SGC1,ADL-M_3SDC2,ADL-M_2SDC2,RPL-S_3SDC2,RPL-S_3SDC3, RPL-S_2SDC7, ADL_SBGA_3DC3, ADL_SBGA_3DC1, ADL_SBGA_3DC2, ADL_SBGA_3DC4, RPL-SBGA_5SC, RPL-SBGA_4SC, RPL-SBGA_3SC, RPL-SBGA_2SC1, RPL-SBGA_2SC2, RPL-S_2SDC8</t>
  </si>
  <si>
    <t>Verify WLAN and Bluetooth functionality in OS when AirPlane (Flight) Mode switch in On/OFF state</t>
  </si>
  <si>
    <t>CSS-IVE-113962</t>
  </si>
  <si>
    <t>ICL-ArchReview-PostSi,ICL_BAT_NEW,LKF_ERB_PO,BIOS_EXT_BAT,LKF_PO_Phase2,UDL2.0_ATMS2.0,LKF_PO_New_P3,OBC-CNL-PCH-CNVi-Connectivity-WiFi_BT,OBC-CNL-PTF-CNVd-Connectivity-WiFi_BT,OBC-CFL-PCH-CNVi-Connectivity-WiFi_BT,OBC-CFL-PTF-CNVd-Connectivity-WiFi_BT,OBC-LKF-PTF-CNVd-Connectivity-WiFi_BT,OBC-ICL-PCH-CNVi-Connectivity-WiFi_BT,OBC-ICL-PTF-CNVd-Connectivity-WiFi_BT,OBC-TGL-PCH-CNVi-Connectivity-WiFi_BT,OBC-TGL-PTF-CNVd-Connectivity-WiFi_BT,CML_Delta_From_WHL,MTL_PSS_1.0,RKL-S X2_(CML-S+CMP-H)_S62,RKL-S X2_(CML-S+CMP-H)_S102,MTL_PSS_0.5,UTR_SYNC,RPL_S_MASTER,RPL_S_BackwardComp,ADL-S_ 5SGC_1DPC,ADL-S_4SDC1,ADL-S_4SDC2,ADL-S_4SDC3,ADL-S_3SDC4,ADL_N_MASTER,ADL_N_5SGC1,ADL_N_4SDC1,ADL_N_3SDC1,ADL_N_2SDC1,ADL_N_2SDC2,ADL_N_2SDC3,TGL_H_MASTER,TGL_H_5SGC1,TGL_H_4SDC1,RPL-S_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MTL_S_PSS_0.8,MTL_S_IFWI_PSS_0.8,ADL_N_REV0,ADL-N_REV1,RPL_S_PO_P2,ADL_SBGA_5GC,RPL-SBGA_3SC1,RPL-SBGA_5SC,ADL-M_3SDC2,,ADL-M_2SDC2,ADL-M_5SGC1,ADL-M_3SDC2,ADL-M_2SDC2,RPL-S_3SDC2,RPL-S_3SDC3, RPL-S_2SDC7, ADL_SBGA_3DC3, ADL_SBGA_3DC1, ADL_SBGA_3DC2,RPL_Px_PO_P2, ADL_SBGA_3DC4, MTL-M_3SDC3, MTL-M_5SGC1, MTL-M_4SDC1, MTL-M_4SDC2, MTL-M_2SDC4, MTL-M_2SDC5, MTL-M_2SDC6,RPL_SBGA_PO_P2, RPL-SBGA_5SC, RPL-SBGA_4SC, RPL-SBGA_3SC, RPL-SBGA_2SC1, RPL-SBGA_2SC2, MTL-P_5SGC1, MTL-P_4SDC1, MTL-P_4SDC2, MTL-P_3SDC3, MTL-P_3SDC4, MTL-P_2SDC5, MTL-P_2SDC6, RPL-S_2SDC8</t>
  </si>
  <si>
    <t>Verify WWAN enumeration in OS pre and post S4 , S5 , warm and cold reboot cycles</t>
  </si>
  <si>
    <t>CSS-IVE-145048</t>
  </si>
  <si>
    <t>BIOS_Optimization,COMMON_QRC_BAT,ADL-P_QRC_BAT,UTR_SYNC,ADL-P_SODIMM_DDR5_NA,MTL_M_MASTER,MTL_P_MASTER,ADL_N_MASTER,ADL_N_2SDC2,IFWI_TEST_SUITE,IFWI_COMMON_UNIFIED,MTL_Test_Suite,ADL-P_5SGC1,ADL_M_QRC_BAT,ADL-M_5SGC1,ADL-M_4SDC1,ADL_N_REV0,ADL-N_REV1,RPL_P_MASTER,RPL-SBGA_3SC1,RPL-Px_4SDC1,ADL-M_2SDC1, RPL-P_5SGC1, RPL-P_4SDC1, ADL_SBGA_3DC1, MTL-M_4SDC1, MTL-M_4SDC2,MTL_IFWI_QAC,MTL_IFWI_CBV_PMC,MTL IFWI_Payload_Platform-Val, MTL-P_4SDC1, MTL-P_4SDC2, MTL-P_3SDC3</t>
  </si>
  <si>
    <t>Verify WWAN enumeration pre and post Connected Standby (CMS) cycle</t>
  </si>
  <si>
    <t>CSS-IVE-105421</t>
  </si>
  <si>
    <t>ICL-ArchReview-PostSi,UDL2.0_ATMS2.0,LKF_PO_Phase3,LKF_PO_New_P3,OBC-CNL-PTF-PCIE-Connectivity-WWAN,OBC-CFL-PTF-PCIE-Connectivity-WWAN,OBC-LKF-PTF-PCIE-Connectivity-WWAN,OBC-ICL-PTF-PCIE-Connectivity-WWAN,OBC-TGL-PTF-PCIE-Connectivity-WWAN,CML_Delta_From_WHL,AMLY22_delta_from_Y42,TGL_NEW_BAT,TGL_H_Delta,TGL_H_QRC_NA,IFWI_Payload_Platform,UTR_SYNC,ADL_N_MASTER,MTL_M_MASTER,MTL_P_MASTER,ADL_N_2SDC2,IFWI_TEST_SUITE,IFWI_COMMON_UNIFIED,MTL_Test_Suite,ADL-P_5SGC1,ADL-M_5SGC1,ADL-M_4SDC1,ADL_N_REV0,RPL-Px_5SGC1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</t>
  </si>
  <si>
    <t>Verify WWAN functionality  pre and post S4 , S5 , warm and cold reboot cycles</t>
  </si>
  <si>
    <t>CSS-IVE-145049</t>
  </si>
  <si>
    <t>BIOS_Optimization,COMMON_QRC_BAT,ADL-S_ADP-S_DDR4_2DPC_PO_Phase3,ADL-P_ADP-LP_DDR4_PO Suite_Phase3,PO_Phase_3,ADL-P_ADP-LP_LP5_PO Suite_Phase3,ADL-P_ADP-LP_DDR5_PO Suite_Phase3,ADL-P_ADP-LP_LP4x_PO Suite_Phase3,ADL-P_QRC_BAT,UTR_SYNC,Automation_Inproduction,ADL-P_SODIMM_DDR5_NA,MTL_M_MASTER,MTL_P_MASTER,ADL_N_MASTER,ADL_N_2SDC2,IFWI_TEST_SUITE,IFWI_COMMON_UNIFIED,MTL_Test_Suite,MTL_PSS_1.0,ADL-P_5SGC1,ADL-M_5SGC1,ADL-M_4SDC1,ADL_N_REV0,ADL_N_PO_Phase3,MTL_SIMICS_BLOCK,ADL-N_REV1,RPL_P_MASTER,RPL-SBGA_3SC1,RPL-Px_4SDC1,ADL-M_2SDC1, RPL-P_5SGC1, RPL-P_4SDC1, RPL-P_5SGC1, RPL-P_4SDC1, ADL_SBGA_3DC1, RPL-P_2SDC4, RPL-P_PNP_GC, MTL-M_4SDC1, MTL-M_4SDC2,MTL_IFWI_QAC,MTL_IFWI_CBV_PMC, RPL-SBGA_5SC,MTL IFWI_Payload_Platform-Val, MTL-P_4SDC1, MTL-P_4SDC2, MTL-P_3SDC3</t>
  </si>
  <si>
    <t>Verify xDCI option under USB configuration</t>
  </si>
  <si>
    <t>CSS-IVE-70965</t>
  </si>
  <si>
    <t>CFL-PRDtoTC-Mapping,TCSS-TBT-P1,LKF_ERB_PO,LKF_PO_Phase2,UDL2.0_ATMS2.0,LKF_PO_New_P2,TGL_H_PSS_BIOS_BAT,ADL_S_Dryrun_Done,UTR_SYNC,MTL_P_MASTER,MTL_M_MASTER,MTL-S-SIMICS_DELTA_REQ_TEST,MTL_S_VS0,ADL-M_5SGC1,ADL-M_2SDC2,ADL-M_3SDC1,ADL-M_2SDC1,MTL-M_5SGC1,MTL-M_4SDC1,MTL-M_4SDC2,MTL-M_3SDC3,MTL-M_2SDC4,MTL-M_2SDC5,MTL-M_2SDC6,MTL-P_5SGC1,MTL-P_4SDC1,MTL-P_4SDC2,MTL-P_3SDC3,MTL-P_3SDC4,MTL-P_2SDC5,MTL-P_2SDC6</t>
  </si>
  <si>
    <t>Verify Xml Cli support</t>
  </si>
  <si>
    <t>CSS-IVE-116755</t>
  </si>
  <si>
    <t>UDL2.0_ATMS2.0,OBC-ICL-PTF-Software-Software-XMLCI,OBC-TGL-PTF-Software-Software-XMLCI,TGL_BIOS_PO_P3,JSLP_PO_CI,RKL_S_CMPH_POE_Sanity,RKL_S_TGPH_POE_Sanity,COMMON_QRC_BAT,ADL_S_QRCBAT,ADL-S_Delta1,RKL-S X2_(CML-S+CMP-H)_S102,RKL-S X2_(CML-S+CMP-H)_S62,ADL-P_QRC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4,ADL_N_PSS_0.5,ADL_N_5SGC1,ADL_N_4SDC1,ADL_N_3SDC1,ADL_N_2SDC1,ADL_N_2SDC2,ADL_N_2SDC3,TGL_H_MASTER,MTL_TRY_RUNMTL_TRP_1,MTL_PSS_0.8_NEW,ADL_N_QRCBAT,ADL-P_5SGC1,ADL-P_5SGC2,ADL_M_QRC_BAT,ADL-M_5SGC1,ADL-M_3SDC2,ADL-M_2SDC1,ADL-M_2SDC2,MTL_SIMICS_IN_EXECUTION_TEST,ADL-N_QRC_BAT,RPL_S_QRCBAT,ADL_N_REV0,ADL-N_REV1,ADL_SBGA_5GC,ADL_SBGA_3DC1,ADL_SBGA_3DC2,ADL_SBGA_3DC3,ADL_SBGA_3DC4,ADL_SBGA_3DC,RPL_P_PSS_BIOS,NA_4_FHFLNL_M_PSS0.5,RPL_Px_QRC,LNL_M_PSS0.8,ADL-S_Post-Si_In_Production,MTL-M/P_Pre-Si_In_Production,LNL-M_Pre-Si_In_Production,MTL-S_Pre-Si_In_Production,ADL-N_Post-Si_In_Production,RPL-S_Post-Si_In_Production</t>
  </si>
  <si>
    <t>Verify Xml Cli support for External Bios</t>
  </si>
  <si>
    <t>CSS-IVE-117937</t>
  </si>
  <si>
    <t>OBC-ICL-PTF-Software-Software-XMLCI,COMMON_QRC_BAT,RKL-S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 ,MTL_M_MASTER,MTL_P_MASTER,MTL_S_MASTER,ADL-P_5SGC1,ADL-P_5SGC2,ADL-M_5SGC1,ADL-M_3SDC2,ADL-M_2SDC1,ADL-M_2SDC2,ADL_N_REV0,ADL-N_REV1,ADL_SBGA_5GC,ADL_SBGA_3DC1,ADL_SBGA_3DC2,ADL_SBGA_3DC3,ADL_SBGA_3DC4,ADL_SBGA_3DC</t>
  </si>
  <si>
    <t>Verify Xml Cli support for Test Menu enabled Bios</t>
  </si>
  <si>
    <t>CSS-IVE-118952</t>
  </si>
  <si>
    <t>WCOS_BIOS_EFI_ONLY_TCS,COMMON_QRC_BAT,ADL_S_QRCBAT,RKL-S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MTL_TRY_RUNMTL_TRP_2,MTL_PSS_0.8_NEW,ADL_N_PSS_1.0,ADL-P_5SGC1,ADL-P_5SGC2,ADL_M_QRC_BAT,ADL-M_5SGC1,ADL-M_3SDC2,ADL-M_2SDC1,ADL-M_2SDC2,MTL_SIMICS_IN_EXECUTION_TEST,ADL-N_QRC_BAT,RPL_S_QRCBAT,ADL_SBGA_5GC,ADL_SBGA_3DC1,ADL_SBGA_3DC2,ADL_SBGA_3DC3,ADL_SBGA_3DC4,ADL_SBGA_3DC,RPL_Px_QRC,LNL_M_PSS0.8,ADL-S_Post-Si_In_Production,MTL-M/P_Pre-Si_In_Production,RPL-S_Post-Si_In_Production</t>
  </si>
  <si>
    <t>Verifying Brightness levels in AC/DC mode</t>
  </si>
  <si>
    <t>CSS-IVE-67805</t>
  </si>
  <si>
    <t>InProdATMS1.0_03March2018,PSE 1.0,OBC-CNL-GPU-DDI-Display-eDP,OBC-CFL-GPU-DDI-Display-eDP,OBC-ICL-GPU-DDI-Display-eDP,OBC-TGL-GPU-DDI-Display-eDP,GLK_ATMS1.0_Automated_TCs,COMMON_QRC_BAT,ADL-P_QRC_BAT,UTR_SYNC,ADL_N_MASTER,ADL_N_5SGC1,ADL_N_3SDC1,ADL_N_2SDC1,ADL_N_2SDC2,ADL_N_2SDC3,TGL_H_MASTER,RPL_S_NAMTL_TRP_2,ADL-P_5SGC2,ADL_M_QRC_BAT,ADL-M_5SGC1,ADL-M_3SDC2,ADL-N_QRC_BAT,RPL-Px_5SGC1,RPL-Px_4SDC1,RPL-P_5SGC1,RPL-P_4SDC1,RPL-P_3SDC2,RPL-P_2SDC4,ADL_N_REV0,ADL-N_REV1,ADL-M_3SDC1,ADL-M_3SDC2,ADL-M_2SDC1,ADL-M_2SDC2,EC-FV2,EC-BATTERY,EC-GPIO,L5_milestone_only,TGL_PSS0.8P,ec-tgl-pss-exbat,OBC-CNL-PCH-ISH-Sensors-ALS,OBC-ICL-PCH-ISH-Sensors-ALS,OBC-TGL-PCH-ISH-Sensors-ALS,KBLR_ATMS1.0_Automated_TCs,IFWI_Payload_ISH,MTL_PSS_0.8,MTL_PSS_0.8_NEW,ADL_P_MASTER,MTL_P_MASTER,MTL_M_MASTER,MTL_PSS_1.0_BLOCK,EC-NA,RPL-P_PNP_GC,RPL-P_3SDC3,MTL-M_5SGC1,MTL-M_4SDC1,MTL-M_4SDC2,MTL-M_3SDC3,MTL-M_2SDC4,MTL-M_2SDC5,MTL-M_2SDC6,LNL_M_PSS0.8,LNL_M_PSS1.0,MTL-P_5SGC1,MTL-P_4SDC1,MTL-P_4SDC2,MTL-P_3SDC3,MTL-P_3SDC4,MTL-P_2SDC5,MTL-P_2SDC6</t>
  </si>
  <si>
    <t>Verifying EDID (Extended Display Identification Data) support check for display resolution/refresh rate</t>
  </si>
  <si>
    <t>CSS-IVE-69915</t>
  </si>
  <si>
    <t>UDL2.0_ATMS2.0,RKL_CMLS_CPU_TCS,UTR_SYNC,RPL_S_MASTER,TGL_H_MASTER,RPL-S_ 5SGC1,RPL-S_4SDC1,RPL-S_3SDC1,RPL-S_4SDC2,RPL-S_2SDC1,RPL-S_2SDC2,RPL-S_2SDC3MTL_TRP_2,ADL-P_5SGC1,ADL-P_5SGC2,ADL-M_5SGC1,RPL_Steps_Tag_NA,MTL_Steps_Tag_NA,RPL-Px_5SGC1,RPL-Px_4SDC1,RPL-P_5SGC1,RPL-P_4SDC1,RPL-P_3SDC2,RPL-P_2SDC4,RPL_S_BackwardComp,ADL_N_REV0,ADL-N_REV1,RPL-SBGA_5SC,RPL-SBGA_3S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</si>
  <si>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Virtual/Real Lid Switch functionality</t>
  </si>
  <si>
    <t>CSS-IVE-75959</t>
  </si>
  <si>
    <t>EC-NA,InProdATMS1.0_03March2018,PSE 1.0,OBC-CNL-EC-GPIO-Switches-VirtualLID,OBC-CFL-EC-GPIO-Switches-VirtualLID,OBC-ICL-EC-GPIO-HwBtns/LEDs/Switchs-VirtualLID,OBC-TGL-EC-GPIO-HwBtns/LEDs/Switchs-VirtualLID,KBLR_ATMS1.0_Automated_TCs,TGL_BIOS_PO_P2,TGL_IFWI_PO_P2,CML_EC_BAT,EC-FV,IFWI_Payload_EC,UTR_SYNC,ADL_N_MASTER,ADL_N_5SGC1,ADL_N_4SDC1,ADL_N_3SDC1,ADL_N_2SDC1,ADL_N_2SDC2,ADL_N_2SDC3,IFWI_TEST_SUITE,IFWI_COMMON_UNIFIED,MTL_Test_Suite,MTL_PSS_0.8,TGL_H_MASTER,ADL-P_5SGC1,ADL-P_5SGC2,ADL-M_5SGC1,RPL-Px_5SGC1,RPL-Px_3SDC1,ADL_N_REV0,ADL-N_REV1,ADL_SBGA_5GC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BIOS,RPL-SBGA_5SC,MTL-P_5SGC1,MTL-P_4SDC1,MTL-P_4SDC2,MTL-P_3SDC3,MTL-P_3SDC4,MTL-P_2SDC5,MTL-P_2SDC6</t>
  </si>
  <si>
    <t>NA</t>
  </si>
  <si>
    <t>intel</t>
  </si>
  <si>
    <t>WWAN</t>
  </si>
  <si>
    <t xml:space="preserve">PCIe-X16 Slot </t>
  </si>
  <si>
    <t>S3 cycle ignored</t>
  </si>
  <si>
    <t>Touchpad</t>
  </si>
  <si>
    <t>verified except mini dp</t>
  </si>
  <si>
    <t>Checked with D3 unknown</t>
  </si>
  <si>
    <t>verified with mouse and keyboard didn’t check with LAN</t>
  </si>
  <si>
    <t xml:space="preserve">using cTDP Si </t>
  </si>
  <si>
    <t>Chekced USB 4 dock funtionaltiy with mouse and keyboard</t>
  </si>
  <si>
    <t>checked with D3hot</t>
  </si>
  <si>
    <t>verified with HDA link enabled</t>
  </si>
  <si>
    <t>Checked with DP+edp Display</t>
  </si>
  <si>
    <t>Test Configuration (* is mandatory)</t>
  </si>
  <si>
    <t>SUT_NAME*</t>
  </si>
  <si>
    <t>ADL-M</t>
  </si>
  <si>
    <t>TEST_TYPE*</t>
  </si>
  <si>
    <t>BIOS Ext BAT</t>
  </si>
  <si>
    <t>TEST_BIOS*</t>
  </si>
  <si>
    <t>BASE_BIOS</t>
  </si>
  <si>
    <t>OS_NAME</t>
  </si>
  <si>
    <t>SIMICS_PACKAGE</t>
  </si>
  <si>
    <t>TEST_IFWI</t>
  </si>
  <si>
    <t>IFWI_INGREDIENT</t>
  </si>
  <si>
    <t>TEST_ENV</t>
  </si>
  <si>
    <t>{"CPU":"ADL-M R0", "MEMORY":"LP5"}</t>
  </si>
  <si>
    <t>Assignee</t>
  </si>
  <si>
    <t>Checked with DP display</t>
  </si>
  <si>
    <t>current link speed ignored</t>
  </si>
  <si>
    <t xml:space="preserve"> </t>
  </si>
  <si>
    <t>ADL_MR02_RXA1-XXXADPP_CPSF_SEP4_03710408_CVF_2022WW16.7.1.bin</t>
  </si>
  <si>
    <t>ignore s3</t>
  </si>
  <si>
    <t>scan matrix</t>
  </si>
  <si>
    <t xml:space="preserve">Validate the number of CPU Core enumeration under OS </t>
  </si>
  <si>
    <t xml:space="preserve">Validate USB4 Dock Device functionality on hot insert and removal </t>
  </si>
  <si>
    <t>checked with DP</t>
  </si>
  <si>
    <t>verified with PC10</t>
  </si>
  <si>
    <t>Harshitha</t>
  </si>
  <si>
    <t>Priyanka</t>
  </si>
  <si>
    <t>obtained 0.75</t>
  </si>
  <si>
    <t>verified with mouse and keyboard</t>
  </si>
  <si>
    <t>Verify SMBIOS type 1 provides System information</t>
  </si>
  <si>
    <t>Date</t>
  </si>
  <si>
    <t>Checked with DP</t>
  </si>
  <si>
    <t>Checked with EOM Bit 01</t>
  </si>
  <si>
    <t>Comments</t>
  </si>
  <si>
    <t>ADL_MR02_RXA1-XXXADPP_CPSF_SEP4_03710408_CVF_2022WW24.2.1.bin</t>
  </si>
  <si>
    <t>passed</t>
  </si>
  <si>
    <t>Ramya</t>
  </si>
  <si>
    <t>Gopika</t>
  </si>
  <si>
    <t>Aishwarya</t>
  </si>
  <si>
    <t>Passed</t>
  </si>
  <si>
    <t>Type-C</t>
  </si>
  <si>
    <t>Vinisha</t>
  </si>
  <si>
    <t xml:space="preserve">Verify HDMI &amp; DP hot-plug functionality, with default display connected </t>
  </si>
  <si>
    <t>Failed</t>
  </si>
  <si>
    <t>Embedded keyboard</t>
  </si>
  <si>
    <t>Savitha</t>
  </si>
  <si>
    <t>Type C</t>
  </si>
  <si>
    <t>Faheem</t>
  </si>
  <si>
    <t>ADL-M-SV2-CONS-22.16.4.29A</t>
  </si>
  <si>
    <t>V3275_00_314_SV2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</si>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</sst>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Segoe UI"/>
      <family val="2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color rgb="FF212529"/>
      <name val="Roboto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CC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14" fontId="0" fillId="0" borderId="0" xfId="0" applyNumberFormat="1" applyFill="1"/>
    <xf numFmtId="0" fontId="0" fillId="0" borderId="0" xfId="0" applyFill="1"/>
    <xf numFmtId="0" fontId="8" fillId="0" borderId="0" xfId="0" applyFont="1" applyFill="1"/>
    <xf numFmtId="15" fontId="0" fillId="0" borderId="0" xfId="0" applyNumberFormat="1" applyFill="1"/>
    <xf numFmtId="0" fontId="7" fillId="0" borderId="0" xfId="0" applyFont="1" applyFill="1"/>
    <xf numFmtId="16" fontId="0" fillId="0" borderId="0" xfId="0" applyNumberFormat="1" applyFill="1"/>
    <xf numFmtId="0" fontId="4" fillId="0" borderId="0" xfId="0" applyFont="1" applyFill="1"/>
    <xf numFmtId="0" fontId="5" fillId="0" borderId="0" xfId="0" applyFont="1" applyFill="1"/>
    <xf numFmtId="0" fontId="9" fillId="3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0" fillId="0" borderId="0" xfId="0" applyFont="1" applyFill="1"/>
    <xf numFmtId="0" fontId="0" fillId="6" borderId="0" xfId="0" applyFill="1"/>
    <xf numFmtId="0" fontId="1" fillId="7" borderId="0" xfId="0" applyFont="1" applyFill="1"/>
    <xf numFmtId="0" fontId="11" fillId="8" borderId="0" xfId="0" applyFont="1" applyFill="1" applyAlignment="1">
      <alignment horizontal="left"/>
    </xf>
    <xf numFmtId="0" fontId="6" fillId="0" borderId="0" xfId="0" applyFont="1" applyFill="1" applyAlignment="1"/>
    <xf numFmtId="0" fontId="0" fillId="9" borderId="0" xfId="0" applyFill="1"/>
    <xf numFmtId="0" fontId="2" fillId="10" borderId="0" xfId="0" applyFont="1" applyFill="1"/>
    <xf numFmtId="0" fontId="1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usernames" Target="revisions/userNames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99.xml"/><Relationship Id="rId303" Type="http://schemas.openxmlformats.org/officeDocument/2006/relationships/revisionLog" Target="revisionLog303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268" Type="http://schemas.openxmlformats.org/officeDocument/2006/relationships/revisionLog" Target="revisionLog268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5" Type="http://schemas.openxmlformats.org/officeDocument/2006/relationships/revisionLog" Target="revisionLog5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279" Type="http://schemas.openxmlformats.org/officeDocument/2006/relationships/revisionLog" Target="revisionLog279.xml"/><Relationship Id="rId258" Type="http://schemas.openxmlformats.org/officeDocument/2006/relationships/revisionLog" Target="revisionLog258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71" Type="http://schemas.openxmlformats.org/officeDocument/2006/relationships/revisionLog" Target="revisionLog171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27" Type="http://schemas.openxmlformats.org/officeDocument/2006/relationships/revisionLog" Target="revisionLog227.xml"/><Relationship Id="rId248" Type="http://schemas.openxmlformats.org/officeDocument/2006/relationships/revisionLog" Target="revisionLog248.xml"/><Relationship Id="rId269" Type="http://schemas.openxmlformats.org/officeDocument/2006/relationships/revisionLog" Target="revisionLog269.xml"/><Relationship Id="rId12" Type="http://schemas.openxmlformats.org/officeDocument/2006/relationships/revisionLog" Target="revisionLog12.xml"/><Relationship Id="rId33" Type="http://schemas.openxmlformats.org/officeDocument/2006/relationships/revisionLog" Target="revisionLog3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259" Type="http://schemas.openxmlformats.org/officeDocument/2006/relationships/revisionLog" Target="revisionLog25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44" Type="http://schemas.openxmlformats.org/officeDocument/2006/relationships/revisionLog" Target="revisionLog44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51" Type="http://schemas.openxmlformats.org/officeDocument/2006/relationships/revisionLog" Target="revisionLog151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28" Type="http://schemas.openxmlformats.org/officeDocument/2006/relationships/revisionLog" Target="revisionLog228.xml"/><Relationship Id="rId249" Type="http://schemas.openxmlformats.org/officeDocument/2006/relationships/revisionLog" Target="revisionLog24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281" Type="http://schemas.openxmlformats.org/officeDocument/2006/relationships/revisionLog" Target="revisionLog281.xml"/><Relationship Id="rId34" Type="http://schemas.openxmlformats.org/officeDocument/2006/relationships/revisionLog" Target="revisionLog3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141" Type="http://schemas.openxmlformats.org/officeDocument/2006/relationships/revisionLog" Target="revisionLog141.xml"/><Relationship Id="rId7" Type="http://schemas.openxmlformats.org/officeDocument/2006/relationships/revisionLog" Target="revisionLog7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8" Type="http://schemas.openxmlformats.org/officeDocument/2006/relationships/revisionLog" Target="revisionLog218.xml"/><Relationship Id="rId239" Type="http://schemas.openxmlformats.org/officeDocument/2006/relationships/revisionLog" Target="revisionLog239.xml"/><Relationship Id="rId250" Type="http://schemas.openxmlformats.org/officeDocument/2006/relationships/revisionLog" Target="revisionLog250.xml"/><Relationship Id="rId271" Type="http://schemas.openxmlformats.org/officeDocument/2006/relationships/revisionLog" Target="revisionLog271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24" Type="http://schemas.openxmlformats.org/officeDocument/2006/relationships/revisionLog" Target="revisionLog24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31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229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240" Type="http://schemas.openxmlformats.org/officeDocument/2006/relationships/revisionLog" Target="revisionLog240.xml"/><Relationship Id="rId261" Type="http://schemas.openxmlformats.org/officeDocument/2006/relationships/revisionLog" Target="revisionLog261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287" Type="http://schemas.openxmlformats.org/officeDocument/2006/relationships/revisionLog" Target="revisionLog287.xml"/><Relationship Id="rId14" Type="http://schemas.openxmlformats.org/officeDocument/2006/relationships/revisionLog" Target="revisionLog14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8" Type="http://schemas.openxmlformats.org/officeDocument/2006/relationships/revisionLog" Target="revisionLog8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219" Type="http://schemas.openxmlformats.org/officeDocument/2006/relationships/revisionLog" Target="revisionLog219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3" Type="http://schemas.openxmlformats.org/officeDocument/2006/relationships/revisionLog" Target="revisionLog3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298" Type="http://schemas.openxmlformats.org/officeDocument/2006/relationships/revisionLog" Target="revisionLog298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293" Type="http://schemas.openxmlformats.org/officeDocument/2006/relationships/revisionLog" Target="revisionLog293.xml"/><Relationship Id="rId302" Type="http://schemas.openxmlformats.org/officeDocument/2006/relationships/revisionLog" Target="revisionLog302.xml"/><Relationship Id="rId307" Type="http://schemas.openxmlformats.org/officeDocument/2006/relationships/revisionLog" Target="revisionLog307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220" Type="http://schemas.openxmlformats.org/officeDocument/2006/relationships/revisionLog" Target="revisionLog220.xml"/><Relationship Id="rId241" Type="http://schemas.openxmlformats.org/officeDocument/2006/relationships/revisionLog" Target="revisionLog241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283" Type="http://schemas.openxmlformats.org/officeDocument/2006/relationships/revisionLog" Target="revisionLog283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64" Type="http://schemas.openxmlformats.org/officeDocument/2006/relationships/revisionLog" Target="revisionLog164.xml"/><Relationship Id="rId185" Type="http://schemas.openxmlformats.org/officeDocument/2006/relationships/revisionLog" Target="revisionLog185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4" Type="http://schemas.openxmlformats.org/officeDocument/2006/relationships/revisionLog" Target="revisionLog4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273" Type="http://schemas.openxmlformats.org/officeDocument/2006/relationships/revisionLog" Target="revisionLog273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1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263.xml"/><Relationship Id="rId284" Type="http://schemas.openxmlformats.org/officeDocument/2006/relationships/revisionLog" Target="revisionLog284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8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254" Type="http://schemas.openxmlformats.org/officeDocument/2006/relationships/revisionLog" Target="revisionLog254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300" Type="http://schemas.openxmlformats.org/officeDocument/2006/relationships/revisionLog" Target="revisionLog300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286" Type="http://schemas.openxmlformats.org/officeDocument/2006/relationships/revisionLog" Target="revisionLog286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297" Type="http://schemas.openxmlformats.org/officeDocument/2006/relationships/revisionLog" Target="revisionLog29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30D71E8-15FC-4902-B0D9-D38D6F846020}" diskRevisions="1" revisionId="2070" version="309">
  <header guid="{A3767D8C-D220-4049-A98B-92201863F163}" dateTime="2022-06-29T12:31:04" maxSheetId="3" userName="Nanjundaswamy, HarshithaX" r:id="rId2">
    <sheetIdMap count="2">
      <sheetId val="1"/>
      <sheetId val="2"/>
    </sheetIdMap>
  </header>
  <header guid="{14C3BF1C-F71C-432A-A09C-706689E9D575}" dateTime="2022-06-29T12:34:40" maxSheetId="3" userName="Nanjundaswamy, HarshithaX" r:id="rId3" minRId="3" maxRId="7">
    <sheetIdMap count="2">
      <sheetId val="1"/>
      <sheetId val="2"/>
    </sheetIdMap>
  </header>
  <header guid="{0A36FBDD-295A-4AC7-9611-59A85B18EC16}" dateTime="2022-06-29T12:35:17" maxSheetId="3" userName="Nanjundaswamy, HarshithaX" r:id="rId4" minRId="8" maxRId="9">
    <sheetIdMap count="2">
      <sheetId val="1"/>
      <sheetId val="2"/>
    </sheetIdMap>
  </header>
  <header guid="{AAB40DC3-B6F2-4188-B9F1-622446A91AC5}" dateTime="2022-06-29T12:35:48" maxSheetId="3" userName="Nanjundaswamy, HarshithaX" r:id="rId5" minRId="10" maxRId="11">
    <sheetIdMap count="2">
      <sheetId val="1"/>
      <sheetId val="2"/>
    </sheetIdMap>
  </header>
  <header guid="{24D0F123-0C9B-4251-BE25-61775A6B7463}" dateTime="2022-06-29T12:36:16" maxSheetId="3" userName="Nanjundaswamy, HarshithaX" r:id="rId6" minRId="12" maxRId="13">
    <sheetIdMap count="2">
      <sheetId val="1"/>
      <sheetId val="2"/>
    </sheetIdMap>
  </header>
  <header guid="{3A2D0CA6-D44B-42C0-8F48-703F5D7623F0}" dateTime="2022-06-29T12:37:21" maxSheetId="3" userName="Nanjundaswamy, HarshithaX" r:id="rId7" minRId="14" maxRId="15">
    <sheetIdMap count="2">
      <sheetId val="1"/>
      <sheetId val="2"/>
    </sheetIdMap>
  </header>
  <header guid="{53B9F224-8A76-41F8-BEF7-9263BF6A5DF3}" dateTime="2022-06-29T12:37:55" maxSheetId="3" userName="Nanjundaswamy, HarshithaX" r:id="rId8" minRId="16" maxRId="17">
    <sheetIdMap count="2">
      <sheetId val="1"/>
      <sheetId val="2"/>
    </sheetIdMap>
  </header>
  <header guid="{305B108D-D8EE-4D33-BE7C-7A58F75E930D}" dateTime="2022-06-29T12:38:39" maxSheetId="3" userName="Nanjundaswamy, HarshithaX" r:id="rId9" minRId="18" maxRId="19">
    <sheetIdMap count="2">
      <sheetId val="1"/>
      <sheetId val="2"/>
    </sheetIdMap>
  </header>
  <header guid="{7AA649B2-0C2D-4A0C-98BB-F3F9E464562E}" dateTime="2022-06-29T13:04:24" maxSheetId="3" userName="Nanjundaswamy, HarshithaX" r:id="rId10" minRId="20" maxRId="23">
    <sheetIdMap count="2">
      <sheetId val="1"/>
      <sheetId val="2"/>
    </sheetIdMap>
  </header>
  <header guid="{4050BBC0-F420-418D-BB49-0EE4EC073D0C}" dateTime="2022-06-29T13:07:23" maxSheetId="3" userName="Nanjundaswamy, HarshithaX" r:id="rId11" minRId="24" maxRId="27">
    <sheetIdMap count="2">
      <sheetId val="1"/>
      <sheetId val="2"/>
    </sheetIdMap>
  </header>
  <header guid="{CC097DC7-77C6-4379-941B-ADB2CBA66586}" dateTime="2022-06-29T13:10:23" maxSheetId="3" userName="Marikanti, PriyankaX B" r:id="rId12" minRId="28" maxRId="33">
    <sheetIdMap count="2">
      <sheetId val="1"/>
      <sheetId val="2"/>
    </sheetIdMap>
  </header>
  <header guid="{78FD8210-FEA0-4448-B2F0-A0BCFFBEDFF1}" dateTime="2022-06-29T13:10:46" maxSheetId="3" userName="Nanjundaswamy, HarshithaX" r:id="rId13" minRId="34" maxRId="35">
    <sheetIdMap count="2">
      <sheetId val="1"/>
      <sheetId val="2"/>
    </sheetIdMap>
  </header>
  <header guid="{8BB86608-5700-45EF-9E5C-0D6339B077F7}" dateTime="2022-06-29T13:19:24" maxSheetId="3" userName="Nanjundaswamy, HarshithaX" r:id="rId14" minRId="36" maxRId="40">
    <sheetIdMap count="2">
      <sheetId val="1"/>
      <sheetId val="2"/>
    </sheetIdMap>
  </header>
  <header guid="{168A44BC-D63A-4458-8DA1-D73F943A78B5}" dateTime="2022-06-29T14:26:23" maxSheetId="3" userName="Nanjundaswamy, HarshithaX" r:id="rId15" minRId="43" maxRId="45">
    <sheetIdMap count="2">
      <sheetId val="1"/>
      <sheetId val="2"/>
    </sheetIdMap>
  </header>
  <header guid="{FCDE95A1-378F-476E-A2D3-8F85ECB92A2A}" dateTime="2022-06-29T14:28:31" maxSheetId="3" userName="Nanjundaswamy, HarshithaX" r:id="rId16" minRId="46" maxRId="47">
    <sheetIdMap count="2">
      <sheetId val="1"/>
      <sheetId val="2"/>
    </sheetIdMap>
  </header>
  <header guid="{FE7F14A0-BDBC-4E85-86F8-EFD53B8747F6}" dateTime="2022-06-29T14:30:20" maxSheetId="3" userName="Nanjundaswamy, HarshithaX" r:id="rId17" minRId="48" maxRId="49">
    <sheetIdMap count="2">
      <sheetId val="1"/>
      <sheetId val="2"/>
    </sheetIdMap>
  </header>
  <header guid="{84A939A0-4E4D-4145-8A1B-686BD9B1202E}" dateTime="2022-06-29T14:30:59" maxSheetId="3" userName="Nanjundaswamy, HarshithaX" r:id="rId18" minRId="50" maxRId="51">
    <sheetIdMap count="2">
      <sheetId val="1"/>
      <sheetId val="2"/>
    </sheetIdMap>
  </header>
  <header guid="{32B7C960-F957-48E5-9159-EF2B67B5DC4F}" dateTime="2022-06-29T14:31:28" maxSheetId="3" userName="Nanjundaswamy, HarshithaX" r:id="rId19" minRId="52" maxRId="54">
    <sheetIdMap count="2">
      <sheetId val="1"/>
      <sheetId val="2"/>
    </sheetIdMap>
  </header>
  <header guid="{8519A7F5-70AB-4223-A0F2-6C9677827DFA}" dateTime="2022-06-29T14:35:12" maxSheetId="3" userName="Nanjundaswamy, HarshithaX" r:id="rId20" minRId="55" maxRId="59">
    <sheetIdMap count="2">
      <sheetId val="1"/>
      <sheetId val="2"/>
    </sheetIdMap>
  </header>
  <header guid="{0E8BFD3C-33B6-467A-BDEE-0904EA2566CE}" dateTime="2022-06-29T14:37:04" maxSheetId="3" userName="Nanjundaswamy, HarshithaX" r:id="rId21" minRId="60" maxRId="62">
    <sheetIdMap count="2">
      <sheetId val="1"/>
      <sheetId val="2"/>
    </sheetIdMap>
  </header>
  <header guid="{4B940C14-90A1-47C4-9E9C-1892BE835817}" dateTime="2022-06-29T14:47:37" maxSheetId="3" userName="Nanjundaswamy, HarshithaX" r:id="rId22" minRId="63" maxRId="65">
    <sheetIdMap count="2">
      <sheetId val="1"/>
      <sheetId val="2"/>
    </sheetIdMap>
  </header>
  <header guid="{E07B5901-AF8E-4562-A6FC-02754A5E9ABF}" dateTime="2022-06-29T15:05:31" maxSheetId="3" userName="Nanjundaswamy, HarshithaX" r:id="rId23" minRId="66" maxRId="68">
    <sheetIdMap count="2">
      <sheetId val="1"/>
      <sheetId val="2"/>
    </sheetIdMap>
  </header>
  <header guid="{41DA81E4-2A23-4ED3-901F-63BDA147290B}" dateTime="2022-06-29T15:10:38" maxSheetId="3" userName="Marikanti, PriyankaX B" r:id="rId24" minRId="69" maxRId="78">
    <sheetIdMap count="2">
      <sheetId val="1"/>
      <sheetId val="2"/>
    </sheetIdMap>
  </header>
  <header guid="{0819F800-3A08-4ABB-B3DB-CDB5F6DA8007}" dateTime="2022-06-29T15:18:46" maxSheetId="3" userName="Nanjundaswamy, HarshithaX" r:id="rId25" minRId="79" maxRId="82">
    <sheetIdMap count="2">
      <sheetId val="1"/>
      <sheetId val="2"/>
    </sheetIdMap>
  </header>
  <header guid="{05F05209-431B-4ECE-B6D8-276A1E52BA15}" dateTime="2022-06-29T15:21:39" maxSheetId="3" userName="U, SavithaX B" r:id="rId26">
    <sheetIdMap count="2">
      <sheetId val="1"/>
      <sheetId val="2"/>
    </sheetIdMap>
  </header>
  <header guid="{44625250-C465-4ABE-BA20-7D31F48365AC}" dateTime="2022-06-29T15:22:55" maxSheetId="3" userName="Nanjundaswamy, HarshithaX" r:id="rId27" minRId="85" maxRId="87">
    <sheetIdMap count="2">
      <sheetId val="1"/>
      <sheetId val="2"/>
    </sheetIdMap>
  </header>
  <header guid="{54B2503E-A8D7-4F52-A52C-6C5F03877BC6}" dateTime="2022-06-29T15:54:37" maxSheetId="3" userName="Nanjundaswamy, HarshithaX" r:id="rId28" minRId="88" maxRId="90">
    <sheetIdMap count="2">
      <sheetId val="1"/>
      <sheetId val="2"/>
    </sheetIdMap>
  </header>
  <header guid="{ED9D2E82-BF97-46F1-9C67-F1BF5EAC53BA}" dateTime="2022-06-29T16:07:44" maxSheetId="3" userName="Nanjundaswamy, HarshithaX" r:id="rId29" minRId="91" maxRId="92">
    <sheetIdMap count="2">
      <sheetId val="1"/>
      <sheetId val="2"/>
    </sheetIdMap>
  </header>
  <header guid="{4089BF31-B113-4F2A-9D94-13865AA13F64}" dateTime="2022-06-29T16:10:56" maxSheetId="3" userName="Nanjundaswamy, HarshithaX" r:id="rId30" minRId="95" maxRId="96">
    <sheetIdMap count="2">
      <sheetId val="1"/>
      <sheetId val="2"/>
    </sheetIdMap>
  </header>
  <header guid="{C6550BA1-38CE-43EF-94CE-ABAEE39A1990}" dateTime="2022-06-29T16:12:24" maxSheetId="3" userName="Marikanti, PriyankaX B" r:id="rId31" minRId="97" maxRId="103">
    <sheetIdMap count="2">
      <sheetId val="1"/>
      <sheetId val="2"/>
    </sheetIdMap>
  </header>
  <header guid="{2191C513-E651-488F-8B41-008F23C0C20F}" dateTime="2022-06-29T16:14:32" maxSheetId="3" userName="Nanjundaswamy, HarshithaX" r:id="rId32" minRId="104" maxRId="105">
    <sheetIdMap count="2">
      <sheetId val="1"/>
      <sheetId val="2"/>
    </sheetIdMap>
  </header>
  <header guid="{A2AABC1F-57B5-4ED1-939F-CA87CB379000}" dateTime="2022-06-29T16:24:34" maxSheetId="3" userName="Marikanti, PriyankaX B" r:id="rId33" minRId="106" maxRId="114">
    <sheetIdMap count="2">
      <sheetId val="1"/>
      <sheetId val="2"/>
    </sheetIdMap>
  </header>
  <header guid="{89709043-EC29-4C6D-818E-751C36DE8CB7}" dateTime="2022-06-29T16:51:44" maxSheetId="3" userName="Marikanti, PriyankaX B" r:id="rId34" minRId="115" maxRId="116">
    <sheetIdMap count="2">
      <sheetId val="1"/>
      <sheetId val="2"/>
    </sheetIdMap>
  </header>
  <header guid="{3BD5C16F-550F-4394-A415-0937D9946D24}" dateTime="2022-06-29T16:52:31" maxSheetId="3" userName="Marikanti, PriyankaX B" r:id="rId35" minRId="117" maxRId="118">
    <sheetIdMap count="2">
      <sheetId val="1"/>
      <sheetId val="2"/>
    </sheetIdMap>
  </header>
  <header guid="{071E6CBF-6CB1-4692-8B31-D8B37EDE130F}" dateTime="2022-06-29T17:08:32" maxSheetId="3" userName="Marikanti, PriyankaX B" r:id="rId36" minRId="121" maxRId="122">
    <sheetIdMap count="2">
      <sheetId val="1"/>
      <sheetId val="2"/>
    </sheetIdMap>
  </header>
  <header guid="{86536D55-46F0-421E-917F-DF9DF00FA77B}" dateTime="2022-06-29T17:08:36" maxSheetId="3" userName="Nanjundaswamy, HarshithaX" r:id="rId37" minRId="123">
    <sheetIdMap count="2">
      <sheetId val="1"/>
      <sheetId val="2"/>
    </sheetIdMap>
  </header>
  <header guid="{4BC1D7E7-88F0-471E-914C-C1D6AAAF6417}" dateTime="2022-06-29T17:08:59" maxSheetId="3" userName="Marikanti, PriyankaX B" r:id="rId38">
    <sheetIdMap count="2">
      <sheetId val="1"/>
      <sheetId val="2"/>
    </sheetIdMap>
  </header>
  <header guid="{5C9C83E5-1778-4AB2-A1D9-3C5E32014390}" dateTime="2022-06-29T17:24:31" maxSheetId="3" userName="Nanjundaswamy, HarshithaX" r:id="rId39" minRId="126" maxRId="127">
    <sheetIdMap count="2">
      <sheetId val="1"/>
      <sheetId val="2"/>
    </sheetIdMap>
  </header>
  <header guid="{82485D52-D129-4BB6-9A81-B9FA49F54009}" dateTime="2022-06-29T17:26:23" maxSheetId="3" userName="Nanjundaswamy, HarshithaX" r:id="rId40" minRId="128" maxRId="129">
    <sheetIdMap count="2">
      <sheetId val="1"/>
      <sheetId val="2"/>
    </sheetIdMap>
  </header>
  <header guid="{C17B4651-9FAB-4378-8460-03BCDB0C0D9C}" dateTime="2022-06-29T17:28:13" maxSheetId="3" userName="Marikanti, PriyankaX B" r:id="rId41" minRId="130" maxRId="131">
    <sheetIdMap count="2">
      <sheetId val="1"/>
      <sheetId val="2"/>
    </sheetIdMap>
  </header>
  <header guid="{CDD66B81-F1F7-454B-B69B-4981F33940DF}" dateTime="2022-06-29T17:52:13" maxSheetId="3" userName="Marikanti, PriyankaX B" r:id="rId42" minRId="134" maxRId="136">
    <sheetIdMap count="2">
      <sheetId val="1"/>
      <sheetId val="2"/>
    </sheetIdMap>
  </header>
  <header guid="{4CADDDCA-A1CD-4184-8370-8E9C9D916D9F}" dateTime="2022-06-29T17:55:30" maxSheetId="3" userName="Marikanti, PriyankaX B" r:id="rId43" minRId="137" maxRId="142">
    <sheetIdMap count="2">
      <sheetId val="1"/>
      <sheetId val="2"/>
    </sheetIdMap>
  </header>
  <header guid="{5C6F67BD-788C-419D-8C81-A7EED1FBAE40}" dateTime="2022-06-29T18:06:31" maxSheetId="3" userName="Br, RamyaX" r:id="rId44" minRId="143" maxRId="144">
    <sheetIdMap count="2">
      <sheetId val="1"/>
      <sheetId val="2"/>
    </sheetIdMap>
  </header>
  <header guid="{D738A290-FA88-4B4C-B462-45CB4DD0020D}" dateTime="2022-06-29T18:56:08" maxSheetId="3" userName="Br, RamyaX" r:id="rId45" minRId="147" maxRId="153">
    <sheetIdMap count="2">
      <sheetId val="1"/>
      <sheetId val="2"/>
    </sheetIdMap>
  </header>
  <header guid="{66F99350-BEDF-40F8-9B28-28C2E3860148}" dateTime="2022-06-29T19:11:53" maxSheetId="3" userName="Br, RamyaX" r:id="rId46" minRId="154" maxRId="155">
    <sheetIdMap count="2">
      <sheetId val="1"/>
      <sheetId val="2"/>
    </sheetIdMap>
  </header>
  <header guid="{BDC2F305-59B8-4E22-AA37-F022E8A8441D}" dateTime="2022-06-30T10:07:36" maxSheetId="3" userName="Nanjundaswamy, HarshithaX" r:id="rId47" minRId="156" maxRId="157">
    <sheetIdMap count="2">
      <sheetId val="1"/>
      <sheetId val="2"/>
    </sheetIdMap>
  </header>
  <header guid="{8C120FA7-09FE-4025-A9F6-DFF4FB04448D}" dateTime="2022-06-30T10:21:02" maxSheetId="3" userName="Nanjundaswamy, HarshithaX" r:id="rId48">
    <sheetIdMap count="2">
      <sheetId val="1"/>
      <sheetId val="2"/>
    </sheetIdMap>
  </header>
  <header guid="{C844B443-DC59-4FA2-9DFD-13ED57594B1E}" dateTime="2022-06-30T10:30:21" maxSheetId="3" userName="U, SavithaX B" r:id="rId49">
    <sheetIdMap count="2">
      <sheetId val="1"/>
      <sheetId val="2"/>
    </sheetIdMap>
  </header>
  <header guid="{0217527E-905E-47EE-95F5-D36F041A03F0}" dateTime="2022-06-30T10:30:37" maxSheetId="3" userName="U, SavithaX B" r:id="rId50">
    <sheetIdMap count="2">
      <sheetId val="1"/>
      <sheetId val="2"/>
    </sheetIdMap>
  </header>
  <header guid="{E3849082-77B9-4F5B-9568-ACB202D0F6C2}" dateTime="2022-06-30T10:36:04" maxSheetId="3" userName="U, SavithaX B" r:id="rId51" minRId="164" maxRId="203">
    <sheetIdMap count="2">
      <sheetId val="1"/>
      <sheetId val="2"/>
    </sheetIdMap>
  </header>
  <header guid="{91D52A68-662A-4EC4-8232-5DFA1AAF87C8}" dateTime="2022-06-30T10:44:20" maxSheetId="3" userName="Marikanti, PriyankaX B" r:id="rId52" minRId="206" maxRId="208">
    <sheetIdMap count="2">
      <sheetId val="1"/>
      <sheetId val="2"/>
    </sheetIdMap>
  </header>
  <header guid="{6C9C8A46-5AB7-463D-8317-470123FD821F}" dateTime="2022-06-30T10:45:19" maxSheetId="3" userName="Nanjundaswamy, HarshithaX" r:id="rId53" minRId="209" maxRId="210">
    <sheetIdMap count="2">
      <sheetId val="1"/>
      <sheetId val="2"/>
    </sheetIdMap>
  </header>
  <header guid="{6FEF8065-2AB3-4C3C-9BAB-C8B0096FE267}" dateTime="2022-06-30T11:04:33" maxSheetId="3" userName="Marikanti, PriyankaX B" r:id="rId54" minRId="213" maxRId="216">
    <sheetIdMap count="2">
      <sheetId val="1"/>
      <sheetId val="2"/>
    </sheetIdMap>
  </header>
  <header guid="{C87795E5-3A2A-4094-B349-6F9E41BED854}" dateTime="2022-06-30T11:14:45" maxSheetId="3" userName="Nanjundaswamy, HarshithaX" r:id="rId55" minRId="217" maxRId="218">
    <sheetIdMap count="2">
      <sheetId val="1"/>
      <sheetId val="2"/>
    </sheetIdMap>
  </header>
  <header guid="{BFAC43A7-55AA-4847-AAF5-D9AD84F88E5D}" dateTime="2022-06-30T11:18:18" maxSheetId="3" userName="Marikanti, PriyankaX B" r:id="rId56" minRId="219" maxRId="220">
    <sheetIdMap count="2">
      <sheetId val="1"/>
      <sheetId val="2"/>
    </sheetIdMap>
  </header>
  <header guid="{23902EDC-CB60-4EB9-B596-4B4AC2EF3603}" dateTime="2022-06-30T11:31:55" maxSheetId="3" userName="Nanjundaswamy, HarshithaX" r:id="rId57" minRId="221" maxRId="222">
    <sheetIdMap count="2">
      <sheetId val="1"/>
      <sheetId val="2"/>
    </sheetIdMap>
  </header>
  <header guid="{18AF46D8-EEEC-458C-A630-4397D0A806F3}" dateTime="2022-06-30T11:40:49" maxSheetId="3" userName="Nanjundaswamy, HarshithaX" r:id="rId58">
    <sheetIdMap count="2">
      <sheetId val="1"/>
      <sheetId val="2"/>
    </sheetIdMap>
  </header>
  <header guid="{9D749D13-D1E1-422C-9EEE-18C3B66163BE}" dateTime="2022-06-30T11:55:33" maxSheetId="3" userName="Vincent Laila Kumari, VinishaX" r:id="rId59" minRId="225" maxRId="226">
    <sheetIdMap count="2">
      <sheetId val="1"/>
      <sheetId val="2"/>
    </sheetIdMap>
  </header>
  <header guid="{7944BE81-B562-4891-9FB5-ECFE1F0836BF}" dateTime="2022-06-30T12:03:02" maxSheetId="3" userName="U, SavithaX B" r:id="rId60" minRId="229">
    <sheetIdMap count="2">
      <sheetId val="1"/>
      <sheetId val="2"/>
    </sheetIdMap>
  </header>
  <header guid="{D9C59DAD-0E70-43E2-AE30-CF661AFB9E38}" dateTime="2022-06-30T12:07:16" maxSheetId="3" userName="Nanjundaswamy, HarshithaX" r:id="rId61" minRId="230" maxRId="235">
    <sheetIdMap count="2">
      <sheetId val="1"/>
      <sheetId val="2"/>
    </sheetIdMap>
  </header>
  <header guid="{4597EEAD-6014-4BB4-909A-A0ACBAD39FD7}" dateTime="2022-06-30T12:08:51" maxSheetId="3" userName="Nanjundaswamy, HarshithaX" r:id="rId62" minRId="236" maxRId="237">
    <sheetIdMap count="2">
      <sheetId val="1"/>
      <sheetId val="2"/>
    </sheetIdMap>
  </header>
  <header guid="{0F89A3E2-3076-42E3-8106-CE8C66463DA7}" dateTime="2022-06-30T12:12:40" maxSheetId="3" userName="Vincent Laila Kumari, VinishaX" r:id="rId63" minRId="238" maxRId="253">
    <sheetIdMap count="2">
      <sheetId val="1"/>
      <sheetId val="2"/>
    </sheetIdMap>
  </header>
  <header guid="{563CD4A8-311D-4A25-B1EE-24AAA7A5BF86}" dateTime="2022-06-30T12:13:21" maxSheetId="3" userName="Nanjundaswamy, HarshithaX" r:id="rId64" minRId="254" maxRId="255">
    <sheetIdMap count="2">
      <sheetId val="1"/>
      <sheetId val="2"/>
    </sheetIdMap>
  </header>
  <header guid="{7C8792D4-045D-478F-B44E-0DB806C4AEBA}" dateTime="2022-06-30T12:18:16" maxSheetId="3" userName="Nanjundaswamy, HarshithaX" r:id="rId65" minRId="256" maxRId="257">
    <sheetIdMap count="2">
      <sheetId val="1"/>
      <sheetId val="2"/>
    </sheetIdMap>
  </header>
  <header guid="{36876EC0-C20C-4381-A378-2D9C22B042A9}" dateTime="2022-06-30T12:22:09" maxSheetId="3" userName="Marikanti, PriyankaX B" r:id="rId66" minRId="258" maxRId="259">
    <sheetIdMap count="2">
      <sheetId val="1"/>
      <sheetId val="2"/>
    </sheetIdMap>
  </header>
  <header guid="{084449F8-38B0-4993-8A24-C0A4E3715B66}" dateTime="2022-06-30T12:55:29" maxSheetId="3" userName="Marikanti, PriyankaX B" r:id="rId67" minRId="260" maxRId="261">
    <sheetIdMap count="2">
      <sheetId val="1"/>
      <sheetId val="2"/>
    </sheetIdMap>
  </header>
  <header guid="{4BAF9CA1-EDEE-47AC-A37C-82A93375DA16}" dateTime="2022-06-30T13:07:50" maxSheetId="3" userName="Marikanti, PriyankaX B" r:id="rId68" minRId="262">
    <sheetIdMap count="2">
      <sheetId val="1"/>
      <sheetId val="2"/>
    </sheetIdMap>
  </header>
  <header guid="{27D502DB-5680-4DD9-BBD6-7C12ECD63478}" dateTime="2022-06-30T13:14:54" maxSheetId="3" userName="U, SavithaX B" r:id="rId69" minRId="263" maxRId="292">
    <sheetIdMap count="2">
      <sheetId val="1"/>
      <sheetId val="2"/>
    </sheetIdMap>
  </header>
  <header guid="{9719DEA4-60A0-49E5-9F93-9BD27AA343F2}" dateTime="2022-06-30T13:15:17" maxSheetId="3" userName="U, SavithaX B" r:id="rId70" minRId="293" maxRId="368">
    <sheetIdMap count="2">
      <sheetId val="1"/>
      <sheetId val="2"/>
    </sheetIdMap>
  </header>
  <header guid="{0CE203D8-4440-405C-A934-35D1D5473AED}" dateTime="2022-06-30T13:15:20" maxSheetId="3" userName="Marikanti, PriyankaX B" r:id="rId71" minRId="369" maxRId="370">
    <sheetIdMap count="2">
      <sheetId val="1"/>
      <sheetId val="2"/>
    </sheetIdMap>
  </header>
  <header guid="{CA31743E-BD34-43B2-B261-B18158491AFE}" dateTime="2022-06-30T13:15:32" maxSheetId="3" userName="U, SavithaX B" r:id="rId72" minRId="371" maxRId="380">
    <sheetIdMap count="2">
      <sheetId val="1"/>
      <sheetId val="2"/>
    </sheetIdMap>
  </header>
  <header guid="{FF551662-C8C8-4108-B99D-DF3D6B9BA729}" dateTime="2022-06-30T13:16:22" maxSheetId="3" userName="U, SavithaX B" r:id="rId73" minRId="381" maxRId="393">
    <sheetIdMap count="2">
      <sheetId val="1"/>
      <sheetId val="2"/>
    </sheetIdMap>
  </header>
  <header guid="{3049B359-D189-4C66-97DF-F937978856BE}" dateTime="2022-06-30T13:16:50" maxSheetId="3" userName="U, SavithaX B" r:id="rId74" minRId="396" maxRId="398">
    <sheetIdMap count="2">
      <sheetId val="1"/>
      <sheetId val="2"/>
    </sheetIdMap>
  </header>
  <header guid="{75370315-D5AF-48E1-9D4C-CF61F19033D4}" dateTime="2022-06-30T13:17:23" maxSheetId="3" userName="U, SavithaX B" r:id="rId75" minRId="399" maxRId="401">
    <sheetIdMap count="2">
      <sheetId val="1"/>
      <sheetId val="2"/>
    </sheetIdMap>
  </header>
  <header guid="{8B95DD03-F9BC-4665-9662-61A9FD545062}" dateTime="2022-06-30T13:18:06" maxSheetId="3" userName="U, SavithaX B" r:id="rId76" minRId="402" maxRId="425">
    <sheetIdMap count="2">
      <sheetId val="1"/>
      <sheetId val="2"/>
    </sheetIdMap>
  </header>
  <header guid="{EDA3592A-B056-4227-AD9D-AE9840888503}" dateTime="2022-06-30T13:18:49" maxSheetId="3" userName="U, SavithaX B" r:id="rId77" minRId="428" maxRId="466">
    <sheetIdMap count="2">
      <sheetId val="1"/>
      <sheetId val="2"/>
    </sheetIdMap>
  </header>
  <header guid="{1A81A9FC-1736-4CE0-88D1-D78FA6F71956}" dateTime="2022-06-30T13:19:26" maxSheetId="3" userName="U, SavithaX B" r:id="rId78" minRId="467" maxRId="493">
    <sheetIdMap count="2">
      <sheetId val="1"/>
      <sheetId val="2"/>
    </sheetIdMap>
  </header>
  <header guid="{FAA8247D-DC5E-48E2-B30D-0981BF9F82C3}" dateTime="2022-06-30T14:22:11" maxSheetId="3" userName="Vincent Laila Kumari, VinishaX" r:id="rId79" minRId="494" maxRId="503">
    <sheetIdMap count="2">
      <sheetId val="1"/>
      <sheetId val="2"/>
    </sheetIdMap>
  </header>
  <header guid="{AFB0C8A3-25A1-49A3-981E-FF7606DD10EA}" dateTime="2022-06-30T14:28:17" maxSheetId="3" userName="Nanjundaswamy, HarshithaX" r:id="rId80" minRId="504" maxRId="507">
    <sheetIdMap count="2">
      <sheetId val="1"/>
      <sheetId val="2"/>
    </sheetIdMap>
  </header>
  <header guid="{92E5B6D5-5F40-4937-AF95-6302F4B0BDB6}" dateTime="2022-06-30T14:39:05" maxSheetId="3" userName="Nanjundaswamy, HarshithaX" r:id="rId81" minRId="508" maxRId="510">
    <sheetIdMap count="2">
      <sheetId val="1"/>
      <sheetId val="2"/>
    </sheetIdMap>
  </header>
  <header guid="{C2B9460A-C62D-47F1-A69F-CE47AFB9F294}" dateTime="2022-06-30T14:41:12" maxSheetId="3" userName="Nanjundaswamy, HarshithaX" r:id="rId82" minRId="511" maxRId="512">
    <sheetIdMap count="2">
      <sheetId val="1"/>
      <sheetId val="2"/>
    </sheetIdMap>
  </header>
  <header guid="{E775F9D9-B078-4045-AB3F-65ACC168DA70}" dateTime="2022-06-30T14:42:27" maxSheetId="3" userName="U, SavithaX B" r:id="rId83">
    <sheetIdMap count="2">
      <sheetId val="1"/>
      <sheetId val="2"/>
    </sheetIdMap>
  </header>
  <header guid="{D78E353C-E905-48F4-9C2E-CF5C0D8287A2}" dateTime="2022-06-30T14:43:16" maxSheetId="3" userName="Vincent Laila Kumari, VinishaX" r:id="rId84" minRId="515" maxRId="535">
    <sheetIdMap count="2">
      <sheetId val="1"/>
      <sheetId val="2"/>
    </sheetIdMap>
  </header>
  <header guid="{BA7F00FF-683B-4D2E-90D5-696005E36E04}" dateTime="2022-06-30T14:45:10" maxSheetId="3" userName="Marikanti, PriyankaX B" r:id="rId85" minRId="536" maxRId="537">
    <sheetIdMap count="2">
      <sheetId val="1"/>
      <sheetId val="2"/>
    </sheetIdMap>
  </header>
  <header guid="{5B9FF130-0BDD-4B79-A097-7852698FB51A}" dateTime="2022-06-30T15:01:08" maxSheetId="3" userName="Nanjundaswamy, HarshithaX" r:id="rId86" minRId="538" maxRId="546">
    <sheetIdMap count="2">
      <sheetId val="1"/>
      <sheetId val="2"/>
    </sheetIdMap>
  </header>
  <header guid="{48093383-B012-4E8B-9C3F-F1DD1282B7CB}" dateTime="2022-06-30T15:14:52" maxSheetId="3" userName="Nanjundaswamy, HarshithaX" r:id="rId87" minRId="547" maxRId="554">
    <sheetIdMap count="2">
      <sheetId val="1"/>
      <sheetId val="2"/>
    </sheetIdMap>
  </header>
  <header guid="{A8F97E49-C15D-42FE-9508-12AFF2C84BD4}" dateTime="2022-06-30T15:15:11" maxSheetId="3" userName="Nanjundaswamy, HarshithaX" r:id="rId88" minRId="555" maxRId="556">
    <sheetIdMap count="2">
      <sheetId val="1"/>
      <sheetId val="2"/>
    </sheetIdMap>
  </header>
  <header guid="{2D957AA5-4385-4AF3-A1C8-2CAEE9F2A202}" dateTime="2022-06-30T15:15:31" maxSheetId="3" userName="Nanjundaswamy, HarshithaX" r:id="rId89" minRId="557" maxRId="558">
    <sheetIdMap count="2">
      <sheetId val="1"/>
      <sheetId val="2"/>
    </sheetIdMap>
  </header>
  <header guid="{F1A5B361-4C7B-49D6-B56E-6718FB43ADAB}" dateTime="2022-06-30T15:16:45" maxSheetId="3" userName="Vincent Laila Kumari, VinishaX" r:id="rId90" minRId="559" maxRId="563">
    <sheetIdMap count="2">
      <sheetId val="1"/>
      <sheetId val="2"/>
    </sheetIdMap>
  </header>
  <header guid="{F091A078-7B55-4CCC-AE57-8D3AFB1152E2}" dateTime="2022-06-30T15:17:04" maxSheetId="3" userName="Nanjundaswamy, HarshithaX" r:id="rId91" minRId="564" maxRId="565">
    <sheetIdMap count="2">
      <sheetId val="1"/>
      <sheetId val="2"/>
    </sheetIdMap>
  </header>
  <header guid="{8EB438CE-3006-451A-BAC6-E3F24FD31F53}" dateTime="2022-06-30T15:18:23" maxSheetId="3" userName="Nanjundaswamy, HarshithaX" r:id="rId92" minRId="566" maxRId="568">
    <sheetIdMap count="2">
      <sheetId val="1"/>
      <sheetId val="2"/>
    </sheetIdMap>
  </header>
  <header guid="{8D7E2864-7BC7-4F5A-9E47-CA2712E38A29}" dateTime="2022-06-30T15:18:49" maxSheetId="3" userName="Nanjundaswamy, HarshithaX" r:id="rId93" minRId="569" maxRId="571">
    <sheetIdMap count="2">
      <sheetId val="1"/>
      <sheetId val="2"/>
    </sheetIdMap>
  </header>
  <header guid="{612615BA-5306-4888-8712-C4D932B0C8EA}" dateTime="2022-06-30T15:23:00" maxSheetId="3" userName="Nanjundaswamy, HarshithaX" r:id="rId94" minRId="572" maxRId="574">
    <sheetIdMap count="2">
      <sheetId val="1"/>
      <sheetId val="2"/>
    </sheetIdMap>
  </header>
  <header guid="{BA3871E9-646B-478D-BA02-FADB8EA0C339}" dateTime="2022-06-30T15:23:24" maxSheetId="3" userName="Br, RamyaX" r:id="rId95" minRId="575" maxRId="588">
    <sheetIdMap count="2">
      <sheetId val="1"/>
      <sheetId val="2"/>
    </sheetIdMap>
  </header>
  <header guid="{E8F582B6-A8F8-444C-B288-F1DBFC05F2EE}" dateTime="2022-06-30T15:23:51" maxSheetId="3" userName="Br, RamyaX" r:id="rId96" minRId="589" maxRId="590">
    <sheetIdMap count="2">
      <sheetId val="1"/>
      <sheetId val="2"/>
    </sheetIdMap>
  </header>
  <header guid="{4567641E-855F-40F8-B988-C316978CD258}" dateTime="2022-06-30T15:25:51" maxSheetId="3" userName="Nanjundaswamy, HarshithaX" r:id="rId97" minRId="591" maxRId="592">
    <sheetIdMap count="2">
      <sheetId val="1"/>
      <sheetId val="2"/>
    </sheetIdMap>
  </header>
  <header guid="{52296F66-40FF-420D-A27F-CEAFAF3CA585}" dateTime="2022-06-30T15:35:08" maxSheetId="3" userName="Nanjundaswamy, HarshithaX" r:id="rId98" minRId="593" maxRId="594">
    <sheetIdMap count="2">
      <sheetId val="1"/>
      <sheetId val="2"/>
    </sheetIdMap>
  </header>
  <header guid="{95765AA3-3BF3-4574-8A84-7D0F494DFF80}" dateTime="2022-06-30T15:46:56" maxSheetId="3" userName="Nanjundaswamy, HarshithaX" r:id="rId99" minRId="595" maxRId="598">
    <sheetIdMap count="2">
      <sheetId val="1"/>
      <sheetId val="2"/>
    </sheetIdMap>
  </header>
  <header guid="{CAF4F0A4-F92D-4B8A-9AC7-32B96829D6BE}" dateTime="2022-06-30T15:47:44" maxSheetId="3" userName="Br, RamyaX" r:id="rId100" minRId="599" maxRId="606">
    <sheetIdMap count="2">
      <sheetId val="1"/>
      <sheetId val="2"/>
    </sheetIdMap>
  </header>
  <header guid="{1D81B330-AF23-4BB6-B51F-6EBA2383B3CC}" dateTime="2022-06-30T15:49:56" maxSheetId="3" userName="Br, RamyaX" r:id="rId101" minRId="607" maxRId="608">
    <sheetIdMap count="2">
      <sheetId val="1"/>
      <sheetId val="2"/>
    </sheetIdMap>
  </header>
  <header guid="{5A92F164-317B-454A-91D4-DBB75BC426BD}" dateTime="2022-06-30T16:06:54" maxSheetId="3" userName="Vincent Laila Kumari, VinishaX" r:id="rId102" minRId="611" maxRId="638">
    <sheetIdMap count="2">
      <sheetId val="1"/>
      <sheetId val="2"/>
    </sheetIdMap>
  </header>
  <header guid="{F700275B-81A3-4B56-A02C-971750F04FF9}" dateTime="2022-06-30T16:09:05" maxSheetId="3" userName="Vincent Laila Kumari, VinishaX" r:id="rId103" minRId="639" maxRId="640">
    <sheetIdMap count="2">
      <sheetId val="1"/>
      <sheetId val="2"/>
    </sheetIdMap>
  </header>
  <header guid="{47C27293-B73A-4CD9-A999-A3DE9F7CC586}" dateTime="2022-06-30T16:10:34" maxSheetId="3" userName="Vincent Laila Kumari, VinishaX" r:id="rId104" minRId="641" maxRId="680">
    <sheetIdMap count="2">
      <sheetId val="1"/>
      <sheetId val="2"/>
    </sheetIdMap>
  </header>
  <header guid="{F2FFEFD2-911D-4372-A4AF-0AB0B15F9921}" dateTime="2022-06-30T16:11:46" maxSheetId="3" userName="Br, RamyaX" r:id="rId105" minRId="683" maxRId="688">
    <sheetIdMap count="2">
      <sheetId val="1"/>
      <sheetId val="2"/>
    </sheetIdMap>
  </header>
  <header guid="{E8600666-4BE3-4ADE-910C-37A41B76797C}" dateTime="2022-06-30T16:18:23" maxSheetId="3" userName="Vijayan, AiswaryaX" r:id="rId106" minRId="689" maxRId="690">
    <sheetIdMap count="2">
      <sheetId val="1"/>
      <sheetId val="2"/>
    </sheetIdMap>
  </header>
  <header guid="{14F3D872-B791-40FD-8F29-1452190C3978}" dateTime="2022-06-30T16:18:51" maxSheetId="3" userName="Rajeswari, GopikaX R" r:id="rId107" minRId="691" maxRId="710">
    <sheetIdMap count="2">
      <sheetId val="1"/>
      <sheetId val="2"/>
    </sheetIdMap>
  </header>
  <header guid="{37FB768B-5AB7-4DD7-ABE6-6CCA24FD8B17}" dateTime="2022-06-30T16:24:31" maxSheetId="3" userName="Vijayan, AiswaryaX" r:id="rId108" minRId="713" maxRId="714">
    <sheetIdMap count="2">
      <sheetId val="1"/>
      <sheetId val="2"/>
    </sheetIdMap>
  </header>
  <header guid="{51B72BB3-9C42-4E4C-B50C-3FB97BD1F1C9}" dateTime="2022-06-30T16:25:47" maxSheetId="3" userName="Br, RamyaX" r:id="rId109" minRId="717" maxRId="718">
    <sheetIdMap count="2">
      <sheetId val="1"/>
      <sheetId val="2"/>
    </sheetIdMap>
  </header>
  <header guid="{F3207738-3201-434B-BDAD-21B9FADA45B2}" dateTime="2022-06-30T16:33:34" maxSheetId="3" userName="Vijayan, AiswaryaX" r:id="rId110" minRId="719">
    <sheetIdMap count="2">
      <sheetId val="1"/>
      <sheetId val="2"/>
    </sheetIdMap>
  </header>
  <header guid="{0BC66682-C0CA-497E-84A3-AA56FE08F306}" dateTime="2022-06-30T16:39:35" maxSheetId="3" userName="Rajeswari, GopikaX R" r:id="rId111" minRId="720" maxRId="721">
    <sheetIdMap count="2">
      <sheetId val="1"/>
      <sheetId val="2"/>
    </sheetIdMap>
  </header>
  <header guid="{78131C56-808B-43AD-A774-75F83A502A0B}" dateTime="2022-06-30T16:41:56" maxSheetId="3" userName="Rajeswari, GopikaX R" r:id="rId112" minRId="722" maxRId="723">
    <sheetIdMap count="2">
      <sheetId val="1"/>
      <sheetId val="2"/>
    </sheetIdMap>
  </header>
  <header guid="{BFDEDC36-3C12-4CEF-B1AE-3D63374C4E92}" dateTime="2022-06-30T16:43:04" maxSheetId="3" userName="Rajeswari, GopikaX R" r:id="rId113" minRId="724">
    <sheetIdMap count="2">
      <sheetId val="1"/>
      <sheetId val="2"/>
    </sheetIdMap>
  </header>
  <header guid="{CBEAC7EF-AC41-48A2-A0D3-F041EB97B83E}" dateTime="2022-06-30T16:44:12" maxSheetId="3" userName="Rajeswari, GopikaX R" r:id="rId114" minRId="725" maxRId="726">
    <sheetIdMap count="2">
      <sheetId val="1"/>
      <sheetId val="2"/>
    </sheetIdMap>
  </header>
  <header guid="{15B69151-E731-43DC-B6A4-44DD605ECD19}" dateTime="2022-06-30T16:44:54" maxSheetId="3" userName="Rajeswari, GopikaX R" r:id="rId115" minRId="727">
    <sheetIdMap count="2">
      <sheetId val="1"/>
      <sheetId val="2"/>
    </sheetIdMap>
  </header>
  <header guid="{459C0434-4861-475C-B372-CB9787894BCF}" dateTime="2022-06-30T16:45:35" maxSheetId="3" userName="Marikanti, PriyankaX B" r:id="rId116" minRId="728" maxRId="735">
    <sheetIdMap count="2">
      <sheetId val="1"/>
      <sheetId val="2"/>
    </sheetIdMap>
  </header>
  <header guid="{118106E1-9BC4-4A75-92C9-FE79D8B64382}" dateTime="2022-06-30T16:48:24" maxSheetId="3" userName="Rajeswari, GopikaX R" r:id="rId117" minRId="736" maxRId="737">
    <sheetIdMap count="2">
      <sheetId val="1"/>
      <sheetId val="2"/>
    </sheetIdMap>
  </header>
  <header guid="{C2E9983E-C84D-4C20-A5D2-43B65AA2DE0D}" dateTime="2022-06-30T16:48:48" maxSheetId="3" userName="Marikanti, PriyankaX B" r:id="rId118" minRId="738" maxRId="741">
    <sheetIdMap count="2">
      <sheetId val="1"/>
      <sheetId val="2"/>
    </sheetIdMap>
  </header>
  <header guid="{D912C0F1-FE13-49CF-A4D2-055838C666BF}" dateTime="2022-06-30T16:50:24" maxSheetId="3" userName="Rajeswari, GopikaX R" r:id="rId119" minRId="742" maxRId="743">
    <sheetIdMap count="2">
      <sheetId val="1"/>
      <sheetId val="2"/>
    </sheetIdMap>
  </header>
  <header guid="{C37AA57F-A8E4-410B-819D-F3BD3F4A767D}" dateTime="2022-06-30T16:53:22" maxSheetId="3" userName="Marikanti, PriyankaX B" r:id="rId120" minRId="744" maxRId="745">
    <sheetIdMap count="2">
      <sheetId val="1"/>
      <sheetId val="2"/>
    </sheetIdMap>
  </header>
  <header guid="{63AEDD17-C6AA-4560-9893-FBD068E40650}" dateTime="2022-06-30T16:57:32" maxSheetId="3" userName="Rajeswari, GopikaX R" r:id="rId121" minRId="746" maxRId="747">
    <sheetIdMap count="2">
      <sheetId val="1"/>
      <sheetId val="2"/>
    </sheetIdMap>
  </header>
  <header guid="{4E9EB586-42C8-4645-8F35-0B1762CEAD3F}" dateTime="2022-06-30T17:01:37" maxSheetId="3" userName="Rajeswari, GopikaX R" r:id="rId122" minRId="748" maxRId="749">
    <sheetIdMap count="2">
      <sheetId val="1"/>
      <sheetId val="2"/>
    </sheetIdMap>
  </header>
  <header guid="{F786F431-5046-40AE-845D-4A64E113BC79}" dateTime="2022-06-30T17:06:39" maxSheetId="3" userName="Nanjundaswamy, HarshithaX" r:id="rId123" minRId="750" maxRId="755">
    <sheetIdMap count="2">
      <sheetId val="1"/>
      <sheetId val="2"/>
    </sheetIdMap>
  </header>
  <header guid="{0ADFD9E7-FE2E-475B-9281-F403A810D3F5}" dateTime="2022-06-30T17:08:22" maxSheetId="3" userName="Nanjundaswamy, HarshithaX" r:id="rId124" minRId="756" maxRId="759">
    <sheetIdMap count="2">
      <sheetId val="1"/>
      <sheetId val="2"/>
    </sheetIdMap>
  </header>
  <header guid="{F01AA2D6-63A2-4106-8557-B0021C8F4015}" dateTime="2022-06-30T17:15:01" maxSheetId="3" userName="U, SavithaX B" r:id="rId125">
    <sheetIdMap count="2">
      <sheetId val="1"/>
      <sheetId val="2"/>
    </sheetIdMap>
  </header>
  <header guid="{F0D4B5DF-531E-4A64-BBE1-DDD62EE57884}" dateTime="2022-06-30T17:18:41" maxSheetId="3" userName="Nanjundaswamy, HarshithaX" r:id="rId126" minRId="762" maxRId="763">
    <sheetIdMap count="2">
      <sheetId val="1"/>
      <sheetId val="2"/>
    </sheetIdMap>
  </header>
  <header guid="{F236191E-C2C4-45F9-80DD-9BEA5974C876}" dateTime="2022-06-30T17:20:15" maxSheetId="3" userName="Nanjundaswamy, HarshithaX" r:id="rId127" minRId="764" maxRId="765">
    <sheetIdMap count="2">
      <sheetId val="1"/>
      <sheetId val="2"/>
    </sheetIdMap>
  </header>
  <header guid="{732A3C85-C204-41BF-A12A-473DFC662CD3}" dateTime="2022-06-30T17:20:38" maxSheetId="3" userName="Marikanti, PriyankaX B" r:id="rId128" minRId="766" maxRId="770">
    <sheetIdMap count="2">
      <sheetId val="1"/>
      <sheetId val="2"/>
    </sheetIdMap>
  </header>
  <header guid="{A3F0E3ED-300F-4C6D-B3EC-73FF2D9EA02F}" dateTime="2022-06-30T17:21:31" maxSheetId="3" userName="Vijayan, AiswaryaX" r:id="rId129" minRId="771" maxRId="774">
    <sheetIdMap count="2">
      <sheetId val="1"/>
      <sheetId val="2"/>
    </sheetIdMap>
  </header>
  <header guid="{EE0DD604-F309-4398-A28B-D0354323E04D}" dateTime="2022-06-30T17:23:39" maxSheetId="3" userName="Marikanti, PriyankaX B" r:id="rId130" minRId="775" maxRId="776">
    <sheetIdMap count="2">
      <sheetId val="1"/>
      <sheetId val="2"/>
    </sheetIdMap>
  </header>
  <header guid="{CF57CD84-ADFE-405B-B499-09BF928C39AD}" dateTime="2022-06-30T17:30:14" maxSheetId="3" userName="Nanjundaswamy, HarshithaX" r:id="rId131" minRId="777" maxRId="778">
    <sheetIdMap count="2">
      <sheetId val="1"/>
      <sheetId val="2"/>
    </sheetIdMap>
  </header>
  <header guid="{E03B0932-DD03-44CB-BFC4-140E0EBB89D7}" dateTime="2022-06-30T17:30:38" maxSheetId="3" userName="Rajeswari, GopikaX R" r:id="rId132" minRId="779" maxRId="800">
    <sheetIdMap count="2">
      <sheetId val="1"/>
      <sheetId val="2"/>
    </sheetIdMap>
  </header>
  <header guid="{928D7F2D-2F87-48BD-AD4E-8B0F28515776}" dateTime="2022-06-30T17:31:09" maxSheetId="3" userName="U, SavithaX B" r:id="rId133" minRId="801" maxRId="809">
    <sheetIdMap count="2">
      <sheetId val="1"/>
      <sheetId val="2"/>
    </sheetIdMap>
  </header>
  <header guid="{1066BCCF-C4EF-4ED0-AC4B-E1B744BC4D66}" dateTime="2022-06-30T17:47:27" maxSheetId="3" userName="Vijayan, AiswaryaX" r:id="rId134" minRId="810" maxRId="813">
    <sheetIdMap count="2">
      <sheetId val="1"/>
      <sheetId val="2"/>
    </sheetIdMap>
  </header>
  <header guid="{2CF80CB0-DA7A-49E4-AC46-A3EDF5659955}" dateTime="2022-06-30T17:47:46" maxSheetId="3" userName="Rajeswari, GopikaX R" r:id="rId135" minRId="814" maxRId="818">
    <sheetIdMap count="2">
      <sheetId val="1"/>
      <sheetId val="2"/>
    </sheetIdMap>
  </header>
  <header guid="{07BD92F1-051E-4861-95B4-E3F2B5262DEC}" dateTime="2022-06-30T17:47:54" maxSheetId="3" userName="U, SavithaX B" r:id="rId136">
    <sheetIdMap count="2">
      <sheetId val="1"/>
      <sheetId val="2"/>
    </sheetIdMap>
  </header>
  <header guid="{9CD71CFA-0994-40F3-A226-1614148AF8F7}" dateTime="2022-06-30T17:48:23" maxSheetId="3" userName="Rajeswari, GopikaX R" r:id="rId137" minRId="821" maxRId="825">
    <sheetIdMap count="2">
      <sheetId val="1"/>
      <sheetId val="2"/>
    </sheetIdMap>
  </header>
  <header guid="{672DFCFD-3C33-436C-ADE1-6CC73778419A}" dateTime="2022-06-30T17:50:02" maxSheetId="3" userName="Vijayan, AiswaryaX" r:id="rId138">
    <sheetIdMap count="2">
      <sheetId val="1"/>
      <sheetId val="2"/>
    </sheetIdMap>
  </header>
  <header guid="{789337A4-3DF1-430B-B699-8174A7DF3E59}" dateTime="2022-06-30T17:50:23" maxSheetId="3" userName="Marikanti, PriyankaX B" r:id="rId139" minRId="828" maxRId="831">
    <sheetIdMap count="2">
      <sheetId val="1"/>
      <sheetId val="2"/>
    </sheetIdMap>
  </header>
  <header guid="{9D5C226D-D561-46A7-BBD8-276A2A86CDFB}" dateTime="2022-06-30T17:50:33" maxSheetId="3" userName="Vijayan, AiswaryaX" r:id="rId140" minRId="832" maxRId="834">
    <sheetIdMap count="2">
      <sheetId val="1"/>
      <sheetId val="2"/>
    </sheetIdMap>
  </header>
  <header guid="{215EE42A-B6D2-4AA6-A50E-9977B3799808}" dateTime="2022-06-30T17:52:49" maxSheetId="3" userName="Vincent Laila Kumari, VinishaX" r:id="rId141">
    <sheetIdMap count="2">
      <sheetId val="1"/>
      <sheetId val="2"/>
    </sheetIdMap>
  </header>
  <header guid="{9376A350-0806-49C0-B5CC-B0D551D4B964}" dateTime="2022-06-30T17:54:37" maxSheetId="3" userName="Rajeswari, GopikaX R" r:id="rId142" minRId="837" maxRId="840">
    <sheetIdMap count="2">
      <sheetId val="1"/>
      <sheetId val="2"/>
    </sheetIdMap>
  </header>
  <header guid="{D301C803-896B-4A13-9A46-6205523A5651}" dateTime="2022-06-30T17:55:53" maxSheetId="3" userName="Marikanti, PriyankaX B" r:id="rId143" minRId="841" maxRId="845">
    <sheetIdMap count="2">
      <sheetId val="1"/>
      <sheetId val="2"/>
    </sheetIdMap>
  </header>
  <header guid="{AC036E03-6A50-4053-9C59-08E7C782AEA4}" dateTime="2022-06-30T18:00:06" maxSheetId="3" userName="Rajeswari, GopikaX R" r:id="rId144" minRId="846" maxRId="849">
    <sheetIdMap count="2">
      <sheetId val="1"/>
      <sheetId val="2"/>
    </sheetIdMap>
  </header>
  <header guid="{65CE9E05-8443-4343-974E-417B29D2E83A}" dateTime="2022-06-30T18:12:32" maxSheetId="3" userName="Marikanti, PriyankaX B" r:id="rId145" minRId="850" maxRId="853">
    <sheetIdMap count="2">
      <sheetId val="1"/>
      <sheetId val="2"/>
    </sheetIdMap>
  </header>
  <header guid="{9F73B989-8EE4-477E-AC57-453D802523A7}" dateTime="2022-06-30T18:14:07" maxSheetId="3" userName="Rajeswari, GopikaX R" r:id="rId146" minRId="854" maxRId="857">
    <sheetIdMap count="2">
      <sheetId val="1"/>
      <sheetId val="2"/>
    </sheetIdMap>
  </header>
  <header guid="{B4145781-D9E7-419A-B58D-D0C5303DD1FF}" dateTime="2022-06-30T18:20:17" maxSheetId="3" userName="Rajeswari, GopikaX R" r:id="rId147" minRId="858" maxRId="859">
    <sheetIdMap count="2">
      <sheetId val="1"/>
      <sheetId val="2"/>
    </sheetIdMap>
  </header>
  <header guid="{EFB3D1C9-2548-4DDD-B939-0DECE21AB928}" dateTime="2022-06-30T18:34:52" maxSheetId="3" userName="Rajeswari, GopikaX R" r:id="rId148">
    <sheetIdMap count="2">
      <sheetId val="1"/>
      <sheetId val="2"/>
    </sheetIdMap>
  </header>
  <header guid="{F6594D08-75B2-4826-A05B-6CF7F561AB29}" dateTime="2022-06-30T18:37:52" maxSheetId="3" userName="Marikanti, PriyankaX B" r:id="rId149" minRId="862" maxRId="863">
    <sheetIdMap count="2">
      <sheetId val="1"/>
      <sheetId val="2"/>
    </sheetIdMap>
  </header>
  <header guid="{F80F4221-BDEF-4491-A6D1-1814827297D6}" dateTime="2022-06-30T19:23:45" maxSheetId="3" userName="Marikanti, PriyankaX B" r:id="rId150" minRId="864" maxRId="868">
    <sheetIdMap count="2">
      <sheetId val="1"/>
      <sheetId val="2"/>
    </sheetIdMap>
  </header>
  <header guid="{36ED24D2-7DD4-4B8C-8C3B-89B095EDD98E}" dateTime="2022-07-01T09:35:50" maxSheetId="3" userName="Br, RamyaX" r:id="rId151" minRId="869" maxRId="882">
    <sheetIdMap count="2">
      <sheetId val="1"/>
      <sheetId val="2"/>
    </sheetIdMap>
  </header>
  <header guid="{1AC4B586-0512-49D0-99BF-A546FD529478}" dateTime="2022-07-01T09:57:01" maxSheetId="3" userName="Br, RamyaX" r:id="rId152" minRId="885" maxRId="886">
    <sheetIdMap count="2">
      <sheetId val="1"/>
      <sheetId val="2"/>
    </sheetIdMap>
  </header>
  <header guid="{097CF6E0-6EC7-4D54-8478-613AB6037FE3}" dateTime="2022-07-01T09:58:55" maxSheetId="3" userName="Br, RamyaX" r:id="rId153" minRId="887" maxRId="888">
    <sheetIdMap count="2">
      <sheetId val="1"/>
      <sheetId val="2"/>
    </sheetIdMap>
  </header>
  <header guid="{E148638E-A1B2-4C44-9668-1795B39A43B6}" dateTime="2022-07-01T09:59:06" maxSheetId="3" userName="Nanjundaswamy, HarshithaX" r:id="rId154" minRId="889" maxRId="890">
    <sheetIdMap count="2">
      <sheetId val="1"/>
      <sheetId val="2"/>
    </sheetIdMap>
  </header>
  <header guid="{19278ACF-9F76-4129-82CB-4C34EBDF86E1}" dateTime="2022-07-01T09:59:18" maxSheetId="3" userName="Br, RamyaX" r:id="rId155" minRId="891" maxRId="892">
    <sheetIdMap count="2">
      <sheetId val="1"/>
      <sheetId val="2"/>
    </sheetIdMap>
  </header>
  <header guid="{137A95E9-1DE1-4CFF-9AA3-6865F065EFB2}" dateTime="2022-07-01T10:00:39" maxSheetId="3" userName="Vijayan, AiswaryaX" r:id="rId156">
    <sheetIdMap count="2">
      <sheetId val="1"/>
      <sheetId val="2"/>
    </sheetIdMap>
  </header>
  <header guid="{ABD5BA36-2C83-48F8-A1F2-6417F54E5017}" dateTime="2022-07-01T10:00:50" maxSheetId="3" userName="Br, RamyaX" r:id="rId157" minRId="895" maxRId="896">
    <sheetIdMap count="2">
      <sheetId val="1"/>
      <sheetId val="2"/>
    </sheetIdMap>
  </header>
  <header guid="{C327FD82-2CC5-4B4D-BD6D-3A22CFFBBA94}" dateTime="2022-07-01T10:01:22" maxSheetId="3" userName="Rajeswari, GopikaX R" r:id="rId158" minRId="897" maxRId="900">
    <sheetIdMap count="2">
      <sheetId val="1"/>
      <sheetId val="2"/>
    </sheetIdMap>
  </header>
  <header guid="{D4EE2C11-3C42-4652-9A3F-0A16C1BBBD89}" dateTime="2022-07-01T10:09:54" maxSheetId="3" userName="Nanjundaswamy, HarshithaX" r:id="rId159" minRId="903">
    <sheetIdMap count="2">
      <sheetId val="1"/>
      <sheetId val="2"/>
    </sheetIdMap>
  </header>
  <header guid="{0A429C46-EC98-4183-B175-E19A6A5E8762}" dateTime="2022-07-01T10:15:08" maxSheetId="3" userName="Br, RamyaX" r:id="rId160" minRId="904" maxRId="907">
    <sheetIdMap count="2">
      <sheetId val="1"/>
      <sheetId val="2"/>
    </sheetIdMap>
  </header>
  <header guid="{4682D57D-19E1-4640-A709-2C4ADBCCF06A}" dateTime="2022-07-01T10:24:43" maxSheetId="3" userName="U, SavithaX B" r:id="rId161" minRId="908" maxRId="937">
    <sheetIdMap count="2">
      <sheetId val="1"/>
      <sheetId val="2"/>
    </sheetIdMap>
  </header>
  <header guid="{B3F222B2-F648-4046-8A7A-462D357A664A}" dateTime="2022-07-01T10:25:06" maxSheetId="3" userName="Marikanti, PriyankaX B" r:id="rId162" minRId="938" maxRId="943">
    <sheetIdMap count="2">
      <sheetId val="1"/>
      <sheetId val="2"/>
    </sheetIdMap>
  </header>
  <header guid="{0AEBE8F7-41CD-429E-B4DC-907EA3A3FEA5}" dateTime="2022-07-01T10:25:30" maxSheetId="3" userName="U, SavithaX B" r:id="rId163" minRId="944" maxRId="971">
    <sheetIdMap count="2">
      <sheetId val="1"/>
      <sheetId val="2"/>
    </sheetIdMap>
  </header>
  <header guid="{EA286C27-63C2-4BEA-B731-7982CB6411D8}" dateTime="2022-07-01T10:26:51" maxSheetId="3" userName="U, SavithaX B" r:id="rId164" minRId="972" maxRId="975">
    <sheetIdMap count="2">
      <sheetId val="1"/>
      <sheetId val="2"/>
    </sheetIdMap>
  </header>
  <header guid="{4D1A13C7-B32F-4897-BA45-62431941ADDE}" dateTime="2022-07-01T10:28:22" maxSheetId="3" userName="U, SavithaX B" r:id="rId165" minRId="978" maxRId="998">
    <sheetIdMap count="2">
      <sheetId val="1"/>
      <sheetId val="2"/>
    </sheetIdMap>
  </header>
  <header guid="{AB199A7D-84EC-44AC-82A0-DA9F97DC3889}" dateTime="2022-07-01T10:32:39" maxSheetId="3" userName="Nanjundaswamy, HarshithaX" r:id="rId166" minRId="999">
    <sheetIdMap count="2">
      <sheetId val="1"/>
      <sheetId val="2"/>
    </sheetIdMap>
  </header>
  <header guid="{A900D4E5-F3A3-43EF-8F97-28DF1391220D}" dateTime="2022-07-01T10:33:10" maxSheetId="3" userName="Marikanti, PriyankaX B" r:id="rId167" minRId="1000">
    <sheetIdMap count="2">
      <sheetId val="1"/>
      <sheetId val="2"/>
    </sheetIdMap>
  </header>
  <header guid="{7DD63CAE-9931-4CDB-844E-0F7643432AD8}" dateTime="2022-07-01T10:38:03" maxSheetId="3" userName="Br, RamyaX" r:id="rId168" minRId="1001" maxRId="1002">
    <sheetIdMap count="2">
      <sheetId val="1"/>
      <sheetId val="2"/>
    </sheetIdMap>
  </header>
  <header guid="{6C3549F0-74B0-4211-AAA2-2E31778BCB72}" dateTime="2022-07-01T10:43:30" maxSheetId="3" userName="Marikanti, PriyankaX B" r:id="rId169" minRId="1003" maxRId="1004">
    <sheetIdMap count="2">
      <sheetId val="1"/>
      <sheetId val="2"/>
    </sheetIdMap>
  </header>
  <header guid="{6CBFC9A9-00B2-4400-9F01-E2ECCB4B5EF0}" dateTime="2022-07-01T10:43:38" maxSheetId="3" userName="Rajeswari, GopikaX R" r:id="rId170">
    <sheetIdMap count="2">
      <sheetId val="1"/>
      <sheetId val="2"/>
    </sheetIdMap>
  </header>
  <header guid="{47205926-795A-404D-897A-9B00812B58B0}" dateTime="2022-07-01T10:43:41" maxSheetId="3" userName="Nanjundaswamy, HarshithaX" r:id="rId171" minRId="1005" maxRId="1017">
    <sheetIdMap count="2">
      <sheetId val="1"/>
      <sheetId val="2"/>
    </sheetIdMap>
  </header>
  <header guid="{9D838FF7-8B9D-44E2-A34E-87CF1A54401A}" dateTime="2022-07-01T10:49:08" maxSheetId="3" userName="Marikanti, PriyankaX B" r:id="rId172" minRId="1020" maxRId="1021">
    <sheetIdMap count="2">
      <sheetId val="1"/>
      <sheetId val="2"/>
    </sheetIdMap>
  </header>
  <header guid="{9BE82D83-28A8-44C8-9E8A-4FF0C35D7F2D}" dateTime="2022-07-01T11:27:46" maxSheetId="3" userName="Nanjundaswamy, HarshithaX" r:id="rId173" minRId="1022" maxRId="1032">
    <sheetIdMap count="2">
      <sheetId val="1"/>
      <sheetId val="2"/>
    </sheetIdMap>
  </header>
  <header guid="{9F7B1138-90F1-44AA-8F77-A921A8A48CF2}" dateTime="2022-07-01T11:30:05" maxSheetId="3" userName="Nanjundaswamy, HarshithaX" r:id="rId174" minRId="1035" maxRId="1038">
    <sheetIdMap count="2">
      <sheetId val="1"/>
      <sheetId val="2"/>
    </sheetIdMap>
  </header>
  <header guid="{FE67E77B-4966-4B7A-8426-1D6E4324E1A4}" dateTime="2022-07-01T11:30:52" maxSheetId="3" userName="Nanjundaswamy, HarshithaX" r:id="rId175" minRId="1039" maxRId="1041">
    <sheetIdMap count="2">
      <sheetId val="1"/>
      <sheetId val="2"/>
    </sheetIdMap>
  </header>
  <header guid="{ACD59886-DB51-4DE1-97B0-13F2B551AA96}" dateTime="2022-07-01T11:32:22" maxSheetId="3" userName="Nanjundaswamy, HarshithaX" r:id="rId176" minRId="1042" maxRId="1046">
    <sheetIdMap count="2">
      <sheetId val="1"/>
      <sheetId val="2"/>
    </sheetIdMap>
  </header>
  <header guid="{A9A161A6-1CDB-4C79-B2FB-DCE1B36B52AF}" dateTime="2022-07-01T11:41:44" maxSheetId="3" userName="Nanjundaswamy, HarshithaX" r:id="rId177" minRId="1047" maxRId="1049">
    <sheetIdMap count="2">
      <sheetId val="1"/>
      <sheetId val="2"/>
    </sheetIdMap>
  </header>
  <header guid="{B34CB03D-3D69-4F5B-AC64-D4BBAA9BF508}" dateTime="2022-07-01T11:53:42" maxSheetId="3" userName="Vijayan, AiswaryaX" r:id="rId178" minRId="1050" maxRId="1052">
    <sheetIdMap count="2">
      <sheetId val="1"/>
      <sheetId val="2"/>
    </sheetIdMap>
  </header>
  <header guid="{2224BF97-0078-46BD-B5B0-854CE474D323}" dateTime="2022-07-01T11:54:12" maxSheetId="3" userName="Rajeswari, GopikaX R" r:id="rId179" minRId="1053" maxRId="1064">
    <sheetIdMap count="2">
      <sheetId val="1"/>
      <sheetId val="2"/>
    </sheetIdMap>
  </header>
  <header guid="{13ED7C4F-6DD5-48CA-8188-2DC4588928C2}" dateTime="2022-07-01T11:54:42" maxSheetId="3" userName="Vincent Laila Kumari, VinishaX" r:id="rId180" minRId="1065" maxRId="1082">
    <sheetIdMap count="2">
      <sheetId val="1"/>
      <sheetId val="2"/>
    </sheetIdMap>
  </header>
  <header guid="{3A85C59F-FE4E-4FF7-BFBA-D35662FA6E53}" dateTime="2022-07-01T11:56:00" maxSheetId="3" userName="Vincent Laila Kumari, VinishaX" r:id="rId181" minRId="1085">
    <sheetIdMap count="2">
      <sheetId val="1"/>
      <sheetId val="2"/>
    </sheetIdMap>
  </header>
  <header guid="{775F8681-8425-46FE-865D-B02DF3D0BB5B}" dateTime="2022-07-01T11:57:06" maxSheetId="3" userName="Br, RamyaX" r:id="rId182" minRId="1088" maxRId="1099">
    <sheetIdMap count="2">
      <sheetId val="1"/>
      <sheetId val="2"/>
    </sheetIdMap>
  </header>
  <header guid="{CFDE987E-B9FE-4990-8649-F1F3EAA313EC}" dateTime="2022-07-01T11:58:41" maxSheetId="3" userName="Nanjundaswamy, HarshithaX" r:id="rId183" minRId="1100" maxRId="1105">
    <sheetIdMap count="2">
      <sheetId val="1"/>
      <sheetId val="2"/>
    </sheetIdMap>
  </header>
  <header guid="{7B67F435-870E-42A4-8AD2-68274F3E6380}" dateTime="2022-07-01T11:58:57" maxSheetId="3" userName="Br, RamyaX" r:id="rId184" minRId="1106" maxRId="1107">
    <sheetIdMap count="2">
      <sheetId val="1"/>
      <sheetId val="2"/>
    </sheetIdMap>
  </header>
  <header guid="{FA200645-2151-425D-A753-1BB0EA01C457}" dateTime="2022-07-01T11:59:31" maxSheetId="3" userName="Rajeswari, GopikaX R" r:id="rId185" minRId="1108" maxRId="1119">
    <sheetIdMap count="2">
      <sheetId val="1"/>
      <sheetId val="2"/>
    </sheetIdMap>
  </header>
  <header guid="{67961E44-293B-423D-A7DE-FB46D234BA82}" dateTime="2022-07-01T12:14:33" maxSheetId="3" userName="Marikanti, PriyankaX B" r:id="rId186" minRId="1122" maxRId="1129">
    <sheetIdMap count="2">
      <sheetId val="1"/>
      <sheetId val="2"/>
    </sheetIdMap>
  </header>
  <header guid="{274B993C-CAF5-4740-A230-03C4014111B3}" dateTime="2022-07-01T12:22:21" maxSheetId="3" userName="Marikanti, PriyankaX B" r:id="rId187" minRId="1130" maxRId="1131">
    <sheetIdMap count="2">
      <sheetId val="1"/>
      <sheetId val="2"/>
    </sheetIdMap>
  </header>
  <header guid="{A57276C4-346D-43DC-B6CA-41635763AE81}" dateTime="2022-07-01T12:27:39" maxSheetId="3" userName="Nanjundaswamy, HarshithaX" r:id="rId188" minRId="1132" maxRId="1133">
    <sheetIdMap count="2">
      <sheetId val="1"/>
      <sheetId val="2"/>
    </sheetIdMap>
  </header>
  <header guid="{A5AEFD69-1875-4315-A849-C1F7B823761B}" dateTime="2022-07-01T12:28:09" maxSheetId="3" userName="Vincent Laila Kumari, VinishaX" r:id="rId189" minRId="1134" maxRId="1145">
    <sheetIdMap count="2">
      <sheetId val="1"/>
      <sheetId val="2"/>
    </sheetIdMap>
  </header>
  <header guid="{C2B83863-6922-4B32-98DE-EA7EA9219A8D}" dateTime="2022-07-01T12:30:46" maxSheetId="3" userName="Vincent Laila Kumari, VinishaX" r:id="rId190">
    <sheetIdMap count="2">
      <sheetId val="1"/>
      <sheetId val="2"/>
    </sheetIdMap>
  </header>
  <header guid="{FDD4344C-11B2-4B27-9820-75EC78855553}" dateTime="2022-07-01T12:37:54" maxSheetId="3" userName="Vijayan, AiswaryaX" r:id="rId191" minRId="1148" maxRId="1167">
    <sheetIdMap count="2">
      <sheetId val="1"/>
      <sheetId val="2"/>
    </sheetIdMap>
  </header>
  <header guid="{9BF12200-C365-49EC-A1DA-DDB2350F9E2D}" dateTime="2022-07-01T12:39:13" maxSheetId="3" userName="Nanjundaswamy, HarshithaX" r:id="rId192" minRId="1168" maxRId="1173">
    <sheetIdMap count="2">
      <sheetId val="1"/>
      <sheetId val="2"/>
    </sheetIdMap>
  </header>
  <header guid="{B27C9A3E-C671-48A9-81E2-156F8F2A99F9}" dateTime="2022-07-01T12:41:26" maxSheetId="3" userName="Vijayan, AiswaryaX" r:id="rId193" minRId="1176" maxRId="1185">
    <sheetIdMap count="2">
      <sheetId val="1"/>
      <sheetId val="2"/>
    </sheetIdMap>
  </header>
  <header guid="{2E13B05D-0D00-4A37-85BE-89B3EC1930E3}" dateTime="2022-07-01T12:52:30" maxSheetId="3" userName="Marikanti, PriyankaX B" r:id="rId194" minRId="1188" maxRId="1191">
    <sheetIdMap count="2">
      <sheetId val="1"/>
      <sheetId val="2"/>
    </sheetIdMap>
  </header>
  <header guid="{D9BC95D8-4E12-49E7-8777-C7FAC11E0717}" dateTime="2022-07-01T12:55:04" maxSheetId="3" userName="Br, RamyaX" r:id="rId195" minRId="1192" maxRId="1195">
    <sheetIdMap count="2">
      <sheetId val="1"/>
      <sheetId val="2"/>
    </sheetIdMap>
  </header>
  <header guid="{FB52295D-EE1A-4F03-BEBB-3C466213B1FC}" dateTime="2022-07-01T12:57:57" maxSheetId="3" userName="Marikanti, PriyankaX B" r:id="rId196" minRId="1196" maxRId="1197">
    <sheetIdMap count="2">
      <sheetId val="1"/>
      <sheetId val="2"/>
    </sheetIdMap>
  </header>
  <header guid="{B0982CB5-8C37-4ED5-BECE-3EF12D2DED0E}" dateTime="2022-07-01T12:58:08" maxSheetId="3" userName="Rajeswari, GopikaX R" r:id="rId197" minRId="1198" maxRId="1203">
    <sheetIdMap count="2">
      <sheetId val="1"/>
      <sheetId val="2"/>
    </sheetIdMap>
  </header>
  <header guid="{E64791FA-8164-4368-9C6A-C42BF7E63A89}" dateTime="2022-07-01T13:12:58" maxSheetId="3" userName="Rajeswari, GopikaX R" r:id="rId198" minRId="1204" maxRId="1207">
    <sheetIdMap count="2">
      <sheetId val="1"/>
      <sheetId val="2"/>
    </sheetIdMap>
  </header>
  <header guid="{D3AFD3E9-2895-404A-A4FF-2CB4A9F04AC7}" dateTime="2022-07-01T13:13:56" maxSheetId="3" userName="Rajeswari, GopikaX R" r:id="rId199" minRId="1208" maxRId="1217">
    <sheetIdMap count="2">
      <sheetId val="1"/>
      <sheetId val="2"/>
    </sheetIdMap>
  </header>
  <header guid="{1ABCC7FF-901C-4BE0-8A5C-BBFB0EC19625}" dateTime="2022-07-01T13:15:42" maxSheetId="3" userName="Nanjundaswamy, HarshithaX" r:id="rId200" minRId="1218" maxRId="1220">
    <sheetIdMap count="2">
      <sheetId val="1"/>
      <sheetId val="2"/>
    </sheetIdMap>
  </header>
  <header guid="{BF3F8A86-3734-4B09-9F57-54B0DC85560B}" dateTime="2022-07-01T13:16:10" maxSheetId="3" userName="Rajeswari, GopikaX R" r:id="rId201" minRId="1221" maxRId="1222">
    <sheetIdMap count="2">
      <sheetId val="1"/>
      <sheetId val="2"/>
    </sheetIdMap>
  </header>
  <header guid="{258360F0-B824-41CC-8BD3-B2C65C00A933}" dateTime="2022-07-01T13:19:10" maxSheetId="3" userName="Rajeswari, GopikaX R" r:id="rId202" minRId="1223" maxRId="1224">
    <sheetIdMap count="2">
      <sheetId val="1"/>
      <sheetId val="2"/>
    </sheetIdMap>
  </header>
  <header guid="{70BC6394-4851-46FC-9440-38F6F89B9787}" dateTime="2022-07-01T13:26:00" maxSheetId="3" userName="Rajeswari, GopikaX R" r:id="rId203" minRId="1225">
    <sheetIdMap count="2">
      <sheetId val="1"/>
      <sheetId val="2"/>
    </sheetIdMap>
  </header>
  <header guid="{6C6513C3-0ED1-462F-87D6-ADFB2F3D740D}" dateTime="2022-07-01T13:49:59" maxSheetId="3" userName="Rajeswari, GopikaX R" r:id="rId204" minRId="1226">
    <sheetIdMap count="2">
      <sheetId val="1"/>
      <sheetId val="2"/>
    </sheetIdMap>
  </header>
  <header guid="{D5E48AD1-7899-4BE7-97E5-FE1EB0F66532}" dateTime="2022-07-01T13:51:09" maxSheetId="3" userName="Rajeswari, GopikaX R" r:id="rId205" minRId="1229" maxRId="1230">
    <sheetIdMap count="2">
      <sheetId val="1"/>
      <sheetId val="2"/>
    </sheetIdMap>
  </header>
  <header guid="{EDC7BFDE-8442-4339-B9D5-3F14E886ECE4}" dateTime="2022-07-01T13:52:03" maxSheetId="3" userName="Rajeswari, GopikaX R" r:id="rId206" minRId="1231" maxRId="1232">
    <sheetIdMap count="2">
      <sheetId val="1"/>
      <sheetId val="2"/>
    </sheetIdMap>
  </header>
  <header guid="{0867E6D1-30A8-401B-B942-6F62B44903EC}" dateTime="2022-07-01T14:24:08" maxSheetId="3" userName="U, SavithaX B" r:id="rId207" minRId="1233" maxRId="1251">
    <sheetIdMap count="2">
      <sheetId val="1"/>
      <sheetId val="2"/>
    </sheetIdMap>
  </header>
  <header guid="{DFF1E6D0-8E86-4E2F-B6AE-F6EBC346EEA6}" dateTime="2022-07-01T14:24:44" maxSheetId="3" userName="U, SavithaX B" r:id="rId208">
    <sheetIdMap count="2">
      <sheetId val="1"/>
      <sheetId val="2"/>
    </sheetIdMap>
  </header>
  <header guid="{9F7F56F5-B9E1-4534-AE1C-544EF1D6985E}" dateTime="2022-07-01T14:26:28" maxSheetId="3" userName="U, SavithaX B" r:id="rId209">
    <sheetIdMap count="2">
      <sheetId val="1"/>
      <sheetId val="2"/>
    </sheetIdMap>
  </header>
  <header guid="{528D0B45-8CB4-42AC-8AF1-B77F5B00B099}" dateTime="2022-07-01T14:27:49" maxSheetId="3" userName="U, SavithaX B" r:id="rId210" minRId="1256" maxRId="1265">
    <sheetIdMap count="2">
      <sheetId val="1"/>
      <sheetId val="2"/>
    </sheetIdMap>
  </header>
  <header guid="{11D2E6E5-1885-40CB-8F6E-FF0B8E79AFD8}" dateTime="2022-07-01T14:28:18" maxSheetId="3" userName="U, SavithaX B" r:id="rId211" minRId="1266" maxRId="1285">
    <sheetIdMap count="2">
      <sheetId val="1"/>
      <sheetId val="2"/>
    </sheetIdMap>
  </header>
  <header guid="{3ED43EDF-9BDA-49E7-875E-3975E3E73EF3}" dateTime="2022-07-01T14:29:29" maxSheetId="3" userName="U, SavithaX B" r:id="rId212" minRId="1286" maxRId="1287">
    <sheetIdMap count="2">
      <sheetId val="1"/>
      <sheetId val="2"/>
    </sheetIdMap>
  </header>
  <header guid="{EAA94A22-3990-450A-A9A9-478050187D8D}" dateTime="2022-07-01T14:30:46" maxSheetId="3" userName="U, SavithaX B" r:id="rId213" minRId="1290">
    <sheetIdMap count="2">
      <sheetId val="1"/>
      <sheetId val="2"/>
    </sheetIdMap>
  </header>
  <header guid="{320F8F34-35B4-4A2B-87F3-9632BB9FE435}" dateTime="2022-07-01T14:31:19" maxSheetId="3" userName="U, SavithaX B" r:id="rId214" minRId="1291" maxRId="1300">
    <sheetIdMap count="2">
      <sheetId val="1"/>
      <sheetId val="2"/>
    </sheetIdMap>
  </header>
  <header guid="{ECF303C9-BC40-439B-9E7E-677E42AC2EED}" dateTime="2022-07-01T14:31:25" maxSheetId="3" userName="Br, RamyaX" r:id="rId215">
    <sheetIdMap count="2">
      <sheetId val="1"/>
      <sheetId val="2"/>
    </sheetIdMap>
  </header>
  <header guid="{49873292-4F56-4AFD-8AFC-6FA68CCB42A4}" dateTime="2022-07-01T14:31:50" maxSheetId="3" userName="Vijayan, AiswaryaX" r:id="rId216" minRId="1303" maxRId="1307">
    <sheetIdMap count="2">
      <sheetId val="1"/>
      <sheetId val="2"/>
    </sheetIdMap>
  </header>
  <header guid="{B2D32C2A-18BC-4AA5-A675-BC57E45E8331}" dateTime="2022-07-01T14:32:21" maxSheetId="3" userName="U, SavithaX B" r:id="rId217" minRId="1308" maxRId="1322">
    <sheetIdMap count="2">
      <sheetId val="1"/>
      <sheetId val="2"/>
    </sheetIdMap>
  </header>
  <header guid="{2C290A8A-25CD-4310-8ECB-44FFAF37B1E2}" dateTime="2022-07-01T14:32:40" maxSheetId="3" userName="U, SavithaX B" r:id="rId218" minRId="1325">
    <sheetIdMap count="2">
      <sheetId val="1"/>
      <sheetId val="2"/>
    </sheetIdMap>
  </header>
  <header guid="{5F8C4E6C-C3B1-47C5-B214-2F60AB358F63}" dateTime="2022-07-01T14:32:57" maxSheetId="3" userName="U, SavithaX B" r:id="rId219" minRId="1326">
    <sheetIdMap count="2">
      <sheetId val="1"/>
      <sheetId val="2"/>
    </sheetIdMap>
  </header>
  <header guid="{39D89237-DDE1-42DC-93B2-64C8B41EBC3E}" dateTime="2022-07-01T14:33:05" maxSheetId="3" userName="U, SavithaX B" r:id="rId220" minRId="1327" maxRId="1333">
    <sheetIdMap count="2">
      <sheetId val="1"/>
      <sheetId val="2"/>
    </sheetIdMap>
  </header>
  <header guid="{F9790D62-BECC-4C8A-ABFB-2C862E13D461}" dateTime="2022-07-01T14:33:31" maxSheetId="3" userName="U, SavithaX B" r:id="rId221">
    <sheetIdMap count="2">
      <sheetId val="1"/>
      <sheetId val="2"/>
    </sheetIdMap>
  </header>
  <header guid="{DD058312-5942-4AAF-8672-E0877282C2F2}" dateTime="2022-07-01T14:34:23" maxSheetId="3" userName="U, SavithaX B" r:id="rId222" minRId="1334" maxRId="1338">
    <sheetIdMap count="2">
      <sheetId val="1"/>
      <sheetId val="2"/>
    </sheetIdMap>
  </header>
  <header guid="{373F8C90-142B-4645-9EDF-38C91665C956}" dateTime="2022-07-01T14:35:28" maxSheetId="3" userName="Br, RamyaX" r:id="rId223">
    <sheetIdMap count="2">
      <sheetId val="1"/>
      <sheetId val="2"/>
    </sheetIdMap>
  </header>
  <header guid="{707844E0-10EC-4410-8B0E-5C85D4F4C21F}" dateTime="2022-07-01T14:43:57" maxSheetId="3" userName="Nanjundaswamy, HarshithaX" r:id="rId224" minRId="1341" maxRId="1350">
    <sheetIdMap count="2">
      <sheetId val="1"/>
      <sheetId val="2"/>
    </sheetIdMap>
  </header>
  <header guid="{01AE3ECB-0DF0-4FF8-B642-EFA6AD396614}" dateTime="2022-07-01T14:51:31" maxSheetId="3" userName="Vijayan, AiswaryaX" r:id="rId225" minRId="1353">
    <sheetIdMap count="2">
      <sheetId val="1"/>
      <sheetId val="2"/>
    </sheetIdMap>
  </header>
  <header guid="{314E59B6-F5E0-4A86-907F-AFD5506187FE}" dateTime="2022-07-01T14:53:07" maxSheetId="3" userName="Vincent Laila Kumari, VinishaX" r:id="rId226" minRId="1354" maxRId="1368">
    <sheetIdMap count="2">
      <sheetId val="1"/>
      <sheetId val="2"/>
    </sheetIdMap>
  </header>
  <header guid="{132653AB-FB42-4A7C-9CFA-D812C8D19B91}" dateTime="2022-07-01T14:58:56" maxSheetId="3" userName="Vijayan, AiswaryaX" r:id="rId227" minRId="1369" maxRId="1376">
    <sheetIdMap count="2">
      <sheetId val="1"/>
      <sheetId val="2"/>
    </sheetIdMap>
  </header>
  <header guid="{2FE4C6E2-F934-437A-8CF7-91C29F629E5C}" dateTime="2022-07-01T15:08:50" maxSheetId="3" userName="Marikanti, PriyankaX B" r:id="rId228" minRId="1377" maxRId="1382">
    <sheetIdMap count="2">
      <sheetId val="1"/>
      <sheetId val="2"/>
    </sheetIdMap>
  </header>
  <header guid="{9CC3CCA0-C982-4C96-8577-C5ED4B48DB52}" dateTime="2022-07-01T15:19:04" maxSheetId="3" userName="Marikanti, PriyankaX B" r:id="rId229" minRId="1383" maxRId="1385">
    <sheetIdMap count="2">
      <sheetId val="1"/>
      <sheetId val="2"/>
    </sheetIdMap>
  </header>
  <header guid="{BF349C51-C884-4D70-8517-D12BE5F9D4ED}" dateTime="2022-07-01T15:27:23" maxSheetId="3" userName="Vijayan, AiswaryaX" r:id="rId230" minRId="1386" maxRId="1408">
    <sheetIdMap count="2">
      <sheetId val="1"/>
      <sheetId val="2"/>
    </sheetIdMap>
  </header>
  <header guid="{7643D8B4-9BDE-44CA-81FE-D833CAFB6C7C}" dateTime="2022-07-01T15:31:32" maxSheetId="3" userName="Vijayan, AiswaryaX" r:id="rId231" minRId="1409">
    <sheetIdMap count="2">
      <sheetId val="1"/>
      <sheetId val="2"/>
    </sheetIdMap>
  </header>
  <header guid="{26849380-3DFD-43A2-A408-8D849CB57AF5}" dateTime="2022-07-01T15:47:18" maxSheetId="3" userName="Marikanti, PriyankaX B" r:id="rId232" minRId="1410" maxRId="1412">
    <sheetIdMap count="2">
      <sheetId val="1"/>
      <sheetId val="2"/>
    </sheetIdMap>
  </header>
  <header guid="{32BF30D4-D547-4F7A-9868-0697359557DE}" dateTime="2022-07-01T15:55:39" maxSheetId="3" userName="Rajeswari, GopikaX R" r:id="rId233" minRId="1413" maxRId="1420">
    <sheetIdMap count="2">
      <sheetId val="1"/>
      <sheetId val="2"/>
    </sheetIdMap>
  </header>
  <header guid="{7B70039B-5221-455C-84B8-67EDAC84D21A}" dateTime="2022-07-01T16:04:29" maxSheetId="3" userName="Vijayan, AiswaryaX" r:id="rId234" minRId="1421" maxRId="1430">
    <sheetIdMap count="2">
      <sheetId val="1"/>
      <sheetId val="2"/>
    </sheetIdMap>
  </header>
  <header guid="{BDEAD68D-8D83-4435-8414-AA758007763B}" dateTime="2022-07-01T16:05:05" maxSheetId="3" userName="Vijayan, AiswaryaX" r:id="rId235" minRId="1431" maxRId="1440">
    <sheetIdMap count="2">
      <sheetId val="1"/>
      <sheetId val="2"/>
    </sheetIdMap>
  </header>
  <header guid="{B2428CB8-48AF-4C51-8344-7AD6C138C633}" dateTime="2022-07-01T16:06:20" maxSheetId="3" userName="Rajeswari, GopikaX R" r:id="rId236" minRId="1441" maxRId="1446">
    <sheetIdMap count="2">
      <sheetId val="1"/>
      <sheetId val="2"/>
    </sheetIdMap>
  </header>
  <header guid="{86A313C3-5D98-4E3C-8648-A64CD1FCF22F}" dateTime="2022-07-01T16:09:43" maxSheetId="3" userName="Rajeswari, GopikaX R" r:id="rId237" minRId="1447" maxRId="1448">
    <sheetIdMap count="2">
      <sheetId val="1"/>
      <sheetId val="2"/>
    </sheetIdMap>
  </header>
  <header guid="{B9225E9D-DD88-4E54-8B8E-3580D56D5709}" dateTime="2022-07-01T16:15:47" maxSheetId="3" userName="Marikanti, PriyankaX B" r:id="rId238" minRId="1449" maxRId="1450">
    <sheetIdMap count="2">
      <sheetId val="1"/>
      <sheetId val="2"/>
    </sheetIdMap>
  </header>
  <header guid="{D0330460-C972-4E25-991B-92D7CB316CA1}" dateTime="2022-07-01T16:24:09" maxSheetId="3" userName="U, SavithaX B" r:id="rId239">
    <sheetIdMap count="2">
      <sheetId val="1"/>
      <sheetId val="2"/>
    </sheetIdMap>
  </header>
  <header guid="{EB1108F9-1C9D-47FF-83FE-2F08070251B3}" dateTime="2022-07-01T16:35:09" maxSheetId="3" userName="U, SavithaX B" r:id="rId240" minRId="1453" maxRId="1482">
    <sheetIdMap count="2">
      <sheetId val="1"/>
      <sheetId val="2"/>
    </sheetIdMap>
  </header>
  <header guid="{834457F9-BD4C-4BF9-B32D-197E48A62494}" dateTime="2022-07-01T16:38:31" maxSheetId="3" userName="Vincent Laila Kumari, VinishaX" r:id="rId241" minRId="1483" maxRId="1489">
    <sheetIdMap count="2">
      <sheetId val="1"/>
      <sheetId val="2"/>
    </sheetIdMap>
  </header>
  <header guid="{86DFBD51-02F4-4D80-A435-80DD85A4EB46}" dateTime="2022-07-01T16:50:11" maxSheetId="3" userName="Vincent Laila Kumari, VinishaX" r:id="rId242" minRId="1492" maxRId="1498">
    <sheetIdMap count="2">
      <sheetId val="1"/>
      <sheetId val="2"/>
    </sheetIdMap>
  </header>
  <header guid="{E947E3A9-2E40-47CF-BD64-95063D0710CA}" dateTime="2022-07-01T16:50:36" maxSheetId="3" userName="Rajeswari, GopikaX R" r:id="rId243" minRId="1499" maxRId="1512">
    <sheetIdMap count="2">
      <sheetId val="1"/>
      <sheetId val="2"/>
    </sheetIdMap>
  </header>
  <header guid="{EAC92EB0-2319-4B7E-9B73-19705794BE77}" dateTime="2022-07-01T16:51:59" maxSheetId="3" userName="Vijayan, AiswaryaX" r:id="rId244" minRId="1513" maxRId="1524">
    <sheetIdMap count="2">
      <sheetId val="1"/>
      <sheetId val="2"/>
    </sheetIdMap>
  </header>
  <header guid="{596A5869-D29F-4BC8-ADAF-83C97459207D}" dateTime="2022-07-01T17:12:19" maxSheetId="3" userName="Vijayan, AiswaryaX" r:id="rId245" minRId="1525" maxRId="1529">
    <sheetIdMap count="2">
      <sheetId val="1"/>
      <sheetId val="2"/>
    </sheetIdMap>
  </header>
  <header guid="{1DE9150A-816F-4FEF-B8DC-35D8FA2FD067}" dateTime="2022-07-01T17:20:36" maxSheetId="3" userName="Vincent Laila Kumari, VinishaX" r:id="rId246" minRId="1530" maxRId="1553">
    <sheetIdMap count="2">
      <sheetId val="1"/>
      <sheetId val="2"/>
    </sheetIdMap>
  </header>
  <header guid="{755BD481-8679-4FF5-86EF-C23496C308E4}" dateTime="2022-07-01T17:21:29" maxSheetId="3" userName="Vijayan, AiswaryaX" r:id="rId247" minRId="1554" maxRId="1572">
    <sheetIdMap count="2">
      <sheetId val="1"/>
      <sheetId val="2"/>
    </sheetIdMap>
  </header>
  <header guid="{CA304236-D64A-49C2-9B70-8892EA4610DD}" dateTime="2022-07-01T17:23:18" maxSheetId="3" userName="Vincent Laila Kumari, VinishaX" r:id="rId248">
    <sheetIdMap count="2">
      <sheetId val="1"/>
      <sheetId val="2"/>
    </sheetIdMap>
  </header>
  <header guid="{5D662B48-A879-4B31-91E0-D3D4A49008BC}" dateTime="2022-07-01T17:23:55" maxSheetId="3" userName="Vijayan, AiswaryaX" r:id="rId249" minRId="1575">
    <sheetIdMap count="2">
      <sheetId val="1"/>
      <sheetId val="2"/>
    </sheetIdMap>
  </header>
  <header guid="{6E12331E-FF28-4B76-BB33-27DE8B071CEF}" dateTime="2022-07-01T18:04:24" maxSheetId="3" userName="U, SavithaX B" r:id="rId250">
    <sheetIdMap count="2">
      <sheetId val="1"/>
      <sheetId val="2"/>
    </sheetIdMap>
  </header>
  <header guid="{80D86B45-EEDD-4889-ADA2-6E49017F0C73}" dateTime="2022-07-04T10:28:22" maxSheetId="3" userName="U, SavithaX B" r:id="rId251">
    <sheetIdMap count="2">
      <sheetId val="1"/>
      <sheetId val="2"/>
    </sheetIdMap>
  </header>
  <header guid="{7DAB0A4F-7E0A-49D8-82DB-B1EC63E587F4}" dateTime="2022-07-04T10:29:03" maxSheetId="3" userName="U, SavithaX B" r:id="rId252" minRId="1578" maxRId="1597">
    <sheetIdMap count="2">
      <sheetId val="1"/>
      <sheetId val="2"/>
    </sheetIdMap>
  </header>
  <header guid="{FC973914-B535-4BE7-AF91-2C8E533AD1C0}" dateTime="2022-07-04T10:41:02" maxSheetId="3" userName="U, SavithaX B" r:id="rId253">
    <sheetIdMap count="2">
      <sheetId val="1"/>
      <sheetId val="2"/>
    </sheetIdMap>
  </header>
  <header guid="{3AF43594-2B48-4DE2-A69E-EFC0E284834C}" dateTime="2022-07-04T10:45:08" maxSheetId="3" userName="U, SavithaX B" r:id="rId254" minRId="1598" maxRId="1615">
    <sheetIdMap count="2">
      <sheetId val="1"/>
      <sheetId val="2"/>
    </sheetIdMap>
  </header>
  <header guid="{E6929C4C-F8CE-4B20-BE97-CBD8FCEE3330}" dateTime="2022-07-04T10:45:21" maxSheetId="3" userName="U, SavithaX B" r:id="rId255" minRId="1616" maxRId="1619">
    <sheetIdMap count="2">
      <sheetId val="1"/>
      <sheetId val="2"/>
    </sheetIdMap>
  </header>
  <header guid="{4718939A-57D8-416D-A5A0-FF1A99DC95F6}" dateTime="2022-07-04T10:54:56" maxSheetId="3" userName="U, SavithaX B" r:id="rId256" minRId="1620" maxRId="1626">
    <sheetIdMap count="2">
      <sheetId val="1"/>
      <sheetId val="2"/>
    </sheetIdMap>
  </header>
  <header guid="{1B5142AE-FEFD-433F-A962-9BD125DBED39}" dateTime="2022-07-04T11:42:06" maxSheetId="3" userName="Vincent Laila Kumari, VinishaX" r:id="rId257" minRId="1627" maxRId="1628">
    <sheetIdMap count="2">
      <sheetId val="1"/>
      <sheetId val="2"/>
    </sheetIdMap>
  </header>
  <header guid="{7E60B613-5330-4960-85F6-BB08A139DF0F}" dateTime="2022-07-04T12:53:33" maxSheetId="3" userName="Vincent Laila Kumari, VinishaX" r:id="rId258" minRId="1629">
    <sheetIdMap count="2">
      <sheetId val="1"/>
      <sheetId val="2"/>
    </sheetIdMap>
  </header>
  <header guid="{261E0F62-3A75-471D-B81F-7F7F97E996E4}" dateTime="2022-07-04T13:01:46" maxSheetId="3" userName="Vincent Laila Kumari, VinishaX" r:id="rId259" minRId="1630" maxRId="1633">
    <sheetIdMap count="2">
      <sheetId val="1"/>
      <sheetId val="2"/>
    </sheetIdMap>
  </header>
  <header guid="{9C33E259-E5B2-4931-AF18-9D3CFA80B36D}" dateTime="2022-07-04T13:36:05" maxSheetId="3" userName="Vincent Laila Kumari, VinishaX" r:id="rId260" minRId="1634" maxRId="1635">
    <sheetIdMap count="2">
      <sheetId val="1"/>
      <sheetId val="2"/>
    </sheetIdMap>
  </header>
  <header guid="{E22ADC4F-21F7-4F8E-A45A-5E187640414E}" dateTime="2022-07-04T15:13:43" maxSheetId="3" userName="U, SavithaX B" r:id="rId261" minRId="1636" maxRId="1652">
    <sheetIdMap count="2">
      <sheetId val="1"/>
      <sheetId val="2"/>
    </sheetIdMap>
  </header>
  <header guid="{90FEF58B-6F6A-479E-A1FF-90F5D94846FC}" dateTime="2022-07-04T15:14:28" maxSheetId="3" userName="U, SavithaX B" r:id="rId262" minRId="1653" maxRId="1673">
    <sheetIdMap count="2">
      <sheetId val="1"/>
      <sheetId val="2"/>
    </sheetIdMap>
  </header>
  <header guid="{36EED1CC-D6D4-4BF2-BEF1-74DA8EE21847}" dateTime="2022-07-04T15:16:01" maxSheetId="3" userName="Zama, MohammedX Faheem" r:id="rId263">
    <sheetIdMap count="2">
      <sheetId val="1"/>
      <sheetId val="2"/>
    </sheetIdMap>
  </header>
  <header guid="{A57D560E-384A-4B5E-BAF0-5F201204DFDF}" dateTime="2022-07-04T15:45:03" maxSheetId="3" userName="U, SavithaX B" r:id="rId264" minRId="1676" maxRId="1683">
    <sheetIdMap count="2">
      <sheetId val="1"/>
      <sheetId val="2"/>
    </sheetIdMap>
  </header>
  <header guid="{BF46E8C8-E9DC-4179-BBED-EA33DB260CFC}" dateTime="2022-07-04T16:06:04" maxSheetId="3" userName="Vincent Laila Kumari, VinishaX" r:id="rId265" minRId="1684" maxRId="1705">
    <sheetIdMap count="2">
      <sheetId val="1"/>
      <sheetId val="2"/>
    </sheetIdMap>
  </header>
  <header guid="{5AC686E4-9415-4AF1-A23C-EDF863122967}" dateTime="2022-07-04T16:07:32" maxSheetId="3" userName="Rajeswari, GopikaX R" r:id="rId266" minRId="1706" maxRId="1715">
    <sheetIdMap count="2">
      <sheetId val="1"/>
      <sheetId val="2"/>
    </sheetIdMap>
  </header>
  <header guid="{2F456E99-CB45-44CD-B888-2797EBF82C1F}" dateTime="2022-07-04T16:08:39" maxSheetId="3" userName="Rajeswari, GopikaX R" r:id="rId267" minRId="1716" maxRId="1718">
    <sheetIdMap count="2">
      <sheetId val="1"/>
      <sheetId val="2"/>
    </sheetIdMap>
  </header>
  <header guid="{7F0A8691-D43C-43EF-8AFD-46286468AFC3}" dateTime="2022-07-04T16:12:10" maxSheetId="3" userName="Rajeswari, GopikaX R" r:id="rId268" minRId="1719">
    <sheetIdMap count="2">
      <sheetId val="1"/>
      <sheetId val="2"/>
    </sheetIdMap>
  </header>
  <header guid="{5CB726CD-D7F0-4EB1-9496-D94EF822ADF2}" dateTime="2022-07-04T16:17:27" maxSheetId="3" userName="Marikanti, PriyankaX B" r:id="rId269" minRId="1720" maxRId="1721">
    <sheetIdMap count="2">
      <sheetId val="1"/>
      <sheetId val="2"/>
    </sheetIdMap>
  </header>
  <header guid="{C8733482-E6AA-4A52-AC30-C1332371E75F}" dateTime="2022-07-04T16:23:32" maxSheetId="3" userName="Vincent Laila Kumari, VinishaX" r:id="rId270" minRId="1722" maxRId="1726">
    <sheetIdMap count="2">
      <sheetId val="1"/>
      <sheetId val="2"/>
    </sheetIdMap>
  </header>
  <header guid="{528DA02C-CC81-4684-81DF-05F9E5EFD70E}" dateTime="2022-07-04T16:23:51" maxSheetId="3" userName="Vincent Laila Kumari, VinishaX" r:id="rId271" minRId="1729">
    <sheetIdMap count="2">
      <sheetId val="1"/>
      <sheetId val="2"/>
    </sheetIdMap>
  </header>
  <header guid="{B7AA3774-C00C-4E89-B819-3555DDDC7EF9}" dateTime="2022-07-04T16:29:23" maxSheetId="3" userName="Vincent Laila Kumari, VinishaX" r:id="rId272" minRId="1730" maxRId="1742">
    <sheetIdMap count="2">
      <sheetId val="1"/>
      <sheetId val="2"/>
    </sheetIdMap>
  </header>
  <header guid="{8002CA93-100A-4D3B-9AA9-BB45866748E6}" dateTime="2022-07-04T16:31:07" maxSheetId="3" userName="Vincent Laila Kumari, VinishaX" r:id="rId273" minRId="1745" maxRId="1753">
    <sheetIdMap count="2">
      <sheetId val="1"/>
      <sheetId val="2"/>
    </sheetIdMap>
  </header>
  <header guid="{7B0A4F34-337B-4C2B-8597-ED80B7B163E3}" dateTime="2022-07-04T16:32:41" maxSheetId="3" userName="Rajeswari, GopikaX R" r:id="rId274" minRId="1754">
    <sheetIdMap count="2">
      <sheetId val="1"/>
      <sheetId val="2"/>
    </sheetIdMap>
  </header>
  <header guid="{EA412472-4F43-4723-BAF5-2D94BAA308B3}" dateTime="2022-07-04T16:42:50" maxSheetId="3" userName="Vincent Laila Kumari, VinishaX" r:id="rId275">
    <sheetIdMap count="2">
      <sheetId val="1"/>
      <sheetId val="2"/>
    </sheetIdMap>
  </header>
  <header guid="{554E9D26-D324-4BF7-9C7E-F55D9498C5A8}" dateTime="2022-07-04T16:53:02" maxSheetId="3" userName="U, SavithaX B" r:id="rId276" minRId="1759" maxRId="1765">
    <sheetIdMap count="2">
      <sheetId val="1"/>
      <sheetId val="2"/>
    </sheetIdMap>
  </header>
  <header guid="{1FADB49B-99CC-4C58-98AB-CDAFEFA7D610}" dateTime="2022-07-04T17:00:15" maxSheetId="3" userName="Br, RamyaX" r:id="rId277" minRId="1768">
    <sheetIdMap count="2">
      <sheetId val="1"/>
      <sheetId val="2"/>
    </sheetIdMap>
  </header>
  <header guid="{82E7A535-204A-4CA2-ADEB-71CD672DF1C6}" dateTime="2022-07-04T17:02:09" maxSheetId="3" userName="Rajeswari, GopikaX R" r:id="rId278" minRId="1771" maxRId="1772">
    <sheetIdMap count="2">
      <sheetId val="1"/>
      <sheetId val="2"/>
    </sheetIdMap>
  </header>
  <header guid="{0B408E3F-C130-457A-B17E-CE095D903CC1}" dateTime="2022-07-04T17:03:58" maxSheetId="3" userName="U, SavithaX B" r:id="rId279">
    <sheetIdMap count="2">
      <sheetId val="1"/>
      <sheetId val="2"/>
    </sheetIdMap>
  </header>
  <header guid="{C79FDE1B-3215-4AA3-98B9-0F5CC8A0903F}" dateTime="2022-07-04T17:06:01" maxSheetId="3" userName="U, SavithaX B" r:id="rId280" minRId="1775" maxRId="1795">
    <sheetIdMap count="2">
      <sheetId val="1"/>
      <sheetId val="2"/>
    </sheetIdMap>
  </header>
  <header guid="{73AC2B1F-DD41-44B2-8A9C-2271442F853B}" dateTime="2022-07-04T17:06:08" maxSheetId="3" userName="U, SavithaX B" r:id="rId281" minRId="1796" maxRId="1816">
    <sheetIdMap count="2">
      <sheetId val="1"/>
      <sheetId val="2"/>
    </sheetIdMap>
  </header>
  <header guid="{36CA0CA7-1FA3-4436-AC10-F1C0EB47C218}" dateTime="2022-07-04T17:06:53" maxSheetId="3" userName="U, SavithaX B" r:id="rId282" minRId="1817" maxRId="1819">
    <sheetIdMap count="2">
      <sheetId val="1"/>
      <sheetId val="2"/>
    </sheetIdMap>
  </header>
  <header guid="{8611DF31-32D9-411C-B3B4-546A18B228AD}" dateTime="2022-07-04T17:20:15" maxSheetId="3" userName="Vincent Laila Kumari, VinishaX" r:id="rId283">
    <sheetIdMap count="2">
      <sheetId val="1"/>
      <sheetId val="2"/>
    </sheetIdMap>
  </header>
  <header guid="{5B6566BE-E238-486F-89A9-780519A88BF4}" dateTime="2022-07-04T17:31:06" maxSheetId="3" userName="Vincent Laila Kumari, VinishaX" r:id="rId284">
    <sheetIdMap count="2">
      <sheetId val="1"/>
      <sheetId val="2"/>
    </sheetIdMap>
  </header>
  <header guid="{D9349B24-A8A4-4D7F-A55B-7491677807FE}" dateTime="2022-07-04T17:31:32" maxSheetId="3" userName="Zama, MohammedX Faheem" r:id="rId285" minRId="1824" maxRId="1855">
    <sheetIdMap count="2">
      <sheetId val="1"/>
      <sheetId val="2"/>
    </sheetIdMap>
  </header>
  <header guid="{CA773B71-711F-4344-B864-BB86ACABA21F}" dateTime="2022-07-04T17:35:07" maxSheetId="3" userName="Rajeswari, GopikaX R" r:id="rId286" minRId="1856" maxRId="1858">
    <sheetIdMap count="2">
      <sheetId val="1"/>
      <sheetId val="2"/>
    </sheetIdMap>
  </header>
  <header guid="{02F1A6B4-E70D-41BB-B304-B0EAB44D5261}" dateTime="2022-07-04T17:57:25" maxSheetId="3" userName="Rajeswari, GopikaX R" r:id="rId287" minRId="1859" maxRId="1861">
    <sheetIdMap count="2">
      <sheetId val="1"/>
      <sheetId val="2"/>
    </sheetIdMap>
  </header>
  <header guid="{2887715D-F604-4143-A476-648976B517BE}" dateTime="2022-07-04T18:05:19" maxSheetId="3" userName="U, SavithaX B" r:id="rId288">
    <sheetIdMap count="2">
      <sheetId val="1"/>
      <sheetId val="2"/>
    </sheetIdMap>
  </header>
  <header guid="{308BF144-49CF-4256-9C7E-EEF4E909A7D3}" dateTime="2022-07-05T09:50:25" maxSheetId="3" userName="Rajeswari, GopikaX R" r:id="rId289">
    <sheetIdMap count="2">
      <sheetId val="1"/>
      <sheetId val="2"/>
    </sheetIdMap>
  </header>
  <header guid="{DFA0FABA-9B58-4098-B4A9-810DC2C48FBC}" dateTime="2022-07-05T09:54:24" maxSheetId="3" userName="U, SavithaX B" r:id="rId290">
    <sheetIdMap count="2">
      <sheetId val="1"/>
      <sheetId val="2"/>
    </sheetIdMap>
  </header>
  <header guid="{00DBB325-68B9-40A7-AD87-CA1A4BB067E7}" dateTime="2022-07-05T12:27:08" maxSheetId="3" userName="U, SavithaX B" r:id="rId291">
    <sheetIdMap count="2">
      <sheetId val="1"/>
      <sheetId val="2"/>
    </sheetIdMap>
  </header>
  <header guid="{86C5599F-2160-4466-8B84-E29BFB3630B8}" dateTime="2022-07-05T12:27:24" maxSheetId="3" userName="U, SavithaX B" r:id="rId292" minRId="1868" maxRId="1874">
    <sheetIdMap count="2">
      <sheetId val="1"/>
      <sheetId val="2"/>
    </sheetIdMap>
  </header>
  <header guid="{37E3F2EC-A8A1-4BFB-8FE5-3D01849792E3}" dateTime="2022-07-05T12:27:35" maxSheetId="3" userName="U, SavithaX B" r:id="rId293" minRId="1875" maxRId="1884">
    <sheetIdMap count="2">
      <sheetId val="1"/>
      <sheetId val="2"/>
    </sheetIdMap>
  </header>
  <header guid="{D108A9B9-B10A-4E1C-9C53-A7F5E0B0A6AF}" dateTime="2022-07-05T12:27:54" maxSheetId="3" userName="U, SavithaX B" r:id="rId294" minRId="1885" maxRId="1894">
    <sheetIdMap count="2">
      <sheetId val="1"/>
      <sheetId val="2"/>
    </sheetIdMap>
  </header>
  <header guid="{0666A2CC-1918-4642-92E3-8BF9D9AE67B5}" dateTime="2022-07-06T10:41:51" maxSheetId="3" userName="U, SavithaX B" r:id="rId295">
    <sheetIdMap count="2">
      <sheetId val="1"/>
      <sheetId val="2"/>
    </sheetIdMap>
  </header>
  <header guid="{A323FC68-BD31-4262-9B89-A406973CC8F7}" dateTime="2022-07-06T15:00:06" maxSheetId="3" userName="U, SavithaX B" r:id="rId296">
    <sheetIdMap count="2">
      <sheetId val="1"/>
      <sheetId val="2"/>
    </sheetIdMap>
  </header>
  <header guid="{8F0B1D45-14D2-4817-8A09-3B5955C4350B}" dateTime="2022-07-06T15:01:54" maxSheetId="3" userName="U, SavithaX B" r:id="rId297" minRId="1899" maxRId="2011">
    <sheetIdMap count="2">
      <sheetId val="1"/>
      <sheetId val="2"/>
    </sheetIdMap>
  </header>
  <header guid="{7717BF91-94C5-49C8-9A4E-E080BF441D59}" dateTime="2022-07-06T15:04:40" maxSheetId="3" userName="U, SavithaX B" r:id="rId298" minRId="2014">
    <sheetIdMap count="2">
      <sheetId val="1"/>
      <sheetId val="2"/>
    </sheetIdMap>
  </header>
  <header guid="{833E4EFE-994F-4144-944E-F3D118DF2D07}" dateTime="2022-07-06T15:04:54" maxSheetId="3" userName="U, SavithaX B" r:id="rId299" minRId="2017">
    <sheetIdMap count="2">
      <sheetId val="1"/>
      <sheetId val="2"/>
    </sheetIdMap>
  </header>
  <header guid="{4EC9ACE1-6936-4E2C-8603-AB6F4AAEB2D3}" dateTime="2022-07-06T15:23:33" maxSheetId="3" userName="U, SavithaX B" r:id="rId300" minRId="2018">
    <sheetIdMap count="2">
      <sheetId val="1"/>
      <sheetId val="2"/>
    </sheetIdMap>
  </header>
  <header guid="{7F9C1795-5A8A-4664-88FB-471AD6067366}" dateTime="2022-07-06T15:59:49" maxSheetId="3" userName="U, SavithaX B" r:id="rId301" minRId="2019">
    <sheetIdMap count="2">
      <sheetId val="1"/>
      <sheetId val="2"/>
    </sheetIdMap>
  </header>
  <header guid="{D8E728DE-11B4-4697-80FC-9505DCE7AF1E}" dateTime="2022-07-07T11:48:13" maxSheetId="3" userName="U, SavithaX B" r:id="rId302" minRId="2020">
    <sheetIdMap count="2">
      <sheetId val="1"/>
      <sheetId val="2"/>
    </sheetIdMap>
  </header>
  <header guid="{E95E957F-8E6A-4986-A09E-F1898282EF60}" dateTime="2022-07-07T11:49:09" maxSheetId="3" userName="U, SavithaX B" r:id="rId303" minRId="2021" maxRId="2052">
    <sheetIdMap count="2">
      <sheetId val="1"/>
      <sheetId val="2"/>
    </sheetIdMap>
  </header>
  <header guid="{9580A473-0E0C-4D0D-BC8C-86970AEFDED9}" dateTime="2022-07-07T11:50:44" maxSheetId="3" userName="U, SavithaX B" r:id="rId304">
    <sheetIdMap count="2">
      <sheetId val="1"/>
      <sheetId val="2"/>
    </sheetIdMap>
  </header>
  <header guid="{6701B7A4-EBD8-45BB-8713-6B076B72B562}" dateTime="2022-07-11T15:33:44" maxSheetId="3" userName="U, SavithaX B" r:id="rId305">
    <sheetIdMap count="2">
      <sheetId val="1"/>
      <sheetId val="2"/>
    </sheetIdMap>
  </header>
  <header guid="{A8BB4E16-9E17-4814-9C49-2671BA37F7AB}" dateTime="2022-07-12T16:20:45" maxSheetId="3" userName="U, SavithaX B" r:id="rId306">
    <sheetIdMap count="2">
      <sheetId val="1"/>
      <sheetId val="2"/>
    </sheetIdMap>
  </header>
  <header guid="{06C8E97C-4136-47DE-8A31-5E704FD61382}" dateTime="2022-07-18T16:04:18" maxSheetId="3" userName="U, SavithaX B" r:id="rId307" minRId="2059">
    <sheetIdMap count="2">
      <sheetId val="1"/>
      <sheetId val="2"/>
    </sheetIdMap>
  </header>
  <header guid="{2180A7FB-424A-4FCB-AA2A-8FBBE903B3F3}" dateTime="2022-09-13T11:51:25" maxSheetId="3" userName="Vijayan, AiswaryaX" r:id="rId308">
    <sheetIdMap count="2">
      <sheetId val="1"/>
      <sheetId val="2"/>
    </sheetIdMap>
  </header>
  <header guid="{B30D71E8-15FC-4902-B0D9-D38D6F846020}" dateTime="2022-12-14T17:39:08" maxSheetId="3" userName="Agarwal, Naman" r:id="rId309" minRId="2064" maxRId="2068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249" start="0" length="0">
    <dxf>
      <fill>
        <patternFill patternType="solid">
          <bgColor theme="0"/>
        </patternFill>
      </fill>
    </dxf>
  </rfmt>
  <rfmt sheetId="2" xfDxf="1" sqref="C249" start="0" length="0">
    <dxf>
      <fill>
        <patternFill patternType="solid">
          <bgColor theme="0"/>
        </patternFill>
      </fill>
    </dxf>
  </rfmt>
  <rfmt sheetId="2" xfDxf="1" sqref="C249" start="0" length="0">
    <dxf>
      <fill>
        <patternFill patternType="solid">
          <bgColor theme="0"/>
        </patternFill>
      </fill>
    </dxf>
  </rfmt>
  <rfmt sheetId="2" xfDxf="1" sqref="C249" start="0" length="0">
    <dxf>
      <fill>
        <patternFill patternType="solid">
          <bgColor theme="0"/>
        </patternFill>
      </fill>
    </dxf>
  </rfmt>
  <rfmt sheetId="2" xfDxf="1" sqref="C249" start="0" length="0">
    <dxf>
      <fill>
        <patternFill patternType="solid">
          <bgColor theme="0"/>
        </patternFill>
      </fill>
    </dxf>
  </rfmt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2" odxf="1" dxf="1">
    <oc r="A199">
      <f>HYPERLINK("https://hsdes.intel.com/resource/14013157183","14013157183")</f>
    </oc>
    <nc r="A199">
      <f>HYPERLINK("https://hsdes.intel.com/resource/14013157183","14013157183")</f>
    </nc>
    <odxf>
      <font>
        <u val="none"/>
        <color theme="0"/>
      </font>
    </odxf>
    <ndxf>
      <font>
        <u/>
        <color theme="10"/>
      </font>
    </ndxf>
  </rcc>
  <rcc rId="21" sId="2" odxf="1" dxf="1">
    <oc r="B483">
      <f>HYPERLINK("https://hsdes.intel.com/resource/14013173175","14013173175")</f>
    </oc>
    <nc r="B483">
      <f>HYPERLINK("https://hsdes.intel.com/resource/14013173175","14013173175")</f>
    </nc>
    <odxf>
      <font>
        <u val="none"/>
        <color theme="0"/>
      </font>
    </odxf>
    <ndxf>
      <font>
        <u/>
        <color theme="10"/>
      </font>
    </ndxf>
  </rcc>
  <rcc rId="22" sId="2">
    <nc r="I483" t="inlineStr">
      <is>
        <t>passed</t>
      </is>
    </nc>
  </rcc>
  <rfmt sheetId="2" sqref="I483">
    <dxf>
      <fill>
        <patternFill patternType="none">
          <fgColor indexed="64"/>
          <bgColor indexed="65"/>
        </patternFill>
      </fill>
    </dxf>
  </rfmt>
  <rcc rId="23" sId="2" numFmtId="19">
    <nc r="M483">
      <v>44741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" sId="2">
    <nc r="I141" t="inlineStr">
      <is>
        <t>passed</t>
      </is>
    </nc>
  </rcc>
  <rfmt sheetId="2" sqref="I141">
    <dxf>
      <fill>
        <patternFill patternType="none">
          <fgColor indexed="64"/>
          <bgColor indexed="65"/>
        </patternFill>
      </fill>
    </dxf>
  </rfmt>
  <rcc rId="600" sId="2" numFmtId="19">
    <nc r="M141">
      <v>44742</v>
    </nc>
  </rcc>
  <rcc rId="601" sId="2">
    <nc r="I130" t="inlineStr">
      <is>
        <t>passed</t>
      </is>
    </nc>
  </rcc>
  <rfmt sheetId="2" sqref="I130">
    <dxf>
      <fill>
        <patternFill patternType="none">
          <fgColor indexed="64"/>
          <bgColor indexed="65"/>
        </patternFill>
      </fill>
    </dxf>
  </rfmt>
  <rcc rId="602" sId="2" numFmtId="19">
    <nc r="M130">
      <v>44742</v>
    </nc>
  </rcc>
  <rcc rId="603" sId="2">
    <nc r="I131" t="inlineStr">
      <is>
        <t>passed</t>
      </is>
    </nc>
  </rcc>
  <rfmt sheetId="2" sqref="I131">
    <dxf>
      <fill>
        <patternFill patternType="none">
          <fgColor indexed="64"/>
          <bgColor indexed="65"/>
        </patternFill>
      </fill>
    </dxf>
  </rfmt>
  <rcc rId="604" sId="2">
    <nc r="I133" t="inlineStr">
      <is>
        <t>passed</t>
      </is>
    </nc>
  </rcc>
  <rfmt sheetId="2" sqref="I133">
    <dxf>
      <fill>
        <patternFill patternType="none">
          <fgColor indexed="64"/>
          <bgColor indexed="65"/>
        </patternFill>
      </fill>
    </dxf>
  </rfmt>
  <rcc rId="605" sId="2" numFmtId="19">
    <nc r="M133">
      <v>44742</v>
    </nc>
  </rcc>
  <rcc rId="606" sId="2" numFmtId="19">
    <nc r="M131">
      <v>44742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" sId="2">
    <nc r="I146" t="inlineStr">
      <is>
        <t>passed</t>
      </is>
    </nc>
  </rcc>
  <rfmt sheetId="2" sqref="I146">
    <dxf>
      <fill>
        <patternFill patternType="none">
          <fgColor indexed="64"/>
          <bgColor indexed="65"/>
        </patternFill>
      </fill>
    </dxf>
  </rfmt>
  <rcc rId="608" sId="2" numFmtId="19">
    <nc r="M146">
      <v>44742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>
    <nc r="I459" t="inlineStr">
      <is>
        <t>Passed</t>
      </is>
    </nc>
  </rcc>
  <rfmt sheetId="2" sqref="I459">
    <dxf>
      <fill>
        <patternFill patternType="none">
          <fgColor indexed="64"/>
          <bgColor indexed="65"/>
        </patternFill>
      </fill>
    </dxf>
  </rfmt>
  <rcc rId="612" sId="2" numFmtId="19">
    <nc r="M459">
      <v>44742</v>
    </nc>
  </rcc>
  <rcc rId="613" sId="2">
    <nc r="I460" t="inlineStr">
      <is>
        <t>Passed</t>
      </is>
    </nc>
  </rcc>
  <rfmt sheetId="2" sqref="I460">
    <dxf>
      <fill>
        <patternFill patternType="none">
          <fgColor indexed="64"/>
          <bgColor indexed="65"/>
        </patternFill>
      </fill>
    </dxf>
  </rfmt>
  <rcc rId="614" sId="2" numFmtId="19">
    <nc r="M460">
      <v>44742</v>
    </nc>
  </rcc>
  <rcc rId="615" sId="2">
    <nc r="I461" t="inlineStr">
      <is>
        <t>Passed</t>
      </is>
    </nc>
  </rcc>
  <rfmt sheetId="2" sqref="I461">
    <dxf>
      <fill>
        <patternFill patternType="none">
          <fgColor indexed="64"/>
          <bgColor indexed="65"/>
        </patternFill>
      </fill>
    </dxf>
  </rfmt>
  <rfmt sheetId="2" sqref="I506">
    <dxf>
      <fill>
        <patternFill patternType="none">
          <fgColor indexed="64"/>
          <bgColor indexed="65"/>
        </patternFill>
      </fill>
    </dxf>
  </rfmt>
  <rfmt sheetId="2" sqref="I506">
    <dxf>
      <fill>
        <patternFill patternType="none">
          <fgColor indexed="64"/>
          <bgColor indexed="65"/>
        </patternFill>
      </fill>
    </dxf>
  </rfmt>
  <rcc rId="616" sId="2">
    <nc r="I506" t="inlineStr">
      <is>
        <t>Passed</t>
      </is>
    </nc>
  </rcc>
  <rcc rId="617" sId="2" numFmtId="19">
    <nc r="M461">
      <v>44742</v>
    </nc>
  </rcc>
  <rcc rId="618" sId="2" numFmtId="19">
    <nc r="M506">
      <v>44742</v>
    </nc>
  </rcc>
  <rcc rId="619" sId="2">
    <nc r="I526" t="inlineStr">
      <is>
        <t>Passed</t>
      </is>
    </nc>
  </rcc>
  <rfmt sheetId="2" sqref="I526">
    <dxf>
      <fill>
        <patternFill patternType="none">
          <fgColor indexed="64"/>
          <bgColor indexed="65"/>
        </patternFill>
      </fill>
    </dxf>
  </rfmt>
  <rfmt sheetId="2" sqref="I526">
    <dxf>
      <fill>
        <patternFill patternType="none">
          <fgColor indexed="64"/>
          <bgColor indexed="65"/>
        </patternFill>
      </fill>
    </dxf>
  </rfmt>
  <rfmt sheetId="2" sqref="I537">
    <dxf>
      <fill>
        <patternFill patternType="none">
          <fgColor indexed="64"/>
          <bgColor indexed="65"/>
        </patternFill>
      </fill>
    </dxf>
  </rfmt>
  <rfmt sheetId="2" sqref="I537">
    <dxf>
      <fill>
        <patternFill patternType="none">
          <fgColor indexed="64"/>
          <bgColor indexed="65"/>
        </patternFill>
      </fill>
    </dxf>
  </rfmt>
  <rcc rId="620" sId="2">
    <nc r="I537" t="inlineStr">
      <is>
        <t>Passed</t>
      </is>
    </nc>
  </rcc>
  <rcc rId="621" sId="2">
    <nc r="I538" t="inlineStr">
      <is>
        <t>Passed</t>
      </is>
    </nc>
  </rcc>
  <rfmt sheetId="2" sqref="I538">
    <dxf>
      <fill>
        <patternFill patternType="none">
          <fgColor indexed="64"/>
          <bgColor indexed="65"/>
        </patternFill>
      </fill>
    </dxf>
  </rfmt>
  <rfmt sheetId="2" sqref="I538">
    <dxf>
      <fill>
        <patternFill patternType="none">
          <fgColor indexed="64"/>
          <bgColor indexed="65"/>
        </patternFill>
      </fill>
    </dxf>
  </rfmt>
  <rcc rId="622" sId="2">
    <nc r="I539" t="inlineStr">
      <is>
        <t>Passed</t>
      </is>
    </nc>
  </rcc>
  <rfmt sheetId="2" sqref="I539">
    <dxf>
      <fill>
        <patternFill patternType="none">
          <fgColor indexed="64"/>
          <bgColor indexed="65"/>
        </patternFill>
      </fill>
    </dxf>
  </rfmt>
  <rfmt sheetId="2" sqref="I539">
    <dxf>
      <fill>
        <patternFill patternType="none">
          <fgColor indexed="64"/>
          <bgColor indexed="65"/>
        </patternFill>
      </fill>
    </dxf>
  </rfmt>
  <rcc rId="623" sId="2">
    <nc r="I544" t="inlineStr">
      <is>
        <t>Passed</t>
      </is>
    </nc>
  </rcc>
  <rfmt sheetId="2" sqref="I544">
    <dxf>
      <fill>
        <patternFill patternType="none">
          <fgColor indexed="64"/>
          <bgColor indexed="65"/>
        </patternFill>
      </fill>
    </dxf>
  </rfmt>
  <rfmt sheetId="2" sqref="I544">
    <dxf>
      <fill>
        <patternFill patternType="none">
          <fgColor indexed="64"/>
          <bgColor indexed="65"/>
        </patternFill>
      </fill>
    </dxf>
  </rfmt>
  <rcc rId="624" sId="2">
    <nc r="I546" t="inlineStr">
      <is>
        <t>Passed</t>
      </is>
    </nc>
  </rcc>
  <rcc rId="625" sId="2">
    <nc r="I604" t="inlineStr">
      <is>
        <t>Passed</t>
      </is>
    </nc>
  </rcc>
  <rcc rId="626" sId="2">
    <nc r="I605" t="inlineStr">
      <is>
        <t>Passed</t>
      </is>
    </nc>
  </rcc>
  <rcc rId="627" sId="2">
    <nc r="I606" t="inlineStr">
      <is>
        <t>Passed</t>
      </is>
    </nc>
  </rcc>
  <rcc rId="628" sId="2">
    <nc r="I623" t="inlineStr">
      <is>
        <t>Passed</t>
      </is>
    </nc>
  </rcc>
  <rcc rId="629" sId="2" numFmtId="19">
    <nc r="M526">
      <v>44742</v>
    </nc>
  </rcc>
  <rcc rId="630" sId="2" numFmtId="19">
    <nc r="M537">
      <v>44742</v>
    </nc>
  </rcc>
  <rcc rId="631" sId="2" numFmtId="19">
    <nc r="M538">
      <v>44742</v>
    </nc>
  </rcc>
  <rcc rId="632" sId="2" numFmtId="19">
    <nc r="M539">
      <v>44742</v>
    </nc>
  </rcc>
  <rcc rId="633" sId="2" numFmtId="19">
    <nc r="M544">
      <v>44742</v>
    </nc>
  </rcc>
  <rcc rId="634" sId="2" numFmtId="19">
    <nc r="M546">
      <v>44742</v>
    </nc>
  </rcc>
  <rcc rId="635" sId="2" numFmtId="19">
    <nc r="M604">
      <v>44742</v>
    </nc>
  </rcc>
  <rcc rId="636" sId="2" numFmtId="19">
    <nc r="M605">
      <v>44742</v>
    </nc>
  </rcc>
  <rcc rId="637" sId="2" numFmtId="19">
    <nc r="M606">
      <v>44742</v>
    </nc>
  </rcc>
  <rcc rId="638" sId="2" numFmtId="19">
    <nc r="M623">
      <v>44742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2">
    <nc r="I527" t="inlineStr">
      <is>
        <t>Passed</t>
      </is>
    </nc>
  </rcc>
  <rfmt sheetId="2" sqref="I527">
    <dxf>
      <fill>
        <patternFill patternType="none">
          <fgColor indexed="64"/>
          <bgColor indexed="65"/>
        </patternFill>
      </fill>
    </dxf>
  </rfmt>
  <rcc rId="640" sId="2" numFmtId="19">
    <nc r="M527">
      <v>44742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2">
    <oc r="J38" t="inlineStr">
      <is>
        <t>vinisha</t>
      </is>
    </oc>
    <nc r="J38" t="inlineStr">
      <is>
        <t>Vinisha</t>
      </is>
    </nc>
  </rcc>
  <rcc rId="642" sId="2">
    <oc r="J126" t="inlineStr">
      <is>
        <t>vinisha</t>
      </is>
    </oc>
    <nc r="J126" t="inlineStr">
      <is>
        <t>Vinisha</t>
      </is>
    </nc>
  </rcc>
  <rcc rId="643" sId="2">
    <oc r="J202" t="inlineStr">
      <is>
        <t>vinisha</t>
      </is>
    </oc>
    <nc r="J202" t="inlineStr">
      <is>
        <t>Vinisha</t>
      </is>
    </nc>
  </rcc>
  <rcc rId="644" sId="2">
    <oc r="J203" t="inlineStr">
      <is>
        <t>vinisha</t>
      </is>
    </oc>
    <nc r="J203" t="inlineStr">
      <is>
        <t>Vinisha</t>
      </is>
    </nc>
  </rcc>
  <rcc rId="645" sId="2">
    <oc r="J204" t="inlineStr">
      <is>
        <t>vinisha</t>
      </is>
    </oc>
    <nc r="J204" t="inlineStr">
      <is>
        <t>Vinisha</t>
      </is>
    </nc>
  </rcc>
  <rcc rId="646" sId="2">
    <oc r="J205" t="inlineStr">
      <is>
        <t>vinisha</t>
      </is>
    </oc>
    <nc r="J205" t="inlineStr">
      <is>
        <t>Vinisha</t>
      </is>
    </nc>
  </rcc>
  <rcc rId="647" sId="2">
    <oc r="J206" t="inlineStr">
      <is>
        <t>vinisha</t>
      </is>
    </oc>
    <nc r="J206" t="inlineStr">
      <is>
        <t>Vinisha</t>
      </is>
    </nc>
  </rcc>
  <rcc rId="648" sId="2">
    <oc r="J207" t="inlineStr">
      <is>
        <t>vinisha</t>
      </is>
    </oc>
    <nc r="J207" t="inlineStr">
      <is>
        <t>Vinisha</t>
      </is>
    </nc>
  </rcc>
  <rcc rId="649" sId="2">
    <oc r="J208" t="inlineStr">
      <is>
        <t>vinisha</t>
      </is>
    </oc>
    <nc r="J208" t="inlineStr">
      <is>
        <t>Vinisha</t>
      </is>
    </nc>
  </rcc>
  <rcc rId="650" sId="2">
    <oc r="J246" t="inlineStr">
      <is>
        <t>vinisha</t>
      </is>
    </oc>
    <nc r="J246" t="inlineStr">
      <is>
        <t>Vinisha</t>
      </is>
    </nc>
  </rcc>
  <rcc rId="651" sId="2">
    <oc r="J248" t="inlineStr">
      <is>
        <t>vinisha</t>
      </is>
    </oc>
    <nc r="J248" t="inlineStr">
      <is>
        <t>Vinisha</t>
      </is>
    </nc>
  </rcc>
  <rcc rId="652" sId="2">
    <oc r="J277" t="inlineStr">
      <is>
        <t>vinisha</t>
      </is>
    </oc>
    <nc r="J277" t="inlineStr">
      <is>
        <t>Vinisha</t>
      </is>
    </nc>
  </rcc>
  <rcc rId="653" sId="2">
    <oc r="J371" t="inlineStr">
      <is>
        <t>vinisha</t>
      </is>
    </oc>
    <nc r="J371" t="inlineStr">
      <is>
        <t>Vinisha</t>
      </is>
    </nc>
  </rcc>
  <rcc rId="654" sId="2">
    <oc r="J372" t="inlineStr">
      <is>
        <t>vinisha</t>
      </is>
    </oc>
    <nc r="J372" t="inlineStr">
      <is>
        <t>Vinisha</t>
      </is>
    </nc>
  </rcc>
  <rcc rId="655" sId="2">
    <oc r="J414" t="inlineStr">
      <is>
        <t>vinisha</t>
      </is>
    </oc>
    <nc r="J414" t="inlineStr">
      <is>
        <t>Vinisha</t>
      </is>
    </nc>
  </rcc>
  <rcc rId="656" sId="2">
    <oc r="J432" t="inlineStr">
      <is>
        <t>vinisha</t>
      </is>
    </oc>
    <nc r="J432" t="inlineStr">
      <is>
        <t>Vinisha</t>
      </is>
    </nc>
  </rcc>
  <rcc rId="657" sId="2">
    <oc r="J449" t="inlineStr">
      <is>
        <t>vinisha</t>
      </is>
    </oc>
    <nc r="J449" t="inlineStr">
      <is>
        <t>Vinisha</t>
      </is>
    </nc>
  </rcc>
  <rcc rId="658" sId="2">
    <oc r="J450" t="inlineStr">
      <is>
        <t>vinisha</t>
      </is>
    </oc>
    <nc r="J450" t="inlineStr">
      <is>
        <t>Vinisha</t>
      </is>
    </nc>
  </rcc>
  <rcc rId="659" sId="2">
    <oc r="J455" t="inlineStr">
      <is>
        <t>vinisha</t>
      </is>
    </oc>
    <nc r="J455" t="inlineStr">
      <is>
        <t>Vinisha</t>
      </is>
    </nc>
  </rcc>
  <rcc rId="660" sId="2">
    <oc r="J458" t="inlineStr">
      <is>
        <t>vinisha</t>
      </is>
    </oc>
    <nc r="J458" t="inlineStr">
      <is>
        <t>Vinisha</t>
      </is>
    </nc>
  </rcc>
  <rcc rId="661" sId="2">
    <oc r="J459" t="inlineStr">
      <is>
        <t>vinisha</t>
      </is>
    </oc>
    <nc r="J459" t="inlineStr">
      <is>
        <t>Vinisha</t>
      </is>
    </nc>
  </rcc>
  <rcc rId="662" sId="2">
    <oc r="J460" t="inlineStr">
      <is>
        <t>vinisha</t>
      </is>
    </oc>
    <nc r="J460" t="inlineStr">
      <is>
        <t>Vinisha</t>
      </is>
    </nc>
  </rcc>
  <rcc rId="663" sId="2">
    <oc r="J461" t="inlineStr">
      <is>
        <t>vinisha</t>
      </is>
    </oc>
    <nc r="J461" t="inlineStr">
      <is>
        <t>Vinisha</t>
      </is>
    </nc>
  </rcc>
  <rcc rId="664" sId="2">
    <oc r="J506" t="inlineStr">
      <is>
        <t>vinisha</t>
      </is>
    </oc>
    <nc r="J506" t="inlineStr">
      <is>
        <t>Vinisha</t>
      </is>
    </nc>
  </rcc>
  <rcc rId="665" sId="2">
    <oc r="J526" t="inlineStr">
      <is>
        <t>vinisha</t>
      </is>
    </oc>
    <nc r="J526" t="inlineStr">
      <is>
        <t>Vinisha</t>
      </is>
    </nc>
  </rcc>
  <rcc rId="666" sId="2">
    <oc r="J527" t="inlineStr">
      <is>
        <t>vinisha</t>
      </is>
    </oc>
    <nc r="J527" t="inlineStr">
      <is>
        <t>Vinisha</t>
      </is>
    </nc>
  </rcc>
  <rcc rId="667" sId="2">
    <oc r="J537" t="inlineStr">
      <is>
        <t>vinisha</t>
      </is>
    </oc>
    <nc r="J537" t="inlineStr">
      <is>
        <t>Vinisha</t>
      </is>
    </nc>
  </rcc>
  <rcc rId="668" sId="2">
    <oc r="J538" t="inlineStr">
      <is>
        <t>vinisha</t>
      </is>
    </oc>
    <nc r="J538" t="inlineStr">
      <is>
        <t>Vinisha</t>
      </is>
    </nc>
  </rcc>
  <rcc rId="669" sId="2">
    <oc r="J539" t="inlineStr">
      <is>
        <t>vinisha</t>
      </is>
    </oc>
    <nc r="J539" t="inlineStr">
      <is>
        <t>Vinisha</t>
      </is>
    </nc>
  </rcc>
  <rcc rId="670" sId="2">
    <oc r="J623" t="inlineStr">
      <is>
        <t>vinisha</t>
      </is>
    </oc>
    <nc r="J623" t="inlineStr">
      <is>
        <t>Vinisha</t>
      </is>
    </nc>
  </rcc>
  <rcc rId="671" sId="2">
    <oc r="J255" t="inlineStr">
      <is>
        <t>vinisha</t>
      </is>
    </oc>
    <nc r="J255" t="inlineStr">
      <is>
        <t>Vinisha</t>
      </is>
    </nc>
  </rcc>
  <rcc rId="672" sId="2">
    <oc r="J544" t="inlineStr">
      <is>
        <t>vinisha</t>
      </is>
    </oc>
    <nc r="J544" t="inlineStr">
      <is>
        <t>Vinisha</t>
      </is>
    </nc>
  </rcc>
  <rcc rId="673" sId="2">
    <oc r="J545" t="inlineStr">
      <is>
        <t>vinisha</t>
      </is>
    </oc>
    <nc r="J545" t="inlineStr">
      <is>
        <t>Vinisha</t>
      </is>
    </nc>
  </rcc>
  <rcc rId="674" sId="2">
    <oc r="J546" t="inlineStr">
      <is>
        <t>vinisha</t>
      </is>
    </oc>
    <nc r="J546" t="inlineStr">
      <is>
        <t>Vinisha</t>
      </is>
    </nc>
  </rcc>
  <rcc rId="675" sId="2">
    <oc r="J560" t="inlineStr">
      <is>
        <t>vinisha</t>
      </is>
    </oc>
    <nc r="J560" t="inlineStr">
      <is>
        <t>Vinisha</t>
      </is>
    </nc>
  </rcc>
  <rcc rId="676" sId="2">
    <oc r="J561" t="inlineStr">
      <is>
        <t>vinisha</t>
      </is>
    </oc>
    <nc r="J561" t="inlineStr">
      <is>
        <t>Vinisha</t>
      </is>
    </nc>
  </rcc>
  <rcc rId="677" sId="2">
    <oc r="J562" t="inlineStr">
      <is>
        <t>vinisha</t>
      </is>
    </oc>
    <nc r="J562" t="inlineStr">
      <is>
        <t>Vinisha</t>
      </is>
    </nc>
  </rcc>
  <rcc rId="678" sId="2">
    <oc r="J604" t="inlineStr">
      <is>
        <t>vinisha</t>
      </is>
    </oc>
    <nc r="J604" t="inlineStr">
      <is>
        <t>Vinisha</t>
      </is>
    </nc>
  </rcc>
  <rcc rId="679" sId="2">
    <oc r="J605" t="inlineStr">
      <is>
        <t>vinisha</t>
      </is>
    </oc>
    <nc r="J605" t="inlineStr">
      <is>
        <t>Vinisha</t>
      </is>
    </nc>
  </rcc>
  <rcc rId="680" sId="2">
    <oc r="J606" t="inlineStr">
      <is>
        <t>vinisha</t>
      </is>
    </oc>
    <nc r="J606" t="inlineStr">
      <is>
        <t>Vinisha</t>
      </is>
    </nc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2">
    <nc r="I134" t="inlineStr">
      <is>
        <t>passed</t>
      </is>
    </nc>
  </rcc>
  <rfmt sheetId="2" sqref="I134">
    <dxf>
      <fill>
        <patternFill patternType="none">
          <fgColor indexed="64"/>
          <bgColor indexed="65"/>
        </patternFill>
      </fill>
    </dxf>
  </rfmt>
  <rcc rId="684" sId="2">
    <nc r="I106" t="inlineStr">
      <is>
        <t>passed</t>
      </is>
    </nc>
  </rcc>
  <rfmt sheetId="2" sqref="I106">
    <dxf>
      <fill>
        <patternFill patternType="none">
          <fgColor indexed="64"/>
          <bgColor indexed="65"/>
        </patternFill>
      </fill>
    </dxf>
  </rfmt>
  <rcc rId="685" sId="2">
    <nc r="I124" t="inlineStr">
      <is>
        <t>passed</t>
      </is>
    </nc>
  </rcc>
  <rfmt sheetId="2" sqref="I124">
    <dxf>
      <fill>
        <patternFill patternType="none">
          <fgColor indexed="64"/>
          <bgColor indexed="65"/>
        </patternFill>
      </fill>
    </dxf>
  </rfmt>
  <rcc rId="686" sId="2" numFmtId="19">
    <nc r="M124">
      <v>44742</v>
    </nc>
  </rcc>
  <rcc rId="687" sId="2" numFmtId="19">
    <nc r="M106">
      <v>44742</v>
    </nc>
  </rcc>
  <rcc rId="688" sId="2" numFmtId="19">
    <nc r="M134">
      <v>44742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" sId="2">
    <nc r="I56" t="inlineStr">
      <is>
        <t>Passed</t>
      </is>
    </nc>
  </rcc>
  <rfmt sheetId="2" sqref="I56">
    <dxf>
      <fill>
        <patternFill patternType="none">
          <fgColor indexed="64"/>
          <bgColor indexed="65"/>
        </patternFill>
      </fill>
    </dxf>
  </rfmt>
  <rcc rId="690" sId="2">
    <nc r="I434" t="inlineStr">
      <is>
        <t>passed</t>
      </is>
    </nc>
  </rcc>
  <rfmt sheetId="2" sqref="I434">
    <dxf>
      <fill>
        <patternFill patternType="none">
          <fgColor indexed="64"/>
          <bgColor indexed="65"/>
        </patternFill>
      </fill>
    </dxf>
  </rfmt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" sId="2">
    <nc r="I302" t="inlineStr">
      <is>
        <t>passed</t>
      </is>
    </nc>
  </rcc>
  <rfmt sheetId="2" sqref="I302">
    <dxf>
      <fill>
        <patternFill patternType="none">
          <fgColor indexed="64"/>
          <bgColor indexed="65"/>
        </patternFill>
      </fill>
    </dxf>
  </rfmt>
  <rcc rId="692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</dxf>
  </rfmt>
  <rcc rId="693" sId="2">
    <nc r="I296" t="inlineStr">
      <is>
        <t>passed</t>
      </is>
    </nc>
  </rcc>
  <rfmt sheetId="2" sqref="I296">
    <dxf>
      <fill>
        <patternFill patternType="none">
          <fgColor indexed="64"/>
          <bgColor indexed="65"/>
        </patternFill>
      </fill>
    </dxf>
  </rfmt>
  <rcc rId="694" sId="2">
    <nc r="I423" t="inlineStr">
      <is>
        <t>passed</t>
      </is>
    </nc>
  </rcc>
  <rfmt sheetId="2" sqref="I423">
    <dxf>
      <fill>
        <patternFill patternType="none">
          <fgColor indexed="64"/>
          <bgColor indexed="65"/>
        </patternFill>
      </fill>
    </dxf>
  </rfmt>
  <rcc rId="695" sId="2">
    <nc r="I317" t="inlineStr">
      <is>
        <t>passed</t>
      </is>
    </nc>
  </rcc>
  <rfmt sheetId="2" sqref="I317">
    <dxf>
      <fill>
        <patternFill patternType="none">
          <fgColor indexed="64"/>
          <bgColor indexed="65"/>
        </patternFill>
      </fill>
    </dxf>
  </rfmt>
  <rfmt sheetId="2" sqref="I317">
    <dxf>
      <fill>
        <patternFill patternType="none">
          <fgColor indexed="64"/>
          <bgColor indexed="65"/>
        </patternFill>
      </fill>
    </dxf>
  </rfmt>
  <rcc rId="696" sId="2">
    <nc r="I430" t="inlineStr">
      <is>
        <t>passed</t>
      </is>
    </nc>
  </rcc>
  <rfmt sheetId="2" sqref="I430">
    <dxf>
      <fill>
        <patternFill patternType="none">
          <fgColor indexed="64"/>
          <bgColor indexed="65"/>
        </patternFill>
      </fill>
    </dxf>
  </rfmt>
  <rcc rId="697" sId="2">
    <nc r="I349" t="inlineStr">
      <is>
        <t>passed</t>
      </is>
    </nc>
  </rcc>
  <rfmt sheetId="2" sqref="I349">
    <dxf>
      <fill>
        <patternFill patternType="none">
          <fgColor indexed="64"/>
          <bgColor indexed="65"/>
        </patternFill>
      </fill>
    </dxf>
  </rfmt>
  <rfmt sheetId="2" sqref="I349">
    <dxf>
      <fill>
        <patternFill patternType="none">
          <fgColor indexed="64"/>
          <bgColor indexed="65"/>
        </patternFill>
      </fill>
    </dxf>
  </rfmt>
  <rcc rId="698" sId="2">
    <nc r="I422" t="inlineStr">
      <is>
        <t>passed</t>
      </is>
    </nc>
  </rcc>
  <rfmt sheetId="2" sqref="I422">
    <dxf>
      <fill>
        <patternFill patternType="none">
          <fgColor indexed="64"/>
          <bgColor indexed="65"/>
        </patternFill>
      </fill>
    </dxf>
  </rfmt>
  <rfmt sheetId="2" sqref="I422">
    <dxf>
      <fill>
        <patternFill patternType="none">
          <fgColor indexed="64"/>
          <bgColor indexed="65"/>
        </patternFill>
      </fill>
    </dxf>
  </rfmt>
  <rcc rId="699" sId="2">
    <nc r="I621" t="inlineStr">
      <is>
        <t>passed</t>
      </is>
    </nc>
  </rcc>
  <rfmt sheetId="2" sqref="I621">
    <dxf>
      <fill>
        <patternFill patternType="none">
          <fgColor indexed="64"/>
          <bgColor indexed="65"/>
        </patternFill>
      </fill>
    </dxf>
  </rfmt>
  <rfmt sheetId="2" sqref="I621">
    <dxf>
      <fill>
        <patternFill patternType="none">
          <fgColor indexed="64"/>
          <bgColor indexed="65"/>
        </patternFill>
      </fill>
    </dxf>
  </rfmt>
  <rcc rId="700" sId="2">
    <nc r="I410" t="inlineStr">
      <is>
        <t>passed</t>
      </is>
    </nc>
  </rcc>
  <rfmt sheetId="2" sqref="I410">
    <dxf>
      <fill>
        <patternFill patternType="none">
          <fgColor indexed="64"/>
          <bgColor indexed="65"/>
        </patternFill>
      </fill>
    </dxf>
  </rfmt>
  <rfmt sheetId="2" sqref="I410">
    <dxf>
      <fill>
        <patternFill patternType="none">
          <fgColor indexed="64"/>
          <bgColor indexed="65"/>
        </patternFill>
      </fill>
    </dxf>
  </rfmt>
  <rcc rId="701" sId="2" numFmtId="19">
    <nc r="M296">
      <v>44742</v>
    </nc>
  </rcc>
  <rcc rId="702" sId="2" numFmtId="19">
    <nc r="M297">
      <v>44742</v>
    </nc>
  </rcc>
  <rcc rId="703" sId="2" numFmtId="19">
    <nc r="M302">
      <v>44742</v>
    </nc>
  </rcc>
  <rcc rId="704" sId="2" numFmtId="19">
    <nc r="M317">
      <v>44742</v>
    </nc>
  </rcc>
  <rcc rId="705" sId="2" numFmtId="19">
    <nc r="M349">
      <v>44742</v>
    </nc>
  </rcc>
  <rcc rId="706" sId="2" numFmtId="19">
    <nc r="M410">
      <v>44742</v>
    </nc>
  </rcc>
  <rcc rId="707" sId="2" numFmtId="19">
    <nc r="M422">
      <v>44742</v>
    </nc>
  </rcc>
  <rcc rId="708" sId="2" numFmtId="19">
    <nc r="M423">
      <v>44742</v>
    </nc>
  </rcc>
  <rcc rId="709" sId="2" numFmtId="19">
    <nc r="M430">
      <v>44742</v>
    </nc>
  </rcc>
  <rcc rId="710" sId="2" numFmtId="19">
    <nc r="M621">
      <v>44742</v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" sId="2">
    <nc r="I551" t="inlineStr">
      <is>
        <t>passed</t>
      </is>
    </nc>
  </rcc>
  <rfmt sheetId="2" sqref="I551">
    <dxf>
      <fill>
        <patternFill patternType="none">
          <fgColor indexed="64"/>
          <bgColor indexed="65"/>
        </patternFill>
      </fill>
    </dxf>
  </rfmt>
  <rcc rId="714" sId="2">
    <nc r="I33" t="inlineStr">
      <is>
        <t>passed</t>
      </is>
    </nc>
  </rcc>
  <rfmt sheetId="2" sqref="I33">
    <dxf>
      <fill>
        <patternFill patternType="none">
          <fgColor indexed="64"/>
          <bgColor indexed="65"/>
        </patternFill>
      </fill>
    </dxf>
  </rfmt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2">
    <nc r="I201" t="inlineStr">
      <is>
        <t>passed</t>
      </is>
    </nc>
  </rcc>
  <rfmt sheetId="2" sqref="I201">
    <dxf>
      <fill>
        <patternFill patternType="none">
          <fgColor indexed="64"/>
          <bgColor indexed="65"/>
        </patternFill>
      </fill>
    </dxf>
  </rfmt>
  <rcc rId="718" sId="2" numFmtId="19">
    <nc r="M201">
      <v>44742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2" odxf="1" dxf="1">
    <oc r="A251">
      <f>HYPERLINK("https://hsdes.intel.com/resource/14013173200","14013173200")</f>
    </oc>
    <nc r="A251">
      <f>HYPERLINK("https://hsdes.intel.com/resource/14013173200","14013173200")</f>
    </nc>
    <odxf>
      <font>
        <u val="none"/>
        <color theme="0"/>
      </font>
    </odxf>
    <ndxf>
      <font>
        <u/>
        <color theme="10"/>
      </font>
    </ndxf>
  </rcc>
  <rcc rId="25" sId="2" odxf="1" dxf="1">
    <oc r="A258">
      <f>HYPERLINK("https://hsdes.intel.com/resource/14013160449","14013160449")</f>
    </oc>
    <nc r="A258">
      <f>HYPERLINK("https://hsdes.intel.com/resource/14013160449","14013160449")</f>
    </nc>
    <odxf>
      <font>
        <u val="none"/>
        <color theme="0"/>
      </font>
    </odxf>
    <ndxf>
      <font>
        <u/>
        <color theme="10"/>
      </font>
    </ndxf>
  </rcc>
  <rcc rId="26" sId="2">
    <nc r="I258" t="inlineStr">
      <is>
        <t>passed</t>
      </is>
    </nc>
  </rcc>
  <rfmt sheetId="2" sqref="I258">
    <dxf>
      <fill>
        <patternFill patternType="none">
          <fgColor indexed="64"/>
          <bgColor indexed="65"/>
        </patternFill>
      </fill>
    </dxf>
  </rfmt>
  <rcc rId="27" sId="2" numFmtId="19">
    <nc r="M258">
      <v>44741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2">
    <nc r="I374" t="inlineStr">
      <is>
        <t>Passed</t>
      </is>
    </nc>
  </rcc>
  <rfmt sheetId="2" sqref="I374">
    <dxf>
      <fill>
        <patternFill patternType="none">
          <fgColor indexed="64"/>
          <bgColor indexed="65"/>
        </patternFill>
      </fill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" sId="2">
    <nc r="I549" t="inlineStr">
      <is>
        <t>passed</t>
      </is>
    </nc>
  </rcc>
  <rfmt sheetId="2" sqref="I549">
    <dxf>
      <fill>
        <patternFill patternType="none">
          <fgColor indexed="64"/>
          <bgColor indexed="65"/>
        </patternFill>
      </fill>
    </dxf>
  </rfmt>
  <rcc rId="721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2">
    <nc r="I596" t="inlineStr">
      <is>
        <t>passed</t>
      </is>
    </nc>
  </rcc>
  <rfmt sheetId="2" sqref="I596">
    <dxf>
      <fill>
        <patternFill patternType="none">
          <fgColor indexed="64"/>
          <bgColor indexed="65"/>
        </patternFill>
      </fill>
    </dxf>
  </rfmt>
  <rcc rId="723" sId="2">
    <nc r="I597" t="inlineStr">
      <is>
        <t>passed</t>
      </is>
    </nc>
  </rcc>
  <rfmt sheetId="2" sqref="I597">
    <dxf>
      <fill>
        <patternFill patternType="none">
          <fgColor indexed="64"/>
          <bgColor indexed="65"/>
        </patternFill>
      </fill>
    </dxf>
  </rfmt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" sId="2">
    <nc r="I262" t="inlineStr">
      <is>
        <t>passed</t>
      </is>
    </nc>
  </rcc>
  <rfmt sheetId="2" sqref="I262">
    <dxf>
      <fill>
        <patternFill patternType="none">
          <fgColor indexed="64"/>
          <bgColor indexed="65"/>
        </patternFill>
      </fill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2">
    <nc r="I263" t="inlineStr">
      <is>
        <t>passed</t>
      </is>
    </nc>
  </rcc>
  <rfmt sheetId="2" sqref="I263">
    <dxf>
      <fill>
        <patternFill patternType="none">
          <fgColor indexed="64"/>
          <bgColor indexed="65"/>
        </patternFill>
      </fill>
    </dxf>
  </rfmt>
  <rcc rId="726" sId="2">
    <nc r="I267" t="inlineStr">
      <is>
        <t>Passed</t>
      </is>
    </nc>
  </rcc>
  <rfmt sheetId="2" sqref="I267">
    <dxf>
      <fill>
        <patternFill patternType="none">
          <fgColor indexed="64"/>
          <bgColor indexed="65"/>
        </patternFill>
      </fill>
    </dxf>
  </rfmt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" sId="2">
    <nc r="I275" t="inlineStr">
      <is>
        <t>Passed</t>
      </is>
    </nc>
  </rcc>
  <rfmt sheetId="2" sqref="I275">
    <dxf>
      <fill>
        <patternFill patternType="none">
          <fgColor indexed="64"/>
          <bgColor indexed="65"/>
        </patternFill>
      </fill>
    </dxf>
  </rfmt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" sId="2">
    <nc r="I446" t="inlineStr">
      <is>
        <t>passed</t>
      </is>
    </nc>
  </rcc>
  <rfmt sheetId="2" sqref="I446">
    <dxf>
      <fill>
        <patternFill patternType="none">
          <fgColor indexed="64"/>
          <bgColor indexed="65"/>
        </patternFill>
      </fill>
    </dxf>
  </rfmt>
  <rcc rId="729" sId="2" numFmtId="19">
    <nc r="M446">
      <v>44742</v>
    </nc>
  </rcc>
  <rcc rId="730" sId="2">
    <nc r="I427" t="inlineStr">
      <is>
        <t>passed</t>
      </is>
    </nc>
  </rcc>
  <rfmt sheetId="2" sqref="I427">
    <dxf>
      <fill>
        <patternFill patternType="none">
          <fgColor indexed="64"/>
          <bgColor indexed="65"/>
        </patternFill>
      </fill>
    </dxf>
  </rfmt>
  <rcc rId="731" sId="2" numFmtId="19">
    <nc r="M427">
      <v>44742</v>
    </nc>
  </rcc>
  <rcc rId="732" sId="2">
    <nc r="I428" t="inlineStr">
      <is>
        <t>passed</t>
      </is>
    </nc>
  </rcc>
  <rfmt sheetId="2" sqref="I428">
    <dxf>
      <fill>
        <patternFill patternType="none">
          <fgColor indexed="64"/>
          <bgColor indexed="65"/>
        </patternFill>
      </fill>
    </dxf>
  </rfmt>
  <rcc rId="733" sId="2" numFmtId="19">
    <nc r="M428">
      <v>44742</v>
    </nc>
  </rcc>
  <rcc rId="734" sId="2">
    <nc r="I370" t="inlineStr">
      <is>
        <t>Passed</t>
      </is>
    </nc>
  </rcc>
  <rfmt sheetId="2" sqref="I370">
    <dxf>
      <fill>
        <patternFill patternType="none">
          <fgColor indexed="64"/>
          <bgColor indexed="65"/>
        </patternFill>
      </fill>
    </dxf>
  </rfmt>
  <rcc rId="735" sId="2" numFmtId="19">
    <nc r="M370">
      <v>44742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" sId="2">
    <nc r="I548" t="inlineStr">
      <is>
        <t>passed</t>
      </is>
    </nc>
  </rcc>
  <rfmt sheetId="2" sqref="I548">
    <dxf>
      <fill>
        <patternFill patternType="none">
          <fgColor indexed="64"/>
          <bgColor indexed="65"/>
        </patternFill>
      </fill>
    </dxf>
  </rfmt>
  <rcc rId="737" sId="2">
    <nc r="I535" t="inlineStr">
      <is>
        <t>passed</t>
      </is>
    </nc>
  </rcc>
  <rfmt sheetId="2" sqref="I535">
    <dxf>
      <fill>
        <patternFill patternType="none">
          <fgColor indexed="64"/>
          <bgColor indexed="65"/>
        </patternFill>
      </fill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" sId="2">
    <nc r="I454" t="inlineStr">
      <is>
        <t>passed</t>
      </is>
    </nc>
  </rcc>
  <rfmt sheetId="2" sqref="I454">
    <dxf>
      <fill>
        <patternFill patternType="none">
          <fgColor indexed="64"/>
          <bgColor indexed="65"/>
        </patternFill>
      </fill>
    </dxf>
  </rfmt>
  <rcc rId="739" sId="2" numFmtId="19">
    <nc r="M454">
      <v>44742</v>
    </nc>
  </rcc>
  <rcc rId="740" sId="2">
    <nc r="I453" t="inlineStr">
      <is>
        <t>passed</t>
      </is>
    </nc>
  </rcc>
  <rfmt sheetId="2" sqref="I453">
    <dxf>
      <fill>
        <patternFill patternType="none">
          <fgColor indexed="64"/>
          <bgColor indexed="65"/>
        </patternFill>
      </fill>
    </dxf>
  </rfmt>
  <rcc rId="741" sId="2" numFmtId="19">
    <nc r="M453">
      <v>44742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2">
    <nc r="I598" t="inlineStr">
      <is>
        <t>passed</t>
      </is>
    </nc>
  </rcc>
  <rfmt sheetId="2" sqref="I598">
    <dxf>
      <fill>
        <patternFill patternType="none">
          <fgColor indexed="64"/>
          <bgColor indexed="65"/>
        </patternFill>
      </fill>
    </dxf>
  </rfmt>
  <rcc rId="743" sId="2">
    <nc r="I599" t="inlineStr">
      <is>
        <t>passed</t>
      </is>
    </nc>
  </rcc>
  <rfmt sheetId="2" sqref="I599">
    <dxf>
      <fill>
        <patternFill patternType="none">
          <fgColor indexed="64"/>
          <bgColor indexed="65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2">
    <nc r="I37" t="inlineStr">
      <is>
        <t>passed</t>
      </is>
    </nc>
  </rcc>
  <rfmt sheetId="2" sqref="I37">
    <dxf>
      <fill>
        <patternFill patternType="none">
          <fgColor indexed="64"/>
          <bgColor indexed="65"/>
        </patternFill>
      </fill>
    </dxf>
  </rfmt>
  <rcc rId="29" sId="2" numFmtId="19">
    <nc r="M37">
      <v>44741</v>
    </nc>
  </rcc>
  <rcc rId="30" sId="2">
    <nc r="I160" t="inlineStr">
      <is>
        <t>passed</t>
      </is>
    </nc>
  </rcc>
  <rfmt sheetId="2" sqref="I160">
    <dxf>
      <fill>
        <patternFill patternType="none">
          <fgColor indexed="64"/>
          <bgColor indexed="65"/>
        </patternFill>
      </fill>
    </dxf>
  </rfmt>
  <rcc rId="31" sId="2" numFmtId="19">
    <nc r="M160">
      <v>44741</v>
    </nc>
  </rcc>
  <rcc rId="32" sId="2">
    <nc r="I402" t="inlineStr">
      <is>
        <t>passed</t>
      </is>
    </nc>
  </rcc>
  <rfmt sheetId="2" sqref="I402">
    <dxf>
      <fill>
        <patternFill patternType="none">
          <fgColor indexed="64"/>
          <bgColor indexed="65"/>
        </patternFill>
      </fill>
    </dxf>
  </rfmt>
  <rcc rId="33" sId="2" numFmtId="19">
    <nc r="M402">
      <v>44741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</dxf>
  </rfmt>
  <rcc rId="745" sId="2" numFmtId="19">
    <nc r="M515">
      <v>44742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95">
    <dxf>
      <fill>
        <patternFill patternType="none">
          <fgColor indexed="64"/>
          <bgColor indexed="65"/>
        </patternFill>
      </fill>
    </dxf>
  </rfmt>
  <rfmt sheetId="2" sqref="I558">
    <dxf>
      <fill>
        <patternFill patternType="none">
          <fgColor indexed="64"/>
          <bgColor indexed="65"/>
        </patternFill>
      </fill>
    </dxf>
  </rfmt>
  <rfmt sheetId="2" xfDxf="1" sqref="C558" start="0" length="0"/>
  <rcc rId="746" sId="2">
    <nc r="I558" t="inlineStr">
      <is>
        <t>passed</t>
      </is>
    </nc>
  </rcc>
  <rcc rId="747" sId="2">
    <nc r="I495" t="inlineStr">
      <is>
        <t>passed</t>
      </is>
    </nc>
  </rcc>
  <rfmt sheetId="2" sqref="I495">
    <dxf>
      <fill>
        <patternFill patternType="none">
          <fgColor indexed="64"/>
          <bgColor indexed="65"/>
        </patternFill>
      </fill>
    </dxf>
  </rfmt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" sId="2">
    <nc r="I622" t="inlineStr">
      <is>
        <t>passed</t>
      </is>
    </nc>
  </rcc>
  <rfmt sheetId="2" sqref="I622">
    <dxf>
      <fill>
        <patternFill patternType="none">
          <fgColor indexed="64"/>
          <bgColor indexed="65"/>
        </patternFill>
      </fill>
    </dxf>
  </rfmt>
  <rcc rId="749" sId="2">
    <nc r="I607" t="inlineStr">
      <is>
        <t>passed</t>
      </is>
    </nc>
  </rcc>
  <rfmt sheetId="2" sqref="I607">
    <dxf>
      <fill>
        <patternFill patternType="none">
          <fgColor indexed="64"/>
          <bgColor indexed="65"/>
        </patternFill>
      </fill>
    </dxf>
  </rfmt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" sId="2" odxf="1" dxf="1">
    <oc r="B77">
      <f>HYPERLINK("https://hsdes.intel.com/resource/14013185758","14013185758")</f>
    </oc>
    <nc r="B77">
      <f>HYPERLINK("https://hsdes.intel.com/resource/14013185758","14013185758")</f>
    </nc>
    <odxf>
      <font>
        <u val="none"/>
        <color theme="0"/>
      </font>
    </odxf>
    <ndxf>
      <font>
        <u/>
        <color theme="10"/>
      </font>
    </ndxf>
  </rcc>
  <rcc rId="751" sId="2" odxf="1" dxf="1">
    <oc r="B78">
      <f>HYPERLINK("https://hsdes.intel.com/resource/14013158803","14013158803")</f>
    </oc>
    <nc r="B78">
      <f>HYPERLINK("https://hsdes.intel.com/resource/14013158803","14013158803")</f>
    </nc>
    <odxf>
      <font>
        <u val="none"/>
        <color theme="0"/>
      </font>
    </odxf>
    <ndxf>
      <font>
        <u/>
        <color theme="10"/>
      </font>
    </ndxf>
  </rcc>
  <rfmt sheetId="2" sqref="I95">
    <dxf>
      <fill>
        <patternFill patternType="none">
          <fgColor indexed="64"/>
          <bgColor indexed="65"/>
        </patternFill>
      </fill>
    </dxf>
  </rfmt>
  <rcc rId="752" sId="2">
    <nc r="I30" t="inlineStr">
      <is>
        <t>passed</t>
      </is>
    </nc>
  </rcc>
  <rfmt sheetId="2" sqref="I30">
    <dxf>
      <fill>
        <patternFill patternType="none">
          <fgColor indexed="64"/>
          <bgColor indexed="65"/>
        </patternFill>
      </fill>
    </dxf>
  </rfmt>
  <rcc rId="753" sId="2">
    <nc r="I190" t="inlineStr">
      <is>
        <t>passed</t>
      </is>
    </nc>
  </rcc>
  <rfmt sheetId="2" sqref="I190">
    <dxf>
      <fill>
        <patternFill patternType="none">
          <fgColor indexed="64"/>
          <bgColor indexed="65"/>
        </patternFill>
      </fill>
    </dxf>
  </rfmt>
  <rcc rId="754" sId="2">
    <nc r="I77" t="inlineStr">
      <is>
        <t>passed</t>
      </is>
    </nc>
  </rcc>
  <rfmt sheetId="2" sqref="I77">
    <dxf>
      <fill>
        <patternFill patternType="none">
          <fgColor indexed="64"/>
          <bgColor indexed="65"/>
        </patternFill>
      </fill>
    </dxf>
  </rfmt>
  <rcc rId="755" sId="2">
    <nc r="I78" t="inlineStr">
      <is>
        <t>passed</t>
      </is>
    </nc>
  </rcc>
  <rfmt sheetId="2" sqref="I78">
    <dxf>
      <fill>
        <patternFill patternType="none">
          <fgColor indexed="64"/>
          <bgColor indexed="65"/>
        </patternFill>
      </fill>
    </dxf>
  </rfmt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6" sId="2" numFmtId="19">
    <nc r="M30">
      <v>44742</v>
    </nc>
  </rcc>
  <rcc rId="757" sId="2" numFmtId="19">
    <nc r="M77">
      <v>44742</v>
    </nc>
  </rcc>
  <rcc rId="758" sId="2" numFmtId="19">
    <nc r="M78">
      <v>44742</v>
    </nc>
  </rcc>
  <rcc rId="759" sId="2" numFmtId="19">
    <nc r="M190">
      <v>44742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763" sId="2" numFmtId="19">
    <nc r="M112">
      <v>44742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" sId="2" numFmtId="19">
    <oc r="M112">
      <v>44742</v>
    </oc>
    <nc r="M112"/>
  </rcc>
  <rcc rId="765" sId="2">
    <oc r="I112" t="inlineStr">
      <is>
        <t>passed</t>
      </is>
    </oc>
    <nc r="I112"/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" sId="2" odxf="1" dxf="1">
    <oc r="B245">
      <f>HYPERLINK("https://hsdes.intel.com/resource/14013163063","14013163063")</f>
    </oc>
    <nc r="B245">
      <f>HYPERLINK("https://hsdes.intel.com/resource/14013163063","14013163063")</f>
    </nc>
    <odxf>
      <font>
        <u val="none"/>
        <color theme="0"/>
      </font>
    </odxf>
    <ndxf>
      <font>
        <u/>
        <color theme="10"/>
      </font>
    </ndxf>
  </rcc>
  <rcc rId="767" sId="2">
    <nc r="I321" t="inlineStr">
      <is>
        <t>passed</t>
      </is>
    </nc>
  </rcc>
  <rfmt sheetId="2" sqref="I321">
    <dxf>
      <fill>
        <patternFill patternType="none">
          <fgColor indexed="64"/>
          <bgColor indexed="65"/>
        </patternFill>
      </fill>
    </dxf>
  </rfmt>
  <rcc rId="768" sId="2" numFmtId="19">
    <nc r="M321">
      <v>44742</v>
    </nc>
  </rcc>
  <rcc rId="769" sId="2" numFmtId="19">
    <nc r="M322">
      <v>44742</v>
    </nc>
  </rcc>
  <rcc rId="770" sId="2">
    <nc r="I322" t="inlineStr">
      <is>
        <t>passed</t>
      </is>
    </nc>
  </rcc>
  <rfmt sheetId="2" sqref="I322">
    <dxf>
      <fill>
        <patternFill patternType="none">
          <fgColor indexed="64"/>
          <bgColor indexed="65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94">
    <dxf>
      <fill>
        <patternFill patternType="none">
          <fgColor indexed="64"/>
          <bgColor indexed="65"/>
        </patternFill>
      </fill>
    </dxf>
  </rfmt>
  <rcc rId="771" sId="2">
    <nc r="I494" t="inlineStr">
      <is>
        <t>Passed</t>
      </is>
    </nc>
  </rcc>
  <rcc rId="772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</dxf>
  </rfmt>
  <rcc rId="773" sId="2">
    <nc r="I178" t="inlineStr">
      <is>
        <t>Passed</t>
      </is>
    </nc>
  </rcc>
  <rcc rId="774" sId="2">
    <nc r="I179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2">
    <nc r="I501" t="inlineStr">
      <is>
        <t>passed</t>
      </is>
    </nc>
  </rcc>
  <rfmt sheetId="2" sqref="I501">
    <dxf>
      <fill>
        <patternFill patternType="none">
          <fgColor indexed="64"/>
          <bgColor indexed="65"/>
        </patternFill>
      </fill>
    </dxf>
  </rfmt>
  <rcc rId="35" sId="2" numFmtId="19">
    <nc r="M501">
      <v>44741</v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2">
    <nc r="I274" t="inlineStr">
      <is>
        <t>Passed</t>
      </is>
    </nc>
  </rcc>
  <rfmt sheetId="2" sqref="I274">
    <dxf>
      <fill>
        <patternFill patternType="none">
          <fgColor indexed="64"/>
          <bgColor indexed="65"/>
        </patternFill>
      </fill>
    </dxf>
  </rfmt>
  <rcc rId="776" sId="2" numFmtId="19">
    <nc r="M274">
      <v>44742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778" sId="2" numFmtId="19">
    <nc r="M112">
      <v>44742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2" numFmtId="19">
    <nc r="M262">
      <v>44742</v>
    </nc>
  </rcc>
  <rcc rId="780" sId="2" numFmtId="19">
    <nc r="M263">
      <v>44742</v>
    </nc>
  </rcc>
  <rcc rId="781" sId="2" numFmtId="19">
    <nc r="M267">
      <v>44742</v>
    </nc>
  </rcc>
  <rcc rId="782" sId="2" numFmtId="19">
    <nc r="M275">
      <v>44742</v>
    </nc>
  </rcc>
  <rcc rId="783" sId="2" numFmtId="19">
    <nc r="M495">
      <v>44742</v>
    </nc>
  </rcc>
  <rcc rId="784" sId="2" numFmtId="19">
    <nc r="M535">
      <v>44742</v>
    </nc>
  </rcc>
  <rcc rId="785" sId="2" numFmtId="19">
    <nc r="M548">
      <v>44742</v>
    </nc>
  </rcc>
  <rcc rId="786" sId="2" numFmtId="19">
    <nc r="M549">
      <v>44742</v>
    </nc>
  </rcc>
  <rcc rId="787" sId="2" numFmtId="19">
    <nc r="M550">
      <v>44742</v>
    </nc>
  </rcc>
  <rcc rId="788" sId="2" numFmtId="19">
    <nc r="M558">
      <v>44742</v>
    </nc>
  </rcc>
  <rcc rId="789" sId="2" numFmtId="19">
    <nc r="M596">
      <v>44742</v>
    </nc>
  </rcc>
  <rcc rId="790" sId="2" numFmtId="19">
    <nc r="M597">
      <v>44742</v>
    </nc>
  </rcc>
  <rcc rId="791" sId="2" numFmtId="19">
    <nc r="M598">
      <v>44742</v>
    </nc>
  </rcc>
  <rcc rId="792" sId="2" numFmtId="19">
    <nc r="M599">
      <v>44742</v>
    </nc>
  </rcc>
  <rcc rId="793" sId="2" numFmtId="19">
    <nc r="M607">
      <v>44742</v>
    </nc>
  </rcc>
  <rcc rId="794" sId="2" numFmtId="19">
    <nc r="M622">
      <v>44742</v>
    </nc>
  </rcc>
  <rfmt sheetId="2" sqref="C272:C273">
    <dxf>
      <fill>
        <patternFill patternType="solid">
          <bgColor rgb="FFFFFF00"/>
        </patternFill>
      </fill>
    </dxf>
  </rfmt>
  <rfmt sheetId="2" sqref="C530">
    <dxf>
      <fill>
        <patternFill patternType="solid">
          <bgColor rgb="FFFFFF00"/>
        </patternFill>
      </fill>
    </dxf>
  </rfmt>
  <rcc rId="795" sId="2">
    <nc r="I505" t="inlineStr">
      <is>
        <t>passed</t>
      </is>
    </nc>
  </rcc>
  <rfmt sheetId="2" sqref="I505">
    <dxf>
      <fill>
        <patternFill patternType="none">
          <fgColor indexed="64"/>
          <bgColor indexed="65"/>
        </patternFill>
      </fill>
    </dxf>
  </rfmt>
  <rcc rId="796" sId="2">
    <nc r="I280" t="inlineStr">
      <is>
        <t>Passed</t>
      </is>
    </nc>
  </rcc>
  <rfmt sheetId="2" sqref="I280">
    <dxf>
      <fill>
        <patternFill patternType="none">
          <fgColor indexed="64"/>
          <bgColor indexed="65"/>
        </patternFill>
      </fill>
    </dxf>
  </rfmt>
  <rcc rId="797" sId="2">
    <nc r="I281" t="inlineStr">
      <is>
        <t>Passed</t>
      </is>
    </nc>
  </rcc>
  <rfmt sheetId="2" sqref="I281">
    <dxf>
      <fill>
        <patternFill patternType="none">
          <fgColor indexed="64"/>
          <bgColor indexed="65"/>
        </patternFill>
      </fill>
    </dxf>
  </rfmt>
  <rcc rId="798" sId="2" numFmtId="19">
    <nc r="M280">
      <v>44742</v>
    </nc>
  </rcc>
  <rcc rId="799" sId="2" numFmtId="19">
    <nc r="M281">
      <v>44742</v>
    </nc>
  </rcc>
  <rcc rId="800" sId="2" numFmtId="19">
    <nc r="M505">
      <v>44742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2" numFmtId="19">
    <nc r="M33">
      <v>44742</v>
    </nc>
  </rcc>
  <rcc rId="802" sId="2" numFmtId="19">
    <nc r="M56">
      <v>44742</v>
    </nc>
  </rcc>
  <rcc rId="803" sId="2" numFmtId="19">
    <nc r="M177">
      <v>44742</v>
    </nc>
  </rcc>
  <rcc rId="804" sId="2" numFmtId="19">
    <nc r="M178">
      <v>44742</v>
    </nc>
  </rcc>
  <rcc rId="805" sId="2" numFmtId="19">
    <nc r="M179">
      <v>44742</v>
    </nc>
  </rcc>
  <rcc rId="806" sId="2" numFmtId="19">
    <nc r="M374">
      <v>44742</v>
    </nc>
  </rcc>
  <rcc rId="807" sId="2" numFmtId="19">
    <nc r="M434">
      <v>44742</v>
    </nc>
  </rcc>
  <rcc rId="808" sId="2" numFmtId="19">
    <nc r="M494">
      <v>44742</v>
    </nc>
  </rcc>
  <rcc rId="809" sId="2" numFmtId="19">
    <nc r="M551">
      <v>44742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" sId="2">
    <nc r="I318" t="inlineStr">
      <is>
        <t>passed</t>
      </is>
    </nc>
  </rcc>
  <rfmt sheetId="2" sqref="I318">
    <dxf>
      <fill>
        <patternFill patternType="none">
          <fgColor indexed="64"/>
          <bgColor indexed="65"/>
        </patternFill>
      </fill>
    </dxf>
  </rfmt>
  <rcc rId="811" sId="2">
    <nc r="I319" t="inlineStr">
      <is>
        <t>passed</t>
      </is>
    </nc>
  </rcc>
  <rfmt sheetId="2" sqref="I319">
    <dxf>
      <fill>
        <patternFill patternType="none">
          <fgColor indexed="64"/>
          <bgColor indexed="65"/>
        </patternFill>
      </fill>
    </dxf>
  </rfmt>
  <rfmt sheetId="2" sqref="I406">
    <dxf>
      <fill>
        <patternFill patternType="none">
          <fgColor indexed="64"/>
          <bgColor indexed="65"/>
        </patternFill>
      </fill>
    </dxf>
  </rfmt>
  <rcc rId="812" sId="2">
    <nc r="I324" t="inlineStr">
      <is>
        <t>passed</t>
      </is>
    </nc>
  </rcc>
  <rfmt sheetId="2" sqref="I324">
    <dxf>
      <fill>
        <patternFill patternType="none">
          <fgColor indexed="64"/>
          <bgColor indexed="65"/>
        </patternFill>
      </fill>
    </dxf>
  </rfmt>
  <rcc rId="813" sId="2" xfDxf="1" dxf="1">
    <oc r="C324" t="inlineStr">
      <is>
        <t>Validate the number of CPU Core enumeration under OS and UEFI</t>
      </is>
    </oc>
    <nc r="C324" t="inlineStr">
      <is>
        <t xml:space="preserve">Verify HDMI &amp; DP hot-plug functionality, with default display connected 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" sId="2">
    <nc r="I282" t="inlineStr">
      <is>
        <t>Passed</t>
      </is>
    </nc>
  </rcc>
  <rfmt sheetId="2" sqref="I282">
    <dxf>
      <fill>
        <patternFill patternType="none">
          <fgColor indexed="64"/>
          <bgColor indexed="65"/>
        </patternFill>
      </fill>
    </dxf>
  </rfmt>
  <rcc rId="815" sId="2">
    <nc r="I290" t="inlineStr">
      <is>
        <t>passed</t>
      </is>
    </nc>
  </rcc>
  <rfmt sheetId="2" sqref="I290">
    <dxf>
      <fill>
        <patternFill patternType="none">
          <fgColor indexed="64"/>
          <bgColor indexed="65"/>
        </patternFill>
      </fill>
    </dxf>
  </rfmt>
  <rcc rId="816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</dxf>
  </rfmt>
  <rcc rId="817" sId="2">
    <nc r="I294" t="inlineStr">
      <is>
        <t>passed</t>
      </is>
    </nc>
  </rcc>
  <rfmt sheetId="2" sqref="I294">
    <dxf>
      <fill>
        <patternFill patternType="none">
          <fgColor indexed="64"/>
          <bgColor indexed="65"/>
        </patternFill>
      </fill>
    </dxf>
  </rfmt>
  <rfmt sheetId="2" sqref="I294">
    <dxf>
      <fill>
        <patternFill patternType="none">
          <fgColor indexed="64"/>
          <bgColor indexed="65"/>
        </patternFill>
      </fill>
    </dxf>
  </rfmt>
  <rcc rId="818" sId="2">
    <nc r="I295" t="inlineStr">
      <is>
        <t>passed</t>
      </is>
    </nc>
  </rcc>
  <rfmt sheetId="2" sqref="I295">
    <dxf>
      <fill>
        <patternFill patternType="none">
          <fgColor indexed="64"/>
          <bgColor indexed="65"/>
        </patternFill>
      </fill>
    </dxf>
  </rfmt>
  <rfmt sheetId="2" sqref="I295">
    <dxf>
      <fill>
        <patternFill patternType="none">
          <fgColor indexed="64"/>
          <bgColor indexed="65"/>
        </patternFill>
      </fill>
    </dxf>
  </rfmt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2" numFmtId="19">
    <nc r="M282">
      <v>44742</v>
    </nc>
  </rcc>
  <rcc rId="822" sId="2" numFmtId="19">
    <nc r="M290">
      <v>44742</v>
    </nc>
  </rcc>
  <rcc rId="823" sId="2" numFmtId="19">
    <nc r="M293">
      <v>44742</v>
    </nc>
  </rcc>
  <rcc rId="824" sId="2" numFmtId="19">
    <nc r="M294">
      <v>44742</v>
    </nc>
  </rcc>
  <rcc rId="825" sId="2" numFmtId="19">
    <nc r="M295">
      <v>44742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" sId="2">
    <nc r="I235" t="inlineStr">
      <is>
        <t>passed</t>
      </is>
    </nc>
  </rcc>
  <rfmt sheetId="2" sqref="I235">
    <dxf>
      <fill>
        <patternFill patternType="none">
          <fgColor indexed="64"/>
          <bgColor indexed="65"/>
        </patternFill>
      </fill>
    </dxf>
  </rfmt>
  <rcc rId="829" sId="2" numFmtId="19">
    <nc r="M235">
      <v>44742</v>
    </nc>
  </rcc>
  <rcc rId="830" sId="2">
    <nc r="I236" t="inlineStr">
      <is>
        <t>passed</t>
      </is>
    </nc>
  </rcc>
  <rfmt sheetId="2" sqref="I236">
    <dxf>
      <fill>
        <patternFill patternType="none">
          <fgColor indexed="64"/>
          <bgColor indexed="65"/>
        </patternFill>
      </fill>
    </dxf>
  </rfmt>
  <rcc rId="831" sId="2" numFmtId="19">
    <nc r="M236">
      <v>44742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2" odxf="1" dxf="1">
    <oc r="A166">
      <f>HYPERLINK("https://hsdes.intel.com/resource/14013177007","14013177007")</f>
    </oc>
    <nc r="A166">
      <f>HYPERLINK("https://hsdes.intel.com/resource/14013177007","14013177007")</f>
    </nc>
    <odxf>
      <font>
        <u val="none"/>
        <color theme="0"/>
      </font>
    </odxf>
    <ndxf>
      <font>
        <u/>
        <color theme="10"/>
      </font>
    </ndxf>
  </rcc>
  <rcc rId="37" sId="2" odxf="1" dxf="1">
    <oc r="A167">
      <f>HYPERLINK("https://hsdes.intel.com/resource/14013177725","14013177725")</f>
    </oc>
    <nc r="A167">
      <f>HYPERLINK("https://hsdes.intel.com/resource/14013177725","14013177725")</f>
    </nc>
    <odxf>
      <font>
        <u val="none"/>
        <color theme="0"/>
      </font>
    </odxf>
    <ndxf>
      <font>
        <u/>
        <color theme="10"/>
      </font>
    </ndxf>
  </rcc>
  <rcc rId="38" sId="2" odxf="1" dxf="1">
    <oc r="A162">
      <f>HYPERLINK("https://hsdes.intel.com/resource/14013177014","14013177014")</f>
    </oc>
    <nc r="A162">
      <f>HYPERLINK("https://hsdes.intel.com/resource/14013177014","14013177014")</f>
    </nc>
    <odxf>
      <font>
        <u val="none"/>
        <color theme="0"/>
      </font>
    </odxf>
    <ndxf>
      <font>
        <u/>
        <color theme="10"/>
      </font>
    </ndxf>
  </rcc>
  <rcc rId="39" sId="2">
    <nc r="I507" t="inlineStr">
      <is>
        <t>passed</t>
      </is>
    </nc>
  </rcc>
  <rfmt sheetId="2" sqref="I507">
    <dxf>
      <fill>
        <patternFill patternType="none">
          <fgColor indexed="64"/>
          <bgColor indexed="65"/>
        </patternFill>
      </fill>
    </dxf>
  </rfmt>
  <rcc rId="40" sId="2" numFmtId="19">
    <nc r="M507">
      <v>44741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2" numFmtId="19">
    <nc r="M318">
      <v>44742</v>
    </nc>
  </rcc>
  <rcc rId="833" sId="2" numFmtId="19">
    <nc r="M319">
      <v>44742</v>
    </nc>
  </rcc>
  <rcc rId="834" sId="2" numFmtId="19">
    <nc r="M324">
      <v>44742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29">
    <dxf>
      <fill>
        <patternFill patternType="solid">
          <bgColor theme="2"/>
        </patternFill>
      </fill>
    </dxf>
  </rfmt>
  <rcc rId="837" sId="2">
    <nc r="I300" t="inlineStr">
      <is>
        <t>passed</t>
      </is>
    </nc>
  </rcc>
  <rfmt sheetId="2" sqref="I300">
    <dxf>
      <fill>
        <patternFill patternType="none">
          <fgColor indexed="64"/>
          <bgColor indexed="65"/>
        </patternFill>
      </fill>
    </dxf>
  </rfmt>
  <rcc rId="838" sId="2">
    <nc r="I301" t="inlineStr">
      <is>
        <t>passed</t>
      </is>
    </nc>
  </rcc>
  <rfmt sheetId="2" sqref="I301">
    <dxf>
      <fill>
        <patternFill patternType="none">
          <fgColor indexed="64"/>
          <bgColor indexed="65"/>
        </patternFill>
      </fill>
    </dxf>
  </rfmt>
  <rcc rId="839" sId="2" numFmtId="19">
    <nc r="M300">
      <v>44742</v>
    </nc>
  </rcc>
  <rcc rId="840" sId="2" numFmtId="19">
    <nc r="M301">
      <v>44742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" sId="2">
    <nc r="I232" t="inlineStr">
      <is>
        <t>passed</t>
      </is>
    </nc>
  </rcc>
  <rfmt sheetId="2" sqref="I232">
    <dxf>
      <fill>
        <patternFill patternType="none">
          <fgColor indexed="64"/>
          <bgColor indexed="65"/>
        </patternFill>
      </fill>
    </dxf>
  </rfmt>
  <rcc rId="842" sId="2" numFmtId="19">
    <nc r="M232">
      <v>44742</v>
    </nc>
  </rcc>
  <rcc rId="843" sId="2" odxf="1" dxf="1">
    <oc r="B240">
      <f>HYPERLINK("https://hsdes.intel.com/resource/14013165112","14013165112")</f>
    </oc>
    <nc r="B240">
      <f>HYPERLINK("https://hsdes.intel.com/resource/14013165112","14013165112")</f>
    </nc>
    <odxf>
      <font>
        <u val="none"/>
        <color theme="0"/>
      </font>
    </odxf>
    <ndxf>
      <font>
        <u/>
        <color theme="10"/>
      </font>
    </ndxf>
  </rcc>
  <rcc rId="844" sId="2">
    <nc r="I517" t="inlineStr">
      <is>
        <t>passed</t>
      </is>
    </nc>
  </rcc>
  <rfmt sheetId="2" sqref="I517">
    <dxf>
      <fill>
        <patternFill patternType="none">
          <fgColor indexed="64"/>
          <bgColor indexed="65"/>
        </patternFill>
      </fill>
    </dxf>
  </rfmt>
  <rcc rId="845" sId="2" numFmtId="19">
    <nc r="M517">
      <v>44742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2">
    <nc r="I464" t="inlineStr">
      <is>
        <t>passed</t>
      </is>
    </nc>
  </rcc>
  <rfmt sheetId="2" sqref="I464">
    <dxf>
      <fill>
        <patternFill patternType="none">
          <fgColor indexed="64"/>
          <bgColor indexed="65"/>
        </patternFill>
      </fill>
    </dxf>
  </rfmt>
  <rcc rId="847" sId="2">
    <nc r="I465" t="inlineStr">
      <is>
        <t>passed</t>
      </is>
    </nc>
  </rcc>
  <rfmt sheetId="2" sqref="I465">
    <dxf>
      <fill>
        <patternFill patternType="none">
          <fgColor indexed="64"/>
          <bgColor indexed="65"/>
        </patternFill>
      </fill>
    </dxf>
  </rfmt>
  <rcc rId="848" sId="2" numFmtId="19">
    <nc r="M464">
      <v>44742</v>
    </nc>
  </rcc>
  <rcc rId="849" sId="2" numFmtId="19">
    <nc r="M465">
      <v>44742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2">
    <nc r="I237" t="inlineStr">
      <is>
        <t>passed</t>
      </is>
    </nc>
  </rcc>
  <rfmt sheetId="2" sqref="I237">
    <dxf>
      <fill>
        <patternFill patternType="none">
          <fgColor indexed="64"/>
          <bgColor indexed="65"/>
        </patternFill>
      </fill>
    </dxf>
  </rfmt>
  <rcc rId="851" sId="2" numFmtId="19">
    <nc r="M237">
      <v>44742</v>
    </nc>
  </rcc>
  <rcc rId="852" sId="2" numFmtId="19">
    <nc r="M238">
      <v>44742</v>
    </nc>
  </rcc>
  <rcc rId="853" sId="2">
    <nc r="I238" t="inlineStr">
      <is>
        <t>passed</t>
      </is>
    </nc>
  </rcc>
  <rfmt sheetId="2" sqref="I238">
    <dxf>
      <fill>
        <patternFill patternType="none">
          <fgColor indexed="64"/>
          <bgColor indexed="65"/>
        </patternFill>
      </fill>
    </dxf>
  </rfmt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2">
    <nc r="I260" t="inlineStr">
      <is>
        <t>passed</t>
      </is>
    </nc>
  </rcc>
  <rfmt sheetId="2" sqref="I260">
    <dxf>
      <fill>
        <patternFill patternType="none">
          <fgColor indexed="64"/>
          <bgColor indexed="65"/>
        </patternFill>
      </fill>
    </dxf>
  </rfmt>
  <rcc rId="855" sId="2">
    <nc r="I261" t="inlineStr">
      <is>
        <t>passed</t>
      </is>
    </nc>
  </rcc>
  <rfmt sheetId="2" sqref="I261">
    <dxf>
      <fill>
        <patternFill patternType="none">
          <fgColor indexed="64"/>
          <bgColor indexed="65"/>
        </patternFill>
      </fill>
    </dxf>
  </rfmt>
  <rcc rId="856" sId="2" numFmtId="19">
    <nc r="M260">
      <v>44742</v>
    </nc>
  </rcc>
  <rcc rId="857" sId="2" numFmtId="19">
    <nc r="M261">
      <v>44742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</dxf>
  </rfmt>
  <rcc rId="859" sId="2" numFmtId="19">
    <nc r="M276">
      <v>44742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2">
    <nc r="I271" t="inlineStr">
      <is>
        <t>Passed</t>
      </is>
    </nc>
  </rcc>
  <rfmt sheetId="2" sqref="I271">
    <dxf>
      <fill>
        <patternFill patternType="none">
          <fgColor indexed="64"/>
          <bgColor indexed="65"/>
        </patternFill>
      </fill>
    </dxf>
  </rfmt>
  <rcc rId="863" sId="2" numFmtId="19">
    <nc r="M271">
      <v>44742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2" odxf="1" dxf="1">
    <oc r="A68">
      <f>HYPERLINK("https://hsdes.intel.com/resource/14013184742","14013184742")</f>
    </oc>
    <nc r="A68">
      <f>HYPERLINK("https://hsdes.intel.com/resource/14013184742","14013184742")</f>
    </nc>
    <odxf>
      <font>
        <u val="none"/>
        <color theme="0"/>
      </font>
    </odxf>
    <ndxf>
      <font>
        <u/>
        <color theme="10"/>
      </font>
    </ndxf>
  </rcc>
  <rcc rId="44" sId="2">
    <nc r="I68" t="inlineStr">
      <is>
        <t>passed</t>
      </is>
    </nc>
  </rcc>
  <rfmt sheetId="2" sqref="I68">
    <dxf>
      <fill>
        <patternFill patternType="none">
          <fgColor indexed="64"/>
          <bgColor indexed="65"/>
        </patternFill>
      </fill>
    </dxf>
  </rfmt>
  <rcc rId="45" sId="2" numFmtId="19">
    <nc r="M68">
      <v>44741</v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odxf="1" dxf="1">
    <oc r="B235">
      <f>HYPERLINK("https://hsdes.intel.com/resource/14013165243","14013165243")</f>
    </oc>
    <nc r="B235">
      <f>HYPERLINK("https://hsdes.intel.com/resource/14013165243","14013165243")</f>
    </nc>
    <odxf>
      <font>
        <u val="none"/>
        <color theme="0"/>
      </font>
    </odxf>
    <ndxf>
      <font>
        <u/>
        <color theme="10"/>
      </font>
    </ndxf>
  </rcc>
  <rcc rId="865" sId="2">
    <nc r="I239" t="inlineStr">
      <is>
        <t>passed</t>
      </is>
    </nc>
  </rcc>
  <rfmt sheetId="2" sqref="I239">
    <dxf>
      <fill>
        <patternFill patternType="none">
          <fgColor indexed="64"/>
          <bgColor indexed="65"/>
        </patternFill>
      </fill>
    </dxf>
  </rfmt>
  <rcc rId="866" sId="2" numFmtId="19">
    <nc r="M239">
      <v>44742</v>
    </nc>
  </rcc>
  <rcc rId="867" sId="2">
    <nc r="I240" t="inlineStr">
      <is>
        <t>passed</t>
      </is>
    </nc>
  </rcc>
  <rfmt sheetId="2" sqref="I240">
    <dxf>
      <fill>
        <patternFill patternType="none">
          <fgColor indexed="64"/>
          <bgColor indexed="65"/>
        </patternFill>
      </fill>
    </dxf>
  </rfmt>
  <rcc rId="868" sId="2" numFmtId="19">
    <nc r="M240">
      <v>44742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" sId="2">
    <nc r="I125" t="inlineStr">
      <is>
        <t>passed</t>
      </is>
    </nc>
  </rcc>
  <rfmt sheetId="2" sqref="I125">
    <dxf>
      <fill>
        <patternFill patternType="none">
          <fgColor indexed="64"/>
          <bgColor indexed="65"/>
        </patternFill>
      </fill>
    </dxf>
  </rfmt>
  <rcc rId="870" sId="2">
    <nc r="I107" t="inlineStr">
      <is>
        <t>passed</t>
      </is>
    </nc>
  </rcc>
  <rfmt sheetId="2" sqref="I107">
    <dxf>
      <fill>
        <patternFill patternType="none">
          <fgColor indexed="64"/>
          <bgColor indexed="65"/>
        </patternFill>
      </fill>
    </dxf>
  </rfmt>
  <rcc rId="871" sId="2" numFmtId="19">
    <nc r="M107">
      <v>44742</v>
    </nc>
  </rcc>
  <rcc rId="872" sId="2" numFmtId="19">
    <nc r="M125">
      <v>44742</v>
    </nc>
  </rcc>
  <rcc rId="873" sId="2">
    <nc r="I143" t="inlineStr">
      <is>
        <t>passed</t>
      </is>
    </nc>
  </rcc>
  <rfmt sheetId="2" sqref="I143">
    <dxf>
      <fill>
        <patternFill patternType="none">
          <fgColor indexed="64"/>
          <bgColor indexed="65"/>
        </patternFill>
      </fill>
    </dxf>
  </rfmt>
  <rcc rId="874" sId="2">
    <nc r="I144" t="inlineStr">
      <is>
        <t>passed</t>
      </is>
    </nc>
  </rcc>
  <rfmt sheetId="2" sqref="I144">
    <dxf>
      <fill>
        <patternFill patternType="none">
          <fgColor indexed="64"/>
          <bgColor indexed="65"/>
        </patternFill>
      </fill>
    </dxf>
  </rfmt>
  <rcc rId="875" sId="2">
    <nc r="I145" t="inlineStr">
      <is>
        <t>passed</t>
      </is>
    </nc>
  </rcc>
  <rfmt sheetId="2" sqref="I145">
    <dxf>
      <fill>
        <patternFill patternType="none">
          <fgColor indexed="64"/>
          <bgColor indexed="65"/>
        </patternFill>
      </fill>
    </dxf>
  </rfmt>
  <rcc rId="876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</dxf>
  </rfmt>
  <rfmt sheetId="2" sqref="I147">
    <dxf>
      <fill>
        <patternFill patternType="none">
          <fgColor indexed="64"/>
          <bgColor indexed="65"/>
        </patternFill>
      </fill>
    </dxf>
  </rfmt>
  <rcc rId="877" sId="2">
    <nc r="I153" t="inlineStr">
      <is>
        <t>passed</t>
      </is>
    </nc>
  </rcc>
  <rfmt sheetId="2" sqref="I153">
    <dxf>
      <fill>
        <patternFill patternType="none">
          <fgColor indexed="64"/>
          <bgColor indexed="65"/>
        </patternFill>
      </fill>
    </dxf>
  </rfmt>
  <rfmt sheetId="2" sqref="I153">
    <dxf>
      <fill>
        <patternFill patternType="none">
          <fgColor indexed="64"/>
          <bgColor indexed="65"/>
        </patternFill>
      </fill>
    </dxf>
  </rfmt>
  <rcc rId="878" sId="2" numFmtId="19">
    <nc r="M143">
      <v>44743</v>
    </nc>
  </rcc>
  <rcc rId="879" sId="2" numFmtId="19">
    <nc r="M144">
      <v>44743</v>
    </nc>
  </rcc>
  <rcc rId="880" sId="2" numFmtId="19">
    <nc r="M145">
      <v>44743</v>
    </nc>
  </rcc>
  <rcc rId="881" sId="2" numFmtId="19">
    <nc r="M147">
      <v>44743</v>
    </nc>
  </rcc>
  <rcc rId="882" sId="2" numFmtId="19">
    <nc r="M153">
      <v>44743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2">
    <nc r="I149" t="inlineStr">
      <is>
        <t>passed</t>
      </is>
    </nc>
  </rcc>
  <rfmt sheetId="2" sqref="I149">
    <dxf>
      <fill>
        <patternFill patternType="none">
          <fgColor indexed="64"/>
          <bgColor indexed="65"/>
        </patternFill>
      </fill>
    </dxf>
  </rfmt>
  <rcc rId="886" sId="2" numFmtId="19">
    <nc r="M149">
      <v>44743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" sId="2">
    <nc r="I139" t="inlineStr">
      <is>
        <t>passed</t>
      </is>
    </nc>
  </rcc>
  <rfmt sheetId="2" sqref="I139">
    <dxf>
      <fill>
        <patternFill patternType="none">
          <fgColor indexed="64"/>
          <bgColor indexed="65"/>
        </patternFill>
      </fill>
    </dxf>
  </rfmt>
  <rcc rId="888" sId="2" numFmtId="19">
    <nc r="M139">
      <v>44743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2" odxf="1" dxf="1">
    <oc r="B419">
      <f>HYPERLINK("https://hsdes.intel.com/resource/14013156871","14013156871")</f>
    </oc>
    <nc r="B419">
      <f>HYPERLINK("https://hsdes.intel.com/resource/14013156871","14013156871")</f>
    </nc>
    <odxf>
      <font>
        <u val="none"/>
        <color theme="0"/>
      </font>
    </odxf>
    <ndxf>
      <font>
        <u/>
        <color theme="10"/>
      </font>
    </ndxf>
  </rcc>
  <rcc rId="890" sId="2" odxf="1" dxf="1">
    <oc r="B250">
      <f>HYPERLINK("https://hsdes.intel.com/resource/14013156881","14013156881")</f>
    </oc>
    <nc r="B250">
      <f>HYPERLINK("https://hsdes.intel.com/resource/14013156881","14013156881")</f>
    </nc>
    <odxf>
      <font>
        <u val="none"/>
        <color theme="0"/>
      </font>
    </odxf>
    <ndxf>
      <font>
        <u/>
        <color theme="10"/>
      </font>
    </ndxf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" sId="2">
    <nc r="I105" t="inlineStr">
      <is>
        <t>passed</t>
      </is>
    </nc>
  </rcc>
  <rfmt sheetId="2" sqref="I105">
    <dxf>
      <fill>
        <patternFill patternType="none">
          <fgColor indexed="64"/>
          <bgColor indexed="65"/>
        </patternFill>
      </fill>
    </dxf>
  </rfmt>
  <rcc rId="892" sId="2" numFmtId="19">
    <nc r="M105">
      <v>44743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2">
    <nc r="I142" t="inlineStr">
      <is>
        <t>passed</t>
      </is>
    </nc>
  </rcc>
  <rfmt sheetId="2" sqref="I142">
    <dxf>
      <fill>
        <patternFill patternType="none">
          <fgColor indexed="64"/>
          <bgColor indexed="65"/>
        </patternFill>
      </fill>
    </dxf>
  </rfmt>
  <rcc rId="896" sId="2" numFmtId="19">
    <nc r="M142">
      <v>44743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" sId="2">
    <nc r="I264" t="inlineStr">
      <is>
        <t>passed</t>
      </is>
    </nc>
  </rcc>
  <rfmt sheetId="2" sqref="I264">
    <dxf>
      <fill>
        <patternFill patternType="none">
          <fgColor indexed="64"/>
          <bgColor indexed="65"/>
        </patternFill>
      </fill>
    </dxf>
  </rfmt>
  <rcc rId="898" sId="2">
    <nc r="I268" t="inlineStr">
      <is>
        <t>Passed</t>
      </is>
    </nc>
  </rcc>
  <rfmt sheetId="2" sqref="I268">
    <dxf>
      <fill>
        <patternFill patternType="none">
          <fgColor indexed="64"/>
          <bgColor indexed="65"/>
        </patternFill>
      </fill>
    </dxf>
  </rfmt>
  <rcc rId="899" sId="2" numFmtId="19">
    <nc r="M268">
      <v>44743</v>
    </nc>
  </rcc>
  <rcc rId="900" sId="2" numFmtId="19">
    <nc r="M264">
      <v>44743</v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2">
    <oc r="C250" t="inlineStr">
      <is>
        <t>Verify CPU switches between all P-states when Number of P states set to 0</t>
      </is>
    </oc>
    <nc r="C250" t="inlineStr">
      <is>
        <t>Verify CPU frequency throttles when core temperature exceeds passive trip point with DTS SMM enabled and DTT disabled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2">
    <nc r="I199" t="inlineStr">
      <is>
        <t>passed</t>
      </is>
    </nc>
  </rcc>
  <rfmt sheetId="2" sqref="I199">
    <dxf>
      <fill>
        <patternFill patternType="none">
          <fgColor indexed="64"/>
          <bgColor indexed="65"/>
        </patternFill>
      </fill>
    </dxf>
  </rfmt>
  <rcc rId="47" sId="2" numFmtId="19">
    <nc r="M199">
      <v>44741</v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2">
    <nc r="I127" t="inlineStr">
      <is>
        <t>passed</t>
      </is>
    </nc>
  </rcc>
  <rfmt sheetId="2" sqref="I127">
    <dxf>
      <fill>
        <patternFill patternType="none">
          <fgColor indexed="64"/>
          <bgColor indexed="65"/>
        </patternFill>
      </fill>
    </dxf>
  </rfmt>
  <rcc rId="905" sId="2" numFmtId="19">
    <nc r="M127">
      <v>44743</v>
    </nc>
  </rcc>
  <rcc rId="906" sId="2">
    <nc r="I140" t="inlineStr">
      <is>
        <t>passed</t>
      </is>
    </nc>
  </rcc>
  <rfmt sheetId="2" sqref="I140">
    <dxf>
      <fill>
        <patternFill patternType="none">
          <fgColor indexed="64"/>
          <bgColor indexed="65"/>
        </patternFill>
      </fill>
    </dxf>
  </rfmt>
  <rcc rId="907" sId="2" numFmtId="19">
    <nc r="M140">
      <v>44743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" sId="2">
    <nc r="J15" t="inlineStr">
      <is>
        <t>Vinisha</t>
      </is>
    </nc>
  </rcc>
  <rfmt sheetId="2" sqref="J15">
    <dxf>
      <fill>
        <patternFill patternType="none">
          <fgColor indexed="64"/>
          <bgColor indexed="65"/>
        </patternFill>
      </fill>
    </dxf>
  </rfmt>
  <rcc rId="909" sId="2">
    <nc r="J16" t="inlineStr">
      <is>
        <t>Vinisha</t>
      </is>
    </nc>
  </rcc>
  <rcc rId="910" sId="2">
    <nc r="J17" t="inlineStr">
      <is>
        <t>Vinisha</t>
      </is>
    </nc>
  </rcc>
  <rcc rId="911" sId="2">
    <nc r="J18" t="inlineStr">
      <is>
        <t>Vinisha</t>
      </is>
    </nc>
  </rcc>
  <rcc rId="912" sId="2">
    <nc r="J19" t="inlineStr">
      <is>
        <t>Vinisha</t>
      </is>
    </nc>
  </rcc>
  <rcc rId="913" sId="2">
    <nc r="J20" t="inlineStr">
      <is>
        <t>Vinisha</t>
      </is>
    </nc>
  </rcc>
  <rcc rId="914" sId="2">
    <nc r="J21" t="inlineStr">
      <is>
        <t>Vinisha</t>
      </is>
    </nc>
  </rcc>
  <rcc rId="915" sId="2">
    <nc r="J22" t="inlineStr">
      <is>
        <t>Vinisha</t>
      </is>
    </nc>
  </rcc>
  <rcc rId="916" sId="2">
    <nc r="J76" t="inlineStr">
      <is>
        <t>Vinisha</t>
      </is>
    </nc>
  </rcc>
  <rcc rId="917" sId="2">
    <nc r="J169" t="inlineStr">
      <is>
        <t>Vinisha</t>
      </is>
    </nc>
  </rcc>
  <rcc rId="918" sId="2">
    <nc r="J333" t="inlineStr">
      <is>
        <t>Vinisha</t>
      </is>
    </nc>
  </rcc>
  <rcc rId="919" sId="2">
    <nc r="J388" t="inlineStr">
      <is>
        <t>Vinisha</t>
      </is>
    </nc>
  </rcc>
  <rcc rId="920" sId="2">
    <nc r="J412" t="inlineStr">
      <is>
        <t>Vinisha</t>
      </is>
    </nc>
  </rcc>
  <rcc rId="921" sId="2">
    <nc r="J417" t="inlineStr">
      <is>
        <t>Vinisha</t>
      </is>
    </nc>
  </rcc>
  <rcc rId="922" sId="2">
    <nc r="J418" t="inlineStr">
      <is>
        <t>Vinisha</t>
      </is>
    </nc>
  </rcc>
  <rcc rId="923" sId="2">
    <nc r="J420" t="inlineStr">
      <is>
        <t>Vinisha</t>
      </is>
    </nc>
  </rcc>
  <rcc rId="924" sId="2">
    <nc r="J426" t="inlineStr">
      <is>
        <t>Vinisha</t>
      </is>
    </nc>
  </rcc>
  <rcc rId="925" sId="2">
    <nc r="J490" t="inlineStr">
      <is>
        <t>Vinisha</t>
      </is>
    </nc>
  </rcc>
  <rcc rId="926" sId="2">
    <nc r="J529" t="inlineStr">
      <is>
        <t>Vinisha</t>
      </is>
    </nc>
  </rcc>
  <rcc rId="927" sId="2">
    <nc r="J34" t="inlineStr">
      <is>
        <t>Vinisha</t>
      </is>
    </nc>
  </rcc>
  <rfmt sheetId="2" sqref="J34">
    <dxf>
      <fill>
        <patternFill patternType="none">
          <fgColor indexed="64"/>
          <bgColor indexed="65"/>
        </patternFill>
      </fill>
    </dxf>
  </rfmt>
  <rcc rId="928" sId="2">
    <nc r="J52" t="inlineStr">
      <is>
        <t>Vinisha</t>
      </is>
    </nc>
  </rcc>
  <rcc rId="929" sId="2">
    <nc r="J58" t="inlineStr">
      <is>
        <t>Vinisha</t>
      </is>
    </nc>
  </rcc>
  <rcc rId="930" sId="2">
    <nc r="J59" t="inlineStr">
      <is>
        <t>Vinisha</t>
      </is>
    </nc>
  </rcc>
  <rcc rId="931" sId="2">
    <nc r="J148" t="inlineStr">
      <is>
        <t>Vinisha</t>
      </is>
    </nc>
  </rcc>
  <rcc rId="932" sId="2">
    <nc r="J154" t="inlineStr">
      <is>
        <t>Vinisha</t>
      </is>
    </nc>
  </rcc>
  <rcc rId="933" sId="2">
    <nc r="J332" t="inlineStr">
      <is>
        <t>Vinisha</t>
      </is>
    </nc>
  </rcc>
  <rcc rId="934" sId="2">
    <nc r="J386" t="inlineStr">
      <is>
        <t>Vinisha</t>
      </is>
    </nc>
  </rcc>
  <rcc rId="935" sId="2">
    <nc r="J396" t="inlineStr">
      <is>
        <t>Vinisha</t>
      </is>
    </nc>
  </rcc>
  <rcc rId="936" sId="2">
    <nc r="J569" t="inlineStr">
      <is>
        <t>Vinisha</t>
      </is>
    </nc>
  </rcc>
  <rcc rId="937" sId="2">
    <nc r="J619" t="inlineStr">
      <is>
        <t>Vinisha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2">
    <nc r="I241" t="inlineStr">
      <is>
        <t>passed</t>
      </is>
    </nc>
  </rcc>
  <rfmt sheetId="2" sqref="I241">
    <dxf>
      <fill>
        <patternFill patternType="none">
          <fgColor indexed="64"/>
          <bgColor indexed="65"/>
        </patternFill>
      </fill>
    </dxf>
  </rfmt>
  <rcc rId="939" sId="2" numFmtId="19">
    <nc r="M241">
      <v>44743</v>
    </nc>
  </rcc>
  <rcc rId="940" sId="2">
    <nc r="I233" t="inlineStr">
      <is>
        <t>passed</t>
      </is>
    </nc>
  </rcc>
  <rfmt sheetId="2" sqref="I233">
    <dxf>
      <fill>
        <patternFill patternType="none">
          <fgColor indexed="64"/>
          <bgColor indexed="65"/>
        </patternFill>
      </fill>
    </dxf>
  </rfmt>
  <rcc rId="941" sId="2" numFmtId="19">
    <nc r="M233">
      <v>44743</v>
    </nc>
  </rcc>
  <rcc rId="942" sId="2">
    <nc r="I234" t="inlineStr">
      <is>
        <t>passed</t>
      </is>
    </nc>
  </rcc>
  <rfmt sheetId="2" sqref="I234">
    <dxf>
      <fill>
        <patternFill patternType="none">
          <fgColor indexed="64"/>
          <bgColor indexed="65"/>
        </patternFill>
      </fill>
    </dxf>
  </rfmt>
  <rcc rId="943" sId="2" numFmtId="19">
    <nc r="M234">
      <v>44743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" sId="2">
    <nc r="J518" t="inlineStr">
      <is>
        <t>Priyanka</t>
      </is>
    </nc>
  </rcc>
  <rfmt sheetId="2" sqref="J518">
    <dxf>
      <fill>
        <patternFill patternType="none">
          <fgColor indexed="64"/>
          <bgColor indexed="65"/>
        </patternFill>
      </fill>
    </dxf>
  </rfmt>
  <rcc rId="945" sId="2">
    <nc r="J519" t="inlineStr">
      <is>
        <t>Priyanka</t>
      </is>
    </nc>
  </rcc>
  <rcc rId="946" sId="2">
    <nc r="J520" t="inlineStr">
      <is>
        <t>Priyanka</t>
      </is>
    </nc>
  </rcc>
  <rcc rId="947" sId="2">
    <nc r="J521" t="inlineStr">
      <is>
        <t>Priyanka</t>
      </is>
    </nc>
  </rcc>
  <rcc rId="948" sId="2">
    <nc r="J522" t="inlineStr">
      <is>
        <t>Priyanka</t>
      </is>
    </nc>
  </rcc>
  <rcc rId="949" sId="2">
    <nc r="J523" t="inlineStr">
      <is>
        <t>Priyanka</t>
      </is>
    </nc>
  </rcc>
  <rcc rId="950" sId="2">
    <nc r="J524" t="inlineStr">
      <is>
        <t>Priyanka</t>
      </is>
    </nc>
  </rcc>
  <rcc rId="951" sId="2">
    <nc r="J525" t="inlineStr">
      <is>
        <t>Priyanka</t>
      </is>
    </nc>
  </rcc>
  <rcc rId="952" sId="2">
    <nc r="J559" t="inlineStr">
      <is>
        <t>Priyanka</t>
      </is>
    </nc>
  </rcc>
  <rcc rId="953" sId="2">
    <nc r="J563" t="inlineStr">
      <is>
        <t>Priyanka</t>
      </is>
    </nc>
  </rcc>
  <rcc rId="954" sId="2">
    <nc r="J564" t="inlineStr">
      <is>
        <t>Priyanka</t>
      </is>
    </nc>
  </rcc>
  <rcc rId="955" sId="2">
    <nc r="J565" t="inlineStr">
      <is>
        <t>Priyanka</t>
      </is>
    </nc>
  </rcc>
  <rcc rId="956" sId="2">
    <nc r="J566" t="inlineStr">
      <is>
        <t>Priyanka</t>
      </is>
    </nc>
  </rcc>
  <rcc rId="957" sId="2">
    <nc r="J567" t="inlineStr">
      <is>
        <t>Priyanka</t>
      </is>
    </nc>
  </rcc>
  <rcc rId="958" sId="2">
    <nc r="J574" t="inlineStr">
      <is>
        <t>Priyanka</t>
      </is>
    </nc>
  </rcc>
  <rcc rId="959" sId="2">
    <nc r="J575" t="inlineStr">
      <is>
        <t>Harshitha</t>
      </is>
    </nc>
  </rcc>
  <rfmt sheetId="2" sqref="J575">
    <dxf>
      <fill>
        <patternFill patternType="none">
          <fgColor indexed="64"/>
          <bgColor indexed="65"/>
        </patternFill>
      </fill>
    </dxf>
  </rfmt>
  <rfmt sheetId="2" sqref="J575">
    <dxf>
      <fill>
        <patternFill patternType="none">
          <fgColor indexed="64"/>
          <bgColor indexed="65"/>
        </patternFill>
      </fill>
    </dxf>
  </rfmt>
  <rcc rId="960" sId="2">
    <nc r="J576" t="inlineStr">
      <is>
        <t>Harshitha</t>
      </is>
    </nc>
  </rcc>
  <rcc rId="961" sId="2">
    <nc r="J578" t="inlineStr">
      <is>
        <t>Harshitha</t>
      </is>
    </nc>
  </rcc>
  <rcc rId="962" sId="2">
    <nc r="J579" t="inlineStr">
      <is>
        <t>Harshitha</t>
      </is>
    </nc>
  </rcc>
  <rcc rId="963" sId="2">
    <nc r="J582" t="inlineStr">
      <is>
        <t>Harshitha</t>
      </is>
    </nc>
  </rcc>
  <rcc rId="964" sId="2">
    <nc r="J586" t="inlineStr">
      <is>
        <t>Harshitha</t>
      </is>
    </nc>
  </rcc>
  <rcc rId="965" sId="2">
    <nc r="J587" t="inlineStr">
      <is>
        <t>Harshitha</t>
      </is>
    </nc>
  </rcc>
  <rcc rId="966" sId="2">
    <nc r="J588" t="inlineStr">
      <is>
        <t>Harshitha</t>
      </is>
    </nc>
  </rcc>
  <rcc rId="967" sId="2">
    <nc r="J589" t="inlineStr">
      <is>
        <t>Harshitha</t>
      </is>
    </nc>
  </rcc>
  <rcc rId="968" sId="2">
    <nc r="J590" t="inlineStr">
      <is>
        <t>Harshitha</t>
      </is>
    </nc>
  </rcc>
  <rcc rId="969" sId="2">
    <nc r="J591" t="inlineStr">
      <is>
        <t>Harshitha</t>
      </is>
    </nc>
  </rcc>
  <rcc rId="970" sId="2">
    <nc r="J592" t="inlineStr">
      <is>
        <t>Harshitha</t>
      </is>
    </nc>
  </rcc>
  <rcc rId="971" sId="2">
    <nc r="J617" t="inlineStr">
      <is>
        <t>Harshitha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2" sId="2">
    <nc r="J247" t="inlineStr">
      <is>
        <t>Gopika</t>
      </is>
    </nc>
  </rcc>
  <rfmt sheetId="2" sqref="J247">
    <dxf>
      <fill>
        <patternFill patternType="none">
          <fgColor indexed="64"/>
          <bgColor indexed="65"/>
        </patternFill>
      </fill>
    </dxf>
  </rfmt>
  <rcc rId="973" sId="2">
    <nc r="J249" t="inlineStr">
      <is>
        <t>Gopika</t>
      </is>
    </nc>
  </rcc>
  <rcc rId="974" sId="2">
    <nc r="J289" t="inlineStr">
      <is>
        <t>Gopika</t>
      </is>
    </nc>
  </rcc>
  <rcc rId="975" sId="2">
    <nc r="J496" t="inlineStr">
      <is>
        <t>Gopika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2">
    <nc r="J44" t="inlineStr">
      <is>
        <t>Gopika</t>
      </is>
    </nc>
  </rcc>
  <rfmt sheetId="2" sqref="J44">
    <dxf>
      <fill>
        <patternFill patternType="none">
          <fgColor indexed="64"/>
          <bgColor indexed="65"/>
        </patternFill>
      </fill>
    </dxf>
  </rfmt>
  <rcc rId="979" sId="2">
    <nc r="J45" t="inlineStr">
      <is>
        <t>Gopika</t>
      </is>
    </nc>
  </rcc>
  <rcc rId="980" sId="2">
    <nc r="J46" t="inlineStr">
      <is>
        <t>Gopika</t>
      </is>
    </nc>
  </rcc>
  <rcc rId="981" sId="2">
    <nc r="J47" t="inlineStr">
      <is>
        <t>Gopika</t>
      </is>
    </nc>
  </rcc>
  <rcc rId="982" sId="2">
    <nc r="J48" t="inlineStr">
      <is>
        <t>Gopika</t>
      </is>
    </nc>
  </rcc>
  <rcc rId="983" sId="2">
    <nc r="J49" t="inlineStr">
      <is>
        <t>Gopika</t>
      </is>
    </nc>
  </rcc>
  <rcc rId="984" sId="2">
    <nc r="J180" t="inlineStr">
      <is>
        <t>Gopika</t>
      </is>
    </nc>
  </rcc>
  <rcc rId="985" sId="2">
    <nc r="J259" t="inlineStr">
      <is>
        <t>Gopika</t>
      </is>
    </nc>
  </rcc>
  <rcc rId="986" sId="2">
    <nc r="J283" t="inlineStr">
      <is>
        <t>Gopika</t>
      </is>
    </nc>
  </rcc>
  <rcc rId="987" sId="2">
    <nc r="J284" t="inlineStr">
      <is>
        <t>Gopika</t>
      </is>
    </nc>
  </rcc>
  <rcc rId="988" sId="2">
    <nc r="J285" t="inlineStr">
      <is>
        <t>Gopika</t>
      </is>
    </nc>
  </rcc>
  <rcc rId="989" sId="2">
    <nc r="J286" t="inlineStr">
      <is>
        <t>Gopika</t>
      </is>
    </nc>
  </rcc>
  <rcc rId="990" sId="2">
    <nc r="J291" t="inlineStr">
      <is>
        <t>Gopika</t>
      </is>
    </nc>
  </rcc>
  <rcc rId="991" sId="2">
    <nc r="J313" t="inlineStr">
      <is>
        <t>Gopika</t>
      </is>
    </nc>
  </rcc>
  <rcc rId="992" sId="2">
    <nc r="J314" t="inlineStr">
      <is>
        <t>Gopika</t>
      </is>
    </nc>
  </rcc>
  <rcc rId="993" sId="2">
    <nc r="J315" t="inlineStr">
      <is>
        <t>Gopika</t>
      </is>
    </nc>
  </rcc>
  <rcc rId="994" sId="2">
    <nc r="J316" t="inlineStr">
      <is>
        <t>Gopika</t>
      </is>
    </nc>
  </rcc>
  <rcc rId="995" sId="2">
    <nc r="J331" t="inlineStr">
      <is>
        <t>Gopika</t>
      </is>
    </nc>
  </rcc>
  <rcc rId="996" sId="2">
    <nc r="J342" t="inlineStr">
      <is>
        <t>Gopika</t>
      </is>
    </nc>
  </rcc>
  <rcc rId="997" sId="2">
    <nc r="J353" t="inlineStr">
      <is>
        <t>Gopika</t>
      </is>
    </nc>
  </rcc>
  <rcc rId="998" sId="2">
    <nc r="J354" t="inlineStr">
      <is>
        <t>Gopika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" sId="2" odxf="1" dxf="1">
    <oc r="A25">
      <f>HYPERLINK("https://hsdes.intel.com/resource/14013159024","14013159024")</f>
    </oc>
    <nc r="A25">
      <f>HYPERLINK("https://hsdes.intel.com/resource/14013159024","14013159024")</f>
    </nc>
    <odxf>
      <font>
        <u val="none"/>
        <color theme="0"/>
      </font>
    </odxf>
    <ndxf>
      <font>
        <u/>
        <color theme="10"/>
      </font>
    </ndxf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" sId="2" odxf="1" dxf="1">
    <oc r="B265">
      <f>HYPERLINK("https://hsdes.intel.com/resource/14013163415","14013163415")</f>
    </oc>
    <nc r="B265">
      <f>HYPERLINK("https://hsdes.intel.com/resource/14013163415","14013163415")</f>
    </nc>
    <odxf>
      <font>
        <u val="none"/>
        <color theme="0"/>
      </font>
    </odxf>
    <ndxf>
      <font>
        <u/>
        <color theme="10"/>
      </font>
    </ndxf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2">
    <nc r="I181" t="inlineStr">
      <is>
        <t>passed</t>
      </is>
    </nc>
  </rcc>
  <rfmt sheetId="2" sqref="I181">
    <dxf>
      <fill>
        <patternFill patternType="none">
          <fgColor indexed="64"/>
          <bgColor indexed="65"/>
        </patternFill>
      </fill>
    </dxf>
  </rfmt>
  <rcc rId="1002" sId="2" numFmtId="19">
    <nc r="M181">
      <v>44743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" sId="2">
    <nc r="I265" t="inlineStr">
      <is>
        <t>passed</t>
      </is>
    </nc>
  </rcc>
  <rfmt sheetId="2" sqref="I265">
    <dxf>
      <fill>
        <patternFill patternType="none">
          <fgColor indexed="64"/>
          <bgColor indexed="65"/>
        </patternFill>
      </fill>
    </dxf>
  </rfmt>
  <rcc rId="1004" sId="2" numFmtId="19">
    <nc r="M265">
      <v>44743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2">
    <nc r="I431" t="inlineStr">
      <is>
        <t>passed</t>
      </is>
    </nc>
  </rcc>
  <rfmt sheetId="2" sqref="I431">
    <dxf>
      <fill>
        <patternFill patternType="none">
          <fgColor indexed="64"/>
          <bgColor indexed="65"/>
        </patternFill>
      </fill>
    </dxf>
  </rfmt>
  <rcc rId="49" sId="2" numFmtId="19">
    <nc r="M431">
      <v>44741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80">
    <dxf>
      <fill>
        <patternFill patternType="solid">
          <bgColor theme="2"/>
        </patternFill>
      </fill>
    </dxf>
  </rfmt>
  <rfmt sheetId="2" sqref="C180">
    <dxf>
      <fill>
        <patternFill patternType="solid">
          <bgColor theme="2"/>
        </patternFill>
      </fill>
    </dxf>
  </rfmt>
  <rfmt sheetId="2" sqref="C247">
    <dxf>
      <fill>
        <patternFill patternType="solid">
          <bgColor theme="2"/>
        </patternFill>
      </fill>
    </dxf>
  </rfmt>
  <rfmt sheetId="2" sqref="C259">
    <dxf>
      <fill>
        <patternFill patternType="solid">
          <bgColor theme="2"/>
        </patternFill>
      </fill>
    </dxf>
  </rfmt>
  <rfmt sheetId="2" sqref="C249">
    <dxf>
      <fill>
        <patternFill patternType="solid">
          <bgColor theme="2"/>
        </patternFill>
      </fill>
    </dxf>
  </rfmt>
  <rfmt sheetId="2" sqref="C289">
    <dxf>
      <fill>
        <patternFill patternType="solid">
          <bgColor theme="2"/>
        </patternFill>
      </fill>
    </dxf>
  </rfmt>
  <rfmt sheetId="2" sqref="C496">
    <dxf>
      <fill>
        <patternFill patternType="solid">
          <bgColor theme="2"/>
        </patternFill>
      </fill>
    </dxf>
  </rfmt>
  <rfmt sheetId="2" sqref="C283:C286">
    <dxf>
      <fill>
        <patternFill patternType="solid">
          <bgColor theme="2"/>
        </patternFill>
      </fill>
    </dxf>
  </rfmt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" sId="2" odxf="1" dxf="1">
    <oc r="A95">
      <f>HYPERLINK("https://hsdes.intel.com/resource/14013163371","14013163371")</f>
    </oc>
    <nc r="A95">
      <f>HYPERLINK("https://hsdes.intel.com/resource/14013163371","14013163371")</f>
    </nc>
    <odxf>
      <font>
        <u val="none"/>
        <color theme="0"/>
      </font>
    </odxf>
    <ndxf>
      <font>
        <u/>
        <color theme="10"/>
      </font>
    </ndxf>
  </rcc>
  <rcc rId="1006" sId="2">
    <nc r="I90" t="inlineStr">
      <is>
        <t>passed</t>
      </is>
    </nc>
  </rcc>
  <rfmt sheetId="2" sqref="I90">
    <dxf>
      <fill>
        <patternFill patternType="none">
          <fgColor indexed="64"/>
          <bgColor indexed="65"/>
        </patternFill>
      </fill>
    </dxf>
  </rfmt>
  <rcc rId="1007" sId="2">
    <nc r="I91" t="inlineStr">
      <is>
        <t>passed</t>
      </is>
    </nc>
  </rcc>
  <rfmt sheetId="2" sqref="I91">
    <dxf>
      <fill>
        <patternFill patternType="none">
          <fgColor indexed="64"/>
          <bgColor indexed="65"/>
        </patternFill>
      </fill>
    </dxf>
  </rfmt>
  <rcc rId="1008" sId="2">
    <nc r="I92" t="inlineStr">
      <is>
        <t>passed</t>
      </is>
    </nc>
  </rcc>
  <rfmt sheetId="2" sqref="I92">
    <dxf>
      <fill>
        <patternFill patternType="none">
          <fgColor indexed="64"/>
          <bgColor indexed="65"/>
        </patternFill>
      </fill>
    </dxf>
  </rfmt>
  <rcc rId="1009" sId="2">
    <nc r="I93" t="inlineStr">
      <is>
        <t>passed</t>
      </is>
    </nc>
  </rcc>
  <rfmt sheetId="2" sqref="I93">
    <dxf>
      <fill>
        <patternFill patternType="none">
          <fgColor indexed="64"/>
          <bgColor indexed="65"/>
        </patternFill>
      </fill>
    </dxf>
  </rfmt>
  <rfmt sheetId="2" sqref="I93">
    <dxf>
      <fill>
        <patternFill patternType="none">
          <fgColor indexed="64"/>
          <bgColor indexed="65"/>
        </patternFill>
      </fill>
    </dxf>
  </rfmt>
  <rcc rId="1010" sId="2">
    <nc r="I94" t="inlineStr">
      <is>
        <t>passed</t>
      </is>
    </nc>
  </rcc>
  <rfmt sheetId="2" sqref="I94">
    <dxf>
      <fill>
        <patternFill patternType="none">
          <fgColor indexed="64"/>
          <bgColor indexed="65"/>
        </patternFill>
      </fill>
    </dxf>
  </rfmt>
  <rfmt sheetId="2" sqref="I94">
    <dxf>
      <fill>
        <patternFill patternType="none">
          <fgColor indexed="64"/>
          <bgColor indexed="65"/>
        </patternFill>
      </fill>
    </dxf>
  </rfmt>
  <rcc rId="1011" sId="2">
    <nc r="I95" t="inlineStr">
      <is>
        <t>passed</t>
      </is>
    </nc>
  </rcc>
  <rfmt sheetId="2" sqref="I95">
    <dxf>
      <fill>
        <patternFill patternType="none">
          <fgColor indexed="64"/>
          <bgColor indexed="65"/>
        </patternFill>
      </fill>
    </dxf>
  </rfmt>
  <rfmt sheetId="2" sqref="I95">
    <dxf>
      <fill>
        <patternFill patternType="none">
          <fgColor indexed="64"/>
          <bgColor indexed="65"/>
        </patternFill>
      </fill>
    </dxf>
  </rfmt>
  <rcc rId="1012" sId="2" numFmtId="19">
    <nc r="M95">
      <v>44743</v>
    </nc>
  </rcc>
  <rcc rId="1013" sId="2" numFmtId="19">
    <nc r="M94">
      <v>44743</v>
    </nc>
  </rcc>
  <rcc rId="1014" sId="2" numFmtId="19">
    <nc r="M93">
      <v>44743</v>
    </nc>
  </rcc>
  <rcc rId="1015" sId="2" numFmtId="19">
    <nc r="M92">
      <v>44743</v>
    </nc>
  </rcc>
  <rcc rId="1016" sId="2" numFmtId="19">
    <nc r="M91">
      <v>44743</v>
    </nc>
  </rcc>
  <rcc rId="1017" sId="2" numFmtId="19">
    <nc r="M90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" sId="2">
    <nc r="I463" t="inlineStr">
      <is>
        <t>passed</t>
      </is>
    </nc>
  </rcc>
  <rfmt sheetId="2" sqref="I463">
    <dxf>
      <fill>
        <patternFill patternType="none">
          <fgColor indexed="64"/>
          <bgColor indexed="65"/>
        </patternFill>
      </fill>
    </dxf>
  </rfmt>
  <rcc rId="1021" sId="2" numFmtId="19">
    <nc r="M463">
      <v>44743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" sId="2">
    <nc r="I587" t="inlineStr">
      <is>
        <t>passed</t>
      </is>
    </nc>
  </rcc>
  <rfmt sheetId="2" sqref="I587">
    <dxf>
      <fill>
        <patternFill patternType="none">
          <fgColor indexed="64"/>
          <bgColor indexed="65"/>
        </patternFill>
      </fill>
    </dxf>
  </rfmt>
  <rcc rId="1023" sId="2" odxf="1" dxf="1">
    <oc r="B588">
      <f>HYPERLINK("https://hsdes.intel.com/resource/14013163425","14013163425")</f>
    </oc>
    <nc r="B588">
      <f>HYPERLINK("https://hsdes.intel.com/resource/14013163425","14013163425")</f>
    </nc>
    <odxf>
      <font>
        <u val="none"/>
        <color theme="0"/>
      </font>
    </odxf>
    <ndxf>
      <font>
        <u/>
        <color theme="10"/>
      </font>
    </ndxf>
  </rcc>
  <rcc rId="1024" sId="2">
    <nc r="I588" t="inlineStr">
      <is>
        <t>passed</t>
      </is>
    </nc>
  </rcc>
  <rfmt sheetId="2" sqref="I588">
    <dxf>
      <fill>
        <patternFill patternType="none">
          <fgColor indexed="64"/>
          <bgColor indexed="65"/>
        </patternFill>
      </fill>
    </dxf>
  </rfmt>
  <rcc rId="1025" sId="2">
    <nc r="I590" t="inlineStr">
      <is>
        <t>passed</t>
      </is>
    </nc>
  </rcc>
  <rfmt sheetId="2" sqref="I590">
    <dxf>
      <fill>
        <patternFill patternType="none">
          <fgColor indexed="64"/>
          <bgColor indexed="65"/>
        </patternFill>
      </fill>
    </dxf>
  </rfmt>
  <rcc rId="1026" sId="2">
    <nc r="I591" t="inlineStr">
      <is>
        <t>passed</t>
      </is>
    </nc>
  </rcc>
  <rfmt sheetId="2" sqref="I591">
    <dxf>
      <fill>
        <patternFill patternType="none">
          <fgColor indexed="64"/>
          <bgColor indexed="65"/>
        </patternFill>
      </fill>
    </dxf>
  </rfmt>
  <rfmt sheetId="2" sqref="I591">
    <dxf>
      <fill>
        <patternFill patternType="none">
          <fgColor indexed="64"/>
          <bgColor indexed="65"/>
        </patternFill>
      </fill>
    </dxf>
  </rfmt>
  <rfmt sheetId="2" sqref="I592">
    <dxf>
      <fill>
        <patternFill patternType="none">
          <fgColor indexed="64"/>
          <bgColor indexed="65"/>
        </patternFill>
      </fill>
    </dxf>
  </rfmt>
  <rfmt sheetId="2" sqref="I592">
    <dxf>
      <fill>
        <patternFill patternType="none">
          <fgColor indexed="64"/>
          <bgColor indexed="65"/>
        </patternFill>
      </fill>
    </dxf>
  </rfmt>
  <rcc rId="1027" sId="2">
    <nc r="I592" t="inlineStr">
      <is>
        <t>passed</t>
      </is>
    </nc>
  </rcc>
  <rcc rId="1028" sId="2" numFmtId="19">
    <nc r="M592">
      <v>44743</v>
    </nc>
  </rcc>
  <rcc rId="1029" sId="2" numFmtId="19">
    <nc r="M591">
      <v>44743</v>
    </nc>
  </rcc>
  <rcc rId="1030" sId="2" numFmtId="19">
    <nc r="M590">
      <v>44743</v>
    </nc>
  </rcc>
  <rcc rId="1031" sId="2" numFmtId="19">
    <nc r="M588">
      <v>44743</v>
    </nc>
  </rcc>
  <rcc rId="1032" sId="2" numFmtId="19">
    <nc r="M587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2" odxf="1" dxf="1">
    <oc r="B576">
      <f>HYPERLINK("https://hsdes.intel.com/resource/14013159021","14013159021")</f>
    </oc>
    <nc r="B576">
      <f>HYPERLINK("https://hsdes.intel.com/resource/14013159021","14013159021")</f>
    </nc>
    <odxf>
      <font>
        <u val="none"/>
        <color theme="0"/>
      </font>
    </odxf>
    <ndxf>
      <font>
        <u/>
        <color theme="10"/>
      </font>
    </ndxf>
  </rcc>
  <rcc rId="1036" sId="2" odxf="1" dxf="1">
    <oc r="B578">
      <f>HYPERLINK("https://hsdes.intel.com/resource/14013160906","14013160906")</f>
    </oc>
    <nc r="B578">
      <f>HYPERLINK("https://hsdes.intel.com/resource/14013160906","14013160906")</f>
    </nc>
    <odxf>
      <font>
        <u val="none"/>
        <color theme="0"/>
      </font>
    </odxf>
    <ndxf>
      <font>
        <u/>
        <color theme="10"/>
      </font>
    </ndxf>
  </rcc>
  <rcc rId="1037" sId="2">
    <nc r="I578" t="inlineStr">
      <is>
        <t>passed</t>
      </is>
    </nc>
  </rcc>
  <rfmt sheetId="2" sqref="I578">
    <dxf>
      <fill>
        <patternFill patternType="none">
          <fgColor indexed="64"/>
          <bgColor indexed="65"/>
        </patternFill>
      </fill>
    </dxf>
  </rfmt>
  <rcc rId="1038" sId="2" numFmtId="19">
    <nc r="M578">
      <v>44743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2" odxf="1" dxf="1">
    <oc r="B579">
      <f>HYPERLINK("https://hsdes.intel.com/resource/14013160910","14013160910")</f>
    </oc>
    <nc r="B579">
      <f>HYPERLINK("https://hsdes.intel.com/resource/14013160910","14013160910")</f>
    </nc>
    <odxf>
      <font>
        <u val="none"/>
        <color theme="0"/>
      </font>
    </odxf>
    <ndxf>
      <font>
        <u/>
        <color theme="10"/>
      </font>
    </ndxf>
  </rcc>
  <rcc rId="1040" sId="2">
    <nc r="I579" t="inlineStr">
      <is>
        <t>passed</t>
      </is>
    </nc>
  </rcc>
  <rfmt sheetId="2" sqref="I579">
    <dxf>
      <fill>
        <patternFill patternType="none">
          <fgColor indexed="64"/>
          <bgColor indexed="65"/>
        </patternFill>
      </fill>
    </dxf>
  </rfmt>
  <rcc rId="1041" sId="2" numFmtId="19">
    <nc r="M579">
      <v>44743</v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" sId="2" odxf="1" dxf="1">
    <oc r="B582">
      <f>HYPERLINK("https://hsdes.intel.com/resource/14013172938","14013172938")</f>
    </oc>
    <nc r="B582">
      <f>HYPERLINK("https://hsdes.intel.com/resource/14013172938","14013172938")</f>
    </nc>
    <odxf>
      <font>
        <u val="none"/>
        <color theme="0"/>
      </font>
    </odxf>
    <ndxf>
      <font>
        <u/>
        <color theme="10"/>
      </font>
    </ndxf>
  </rcc>
  <rcc rId="1043" sId="2" odxf="1" dxf="1">
    <oc r="B586">
      <f>HYPERLINK("https://hsdes.intel.com/resource/14013158799","14013158799")</f>
    </oc>
    <nc r="B586">
      <f>HYPERLINK("https://hsdes.intel.com/resource/14013158799","14013158799")</f>
    </nc>
    <odxf>
      <font>
        <u val="none"/>
        <color theme="0"/>
      </font>
    </odxf>
    <ndxf>
      <font>
        <u/>
        <color theme="10"/>
      </font>
    </ndxf>
  </rcc>
  <rcc rId="1044" sId="2" odxf="1" dxf="1">
    <oc r="B589">
      <f>HYPERLINK("https://hsdes.intel.com/resource/14013165121","14013165121")</f>
    </oc>
    <nc r="B589">
      <f>HYPERLINK("https://hsdes.intel.com/resource/14013165121","14013165121")</f>
    </nc>
    <odxf>
      <font>
        <u val="none"/>
        <color theme="0"/>
      </font>
    </odxf>
    <ndxf>
      <font>
        <u/>
        <color theme="10"/>
      </font>
    </ndxf>
  </rcc>
  <rcc rId="1045" sId="2">
    <nc r="I589" t="inlineStr">
      <is>
        <t>passed</t>
      </is>
    </nc>
  </rcc>
  <rfmt sheetId="2" sqref="I589">
    <dxf>
      <fill>
        <patternFill patternType="none">
          <fgColor indexed="64"/>
          <bgColor indexed="65"/>
        </patternFill>
      </fill>
    </dxf>
  </rfmt>
  <rcc rId="1046" sId="2" numFmtId="19">
    <nc r="M589">
      <v>44743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" sId="2" odxf="1" dxf="1">
    <oc r="B617">
      <f>HYPERLINK("https://hsdes.intel.com/resource/14013176011","14013176011")</f>
    </oc>
    <nc r="B617">
      <f>HYPERLINK("https://hsdes.intel.com/resource/14013176011","14013176011")</f>
    </nc>
    <odxf>
      <font>
        <u val="none"/>
        <color theme="0"/>
      </font>
    </odxf>
    <ndxf>
      <font>
        <u/>
        <color theme="10"/>
      </font>
    </ndxf>
  </rcc>
  <rcc rId="1048" sId="2">
    <nc r="I617" t="inlineStr">
      <is>
        <t>passed</t>
      </is>
    </nc>
  </rcc>
  <rfmt sheetId="2" sqref="I617">
    <dxf>
      <fill>
        <patternFill patternType="none">
          <fgColor indexed="64"/>
          <bgColor indexed="65"/>
        </patternFill>
      </fill>
    </dxf>
  </rfmt>
  <rcc rId="1049" sId="2" numFmtId="19">
    <nc r="M617">
      <v>44743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" sId="2">
    <nc r="I279" t="inlineStr">
      <is>
        <t>Passed</t>
      </is>
    </nc>
  </rcc>
  <rfmt sheetId="2" sqref="I279">
    <dxf>
      <fill>
        <patternFill patternType="none">
          <fgColor indexed="64"/>
          <bgColor indexed="65"/>
        </patternFill>
      </fill>
    </dxf>
  </rfmt>
  <rcc rId="1051" sId="2">
    <nc r="I257" t="inlineStr">
      <is>
        <t>Failed</t>
      </is>
    </nc>
  </rcc>
  <rfmt sheetId="2" sqref="I257">
    <dxf>
      <fill>
        <patternFill patternType="none">
          <fgColor indexed="64"/>
          <bgColor indexed="65"/>
        </patternFill>
      </fill>
    </dxf>
  </rfmt>
  <rcc rId="1052" sId="2">
    <nc r="I306" t="inlineStr">
      <is>
        <t>Passed</t>
      </is>
    </nc>
  </rcc>
  <rfmt sheetId="2" sqref="I306">
    <dxf>
      <fill>
        <patternFill patternType="none">
          <fgColor indexed="64"/>
          <bgColor indexed="65"/>
        </patternFill>
      </fill>
    </dxf>
  </rfmt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91">
    <dxf>
      <fill>
        <patternFill patternType="solid">
          <bgColor theme="2"/>
        </patternFill>
      </fill>
    </dxf>
  </rfmt>
  <rcc rId="1053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</dxf>
  </rfmt>
  <rcc rId="1054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</dxf>
  </rfmt>
  <rcc rId="1055" sId="2">
    <nc r="I285" t="inlineStr">
      <is>
        <t>Passed</t>
      </is>
    </nc>
  </rcc>
  <rfmt sheetId="2" sqref="I285">
    <dxf>
      <fill>
        <patternFill patternType="none">
          <fgColor indexed="64"/>
          <bgColor indexed="65"/>
        </patternFill>
      </fill>
    </dxf>
  </rfmt>
  <rcc rId="1056" sId="2">
    <nc r="I286" t="inlineStr">
      <is>
        <t>Passed</t>
      </is>
    </nc>
  </rcc>
  <rfmt sheetId="2" sqref="I286">
    <dxf>
      <fill>
        <patternFill patternType="none">
          <fgColor indexed="64"/>
          <bgColor indexed="65"/>
        </patternFill>
      </fill>
    </dxf>
  </rfmt>
  <rfmt sheetId="2" sqref="I286">
    <dxf>
      <fill>
        <patternFill patternType="none">
          <fgColor indexed="64"/>
          <bgColor indexed="65"/>
        </patternFill>
      </fill>
    </dxf>
  </rfmt>
  <rcc rId="1057" sId="2">
    <nc r="I291" t="inlineStr">
      <is>
        <t>Passed</t>
      </is>
    </nc>
  </rcc>
  <rfmt sheetId="2" sqref="I291">
    <dxf>
      <fill>
        <patternFill patternType="none">
          <fgColor indexed="64"/>
          <bgColor indexed="65"/>
        </patternFill>
      </fill>
    </dxf>
  </rfmt>
  <rfmt sheetId="2" sqref="I291">
    <dxf>
      <fill>
        <patternFill patternType="none">
          <fgColor indexed="64"/>
          <bgColor indexed="65"/>
        </patternFill>
      </fill>
    </dxf>
  </rfmt>
  <rcc rId="1058" sId="2">
    <nc r="I180" t="inlineStr">
      <is>
        <t>Passed</t>
      </is>
    </nc>
  </rcc>
  <rfmt sheetId="2" sqref="I180">
    <dxf>
      <fill>
        <patternFill patternType="none">
          <fgColor indexed="64"/>
          <bgColor indexed="65"/>
        </patternFill>
      </fill>
    </dxf>
  </rfmt>
  <rcc rId="1059" sId="2">
    <nc r="I259" t="inlineStr">
      <is>
        <t>passed</t>
      </is>
    </nc>
  </rcc>
  <rfmt sheetId="2" sqref="I259">
    <dxf>
      <fill>
        <patternFill patternType="none">
          <fgColor indexed="64"/>
          <bgColor indexed="65"/>
        </patternFill>
      </fill>
    </dxf>
  </rfmt>
  <rcc rId="1060" sId="2">
    <nc r="I247" t="inlineStr">
      <is>
        <t>passed</t>
      </is>
    </nc>
  </rcc>
  <rfmt sheetId="2" sqref="I247">
    <dxf>
      <fill>
        <patternFill patternType="none">
          <fgColor indexed="64"/>
          <bgColor indexed="65"/>
        </patternFill>
      </fill>
    </dxf>
  </rfmt>
  <rcc rId="1061" sId="2">
    <nc r="I249" t="inlineStr">
      <is>
        <t>passed</t>
      </is>
    </nc>
  </rcc>
  <rfmt sheetId="2" sqref="I249">
    <dxf>
      <fill>
        <patternFill patternType="none">
          <fgColor indexed="64"/>
          <bgColor indexed="65"/>
        </patternFill>
      </fill>
    </dxf>
  </rfmt>
  <rcc rId="1062" sId="2">
    <nc r="I429" t="inlineStr">
      <is>
        <t>passed</t>
      </is>
    </nc>
  </rcc>
  <rfmt sheetId="2" sqref="I429">
    <dxf>
      <fill>
        <patternFill patternType="none">
          <fgColor indexed="64"/>
          <bgColor indexed="65"/>
        </patternFill>
      </fill>
    </dxf>
  </rfmt>
  <rcc rId="1063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</dxf>
  </rfmt>
  <rcc rId="1064" sId="2">
    <nc r="I289" t="inlineStr">
      <is>
        <t>Passed</t>
      </is>
    </nc>
  </rcc>
  <rfmt sheetId="2" sqref="I289">
    <dxf>
      <fill>
        <patternFill patternType="none">
          <fgColor indexed="64"/>
          <bgColor indexed="65"/>
        </patternFill>
      </fill>
    </dxf>
  </rfmt>
  <rfmt sheetId="2" sqref="I289">
    <dxf>
      <fill>
        <patternFill patternType="none">
          <fgColor indexed="64"/>
          <bgColor indexed="65"/>
        </patternFill>
      </fill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2">
    <nc r="I439" t="inlineStr">
      <is>
        <t>passed</t>
      </is>
    </nc>
  </rcc>
  <rfmt sheetId="2" sqref="I439">
    <dxf>
      <fill>
        <patternFill patternType="none">
          <fgColor indexed="64"/>
          <bgColor indexed="65"/>
        </patternFill>
      </fill>
    </dxf>
  </rfmt>
  <rcc rId="51" sId="2" numFmtId="19">
    <nc r="M439">
      <v>44741</v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4">
    <dxf>
      <fill>
        <patternFill patternType="none">
          <fgColor indexed="64"/>
          <bgColor indexed="65"/>
        </patternFill>
      </fill>
    </dxf>
  </rfmt>
  <rcc rId="1065" sId="2">
    <nc r="I34" t="inlineStr">
      <is>
        <t>Passed</t>
      </is>
    </nc>
  </rcc>
  <rcc rId="1066" sId="2">
    <nc r="I52" t="inlineStr">
      <is>
        <t>Passed</t>
      </is>
    </nc>
  </rcc>
  <rcc rId="1067" sId="2">
    <nc r="I148" t="inlineStr">
      <is>
        <t>Passed</t>
      </is>
    </nc>
  </rcc>
  <rcc rId="1068" sId="2">
    <nc r="I154" t="inlineStr">
      <is>
        <t>Passed</t>
      </is>
    </nc>
  </rcc>
  <rcc rId="1069" sId="2">
    <nc r="I169" t="inlineStr">
      <is>
        <t>Passed</t>
      </is>
    </nc>
  </rcc>
  <rcc rId="1070" sId="2">
    <nc r="I332" t="inlineStr">
      <is>
        <t>Passed</t>
      </is>
    </nc>
  </rcc>
  <rcc rId="1071" sId="2">
    <nc r="I396" t="inlineStr">
      <is>
        <t>Passed</t>
      </is>
    </nc>
  </rcc>
  <rcc rId="1072" sId="2">
    <nc r="I412" t="inlineStr">
      <is>
        <t>Passed</t>
      </is>
    </nc>
  </rcc>
  <rcc rId="1073" sId="2">
    <nc r="I76" t="inlineStr">
      <is>
        <t>Passed</t>
      </is>
    </nc>
  </rcc>
  <rcc rId="1074" sId="2" numFmtId="19">
    <nc r="M34">
      <v>44743</v>
    </nc>
  </rcc>
  <rcc rId="1075" sId="2" numFmtId="19">
    <nc r="M52">
      <v>44743</v>
    </nc>
  </rcc>
  <rcc rId="1076" sId="2" numFmtId="19">
    <nc r="M76">
      <v>44743</v>
    </nc>
  </rcc>
  <rcc rId="1077" sId="2" numFmtId="19">
    <nc r="M148">
      <v>44743</v>
    </nc>
  </rcc>
  <rcc rId="1078" sId="2" numFmtId="19">
    <nc r="M154">
      <v>44743</v>
    </nc>
  </rcc>
  <rcc rId="1079" sId="2" numFmtId="19">
    <nc r="M169">
      <v>44743</v>
    </nc>
  </rcc>
  <rcc rId="1080" sId="2" numFmtId="19">
    <nc r="M332">
      <v>44743</v>
    </nc>
  </rcc>
  <rcc rId="1081" sId="2" numFmtId="19">
    <nc r="M396">
      <v>44743</v>
    </nc>
  </rcc>
  <rcc rId="1082" sId="2" numFmtId="19">
    <nc r="M412">
      <v>44743</v>
    </nc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5" sId="2">
    <oc r="I154" t="inlineStr">
      <is>
        <t>Passed</t>
      </is>
    </oc>
    <nc r="I154"/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8" sId="2">
    <nc r="I209" t="inlineStr">
      <is>
        <t>passed</t>
      </is>
    </nc>
  </rcc>
  <rfmt sheetId="2" sqref="I209">
    <dxf>
      <fill>
        <patternFill patternType="none">
          <fgColor indexed="64"/>
          <bgColor indexed="65"/>
        </patternFill>
      </fill>
    </dxf>
  </rfmt>
  <rcc rId="1089" sId="2" numFmtId="19">
    <nc r="M209">
      <v>44743</v>
    </nc>
  </rcc>
  <rcc rId="1090" sId="2">
    <nc r="I210" t="inlineStr">
      <is>
        <t>passed</t>
      </is>
    </nc>
  </rcc>
  <rfmt sheetId="2" sqref="I210">
    <dxf>
      <fill>
        <patternFill patternType="none">
          <fgColor indexed="64"/>
          <bgColor indexed="65"/>
        </patternFill>
      </fill>
    </dxf>
  </rfmt>
  <rcc rId="1091" sId="2" numFmtId="19">
    <nc r="M210">
      <v>44743</v>
    </nc>
  </rcc>
  <rcc rId="1092" sId="2">
    <nc r="I211" t="inlineStr">
      <is>
        <t>passed</t>
      </is>
    </nc>
  </rcc>
  <rfmt sheetId="2" sqref="I211">
    <dxf>
      <fill>
        <patternFill patternType="none">
          <fgColor indexed="64"/>
          <bgColor indexed="65"/>
        </patternFill>
      </fill>
    </dxf>
  </rfmt>
  <rcc rId="1093" sId="2">
    <nc r="I212" t="inlineStr">
      <is>
        <t>passed</t>
      </is>
    </nc>
  </rcc>
  <rfmt sheetId="2" sqref="I212">
    <dxf>
      <fill>
        <patternFill patternType="none">
          <fgColor indexed="64"/>
          <bgColor indexed="65"/>
        </patternFill>
      </fill>
    </dxf>
  </rfmt>
  <rfmt sheetId="2" sqref="I212">
    <dxf>
      <fill>
        <patternFill patternType="none">
          <fgColor indexed="64"/>
          <bgColor indexed="65"/>
        </patternFill>
      </fill>
    </dxf>
  </rfmt>
  <rcc rId="1094" sId="2" numFmtId="19">
    <nc r="M211">
      <v>44743</v>
    </nc>
  </rcc>
  <rcc rId="1095" sId="2" numFmtId="19">
    <nc r="M212">
      <v>44743</v>
    </nc>
  </rcc>
  <rcc rId="1096" sId="2">
    <nc r="I213" t="inlineStr">
      <is>
        <t>passed</t>
      </is>
    </nc>
  </rcc>
  <rfmt sheetId="2" sqref="I213">
    <dxf>
      <fill>
        <patternFill patternType="none">
          <fgColor indexed="64"/>
          <bgColor indexed="65"/>
        </patternFill>
      </fill>
    </dxf>
  </rfmt>
  <rfmt sheetId="2" sqref="I213">
    <dxf>
      <fill>
        <patternFill patternType="none">
          <fgColor indexed="64"/>
          <bgColor indexed="65"/>
        </patternFill>
      </fill>
    </dxf>
  </rfmt>
  <rcc rId="1097" sId="2">
    <nc r="I214" t="inlineStr">
      <is>
        <t>passed</t>
      </is>
    </nc>
  </rcc>
  <rfmt sheetId="2" sqref="I214">
    <dxf>
      <fill>
        <patternFill patternType="none">
          <fgColor indexed="64"/>
          <bgColor indexed="65"/>
        </patternFill>
      </fill>
    </dxf>
  </rfmt>
  <rfmt sheetId="2" sqref="I214">
    <dxf>
      <fill>
        <patternFill patternType="none">
          <fgColor indexed="64"/>
          <bgColor indexed="65"/>
        </patternFill>
      </fill>
    </dxf>
  </rfmt>
  <rcc rId="1098" sId="2" numFmtId="19">
    <nc r="M213">
      <v>44743</v>
    </nc>
  </rcc>
  <rcc rId="1099" sId="2" numFmtId="19">
    <nc r="M214">
      <v>44743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0" sId="2">
    <nc r="I582" t="inlineStr">
      <is>
        <t>passed</t>
      </is>
    </nc>
  </rcc>
  <rfmt sheetId="2" sqref="I582">
    <dxf>
      <fill>
        <patternFill patternType="none">
          <fgColor indexed="64"/>
          <bgColor indexed="65"/>
        </patternFill>
      </fill>
    </dxf>
  </rfmt>
  <rcc rId="1101" sId="2" numFmtId="19">
    <nc r="M582">
      <v>44743</v>
    </nc>
  </rcc>
  <rcc rId="1102" sId="2">
    <nc r="I576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1103" sId="2" numFmtId="19">
    <nc r="M576">
      <v>44743</v>
    </nc>
  </rcc>
  <rcc rId="1104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</dxf>
  </rfmt>
  <rcc rId="1105" sId="2" numFmtId="19">
    <nc r="M575">
      <v>44743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</dxf>
  </rfmt>
  <rcc rId="1107" sId="2" numFmtId="19">
    <nc r="M135">
      <v>44743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" sId="2" numFmtId="19">
    <nc r="M180">
      <v>44743</v>
    </nc>
  </rcc>
  <rcc rId="1109" sId="2" numFmtId="19">
    <nc r="M247">
      <v>44743</v>
    </nc>
  </rcc>
  <rcc rId="1110" sId="2" numFmtId="19">
    <nc r="M249">
      <v>44743</v>
    </nc>
  </rcc>
  <rcc rId="1111" sId="2" numFmtId="19">
    <nc r="M259">
      <v>44743</v>
    </nc>
  </rcc>
  <rcc rId="1112" sId="2" numFmtId="19">
    <nc r="M283">
      <v>44743</v>
    </nc>
  </rcc>
  <rcc rId="1113" sId="2" numFmtId="19">
    <nc r="M284">
      <v>44743</v>
    </nc>
  </rcc>
  <rcc rId="1114" sId="2" numFmtId="19">
    <nc r="M285">
      <v>44743</v>
    </nc>
  </rcc>
  <rcc rId="1115" sId="2" numFmtId="19">
    <nc r="M286">
      <v>44743</v>
    </nc>
  </rcc>
  <rcc rId="1116" sId="2" numFmtId="19">
    <nc r="M289">
      <v>44743</v>
    </nc>
  </rcc>
  <rcc rId="1117" sId="2" numFmtId="19">
    <nc r="M291">
      <v>44743</v>
    </nc>
  </rcc>
  <rcc rId="1118" sId="2" numFmtId="19">
    <nc r="M429">
      <v>44743</v>
    </nc>
  </rcc>
  <rcc rId="1119" sId="2" numFmtId="19">
    <nc r="M496">
      <v>44743</v>
    </nc>
  </rcc>
  <rfmt sheetId="2" sqref="C180 C247 C249 C259 C283:C286 C289 C291 C429 C496">
    <dxf>
      <fill>
        <patternFill>
          <bgColor theme="0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" sId="2">
    <nc r="I519" t="inlineStr">
      <is>
        <t>Passed</t>
      </is>
    </nc>
  </rcc>
  <rfmt sheetId="2" sqref="I519">
    <dxf>
      <fill>
        <patternFill patternType="none">
          <fgColor indexed="64"/>
          <bgColor indexed="65"/>
        </patternFill>
      </fill>
    </dxf>
  </rfmt>
  <rcc rId="1123" sId="2" numFmtId="19">
    <nc r="M519">
      <v>44743</v>
    </nc>
  </rcc>
  <rcc rId="1124" sId="2">
    <nc r="I520" t="inlineStr">
      <is>
        <t>Passed</t>
      </is>
    </nc>
  </rcc>
  <rfmt sheetId="2" sqref="I520">
    <dxf>
      <fill>
        <patternFill patternType="none">
          <fgColor indexed="64"/>
          <bgColor indexed="65"/>
        </patternFill>
      </fill>
    </dxf>
  </rfmt>
  <rcc rId="1125" sId="2" numFmtId="19">
    <nc r="M520">
      <v>44743</v>
    </nc>
  </rcc>
  <rcc rId="1126" sId="2">
    <nc r="I521" t="inlineStr">
      <is>
        <t>Passed</t>
      </is>
    </nc>
  </rcc>
  <rfmt sheetId="2" sqref="I521">
    <dxf>
      <fill>
        <patternFill patternType="none">
          <fgColor indexed="64"/>
          <bgColor indexed="65"/>
        </patternFill>
      </fill>
    </dxf>
  </rfmt>
  <rcc rId="1127" sId="2" numFmtId="19">
    <nc r="M521">
      <v>44743</v>
    </nc>
  </rcc>
  <rcc rId="1128" sId="2">
    <nc r="I524" t="inlineStr">
      <is>
        <t>Passed</t>
      </is>
    </nc>
  </rcc>
  <rfmt sheetId="2" sqref="I524">
    <dxf>
      <fill>
        <patternFill patternType="none">
          <fgColor indexed="64"/>
          <bgColor indexed="65"/>
        </patternFill>
      </fill>
    </dxf>
  </rfmt>
  <rfmt sheetId="2" sqref="I524">
    <dxf>
      <fill>
        <patternFill patternType="none">
          <fgColor indexed="64"/>
          <bgColor indexed="65"/>
        </patternFill>
      </fill>
    </dxf>
  </rfmt>
  <rcc rId="1129" sId="2" numFmtId="19">
    <nc r="M524">
      <v>44743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0" sId="2">
    <nc r="I522" t="inlineStr">
      <is>
        <t>Passed</t>
      </is>
    </nc>
  </rcc>
  <rfmt sheetId="2" sqref="I522">
    <dxf>
      <fill>
        <patternFill patternType="none">
          <fgColor indexed="64"/>
          <bgColor indexed="65"/>
        </patternFill>
      </fill>
    </dxf>
  </rfmt>
  <rcc rId="1131" sId="2" numFmtId="19">
    <nc r="M522">
      <v>44743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</dxf>
  </rfmt>
  <rcc rId="1133" sId="2" numFmtId="19">
    <nc r="M24">
      <v>44743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5">
    <dxf>
      <fill>
        <patternFill patternType="none">
          <fgColor indexed="64"/>
          <bgColor indexed="65"/>
        </patternFill>
      </fill>
    </dxf>
  </rfmt>
  <rcc rId="1134" sId="2">
    <nc r="I15" t="inlineStr">
      <is>
        <t>Passed</t>
      </is>
    </nc>
  </rcc>
  <rcc rId="1135" sId="2" numFmtId="19">
    <nc r="M15">
      <v>44743</v>
    </nc>
  </rcc>
  <rfmt sheetId="2" sqref="I16">
    <dxf>
      <fill>
        <patternFill patternType="none">
          <fgColor indexed="64"/>
          <bgColor indexed="65"/>
        </patternFill>
      </fill>
    </dxf>
  </rfmt>
  <rcc rId="1136" sId="2">
    <nc r="I16" t="inlineStr">
      <is>
        <t>Passed</t>
      </is>
    </nc>
  </rcc>
  <rfmt sheetId="2" sqref="I17">
    <dxf>
      <fill>
        <patternFill patternType="none">
          <fgColor indexed="64"/>
          <bgColor indexed="65"/>
        </patternFill>
      </fill>
    </dxf>
  </rfmt>
  <rcc rId="1137" sId="2">
    <nc r="I17" t="inlineStr">
      <is>
        <t>Passed</t>
      </is>
    </nc>
  </rcc>
  <rcc rId="1138" sId="2">
    <nc r="I18" t="inlineStr">
      <is>
        <t>Passed</t>
      </is>
    </nc>
  </rcc>
  <rfmt sheetId="2" sqref="I19">
    <dxf>
      <fill>
        <patternFill patternType="none">
          <fgColor indexed="64"/>
          <bgColor indexed="65"/>
        </patternFill>
      </fill>
    </dxf>
  </rfmt>
  <rfmt sheetId="2" sqref="I19">
    <dxf>
      <fill>
        <patternFill patternType="none">
          <fgColor indexed="64"/>
          <bgColor indexed="65"/>
        </patternFill>
      </fill>
    </dxf>
  </rfmt>
  <rcc rId="1139" sId="2">
    <nc r="I19" t="inlineStr">
      <is>
        <t>Passed</t>
      </is>
    </nc>
  </rcc>
  <rcc rId="1140" sId="2">
    <nc r="I20" t="inlineStr">
      <is>
        <t>Passed</t>
      </is>
    </nc>
  </rcc>
  <rcc rId="1141" sId="2" numFmtId="19">
    <nc r="M16">
      <v>44743</v>
    </nc>
  </rcc>
  <rcc rId="1142" sId="2" numFmtId="19">
    <nc r="M17">
      <v>44743</v>
    </nc>
  </rcc>
  <rcc rId="1143" sId="2" numFmtId="19">
    <nc r="M18">
      <v>44743</v>
    </nc>
  </rcc>
  <rcc rId="1144" sId="2" numFmtId="19">
    <nc r="M19">
      <v>44743</v>
    </nc>
  </rcc>
  <rcc rId="1145" sId="2" numFmtId="19">
    <nc r="M20">
      <v>44743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2" odxf="1" dxf="1">
    <oc r="A468">
      <f>HYPERLINK("https://hsdes.intel.com/resource/14013161557","14013161557")</f>
    </oc>
    <nc r="A468">
      <f>HYPERLINK("https://hsdes.intel.com/resource/14013161557","14013161557")</f>
    </nc>
    <odxf>
      <font>
        <u val="none"/>
        <color theme="0"/>
      </font>
    </odxf>
    <ndxf>
      <font>
        <u/>
        <color theme="10"/>
      </font>
    </ndxf>
  </rcc>
  <rcc rId="53" sId="2">
    <nc r="I468" t="inlineStr">
      <is>
        <t>passed</t>
      </is>
    </nc>
  </rcc>
  <rfmt sheetId="2" sqref="I468">
    <dxf>
      <fill>
        <patternFill patternType="none">
          <fgColor indexed="64"/>
          <bgColor indexed="65"/>
        </patternFill>
      </fill>
    </dxf>
  </rfmt>
  <rcc rId="54" sId="2" numFmtId="19">
    <nc r="M468">
      <v>44741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" sId="2">
    <nc r="I416" t="inlineStr">
      <is>
        <t>passed</t>
      </is>
    </nc>
  </rcc>
  <rfmt sheetId="2" sqref="I416">
    <dxf>
      <fill>
        <patternFill patternType="none">
          <fgColor indexed="64"/>
          <bgColor indexed="65"/>
        </patternFill>
      </fill>
    </dxf>
  </rfmt>
  <rcc rId="1149" sId="2">
    <nc r="L346" t="inlineStr">
      <is>
        <t>Camera</t>
      </is>
    </nc>
  </rcc>
  <rcc rId="1150" sId="2">
    <nc r="L347" t="inlineStr">
      <is>
        <t>Camera</t>
      </is>
    </nc>
  </rcc>
  <rcc rId="1151" sId="2">
    <nc r="L348" t="inlineStr">
      <is>
        <t>Camera</t>
      </is>
    </nc>
  </rcc>
  <rcc rId="1152" sId="2">
    <nc r="L350" t="inlineStr">
      <is>
        <t>Camera</t>
      </is>
    </nc>
  </rcc>
  <rcc rId="1153" sId="2">
    <nc r="L351" t="inlineStr">
      <is>
        <t>Camera</t>
      </is>
    </nc>
  </rcc>
  <rcc rId="1154" sId="2">
    <nc r="L278" t="inlineStr">
      <is>
        <t>Embedded keyboard</t>
      </is>
    </nc>
  </rcc>
  <rcc rId="1155" sId="2">
    <nc r="I436" t="inlineStr">
      <is>
        <t>passed</t>
      </is>
    </nc>
  </rcc>
  <rfmt sheetId="2" sqref="I436">
    <dxf>
      <fill>
        <patternFill patternType="none">
          <fgColor indexed="64"/>
          <bgColor indexed="65"/>
        </patternFill>
      </fill>
    </dxf>
  </rfmt>
  <rcc rId="1156" sId="2">
    <oc r="L421" t="inlineStr">
      <is>
        <t>checked with POR NVME</t>
      </is>
    </oc>
    <nc r="L421" t="inlineStr">
      <is>
        <t>camera</t>
      </is>
    </nc>
  </rcc>
  <rcc rId="1157" sId="2">
    <nc r="I406" t="inlineStr">
      <is>
        <t>passed</t>
      </is>
    </nc>
  </rcc>
  <rfmt sheetId="2" sqref="I406">
    <dxf>
      <fill>
        <patternFill patternType="none">
          <fgColor indexed="64"/>
          <bgColor indexed="65"/>
        </patternFill>
      </fill>
    </dxf>
  </rfmt>
  <rcc rId="1158" sId="2">
    <nc r="L424" t="inlineStr">
      <is>
        <t>Camera Module</t>
      </is>
    </nc>
  </rcc>
  <rcc rId="1159" sId="2">
    <nc r="I391" t="inlineStr">
      <is>
        <t>passed</t>
      </is>
    </nc>
  </rcc>
  <rfmt sheetId="2" sqref="I391">
    <dxf>
      <fill>
        <patternFill patternType="none">
          <fgColor indexed="64"/>
          <bgColor indexed="65"/>
        </patternFill>
      </fill>
    </dxf>
  </rfmt>
  <rcc rId="1160" sId="2">
    <nc r="I343" t="inlineStr">
      <is>
        <t>passed</t>
      </is>
    </nc>
  </rcc>
  <rfmt sheetId="2" sqref="I343">
    <dxf>
      <fill>
        <patternFill patternType="none">
          <fgColor indexed="64"/>
          <bgColor indexed="65"/>
        </patternFill>
      </fill>
    </dxf>
  </rfmt>
  <rcc rId="1161" sId="2">
    <nc r="I344" t="inlineStr">
      <is>
        <t>passed</t>
      </is>
    </nc>
  </rcc>
  <rcc rId="1162" sId="2">
    <nc r="I345" t="inlineStr">
      <is>
        <t>passed</t>
      </is>
    </nc>
  </rcc>
  <rcc rId="1163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  <rcc rId="1164" sId="2">
    <nc r="K328">
      <v>1</v>
    </nc>
  </rcc>
  <rcc rId="1165" sId="2">
    <nc r="K343">
      <v>1</v>
    </nc>
  </rcc>
  <rcc rId="1166" sId="2">
    <nc r="K344">
      <v>1</v>
    </nc>
  </rcc>
  <rcc rId="1167" sId="2">
    <nc r="K345">
      <v>1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 odxf="1" dxf="1">
    <oc r="A26">
      <f>HYPERLINK("https://hsdes.intel.com/resource/14013159208","14013159208")</f>
    </oc>
    <nc r="A26">
      <f>HYPERLINK("https://hsdes.intel.com/resource/14013159208","14013159208")</f>
    </nc>
    <odxf>
      <font>
        <u val="none"/>
        <color theme="0"/>
      </font>
    </odxf>
    <ndxf>
      <font>
        <u/>
        <color theme="10"/>
      </font>
    </ndxf>
  </rcc>
  <rcc rId="1169" sId="2" odxf="1" dxf="1">
    <oc r="A27">
      <f>HYPERLINK("https://hsdes.intel.com/resource/14013159127","14013159127")</f>
    </oc>
    <nc r="A27">
      <f>HYPERLINK("https://hsdes.intel.com/resource/14013159127","14013159127")</f>
    </nc>
    <odxf>
      <font>
        <u val="none"/>
        <color theme="0"/>
      </font>
    </odxf>
    <ndxf>
      <font>
        <u/>
        <color theme="10"/>
      </font>
    </ndxf>
  </rcc>
  <rcc rId="1170" sId="2" odxf="1" dxf="1">
    <oc r="A28">
      <f>HYPERLINK("https://hsdes.intel.com/resource/14013184512","14013184512")</f>
    </oc>
    <nc r="A28">
      <f>HYPERLINK("https://hsdes.intel.com/resource/14013184512","14013184512")</f>
    </nc>
    <odxf>
      <font>
        <u val="none"/>
        <color theme="0"/>
      </font>
    </odxf>
    <ndxf>
      <font>
        <u/>
        <color theme="10"/>
      </font>
    </ndxf>
  </rcc>
  <rcc rId="1171" sId="2" odxf="1" dxf="1">
    <oc r="A29">
      <f>HYPERLINK("https://hsdes.intel.com/resource/14013184477","14013184477")</f>
    </oc>
    <nc r="A29">
      <f>HYPERLINK("https://hsdes.intel.com/resource/14013184477","14013184477")</f>
    </nc>
    <odxf>
      <font>
        <u val="none"/>
        <color theme="0"/>
      </font>
    </odxf>
    <ndxf>
      <font>
        <u/>
        <color theme="10"/>
      </font>
    </ndxf>
  </rcc>
  <rcc rId="1172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  <rcc rId="1173" sId="2" numFmtId="19">
    <nc r="M250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" sId="2" numFmtId="19">
    <nc r="M279">
      <v>44743</v>
    </nc>
  </rcc>
  <rcc rId="1177" sId="2" numFmtId="19">
    <nc r="M306">
      <v>44743</v>
    </nc>
  </rcc>
  <rcc rId="1178" sId="2" numFmtId="19">
    <nc r="M328">
      <v>44743</v>
    </nc>
  </rcc>
  <rcc rId="1179" sId="2" numFmtId="19">
    <nc r="M343">
      <v>44743</v>
    </nc>
  </rcc>
  <rcc rId="1180" sId="2" numFmtId="19">
    <nc r="M344">
      <v>44743</v>
    </nc>
  </rcc>
  <rcc rId="1181" sId="2" numFmtId="19">
    <nc r="M345">
      <v>44743</v>
    </nc>
  </rcc>
  <rcc rId="1182" sId="2" numFmtId="19">
    <nc r="M391">
      <v>44743</v>
    </nc>
  </rcc>
  <rcc rId="1183" sId="2" numFmtId="19">
    <nc r="M406">
      <v>44743</v>
    </nc>
  </rcc>
  <rcc rId="1184" sId="2" numFmtId="19">
    <nc r="M416">
      <v>44743</v>
    </nc>
  </rcc>
  <rcc rId="1185" sId="2" numFmtId="19">
    <nc r="M436">
      <v>44743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" sId="2">
    <nc r="I564" t="inlineStr">
      <is>
        <t>passed</t>
      </is>
    </nc>
  </rcc>
  <rfmt sheetId="2" sqref="I564">
    <dxf>
      <fill>
        <patternFill patternType="none">
          <fgColor indexed="64"/>
          <bgColor indexed="65"/>
        </patternFill>
      </fill>
    </dxf>
  </rfmt>
  <rcc rId="1189" sId="2" numFmtId="19">
    <nc r="M564">
      <v>44743</v>
    </nc>
  </rcc>
  <rcc rId="1190" sId="2">
    <nc r="I574" t="inlineStr">
      <is>
        <t>passed</t>
      </is>
    </nc>
  </rcc>
  <rfmt sheetId="2" sqref="I574">
    <dxf>
      <fill>
        <patternFill patternType="none">
          <fgColor indexed="64"/>
          <bgColor indexed="65"/>
        </patternFill>
      </fill>
    </dxf>
  </rfmt>
  <rcc rId="1191" sId="2" numFmtId="19">
    <nc r="M574">
      <v>44743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2">
    <nc r="I185" t="inlineStr">
      <is>
        <t>Passed</t>
      </is>
    </nc>
  </rcc>
  <rfmt sheetId="2" sqref="I185">
    <dxf>
      <fill>
        <patternFill patternType="none">
          <fgColor indexed="64"/>
          <bgColor indexed="65"/>
        </patternFill>
      </fill>
    </dxf>
  </rfmt>
  <rcc rId="1193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</dxf>
  </rfmt>
  <rcc rId="1194" sId="2" numFmtId="19">
    <nc r="M183">
      <v>44743</v>
    </nc>
  </rcc>
  <rcc rId="1195" sId="2" numFmtId="19">
    <nc r="M185">
      <v>44743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" sId="2">
    <nc r="I525" t="inlineStr">
      <is>
        <t>Passed</t>
      </is>
    </nc>
  </rcc>
  <rfmt sheetId="2" sqref="I525">
    <dxf>
      <fill>
        <patternFill patternType="none">
          <fgColor indexed="64"/>
          <bgColor indexed="65"/>
        </patternFill>
      </fill>
    </dxf>
  </rfmt>
  <rcc rId="1197" sId="2" numFmtId="19">
    <nc r="M525">
      <v>44743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" sId="2">
    <nc r="I44" t="inlineStr">
      <is>
        <t>passed</t>
      </is>
    </nc>
  </rcc>
  <rfmt sheetId="2" sqref="I44">
    <dxf>
      <fill>
        <patternFill patternType="none">
          <fgColor indexed="64"/>
          <bgColor indexed="65"/>
        </patternFill>
      </fill>
    </dxf>
  </rfmt>
  <rcc rId="1199" sId="2">
    <nc r="I49" t="inlineStr">
      <is>
        <t>passed</t>
      </is>
    </nc>
  </rcc>
  <rfmt sheetId="2" sqref="I49">
    <dxf>
      <fill>
        <patternFill patternType="none">
          <fgColor indexed="64"/>
          <bgColor indexed="65"/>
        </patternFill>
      </fill>
    </dxf>
  </rfmt>
  <rcc rId="1200" sId="2">
    <nc r="I47" t="inlineStr">
      <is>
        <t>passed</t>
      </is>
    </nc>
  </rcc>
  <rfmt sheetId="2" sqref="I47">
    <dxf>
      <fill>
        <patternFill patternType="none">
          <fgColor indexed="64"/>
          <bgColor indexed="65"/>
        </patternFill>
      </fill>
    </dxf>
  </rfmt>
  <rcc rId="1201" sId="2">
    <nc r="I46" t="inlineStr">
      <is>
        <t>passed</t>
      </is>
    </nc>
  </rcc>
  <rfmt sheetId="2" sqref="I46">
    <dxf>
      <fill>
        <patternFill patternType="none">
          <fgColor indexed="64"/>
          <bgColor indexed="65"/>
        </patternFill>
      </fill>
    </dxf>
  </rfmt>
  <rcc rId="1202" sId="2">
    <nc r="I45" t="inlineStr">
      <is>
        <t>passed</t>
      </is>
    </nc>
  </rcc>
  <rfmt sheetId="2" sqref="I45">
    <dxf>
      <fill>
        <patternFill patternType="none">
          <fgColor indexed="64"/>
          <bgColor indexed="65"/>
        </patternFill>
      </fill>
    </dxf>
  </rfmt>
  <rcc rId="1203" sId="2">
    <nc r="I48" t="inlineStr">
      <is>
        <t>passed</t>
      </is>
    </nc>
  </rcc>
  <rfmt sheetId="2" sqref="I48">
    <dxf>
      <fill>
        <patternFill patternType="none">
          <fgColor indexed="64"/>
          <bgColor indexed="65"/>
        </patternFill>
      </fill>
    </dxf>
  </rfmt>
  <rfmt sheetId="2" sqref="I48">
    <dxf>
      <fill>
        <patternFill patternType="none">
          <fgColor indexed="64"/>
          <bgColor indexed="65"/>
        </patternFill>
      </fill>
    </dxf>
  </rfmt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4" sId="2">
    <nc r="I313" t="inlineStr">
      <is>
        <t>Passed</t>
      </is>
    </nc>
  </rcc>
  <rfmt sheetId="2" sqref="I313">
    <dxf>
      <fill>
        <patternFill patternType="none">
          <fgColor indexed="64"/>
          <bgColor indexed="65"/>
        </patternFill>
      </fill>
    </dxf>
  </rfmt>
  <rcc rId="1205" sId="2">
    <nc r="I314" t="inlineStr">
      <is>
        <t>Passed</t>
      </is>
    </nc>
  </rcc>
  <rfmt sheetId="2" sqref="I314">
    <dxf>
      <fill>
        <patternFill patternType="none">
          <fgColor indexed="64"/>
          <bgColor indexed="65"/>
        </patternFill>
      </fill>
    </dxf>
  </rfmt>
  <rcc rId="1206" sId="2">
    <nc r="I315" t="inlineStr">
      <is>
        <t>Passed</t>
      </is>
    </nc>
  </rcc>
  <rfmt sheetId="2" sqref="I315">
    <dxf>
      <fill>
        <patternFill patternType="none">
          <fgColor indexed="64"/>
          <bgColor indexed="65"/>
        </patternFill>
      </fill>
    </dxf>
  </rfmt>
  <rfmt sheetId="2" sqref="I315">
    <dxf>
      <fill>
        <patternFill patternType="none">
          <fgColor indexed="64"/>
          <bgColor indexed="65"/>
        </patternFill>
      </fill>
    </dxf>
  </rfmt>
  <rcc rId="1207" sId="2">
    <nc r="I316" t="inlineStr">
      <is>
        <t>Passed</t>
      </is>
    </nc>
  </rcc>
  <rfmt sheetId="2" sqref="I316">
    <dxf>
      <fill>
        <patternFill patternType="none">
          <fgColor indexed="64"/>
          <bgColor indexed="65"/>
        </patternFill>
      </fill>
    </dxf>
  </rfmt>
  <rfmt sheetId="2" sqref="I316">
    <dxf>
      <fill>
        <patternFill patternType="none">
          <fgColor indexed="64"/>
          <bgColor indexed="65"/>
        </patternFill>
      </fill>
    </dxf>
  </rfmt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8" sId="2" numFmtId="19">
    <nc r="M44">
      <v>44743</v>
    </nc>
  </rcc>
  <rcc rId="1209" sId="2" numFmtId="19">
    <nc r="M45">
      <v>44743</v>
    </nc>
  </rcc>
  <rcc rId="1210" sId="2" numFmtId="19">
    <nc r="M46">
      <v>44743</v>
    </nc>
  </rcc>
  <rcc rId="1211" sId="2" numFmtId="19">
    <nc r="M47">
      <v>44743</v>
    </nc>
  </rcc>
  <rcc rId="1212" sId="2" numFmtId="19">
    <nc r="M48">
      <v>44743</v>
    </nc>
  </rcc>
  <rcc rId="1213" sId="2" numFmtId="19">
    <nc r="M49">
      <v>44743</v>
    </nc>
  </rcc>
  <rcc rId="1214" sId="2" numFmtId="19">
    <nc r="M313">
      <v>44743</v>
    </nc>
  </rcc>
  <rcc rId="1215" sId="2" numFmtId="19">
    <nc r="M314">
      <v>44743</v>
    </nc>
  </rcc>
  <rcc rId="1216" sId="2" numFmtId="19">
    <nc r="M315">
      <v>44743</v>
    </nc>
  </rcc>
  <rcc rId="1217" sId="2" numFmtId="19">
    <nc r="M316">
      <v>44743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2" odxf="1" dxf="1">
    <oc r="A244">
      <f>HYPERLINK("https://hsdes.intel.com/resource/14013183707","14013183707")</f>
    </oc>
    <nc r="A244">
      <f>HYPERLINK("https://hsdes.intel.com/resource/14013183707","14013183707")</f>
    </nc>
    <odxf>
      <font>
        <u val="none"/>
        <color theme="0"/>
      </font>
    </odxf>
    <ndxf>
      <font>
        <u/>
        <color theme="10"/>
      </font>
    </ndxf>
  </rcc>
  <rcc rId="56" sId="2" odxf="1" dxf="1">
    <oc r="A250">
      <f>HYPERLINK("https://hsdes.intel.com/resource/14013156881","14013156881")</f>
    </oc>
    <nc r="A250">
      <f>HYPERLINK("https://hsdes.intel.com/resource/14013156881","14013156881")</f>
    </nc>
    <odxf>
      <font>
        <u val="none"/>
        <color theme="0"/>
      </font>
    </odxf>
    <ndxf>
      <font>
        <u/>
        <color theme="10"/>
      </font>
    </ndxf>
  </rcc>
  <rcc rId="57" sId="2" odxf="1" dxf="1">
    <oc r="A413">
      <f>HYPERLINK("https://hsdes.intel.com/resource/14013158482","14013158482")</f>
    </oc>
    <nc r="A413">
      <f>HYPERLINK("https://hsdes.intel.com/resource/14013158482","14013158482")</f>
    </nc>
    <odxf>
      <font>
        <u val="none"/>
        <color theme="0"/>
      </font>
    </odxf>
    <ndxf>
      <font>
        <u/>
        <color theme="10"/>
      </font>
    </ndxf>
  </rcc>
  <rcc rId="58" sId="2">
    <nc r="I413" t="inlineStr">
      <is>
        <t>passed</t>
      </is>
    </nc>
  </rcc>
  <rfmt sheetId="2" sqref="I413">
    <dxf>
      <fill>
        <patternFill patternType="none">
          <fgColor indexed="64"/>
          <bgColor indexed="65"/>
        </patternFill>
      </fill>
    </dxf>
  </rfmt>
  <rcc rId="59" sId="2" numFmtId="19">
    <nc r="M413">
      <v>44741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" sId="2" odxf="1" dxf="1">
    <oc r="B67">
      <f>HYPERLINK("https://hsdes.intel.com/resource/14013159847","14013159847")</f>
    </oc>
    <nc r="B67">
      <f>HYPERLINK("https://hsdes.intel.com/resource/14013159847","14013159847")</f>
    </nc>
    <odxf>
      <font>
        <u val="none"/>
        <color theme="0"/>
      </font>
    </odxf>
    <ndxf>
      <font>
        <u/>
        <color theme="10"/>
      </font>
    </ndxf>
  </rcc>
  <rcc rId="1219" sId="2">
    <nc r="I586" t="inlineStr">
      <is>
        <t>passed</t>
      </is>
    </nc>
  </rcc>
  <rfmt sheetId="2" sqref="I586">
    <dxf>
      <fill>
        <patternFill patternType="none">
          <fgColor indexed="64"/>
          <bgColor indexed="65"/>
        </patternFill>
      </fill>
    </dxf>
  </rfmt>
  <rcc rId="1220" sId="2" numFmtId="19">
    <nc r="M586">
      <v>44743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" sId="2">
    <nc r="I353" t="inlineStr">
      <is>
        <t>passed</t>
      </is>
    </nc>
  </rcc>
  <rfmt sheetId="2" sqref="I353">
    <dxf>
      <fill>
        <patternFill patternType="none">
          <fgColor indexed="64"/>
          <bgColor indexed="65"/>
        </patternFill>
      </fill>
    </dxf>
  </rfmt>
  <rcc rId="1222" sId="2">
    <nc r="I354" t="inlineStr">
      <is>
        <t>passed</t>
      </is>
    </nc>
  </rcc>
  <rfmt sheetId="2" sqref="I354">
    <dxf>
      <fill>
        <patternFill patternType="none">
          <fgColor indexed="64"/>
          <bgColor indexed="65"/>
        </patternFill>
      </fill>
    </dxf>
  </rfmt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3" sId="2">
    <nc r="I342" t="inlineStr">
      <is>
        <t>passed</t>
      </is>
    </nc>
  </rcc>
  <rfmt sheetId="2" sqref="I342">
    <dxf>
      <fill>
        <patternFill patternType="none">
          <fgColor indexed="64"/>
          <bgColor indexed="65"/>
        </patternFill>
      </fill>
    </dxf>
  </rfmt>
  <rcc rId="1224" sId="2" numFmtId="19">
    <nc r="M342">
      <v>44743</v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31 I626 N624">
    <dxf>
      <fill>
        <patternFill patternType="solid">
          <bgColor theme="0"/>
        </patternFill>
      </fill>
    </dxf>
  </rfmt>
  <rcc rId="1225" sId="2" numFmtId="19">
    <nc r="M331">
      <v>44743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" sId="2">
    <nc r="I331" t="inlineStr">
      <is>
        <t>Passed</t>
      </is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" sId="2" numFmtId="19">
    <nc r="M353">
      <v>44743</v>
    </nc>
  </rcc>
  <rcc rId="1230" sId="2" numFmtId="19">
    <nc r="M354">
      <v>44743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1" sId="2">
    <nc r="L264" t="inlineStr">
      <is>
        <t>checked with DP</t>
      </is>
    </nc>
  </rcc>
  <rfmt sheetId="2" sqref="L264">
    <dxf>
      <fill>
        <patternFill patternType="none">
          <fgColor indexed="64"/>
          <bgColor indexed="65"/>
        </patternFill>
      </fill>
    </dxf>
  </rfmt>
  <rcc rId="1232" sId="2">
    <nc r="L268" t="inlineStr">
      <is>
        <t>checked with DP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3" sId="2">
    <nc r="J355" t="inlineStr">
      <is>
        <t>Gopika</t>
      </is>
    </nc>
  </rcc>
  <rfmt sheetId="2" sqref="J355">
    <dxf>
      <fill>
        <patternFill patternType="none">
          <fgColor indexed="64"/>
          <bgColor indexed="65"/>
        </patternFill>
      </fill>
    </dxf>
  </rfmt>
  <rcc rId="1234" sId="2">
    <nc r="J356" t="inlineStr">
      <is>
        <t>Gopika</t>
      </is>
    </nc>
  </rcc>
  <rcc rId="1235" sId="2">
    <nc r="J357" t="inlineStr">
      <is>
        <t>Gopika</t>
      </is>
    </nc>
  </rcc>
  <rcc rId="1236" sId="2">
    <nc r="J358" t="inlineStr">
      <is>
        <t>Gopika</t>
      </is>
    </nc>
  </rcc>
  <rcc rId="1237" sId="2">
    <nc r="J359" t="inlineStr">
      <is>
        <t>Gopika</t>
      </is>
    </nc>
  </rcc>
  <rcc rId="1238" sId="2">
    <nc r="J360" t="inlineStr">
      <is>
        <t>Gopika</t>
      </is>
    </nc>
  </rcc>
  <rcc rId="1239" sId="2">
    <nc r="J361" t="inlineStr">
      <is>
        <t>Gopika</t>
      </is>
    </nc>
  </rcc>
  <rcc rId="1240" sId="2">
    <nc r="J362" t="inlineStr">
      <is>
        <t>Gopika</t>
      </is>
    </nc>
  </rcc>
  <rcc rId="1241" sId="2">
    <nc r="J363" t="inlineStr">
      <is>
        <t>Gopika</t>
      </is>
    </nc>
  </rcc>
  <rcc rId="1242" sId="2">
    <nc r="J364" t="inlineStr">
      <is>
        <t>Gopika</t>
      </is>
    </nc>
  </rcc>
  <rcc rId="1243" sId="2">
    <nc r="J365" t="inlineStr">
      <is>
        <t>Gopika</t>
      </is>
    </nc>
  </rcc>
  <rcc rId="1244" sId="2">
    <nc r="J366" t="inlineStr">
      <is>
        <t>Gopika</t>
      </is>
    </nc>
  </rcc>
  <rcc rId="1245" sId="2">
    <nc r="J367" t="inlineStr">
      <is>
        <t>Gopika</t>
      </is>
    </nc>
  </rcc>
  <rcc rId="1246" sId="2">
    <nc r="J491" t="inlineStr">
      <is>
        <t>Gopika</t>
      </is>
    </nc>
  </rcc>
  <rcc rId="1247" sId="2">
    <nc r="J492" t="inlineStr">
      <is>
        <t>Gopika</t>
      </is>
    </nc>
  </rcc>
  <rcc rId="1248" sId="2">
    <nc r="J553" t="inlineStr">
      <is>
        <t>Gopika</t>
      </is>
    </nc>
  </rcc>
  <rcc rId="1249" sId="2">
    <nc r="J554" t="inlineStr">
      <is>
        <t>Gopika</t>
      </is>
    </nc>
  </rcc>
  <rcc rId="1250" sId="2">
    <nc r="J555" t="inlineStr">
      <is>
        <t>Gopika</t>
      </is>
    </nc>
  </rcc>
  <rcc rId="1251" sId="2">
    <nc r="J595" t="inlineStr">
      <is>
        <t>Gopika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2" odxf="1" dxf="1">
    <oc r="A118">
      <f>HYPERLINK("https://hsdes.intel.com/resource/14013172908","14013172908")</f>
    </oc>
    <nc r="A118">
      <f>HYPERLINK("https://hsdes.intel.com/resource/14013172908","14013172908")</f>
    </nc>
    <odxf>
      <font>
        <u val="none"/>
        <color theme="0"/>
      </font>
    </odxf>
    <ndxf>
      <font>
        <u/>
        <color theme="10"/>
      </font>
    </ndxf>
  </rcc>
  <rcc rId="61" sId="2">
    <nc r="I118" t="inlineStr">
      <is>
        <t>passed</t>
      </is>
    </nc>
  </rcc>
  <rfmt sheetId="2" sqref="I118">
    <dxf>
      <fill>
        <patternFill patternType="none">
          <fgColor indexed="64"/>
          <bgColor indexed="65"/>
        </patternFill>
      </fill>
    </dxf>
  </rfmt>
  <rcc rId="62" sId="2" numFmtId="19">
    <nc r="M118">
      <v>44741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" sId="2">
    <nc r="J113" t="inlineStr">
      <is>
        <t>Aishwarya</t>
      </is>
    </nc>
  </rcc>
  <rfmt sheetId="2" sqref="J113">
    <dxf>
      <fill>
        <patternFill patternType="none">
          <fgColor indexed="64"/>
          <bgColor indexed="65"/>
        </patternFill>
      </fill>
    </dxf>
  </rfmt>
  <rcc rId="1257" sId="2">
    <nc r="J114" t="inlineStr">
      <is>
        <t>Aishwarya</t>
      </is>
    </nc>
  </rcc>
  <rcc rId="1258" sId="2">
    <nc r="J117" t="inlineStr">
      <is>
        <t>Aishwarya</t>
      </is>
    </nc>
  </rcc>
  <rcc rId="1259" sId="2">
    <nc r="J334" t="inlineStr">
      <is>
        <t>Aishwarya</t>
      </is>
    </nc>
  </rcc>
  <rcc rId="1260" sId="2">
    <nc r="J394" t="inlineStr">
      <is>
        <t>Aishwarya</t>
      </is>
    </nc>
  </rcc>
  <rcc rId="1261" sId="2">
    <nc r="J395" t="inlineStr">
      <is>
        <t>Aishwarya</t>
      </is>
    </nc>
  </rcc>
  <rcc rId="1262" sId="2">
    <nc r="J442" t="inlineStr">
      <is>
        <t>Aishwarya</t>
      </is>
    </nc>
  </rcc>
  <rcc rId="1263" sId="2">
    <nc r="J456" t="inlineStr">
      <is>
        <t>Aishwarya</t>
      </is>
    </nc>
  </rcc>
  <rcc rId="1264" sId="2">
    <nc r="J457" t="inlineStr">
      <is>
        <t>Aishwarya</t>
      </is>
    </nc>
  </rcc>
  <rcc rId="1265" sId="2">
    <nc r="J583" t="inlineStr">
      <is>
        <t>Aishwarya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6" sId="2">
    <nc r="J63" t="inlineStr">
      <is>
        <t>Vinisha</t>
      </is>
    </nc>
  </rcc>
  <rfmt sheetId="2" sqref="J63">
    <dxf>
      <fill>
        <patternFill patternType="none">
          <fgColor indexed="64"/>
          <bgColor indexed="65"/>
        </patternFill>
      </fill>
    </dxf>
  </rfmt>
  <rcc rId="1267" sId="2">
    <nc r="J70" t="inlineStr">
      <is>
        <t>Vinisha</t>
      </is>
    </nc>
  </rcc>
  <rcc rId="1268" sId="2">
    <nc r="J103" t="inlineStr">
      <is>
        <t>Vinisha</t>
      </is>
    </nc>
  </rcc>
  <rcc rId="1269" sId="2">
    <nc r="J172" t="inlineStr">
      <is>
        <t>Vinisha</t>
      </is>
    </nc>
  </rcc>
  <rcc rId="1270" sId="2">
    <nc r="J175" t="inlineStr">
      <is>
        <t>Vinisha</t>
      </is>
    </nc>
  </rcc>
  <rcc rId="1271" sId="2">
    <nc r="J176" t="inlineStr">
      <is>
        <t>Vinisha</t>
      </is>
    </nc>
  </rcc>
  <rcc rId="1272" sId="2">
    <nc r="J187" t="inlineStr">
      <is>
        <t>Vinisha</t>
      </is>
    </nc>
  </rcc>
  <rcc rId="1273" sId="2">
    <nc r="J188" t="inlineStr">
      <is>
        <t>Vinisha</t>
      </is>
    </nc>
  </rcc>
  <rcc rId="1274" sId="2">
    <nc r="J221" t="inlineStr">
      <is>
        <t>Vinisha</t>
      </is>
    </nc>
  </rcc>
  <rcc rId="1275" sId="2">
    <nc r="J223" t="inlineStr">
      <is>
        <t>Vinisha</t>
      </is>
    </nc>
  </rcc>
  <rcc rId="1276" sId="2">
    <nc r="J228" t="inlineStr">
      <is>
        <t>Vinisha</t>
      </is>
    </nc>
  </rcc>
  <rcc rId="1277" sId="2">
    <nc r="J387" t="inlineStr">
      <is>
        <t>Vinisha</t>
      </is>
    </nc>
  </rcc>
  <rcc rId="1278" sId="2">
    <nc r="J405" t="inlineStr">
      <is>
        <t>Vinisha</t>
      </is>
    </nc>
  </rcc>
  <rcc rId="1279" sId="2">
    <nc r="J444" t="inlineStr">
      <is>
        <t>Vinisha</t>
      </is>
    </nc>
  </rcc>
  <rcc rId="1280" sId="2">
    <nc r="J445" t="inlineStr">
      <is>
        <t>Vinisha</t>
      </is>
    </nc>
  </rcc>
  <rcc rId="1281" sId="2">
    <nc r="J462" t="inlineStr">
      <is>
        <t>Vinisha</t>
      </is>
    </nc>
  </rcc>
  <rcc rId="1282" sId="2">
    <nc r="J573" t="inlineStr">
      <is>
        <t>Vinisha</t>
      </is>
    </nc>
  </rcc>
  <rcc rId="1283" sId="2">
    <nc r="J611" t="inlineStr">
      <is>
        <t>Vinisha</t>
      </is>
    </nc>
  </rcc>
  <rcc rId="1284" sId="2">
    <nc r="J612" t="inlineStr">
      <is>
        <t>Vinisha</t>
      </is>
    </nc>
  </rcc>
  <rcc rId="1285" sId="2">
    <nc r="J613" t="inlineStr">
      <is>
        <t>Vinisha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72">
    <dxf>
      <fill>
        <patternFill patternType="none">
          <bgColor auto="1"/>
        </patternFill>
      </fill>
    </dxf>
  </rfmt>
  <rfmt sheetId="2" sqref="C273">
    <dxf>
      <fill>
        <patternFill patternType="none">
          <bgColor auto="1"/>
        </patternFill>
      </fill>
    </dxf>
  </rfmt>
  <rcc rId="1286" sId="2">
    <oc r="J272" t="inlineStr">
      <is>
        <t>Gopika</t>
      </is>
    </oc>
    <nc r="J272" t="inlineStr">
      <is>
        <t>Savitha</t>
      </is>
    </nc>
  </rcc>
  <rcc rId="1287" sId="2">
    <oc r="J273" t="inlineStr">
      <is>
        <t>Gopika</t>
      </is>
    </oc>
    <nc r="J273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" sId="2">
    <oc r="J530" t="inlineStr">
      <is>
        <t>Gopika</t>
      </is>
    </oc>
    <nc r="J530" t="inlineStr">
      <is>
        <t>Savitha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1" sId="2">
    <oc r="J278" t="inlineStr">
      <is>
        <t>Aishwarya</t>
      </is>
    </oc>
    <nc r="J278" t="inlineStr">
      <is>
        <t>Gopika</t>
      </is>
    </nc>
  </rcc>
  <rcc rId="1292" sId="2">
    <oc r="J346" t="inlineStr">
      <is>
        <t>Aishwarya</t>
      </is>
    </oc>
    <nc r="J346" t="inlineStr">
      <is>
        <t>Gopika</t>
      </is>
    </nc>
  </rcc>
  <rcc rId="1293" sId="2">
    <oc r="J347" t="inlineStr">
      <is>
        <t>Aishwarya</t>
      </is>
    </oc>
    <nc r="J347" t="inlineStr">
      <is>
        <t>Gopika</t>
      </is>
    </nc>
  </rcc>
  <rcc rId="1294" sId="2">
    <oc r="J348" t="inlineStr">
      <is>
        <t>Aishwarya</t>
      </is>
    </oc>
    <nc r="J348" t="inlineStr">
      <is>
        <t>Gopika</t>
      </is>
    </nc>
  </rcc>
  <rcc rId="1295" sId="2">
    <oc r="J350" t="inlineStr">
      <is>
        <t>Aishwarya</t>
      </is>
    </oc>
    <nc r="J350" t="inlineStr">
      <is>
        <t>Gopika</t>
      </is>
    </nc>
  </rcc>
  <rcc rId="1296" sId="2">
    <oc r="J351" t="inlineStr">
      <is>
        <t>Aishwarya</t>
      </is>
    </oc>
    <nc r="J351" t="inlineStr">
      <is>
        <t>Gopika</t>
      </is>
    </nc>
  </rcc>
  <rcc rId="1297" sId="2">
    <oc r="J421" t="inlineStr">
      <is>
        <t>Aishwarya</t>
      </is>
    </oc>
    <nc r="J421" t="inlineStr">
      <is>
        <t>Gopika</t>
      </is>
    </nc>
  </rcc>
  <rcc rId="1298" sId="2">
    <oc r="J424" t="inlineStr">
      <is>
        <t>Aishwarya</t>
      </is>
    </oc>
    <nc r="J424" t="inlineStr">
      <is>
        <t>Gopika</t>
      </is>
    </nc>
  </rcc>
  <rcc rId="1299" sId="2">
    <oc r="J433" t="inlineStr">
      <is>
        <t>Aishwarya</t>
      </is>
    </oc>
    <nc r="J433" t="inlineStr">
      <is>
        <t>Gopika</t>
      </is>
    </nc>
  </rcc>
  <rcc rId="1300" sId="2">
    <oc r="J536" t="inlineStr">
      <is>
        <t>Aishwarya</t>
      </is>
    </oc>
    <nc r="J536" t="inlineStr">
      <is>
        <t>Gopika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" sId="2">
    <oc r="I328" t="inlineStr">
      <is>
        <t>Passed</t>
      </is>
    </oc>
    <nc r="I328"/>
  </rcc>
  <rcc rId="1304" sId="2">
    <oc r="K328">
      <v>1</v>
    </oc>
    <nc r="K328"/>
  </rcc>
  <rcc rId="1305" sId="2" numFmtId="19">
    <oc r="M328">
      <v>44743</v>
    </oc>
    <nc r="M328"/>
  </rcc>
  <rcc rId="1306" sId="2">
    <nc r="I253" t="inlineStr">
      <is>
        <t>passed</t>
      </is>
    </nc>
  </rcc>
  <rfmt sheetId="2" sqref="I253">
    <dxf>
      <fill>
        <patternFill patternType="none">
          <fgColor indexed="64"/>
          <bgColor indexed="65"/>
        </patternFill>
      </fill>
    </dxf>
  </rfmt>
  <rcc rId="1307" sId="2">
    <nc r="I437" t="inlineStr">
      <is>
        <t>passed</t>
      </is>
    </nc>
  </rcc>
  <rfmt sheetId="2" sqref="I437">
    <dxf>
      <fill>
        <patternFill patternType="none">
          <fgColor indexed="64"/>
          <bgColor indexed="65"/>
        </patternFill>
      </fill>
    </dxf>
  </rfmt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" sId="2">
    <oc r="J355" t="inlineStr">
      <is>
        <t>Gopika</t>
      </is>
    </oc>
    <nc r="J355" t="inlineStr">
      <is>
        <t>Aishwarya</t>
      </is>
    </nc>
  </rcc>
  <rcc rId="1309" sId="2">
    <oc r="J356" t="inlineStr">
      <is>
        <t>Gopika</t>
      </is>
    </oc>
    <nc r="J356" t="inlineStr">
      <is>
        <t>Aishwarya</t>
      </is>
    </nc>
  </rcc>
  <rcc rId="1310" sId="2">
    <oc r="J357" t="inlineStr">
      <is>
        <t>Gopika</t>
      </is>
    </oc>
    <nc r="J357" t="inlineStr">
      <is>
        <t>Aishwarya</t>
      </is>
    </nc>
  </rcc>
  <rcc rId="1311" sId="2">
    <oc r="J358" t="inlineStr">
      <is>
        <t>Gopika</t>
      </is>
    </oc>
    <nc r="J358" t="inlineStr">
      <is>
        <t>Aishwarya</t>
      </is>
    </nc>
  </rcc>
  <rcc rId="1312" sId="2">
    <oc r="J359" t="inlineStr">
      <is>
        <t>Gopika</t>
      </is>
    </oc>
    <nc r="J359" t="inlineStr">
      <is>
        <t>Aishwarya</t>
      </is>
    </nc>
  </rcc>
  <rcc rId="1313" sId="2">
    <oc r="J360" t="inlineStr">
      <is>
        <t>Gopika</t>
      </is>
    </oc>
    <nc r="J360" t="inlineStr">
      <is>
        <t>Aishwarya</t>
      </is>
    </nc>
  </rcc>
  <rcc rId="1314" sId="2">
    <oc r="J361" t="inlineStr">
      <is>
        <t>Gopika</t>
      </is>
    </oc>
    <nc r="J361" t="inlineStr">
      <is>
        <t>Aishwarya</t>
      </is>
    </nc>
  </rcc>
  <rcc rId="1315" sId="2">
    <oc r="J362" t="inlineStr">
      <is>
        <t>Gopika</t>
      </is>
    </oc>
    <nc r="J362" t="inlineStr">
      <is>
        <t>Aishwarya</t>
      </is>
    </nc>
  </rcc>
  <rcc rId="1316" sId="2">
    <oc r="J363" t="inlineStr">
      <is>
        <t>Gopika</t>
      </is>
    </oc>
    <nc r="J363" t="inlineStr">
      <is>
        <t>Aishwarya</t>
      </is>
    </nc>
  </rcc>
  <rcc rId="1317" sId="2">
    <oc r="J364" t="inlineStr">
      <is>
        <t>Gopika</t>
      </is>
    </oc>
    <nc r="J364" t="inlineStr">
      <is>
        <t>Aishwarya</t>
      </is>
    </nc>
  </rcc>
  <rcc rId="1318" sId="2">
    <oc r="J365" t="inlineStr">
      <is>
        <t>Gopika</t>
      </is>
    </oc>
    <nc r="J365" t="inlineStr">
      <is>
        <t>Aishwarya</t>
      </is>
    </nc>
  </rcc>
  <rcc rId="1319" sId="2">
    <oc r="J366" t="inlineStr">
      <is>
        <t>Gopika</t>
      </is>
    </oc>
    <nc r="J366" t="inlineStr">
      <is>
        <t>Aishwarya</t>
      </is>
    </nc>
  </rcc>
  <rcc rId="1320" sId="2">
    <oc r="J367" t="inlineStr">
      <is>
        <t>Gopika</t>
      </is>
    </oc>
    <nc r="J367" t="inlineStr">
      <is>
        <t>Aishwarya</t>
      </is>
    </nc>
  </rcc>
  <rcc rId="1321" sId="2">
    <oc r="J433" t="inlineStr">
      <is>
        <t>Gopika</t>
      </is>
    </oc>
    <nc r="J433" t="inlineStr">
      <is>
        <t>Savitha</t>
      </is>
    </nc>
  </rcc>
  <rcc rId="1322" sId="2">
    <oc r="J536" t="inlineStr">
      <is>
        <t>Gopika</t>
      </is>
    </oc>
    <nc r="J536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2">
    <oc r="L361" t="inlineStr">
      <is>
        <t>verified except als and altimeter sensor</t>
      </is>
    </oc>
    <nc r="L361"/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" sId="2">
    <oc r="J278" t="inlineStr">
      <is>
        <t>Gopika</t>
      </is>
    </oc>
    <nc r="J278" t="inlineStr">
      <is>
        <t>Savitha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2" odxf="1" dxf="1">
    <oc r="A200">
      <f>HYPERLINK("https://hsdes.intel.com/resource/14013157534","14013157534")</f>
    </oc>
    <nc r="A200">
      <f>HYPERLINK("https://hsdes.intel.com/resource/14013157534","14013157534")</f>
    </nc>
    <odxf>
      <font>
        <u val="none"/>
        <color theme="0"/>
      </font>
    </odxf>
    <ndxf>
      <font>
        <u/>
        <color theme="10"/>
      </font>
    </ndxf>
  </rcc>
  <rcc rId="64" sId="2">
    <nc r="I162" t="inlineStr">
      <is>
        <t>passed</t>
      </is>
    </nc>
  </rcc>
  <rfmt sheetId="2" sqref="I162">
    <dxf>
      <fill>
        <patternFill patternType="none">
          <fgColor indexed="64"/>
          <bgColor indexed="65"/>
        </patternFill>
      </fill>
    </dxf>
  </rfmt>
  <rcc rId="65" sId="2" numFmtId="19">
    <nc r="M162">
      <v>44741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" sId="2">
    <oc r="L346" t="inlineStr">
      <is>
        <t>Camera</t>
      </is>
    </oc>
    <nc r="L346"/>
  </rcc>
  <rcc rId="1328" sId="2">
    <oc r="L347" t="inlineStr">
      <is>
        <t>Camera</t>
      </is>
    </oc>
    <nc r="L347"/>
  </rcc>
  <rcc rId="1329" sId="2">
    <oc r="L348" t="inlineStr">
      <is>
        <t>Camera</t>
      </is>
    </oc>
    <nc r="L348"/>
  </rcc>
  <rcc rId="1330" sId="2">
    <oc r="L350" t="inlineStr">
      <is>
        <t>Camera</t>
      </is>
    </oc>
    <nc r="L350"/>
  </rcc>
  <rcc rId="1331" sId="2">
    <oc r="L351" t="inlineStr">
      <is>
        <t>Camera</t>
      </is>
    </oc>
    <nc r="L351"/>
  </rcc>
  <rcc rId="1332" sId="2">
    <oc r="L421" t="inlineStr">
      <is>
        <t>camera</t>
      </is>
    </oc>
    <nc r="L421"/>
  </rcc>
  <rcc rId="1333" sId="2">
    <oc r="L424" t="inlineStr">
      <is>
        <t>Camera Module</t>
      </is>
    </oc>
    <nc r="L424"/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30">
    <dxf>
      <fill>
        <patternFill patternType="none">
          <bgColor auto="1"/>
        </patternFill>
      </fill>
    </dxf>
  </rfmt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" sId="2">
    <oc r="J255" t="inlineStr">
      <is>
        <t>Vinisha</t>
      </is>
    </oc>
    <nc r="J255" t="inlineStr">
      <is>
        <t>Gopika</t>
      </is>
    </nc>
  </rcc>
  <rcc rId="1335" sId="2">
    <oc r="J545" t="inlineStr">
      <is>
        <t>Vinisha</t>
      </is>
    </oc>
    <nc r="J545" t="inlineStr">
      <is>
        <t>Gopika</t>
      </is>
    </nc>
  </rcc>
  <rcc rId="1336" sId="2">
    <oc r="J560" t="inlineStr">
      <is>
        <t>Vinisha</t>
      </is>
    </oc>
    <nc r="J560" t="inlineStr">
      <is>
        <t>Gopika</t>
      </is>
    </nc>
  </rcc>
  <rcc rId="1337" sId="2">
    <oc r="J561" t="inlineStr">
      <is>
        <t>Vinisha</t>
      </is>
    </oc>
    <nc r="J561" t="inlineStr">
      <is>
        <t>Gopika</t>
      </is>
    </nc>
  </rcc>
  <rcc rId="1338" sId="2">
    <oc r="J562" t="inlineStr">
      <is>
        <t>Vinisha</t>
      </is>
    </oc>
    <nc r="J562" t="inlineStr">
      <is>
        <t>Gopika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" sId="2">
    <nc r="I25" t="inlineStr">
      <is>
        <t>passed</t>
      </is>
    </nc>
  </rcc>
  <rfmt sheetId="2" sqref="I25">
    <dxf>
      <fill>
        <patternFill patternType="none">
          <fgColor indexed="64"/>
          <bgColor indexed="65"/>
        </patternFill>
      </fill>
    </dxf>
  </rfmt>
  <rcc rId="1342" sId="2">
    <nc r="I26" t="inlineStr">
      <is>
        <t>passed</t>
      </is>
    </nc>
  </rcc>
  <rfmt sheetId="2" sqref="I26">
    <dxf>
      <fill>
        <patternFill patternType="none">
          <fgColor indexed="64"/>
          <bgColor indexed="65"/>
        </patternFill>
      </fill>
    </dxf>
  </rfmt>
  <rcc rId="1343" sId="2">
    <nc r="I27" t="inlineStr">
      <is>
        <t>passed</t>
      </is>
    </nc>
  </rcc>
  <rfmt sheetId="2" sqref="I27">
    <dxf>
      <fill>
        <patternFill patternType="none">
          <fgColor indexed="64"/>
          <bgColor indexed="65"/>
        </patternFill>
      </fill>
    </dxf>
  </rfmt>
  <rcc rId="1344" sId="2">
    <nc r="I28" t="inlineStr">
      <is>
        <t>passed</t>
      </is>
    </nc>
  </rcc>
  <rfmt sheetId="2" sqref="I28">
    <dxf>
      <fill>
        <patternFill patternType="none">
          <fgColor indexed="64"/>
          <bgColor indexed="65"/>
        </patternFill>
      </fill>
    </dxf>
  </rfmt>
  <rfmt sheetId="2" sqref="I28">
    <dxf>
      <fill>
        <patternFill patternType="none">
          <fgColor indexed="64"/>
          <bgColor indexed="65"/>
        </patternFill>
      </fill>
    </dxf>
  </rfmt>
  <rcc rId="1345" sId="2">
    <nc r="I29" t="inlineStr">
      <is>
        <t>passed</t>
      </is>
    </nc>
  </rcc>
  <rfmt sheetId="2" sqref="I29">
    <dxf>
      <fill>
        <patternFill patternType="none">
          <fgColor indexed="64"/>
          <bgColor indexed="65"/>
        </patternFill>
      </fill>
    </dxf>
  </rfmt>
  <rfmt sheetId="2" sqref="I29">
    <dxf>
      <fill>
        <patternFill patternType="none">
          <fgColor indexed="64"/>
          <bgColor indexed="65"/>
        </patternFill>
      </fill>
    </dxf>
  </rfmt>
  <rcc rId="1346" sId="2" numFmtId="19">
    <nc r="M29">
      <v>44743</v>
    </nc>
  </rcc>
  <rcc rId="1347" sId="2" numFmtId="19">
    <nc r="M28">
      <v>44743</v>
    </nc>
  </rcc>
  <rcc rId="1348" sId="2" numFmtId="19">
    <nc r="M25">
      <v>44743</v>
    </nc>
  </rcc>
  <rcc rId="1349" sId="2" numFmtId="19">
    <nc r="M26">
      <v>44743</v>
    </nc>
  </rcc>
  <rcc rId="1350" sId="2" numFmtId="19">
    <nc r="M27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" sId="2">
    <nc r="I110" t="inlineStr">
      <is>
        <t>passed</t>
      </is>
    </nc>
  </rcc>
  <rfmt sheetId="2" sqref="I110">
    <dxf>
      <fill>
        <patternFill patternType="none">
          <fgColor indexed="64"/>
          <bgColor indexed="65"/>
        </patternFill>
      </fill>
    </dxf>
  </rfmt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" sId="2">
    <nc r="I388" t="inlineStr">
      <is>
        <t>Passed</t>
      </is>
    </nc>
  </rcc>
  <rfmt sheetId="2" sqref="I388">
    <dxf>
      <fill>
        <patternFill patternType="none">
          <fgColor indexed="64"/>
          <bgColor indexed="65"/>
        </patternFill>
      </fill>
    </dxf>
  </rfmt>
  <rcc rId="1355" sId="2" numFmtId="19">
    <nc r="M388">
      <v>44743</v>
    </nc>
  </rcc>
  <rfmt sheetId="2" sqref="I22">
    <dxf>
      <fill>
        <patternFill patternType="none">
          <fgColor indexed="64"/>
          <bgColor indexed="65"/>
        </patternFill>
      </fill>
    </dxf>
  </rfmt>
  <rcc rId="1356" sId="2">
    <nc r="I22" t="inlineStr">
      <is>
        <t>Passed</t>
      </is>
    </nc>
  </rcc>
  <rcc rId="1357" sId="2">
    <nc r="I21" t="inlineStr">
      <is>
        <t>Passed</t>
      </is>
    </nc>
  </rcc>
  <rcc rId="1358" sId="2" numFmtId="19">
    <nc r="M21">
      <v>44743</v>
    </nc>
  </rcc>
  <rcc rId="1359" sId="2" numFmtId="19">
    <nc r="M22">
      <v>44743</v>
    </nc>
  </rcc>
  <rcc rId="1360" sId="2">
    <nc r="L417" t="inlineStr">
      <is>
        <t>debug</t>
      </is>
    </nc>
  </rcc>
  <rcc rId="1361" sId="2">
    <nc r="I426" t="inlineStr">
      <is>
        <t>Passed</t>
      </is>
    </nc>
  </rcc>
  <rfmt sheetId="2" sqref="I426">
    <dxf>
      <fill>
        <patternFill patternType="none">
          <fgColor indexed="64"/>
          <bgColor indexed="65"/>
        </patternFill>
      </fill>
    </dxf>
  </rfmt>
  <rcc rId="1362" sId="2" numFmtId="19">
    <nc r="M426">
      <v>44743</v>
    </nc>
  </rcc>
  <rcc rId="1363" sId="2">
    <nc r="I490" t="inlineStr">
      <is>
        <t>Passed</t>
      </is>
    </nc>
  </rcc>
  <rfmt sheetId="2" sqref="I490">
    <dxf>
      <fill>
        <patternFill patternType="none">
          <fgColor indexed="64"/>
          <bgColor indexed="65"/>
        </patternFill>
      </fill>
    </dxf>
  </rfmt>
  <rcc rId="1364" sId="2" numFmtId="19">
    <nc r="M490">
      <v>44743</v>
    </nc>
  </rcc>
  <rcc rId="1365" sId="2">
    <nc r="I529" t="inlineStr">
      <is>
        <t>Passed</t>
      </is>
    </nc>
  </rcc>
  <rfmt sheetId="2" sqref="I529">
    <dxf>
      <fill>
        <patternFill patternType="none">
          <fgColor indexed="64"/>
          <bgColor indexed="65"/>
        </patternFill>
      </fill>
    </dxf>
  </rfmt>
  <rcc rId="1366" sId="2" numFmtId="19">
    <nc r="M529">
      <v>44743</v>
    </nc>
  </rcc>
  <rcc rId="1367" sId="2">
    <nc r="I569" t="inlineStr">
      <is>
        <t>Passed</t>
      </is>
    </nc>
  </rcc>
  <rcc rId="1368" sId="2" numFmtId="19">
    <nc r="M569">
      <v>44743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cc rId="1370" sId="2">
    <nc r="I356" t="inlineStr">
      <is>
        <t>passed</t>
      </is>
    </nc>
  </rcc>
  <rcc rId="1371" sId="2">
    <nc r="I357" t="inlineStr">
      <is>
        <t>passed</t>
      </is>
    </nc>
  </rcc>
  <rcc rId="1372" sId="2">
    <nc r="I358" t="inlineStr">
      <is>
        <t>passed</t>
      </is>
    </nc>
  </rcc>
  <rcc rId="1373" sId="2">
    <nc r="I359" t="inlineStr">
      <is>
        <t>passed</t>
      </is>
    </nc>
  </rcc>
  <rcc rId="1374" sId="2">
    <nc r="I360" t="inlineStr">
      <is>
        <t>passed</t>
      </is>
    </nc>
  </rcc>
  <rcc rId="1375" sId="2">
    <nc r="I361" t="inlineStr">
      <is>
        <t>passed</t>
      </is>
    </nc>
  </rcc>
  <rcc rId="1376" sId="2">
    <nc r="I362" t="inlineStr">
      <is>
        <t>passed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" sId="2">
    <nc r="I559" t="inlineStr">
      <is>
        <t>passed</t>
      </is>
    </nc>
  </rcc>
  <rfmt sheetId="2" sqref="I559">
    <dxf>
      <fill>
        <patternFill patternType="none">
          <fgColor indexed="64"/>
          <bgColor indexed="65"/>
        </patternFill>
      </fill>
    </dxf>
  </rfmt>
  <rcc rId="1378" sId="2" numFmtId="19">
    <nc r="M559">
      <v>44743</v>
    </nc>
  </rcc>
  <rcc rId="1379" sId="2">
    <nc r="I566" t="inlineStr">
      <is>
        <t>passed</t>
      </is>
    </nc>
  </rcc>
  <rfmt sheetId="2" sqref="I566">
    <dxf>
      <fill>
        <patternFill patternType="none">
          <fgColor indexed="64"/>
          <bgColor indexed="65"/>
        </patternFill>
      </fill>
    </dxf>
  </rfmt>
  <rcc rId="1380" sId="2" numFmtId="19">
    <nc r="M566">
      <v>44743</v>
    </nc>
  </rcc>
  <rcc rId="1381" sId="2">
    <nc r="I567" t="inlineStr">
      <is>
        <t>passed</t>
      </is>
    </nc>
  </rcc>
  <rfmt sheetId="2" sqref="I567">
    <dxf>
      <fill>
        <patternFill patternType="none">
          <fgColor indexed="64"/>
          <bgColor indexed="65"/>
        </patternFill>
      </fill>
    </dxf>
  </rfmt>
  <rcc rId="1382" sId="2" numFmtId="19">
    <nc r="M567">
      <v>44743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" sId="2" odxf="1" dxf="1">
    <oc r="B563">
      <f>HYPERLINK("https://hsdes.intel.com/resource/14013159448","14013159448")</f>
    </oc>
    <nc r="B563">
      <f>HYPERLINK("https://hsdes.intel.com/resource/14013159448","14013159448")</f>
    </nc>
    <odxf>
      <font>
        <u val="none"/>
        <color theme="0"/>
      </font>
    </odxf>
    <ndxf>
      <font>
        <u/>
        <color theme="10"/>
      </font>
    </ndxf>
  </rcc>
  <rcc rId="1384" sId="2">
    <nc r="I563" t="inlineStr">
      <is>
        <t>passed</t>
      </is>
    </nc>
  </rcc>
  <rfmt sheetId="2" sqref="I563">
    <dxf>
      <fill>
        <patternFill patternType="none">
          <fgColor indexed="64"/>
          <bgColor indexed="65"/>
        </patternFill>
      </fill>
    </dxf>
  </rfmt>
  <rcc rId="1385" sId="2" numFmtId="19">
    <nc r="M563">
      <v>44743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2" odxf="1" dxf="1">
    <oc r="A409">
      <f>HYPERLINK("https://hsdes.intel.com/resource/14013157367","14013157367")</f>
    </oc>
    <nc r="A409">
      <f>HYPERLINK("https://hsdes.intel.com/resource/14013157367","14013157367")</f>
    </nc>
    <odxf>
      <font>
        <u val="none"/>
        <color theme="0"/>
      </font>
    </odxf>
    <ndxf>
      <font>
        <u/>
        <color theme="10"/>
      </font>
    </ndxf>
  </rcc>
  <rcc rId="67" sId="2">
    <nc r="I486" t="inlineStr">
      <is>
        <t>passed</t>
      </is>
    </nc>
  </rcc>
  <rfmt sheetId="2" sqref="I486">
    <dxf>
      <fill>
        <patternFill patternType="none">
          <fgColor indexed="64"/>
          <bgColor indexed="65"/>
        </patternFill>
      </fill>
    </dxf>
  </rfmt>
  <rcc rId="68" sId="2" numFmtId="19">
    <nc r="M486">
      <v>44741</v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" sId="2">
    <nc r="I363" t="inlineStr">
      <is>
        <t>passed</t>
      </is>
    </nc>
  </rcc>
  <rfmt sheetId="2" sqref="I363">
    <dxf>
      <fill>
        <patternFill patternType="none">
          <fgColor indexed="64"/>
          <bgColor indexed="65"/>
        </patternFill>
      </fill>
    </dxf>
  </rfmt>
  <rcc rId="1387" sId="2">
    <nc r="I364" t="inlineStr">
      <is>
        <t>passed</t>
      </is>
    </nc>
  </rcc>
  <rcc rId="1388" sId="2">
    <nc r="I365" t="inlineStr">
      <is>
        <t>passed</t>
      </is>
    </nc>
  </rcc>
  <rcc rId="1389" sId="2">
    <nc r="I366" t="inlineStr">
      <is>
        <t>passed</t>
      </is>
    </nc>
  </rcc>
  <rcc rId="1390" sId="2">
    <nc r="I367" t="inlineStr">
      <is>
        <t>passed</t>
      </is>
    </nc>
  </rcc>
  <rcc rId="1391" sId="2" numFmtId="19">
    <nc r="M110">
      <v>44743</v>
    </nc>
  </rcc>
  <rcc rId="1392" sId="2" numFmtId="19">
    <nc r="M253">
      <v>44743</v>
    </nc>
  </rcc>
  <rcc rId="1393" sId="2" numFmtId="19">
    <nc r="M257">
      <v>44743</v>
    </nc>
  </rcc>
  <rcc rId="1394" sId="2" numFmtId="19">
    <nc r="M355">
      <v>44743</v>
    </nc>
  </rcc>
  <rcc rId="1395" sId="2" numFmtId="19">
    <nc r="M356">
      <v>44743</v>
    </nc>
  </rcc>
  <rcc rId="1396" sId="2" numFmtId="19">
    <nc r="M357">
      <v>44743</v>
    </nc>
  </rcc>
  <rcc rId="1397" sId="2" numFmtId="19">
    <nc r="M358">
      <v>44743</v>
    </nc>
  </rcc>
  <rcc rId="1398" sId="2" numFmtId="19">
    <nc r="M359">
      <v>44743</v>
    </nc>
  </rcc>
  <rcc rId="1399" sId="2" numFmtId="19">
    <nc r="M360">
      <v>44743</v>
    </nc>
  </rcc>
  <rcc rId="1400" sId="2" numFmtId="19">
    <nc r="M361">
      <v>44743</v>
    </nc>
  </rcc>
  <rcc rId="1401" sId="2" numFmtId="19">
    <nc r="M362">
      <v>44743</v>
    </nc>
  </rcc>
  <rcc rId="1402" sId="2" numFmtId="19">
    <nc r="M363">
      <v>44743</v>
    </nc>
  </rcc>
  <rcc rId="1403" sId="2" numFmtId="19">
    <nc r="M364">
      <v>44743</v>
    </nc>
  </rcc>
  <rcc rId="1404" sId="2" numFmtId="19">
    <nc r="M365">
      <v>44743</v>
    </nc>
  </rcc>
  <rcc rId="1405" sId="2" numFmtId="19">
    <nc r="M366">
      <v>44743</v>
    </nc>
  </rcc>
  <rcc rId="1406" sId="2" numFmtId="19">
    <nc r="M367">
      <v>44743</v>
    </nc>
  </rcc>
  <rcc rId="1407" sId="2" numFmtId="19">
    <nc r="M437">
      <v>44743</v>
    </nc>
  </rcc>
  <rcc rId="1408" sId="2">
    <nc r="I113" t="inlineStr">
      <is>
        <t>passed</t>
      </is>
    </nc>
  </rcc>
  <rfmt sheetId="2" sqref="I113">
    <dxf>
      <fill>
        <patternFill patternType="none">
          <fgColor indexed="64"/>
          <bgColor indexed="65"/>
        </patternFill>
      </fill>
    </dxf>
  </rfmt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2">
    <nc r="I442" t="inlineStr">
      <is>
        <t>Passed</t>
      </is>
    </nc>
  </rcc>
  <rfmt sheetId="2" sqref="I442">
    <dxf>
      <fill>
        <patternFill patternType="none">
          <fgColor indexed="64"/>
          <bgColor indexed="65"/>
        </patternFill>
      </fill>
    </dxf>
  </rfmt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0" sId="2" odxf="1" dxf="1">
    <oc r="B565">
      <f>HYPERLINK("https://hsdes.intel.com/resource/14013172940","14013172940")</f>
    </oc>
    <nc r="B565">
      <f>HYPERLINK("https://hsdes.intel.com/resource/14013172940","14013172940")</f>
    </nc>
    <odxf>
      <font>
        <u val="none"/>
        <color theme="0"/>
      </font>
    </odxf>
    <ndxf>
      <font>
        <u/>
        <color theme="10"/>
      </font>
    </ndxf>
  </rcc>
  <rcc rId="1411" sId="2">
    <nc r="I565" t="inlineStr">
      <is>
        <t>passed</t>
      </is>
    </nc>
  </rcc>
  <rfmt sheetId="2" sqref="I565">
    <dxf>
      <fill>
        <patternFill patternType="none">
          <fgColor indexed="64"/>
          <bgColor indexed="65"/>
        </patternFill>
      </fill>
    </dxf>
  </rfmt>
  <rcc rId="1412" sId="2" numFmtId="19">
    <nc r="M565">
      <v>44743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91">
    <dxf>
      <fill>
        <patternFill>
          <bgColor rgb="FFFFFF00"/>
        </patternFill>
      </fill>
    </dxf>
  </rfmt>
  <rfmt sheetId="2" sqref="C492">
    <dxf>
      <fill>
        <patternFill>
          <bgColor rgb="FFFFFF00"/>
        </patternFill>
      </fill>
    </dxf>
  </rfmt>
  <rfmt sheetId="2" sqref="C595">
    <dxf>
      <fill>
        <patternFill patternType="solid">
          <bgColor rgb="FFFFFF00"/>
        </patternFill>
      </fill>
    </dxf>
  </rfmt>
  <rfmt sheetId="2" sqref="C255">
    <dxf>
      <fill>
        <patternFill patternType="solid">
          <bgColor rgb="FFFFFF00"/>
        </patternFill>
      </fill>
    </dxf>
  </rfmt>
  <rcc rId="1413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cc rId="1414" sId="2">
    <nc r="I560" t="inlineStr">
      <is>
        <t>passed</t>
      </is>
    </nc>
  </rcc>
  <rfmt sheetId="2" sqref="I560">
    <dxf>
      <fill>
        <patternFill patternType="none">
          <fgColor indexed="64"/>
          <bgColor indexed="65"/>
        </patternFill>
      </fill>
    </dxf>
  </rfmt>
  <rcc rId="1415" sId="2">
    <nc r="I561" t="inlineStr">
      <is>
        <t>passed</t>
      </is>
    </nc>
  </rcc>
  <rfmt sheetId="2" sqref="I561">
    <dxf>
      <fill>
        <patternFill patternType="none">
          <fgColor indexed="64"/>
          <bgColor indexed="65"/>
        </patternFill>
      </fill>
    </dxf>
  </rfmt>
  <rcc rId="1416" sId="2">
    <nc r="I562" t="inlineStr">
      <is>
        <t>passed</t>
      </is>
    </nc>
  </rcc>
  <rfmt sheetId="2" sqref="I562">
    <dxf>
      <fill>
        <patternFill patternType="none">
          <fgColor indexed="64"/>
          <bgColor indexed="65"/>
        </patternFill>
      </fill>
    </dxf>
  </rfmt>
  <rcc rId="1417" sId="2" numFmtId="19">
    <nc r="M545">
      <v>44743</v>
    </nc>
  </rcc>
  <rcc rId="1418" sId="2" numFmtId="19">
    <nc r="M560">
      <v>44743</v>
    </nc>
  </rcc>
  <rcc rId="1419" sId="2" numFmtId="19">
    <nc r="M561">
      <v>44743</v>
    </nc>
  </rcc>
  <rcc rId="1420" sId="2" numFmtId="19">
    <nc r="M562">
      <v>44743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" sId="2">
    <oc r="I355" t="inlineStr">
      <is>
        <t>passed</t>
      </is>
    </oc>
    <nc r="I355"/>
  </rcc>
  <rcc rId="1422" sId="2">
    <oc r="I357" t="inlineStr">
      <is>
        <t>passed</t>
      </is>
    </oc>
    <nc r="I357"/>
  </rcc>
  <rcc rId="1423" sId="2">
    <oc r="I358" t="inlineStr">
      <is>
        <t>passed</t>
      </is>
    </oc>
    <nc r="I358"/>
  </rcc>
  <rcc rId="1424" sId="2">
    <oc r="I361" t="inlineStr">
      <is>
        <t>passed</t>
      </is>
    </oc>
    <nc r="I361"/>
  </rcc>
  <rcc rId="1425" sId="2">
    <oc r="I362" t="inlineStr">
      <is>
        <t>passed</t>
      </is>
    </oc>
    <nc r="I362"/>
  </rcc>
  <rcc rId="1426" sId="2">
    <oc r="I363" t="inlineStr">
      <is>
        <t>passed</t>
      </is>
    </oc>
    <nc r="I363"/>
  </rcc>
  <rcc rId="1427" sId="2">
    <oc r="I364" t="inlineStr">
      <is>
        <t>passed</t>
      </is>
    </oc>
    <nc r="I364"/>
  </rcc>
  <rcc rId="1428" sId="2">
    <oc r="I365" t="inlineStr">
      <is>
        <t>passed</t>
      </is>
    </oc>
    <nc r="I365"/>
  </rcc>
  <rcc rId="1429" sId="2">
    <oc r="I366" t="inlineStr">
      <is>
        <t>passed</t>
      </is>
    </oc>
    <nc r="I366"/>
  </rcc>
  <rcc rId="1430" sId="2">
    <oc r="I367" t="inlineStr">
      <is>
        <t>passed</t>
      </is>
    </oc>
    <nc r="I367"/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1" sId="2" numFmtId="19">
    <oc r="M355">
      <v>44743</v>
    </oc>
    <nc r="M355"/>
  </rcc>
  <rcc rId="1432" sId="2" numFmtId="19">
    <oc r="M357">
      <v>44743</v>
    </oc>
    <nc r="M357"/>
  </rcc>
  <rcc rId="1433" sId="2" numFmtId="19">
    <oc r="M358">
      <v>44743</v>
    </oc>
    <nc r="M358"/>
  </rcc>
  <rcc rId="1434" sId="2" numFmtId="19">
    <oc r="M361">
      <v>44743</v>
    </oc>
    <nc r="M361"/>
  </rcc>
  <rcc rId="1435" sId="2" numFmtId="19">
    <oc r="M362">
      <v>44743</v>
    </oc>
    <nc r="M362"/>
  </rcc>
  <rcc rId="1436" sId="2" numFmtId="19">
    <oc r="M363">
      <v>44743</v>
    </oc>
    <nc r="M363"/>
  </rcc>
  <rcc rId="1437" sId="2" numFmtId="19">
    <oc r="M364">
      <v>44743</v>
    </oc>
    <nc r="M364"/>
  </rcc>
  <rcc rId="1438" sId="2" numFmtId="19">
    <oc r="M365">
      <v>44743</v>
    </oc>
    <nc r="M365"/>
  </rcc>
  <rcc rId="1439" sId="2" numFmtId="19">
    <oc r="M366">
      <v>44743</v>
    </oc>
    <nc r="M366"/>
  </rcc>
  <rcc rId="1440" sId="2" numFmtId="19">
    <oc r="M367">
      <v>44743</v>
    </oc>
    <nc r="M367"/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" sId="2">
    <nc r="I553" t="inlineStr">
      <is>
        <t>passed</t>
      </is>
    </nc>
  </rcc>
  <rfmt sheetId="2" sqref="I553">
    <dxf>
      <fill>
        <patternFill patternType="none">
          <fgColor indexed="64"/>
          <bgColor indexed="65"/>
        </patternFill>
      </fill>
    </dxf>
  </rfmt>
  <rcc rId="1442" sId="2">
    <nc r="I554" t="inlineStr">
      <is>
        <t>passed</t>
      </is>
    </nc>
  </rcc>
  <rfmt sheetId="2" sqref="I554">
    <dxf>
      <fill>
        <patternFill patternType="none">
          <fgColor indexed="64"/>
          <bgColor indexed="65"/>
        </patternFill>
      </fill>
    </dxf>
  </rfmt>
  <rcc rId="1443" sId="2">
    <nc r="I555" t="inlineStr">
      <is>
        <t>passed</t>
      </is>
    </nc>
  </rcc>
  <rfmt sheetId="2" sqref="I555">
    <dxf>
      <fill>
        <patternFill patternType="none">
          <fgColor indexed="64"/>
          <bgColor indexed="65"/>
        </patternFill>
      </fill>
    </dxf>
  </rfmt>
  <rcc rId="1444" sId="2" numFmtId="19">
    <nc r="M553">
      <v>44743</v>
    </nc>
  </rcc>
  <rcc rId="1445" sId="2" numFmtId="19">
    <nc r="M554">
      <v>44743</v>
    </nc>
  </rcc>
  <rcc rId="1446" sId="2" numFmtId="19">
    <nc r="M555">
      <v>44743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7" sId="2">
    <oc r="I545" t="inlineStr">
      <is>
        <t>passed</t>
      </is>
    </oc>
    <nc r="I545"/>
  </rcc>
  <rcc rId="1448" sId="2" numFmtId="19">
    <oc r="M545">
      <v>44743</v>
    </oc>
    <nc r="M545"/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9" sId="2">
    <nc r="I245" t="inlineStr">
      <is>
        <t>passed</t>
      </is>
    </nc>
  </rcc>
  <rfmt sheetId="2" sqref="I245">
    <dxf>
      <fill>
        <patternFill patternType="none">
          <fgColor indexed="64"/>
          <bgColor indexed="65"/>
        </patternFill>
      </fill>
    </dxf>
  </rfmt>
  <rcc rId="1450" sId="2" numFmtId="19">
    <nc r="M245">
      <v>44743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>
    <nc r="I451" t="inlineStr">
      <is>
        <t>passed</t>
      </is>
    </nc>
  </rcc>
  <rfmt sheetId="2" sqref="I451">
    <dxf>
      <fill>
        <patternFill patternType="none">
          <fgColor indexed="64"/>
          <bgColor indexed="65"/>
        </patternFill>
      </fill>
    </dxf>
  </rfmt>
  <rcc rId="70" sId="2" numFmtId="19">
    <nc r="M451">
      <v>44741</v>
    </nc>
  </rcc>
  <rcc rId="71" sId="2">
    <nc r="I79" t="inlineStr">
      <is>
        <t>passed</t>
      </is>
    </nc>
  </rcc>
  <rfmt sheetId="2" sqref="I79">
    <dxf>
      <fill>
        <patternFill patternType="none">
          <fgColor indexed="64"/>
          <bgColor indexed="65"/>
        </patternFill>
      </fill>
    </dxf>
  </rfmt>
  <rcc rId="72" sId="2" numFmtId="19">
    <nc r="M79">
      <v>44741</v>
    </nc>
  </rcc>
  <rcc rId="73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</dxf>
  </rfmt>
  <rcc rId="74" sId="2" numFmtId="19">
    <nc r="M35">
      <v>44741</v>
    </nc>
  </rcc>
  <rcc rId="75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</dxf>
  </rfmt>
  <rcc rId="76" sId="2" numFmtId="19">
    <nc r="M36">
      <v>44741</v>
    </nc>
  </rcc>
  <rcc rId="77" sId="2">
    <nc r="I196" t="inlineStr">
      <is>
        <t>passed</t>
      </is>
    </nc>
  </rcc>
  <rfmt sheetId="2" sqref="I196">
    <dxf>
      <fill>
        <patternFill patternType="none">
          <fgColor indexed="64"/>
          <bgColor indexed="65"/>
        </patternFill>
      </fill>
    </dxf>
  </rfmt>
  <rcc rId="78" sId="2" numFmtId="19">
    <nc r="M196">
      <v>44741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3" sId="2">
    <nc r="J157" t="inlineStr">
      <is>
        <t>Aishwarya</t>
      </is>
    </nc>
  </rcc>
  <rfmt sheetId="2" sqref="J157">
    <dxf>
      <fill>
        <patternFill patternType="none">
          <fgColor indexed="64"/>
          <bgColor indexed="65"/>
        </patternFill>
      </fill>
    </dxf>
  </rfmt>
  <rcc rId="1454" sId="2">
    <nc r="J217" t="inlineStr">
      <is>
        <t>Aishwarya</t>
      </is>
    </nc>
  </rcc>
  <rcc rId="1455" sId="2">
    <nc r="J218" t="inlineStr">
      <is>
        <t>Aishwarya</t>
      </is>
    </nc>
  </rcc>
  <rcc rId="1456" sId="2">
    <nc r="J266" t="inlineStr">
      <is>
        <t>Aishwarya</t>
      </is>
    </nc>
  </rcc>
  <rcc rId="1457" sId="2">
    <nc r="J335" t="inlineStr">
      <is>
        <t>Aishwarya</t>
      </is>
    </nc>
  </rcc>
  <rcc rId="1458" sId="2">
    <nc r="J336" t="inlineStr">
      <is>
        <t>Aishwarya</t>
      </is>
    </nc>
  </rcc>
  <rcc rId="1459" sId="2">
    <nc r="J377" t="inlineStr">
      <is>
        <t>Aishwarya</t>
      </is>
    </nc>
  </rcc>
  <rcc rId="1460" sId="2">
    <nc r="J378" t="inlineStr">
      <is>
        <t>Aishwarya</t>
      </is>
    </nc>
  </rcc>
  <rcc rId="1461" sId="2">
    <nc r="J379" t="inlineStr">
      <is>
        <t>Aishwarya</t>
      </is>
    </nc>
  </rcc>
  <rcc rId="1462" sId="2">
    <nc r="J380" t="inlineStr">
      <is>
        <t>Aishwarya</t>
      </is>
    </nc>
  </rcc>
  <rcc rId="1463" sId="2">
    <nc r="J381" t="inlineStr">
      <is>
        <t>Aishwarya</t>
      </is>
    </nc>
  </rcc>
  <rcc rId="1464" sId="2">
    <nc r="J382" t="inlineStr">
      <is>
        <t>Aishwarya</t>
      </is>
    </nc>
  </rcc>
  <rcc rId="1465" sId="2">
    <nc r="J383" t="inlineStr">
      <is>
        <t>Aishwarya</t>
      </is>
    </nc>
  </rcc>
  <rcc rId="1466" sId="2">
    <nc r="J384" t="inlineStr">
      <is>
        <t>Aishwarya</t>
      </is>
    </nc>
  </rcc>
  <rcc rId="1467" sId="2">
    <nc r="J425" t="inlineStr">
      <is>
        <t>Aishwarya</t>
      </is>
    </nc>
  </rcc>
  <rcc rId="1468" sId="2">
    <nc r="J443" t="inlineStr">
      <is>
        <t>Vinisha</t>
      </is>
    </nc>
  </rcc>
  <rfmt sheetId="2" sqref="J443">
    <dxf>
      <fill>
        <patternFill patternType="none">
          <fgColor indexed="64"/>
          <bgColor indexed="65"/>
        </patternFill>
      </fill>
    </dxf>
  </rfmt>
  <rfmt sheetId="2" sqref="J443">
    <dxf>
      <fill>
        <patternFill patternType="none">
          <fgColor indexed="64"/>
          <bgColor indexed="65"/>
        </patternFill>
      </fill>
    </dxf>
  </rfmt>
  <rcc rId="1469" sId="2">
    <nc r="J466" t="inlineStr">
      <is>
        <t>Vinisha</t>
      </is>
    </nc>
  </rcc>
  <rcc rId="1470" sId="2">
    <nc r="J467" t="inlineStr">
      <is>
        <t>Vinisha</t>
      </is>
    </nc>
  </rcc>
  <rcc rId="1471" sId="2">
    <nc r="J470" t="inlineStr">
      <is>
        <t>Vinisha</t>
      </is>
    </nc>
  </rcc>
  <rcc rId="1472" sId="2">
    <nc r="J471" t="inlineStr">
      <is>
        <t>Vinisha</t>
      </is>
    </nc>
  </rcc>
  <rcc rId="1473" sId="2">
    <nc r="J472" t="inlineStr">
      <is>
        <t>Vinisha</t>
      </is>
    </nc>
  </rcc>
  <rcc rId="1474" sId="2">
    <nc r="J473" t="inlineStr">
      <is>
        <t>Vinisha</t>
      </is>
    </nc>
  </rcc>
  <rcc rId="1475" sId="2">
    <nc r="J474" t="inlineStr">
      <is>
        <t>Vinisha</t>
      </is>
    </nc>
  </rcc>
  <rcc rId="1476" sId="2">
    <nc r="J475" t="inlineStr">
      <is>
        <t>Vinisha</t>
      </is>
    </nc>
  </rcc>
  <rcc rId="1477" sId="2">
    <nc r="J476" t="inlineStr">
      <is>
        <t>Vinisha</t>
      </is>
    </nc>
  </rcc>
  <rcc rId="1478" sId="2">
    <nc r="J477" t="inlineStr">
      <is>
        <t>Vinisha</t>
      </is>
    </nc>
  </rcc>
  <rcc rId="1479" sId="2">
    <nc r="J478" t="inlineStr">
      <is>
        <t>Vinisha</t>
      </is>
    </nc>
  </rcc>
  <rcc rId="1480" sId="2">
    <nc r="J479" t="inlineStr">
      <is>
        <t>Vinisha</t>
      </is>
    </nc>
  </rcc>
  <rcc rId="1481" sId="2">
    <nc r="J480" t="inlineStr">
      <is>
        <t>Vinisha</t>
      </is>
    </nc>
  </rcc>
  <rcc rId="1482" sId="2">
    <nc r="J580" t="inlineStr">
      <is>
        <t>Vinisha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3" sId="2">
    <nc r="L63" t="inlineStr">
      <is>
        <t>Type C</t>
      </is>
    </nc>
  </rcc>
  <rcc rId="1484" sId="2">
    <nc r="I70" t="inlineStr">
      <is>
        <t>Passed</t>
      </is>
    </nc>
  </rcc>
  <rfmt sheetId="2" sqref="I70">
    <dxf>
      <fill>
        <patternFill patternType="none">
          <fgColor indexed="64"/>
          <bgColor indexed="65"/>
        </patternFill>
      </fill>
    </dxf>
  </rfmt>
  <rcc rId="1485" sId="2" numFmtId="19">
    <nc r="M70">
      <v>44743</v>
    </nc>
  </rcc>
  <rcc rId="1486" sId="2">
    <nc r="I103" t="inlineStr">
      <is>
        <t>Passed</t>
      </is>
    </nc>
  </rcc>
  <rcc rId="1487" sId="2" numFmtId="19">
    <nc r="M103">
      <v>44743</v>
    </nc>
  </rcc>
  <rcc rId="1488" sId="2">
    <nc r="I172" t="inlineStr">
      <is>
        <t>Passed</t>
      </is>
    </nc>
  </rcc>
  <rfmt sheetId="2" sqref="I154">
    <dxf>
      <fill>
        <patternFill patternType="none">
          <fgColor indexed="64"/>
          <bgColor indexed="65"/>
        </patternFill>
      </fill>
    </dxf>
  </rfmt>
  <rfmt sheetId="2" sqref="I154">
    <dxf>
      <fill>
        <patternFill patternType="none">
          <fgColor indexed="64"/>
          <bgColor indexed="65"/>
        </patternFill>
      </fill>
    </dxf>
  </rfmt>
  <rcc rId="1489" sId="2">
    <nc r="I154" t="inlineStr">
      <is>
        <t>Passed</t>
      </is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75">
    <dxf>
      <fill>
        <patternFill patternType="none">
          <fgColor indexed="64"/>
          <bgColor indexed="65"/>
        </patternFill>
      </fill>
    </dxf>
  </rfmt>
  <rcc rId="1492" sId="2">
    <nc r="I175" t="inlineStr">
      <is>
        <t>Passed</t>
      </is>
    </nc>
  </rcc>
  <rcc rId="1493" sId="2">
    <nc r="I176" t="inlineStr">
      <is>
        <t>Passed</t>
      </is>
    </nc>
  </rcc>
  <rcc rId="1494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</dxf>
  </rfmt>
  <rfmt sheetId="2" sqref="I188">
    <dxf>
      <fill>
        <patternFill patternType="none">
          <fgColor indexed="64"/>
          <bgColor indexed="65"/>
        </patternFill>
      </fill>
    </dxf>
  </rfmt>
  <rfmt sheetId="2" sqref="I188">
    <dxf>
      <fill>
        <patternFill patternType="none">
          <fgColor indexed="64"/>
          <bgColor indexed="65"/>
        </patternFill>
      </fill>
    </dxf>
  </rfmt>
  <rcc rId="1495" sId="2">
    <nc r="I188" t="inlineStr">
      <is>
        <t>Passed</t>
      </is>
    </nc>
  </rcc>
  <rcc rId="1496" sId="2">
    <nc r="I221" t="inlineStr">
      <is>
        <t>Passed</t>
      </is>
    </nc>
  </rcc>
  <rcc rId="1497" sId="2">
    <nc r="I223" t="inlineStr">
      <is>
        <t>Passed</t>
      </is>
    </nc>
  </rcc>
  <rcc rId="1498" sId="2">
    <nc r="I228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45">
    <dxf>
      <fill>
        <patternFill patternType="solid">
          <bgColor rgb="FFFFFF00"/>
        </patternFill>
      </fill>
    </dxf>
  </rfmt>
  <rcc rId="1499" sId="2">
    <nc r="I424" t="inlineStr">
      <is>
        <t>Passed</t>
      </is>
    </nc>
  </rcc>
  <rfmt sheetId="2" sqref="I424">
    <dxf>
      <fill>
        <patternFill patternType="none">
          <fgColor indexed="64"/>
          <bgColor indexed="65"/>
        </patternFill>
      </fill>
    </dxf>
  </rfmt>
  <rcc rId="1500" sId="2">
    <nc r="I421" t="inlineStr">
      <is>
        <t>Passed</t>
      </is>
    </nc>
  </rcc>
  <rfmt sheetId="2" sqref="I421">
    <dxf>
      <fill>
        <patternFill patternType="none">
          <fgColor indexed="64"/>
          <bgColor indexed="65"/>
        </patternFill>
      </fill>
    </dxf>
  </rfmt>
  <rcc rId="1501" sId="2">
    <nc r="I351" t="inlineStr">
      <is>
        <t>passed</t>
      </is>
    </nc>
  </rcc>
  <rfmt sheetId="2" sqref="I351">
    <dxf>
      <fill>
        <patternFill patternType="none">
          <fgColor indexed="64"/>
          <bgColor indexed="65"/>
        </patternFill>
      </fill>
    </dxf>
  </rfmt>
  <rcc rId="1502" sId="2">
    <nc r="I350" t="inlineStr">
      <is>
        <t>passed</t>
      </is>
    </nc>
  </rcc>
  <rfmt sheetId="2" sqref="I350">
    <dxf>
      <fill>
        <patternFill patternType="none">
          <fgColor indexed="64"/>
          <bgColor indexed="65"/>
        </patternFill>
      </fill>
    </dxf>
  </rfmt>
  <rcc rId="1503" sId="2">
    <nc r="I348" t="inlineStr">
      <is>
        <t>passed</t>
      </is>
    </nc>
  </rcc>
  <rfmt sheetId="2" sqref="I348">
    <dxf>
      <fill>
        <patternFill patternType="none">
          <fgColor indexed="64"/>
          <bgColor indexed="65"/>
        </patternFill>
      </fill>
    </dxf>
  </rfmt>
  <rcc rId="1504" sId="2">
    <nc r="I346" t="inlineStr">
      <is>
        <t>passed</t>
      </is>
    </nc>
  </rcc>
  <rfmt sheetId="2" sqref="I346">
    <dxf>
      <fill>
        <patternFill patternType="none">
          <fgColor indexed="64"/>
          <bgColor indexed="65"/>
        </patternFill>
      </fill>
    </dxf>
  </rfmt>
  <rcc rId="1505" sId="2">
    <nc r="I347" t="inlineStr">
      <is>
        <t>passed</t>
      </is>
    </nc>
  </rcc>
  <rfmt sheetId="2" sqref="I347">
    <dxf>
      <fill>
        <patternFill patternType="none">
          <fgColor indexed="64"/>
          <bgColor indexed="65"/>
        </patternFill>
      </fill>
    </dxf>
  </rfmt>
  <rcc rId="1506" sId="2" numFmtId="19">
    <nc r="M346">
      <v>44743</v>
    </nc>
  </rcc>
  <rcc rId="1507" sId="2" numFmtId="19">
    <nc r="M347">
      <v>44743</v>
    </nc>
  </rcc>
  <rcc rId="1508" sId="2" numFmtId="19">
    <nc r="M348">
      <v>44743</v>
    </nc>
  </rcc>
  <rcc rId="1509" sId="2" numFmtId="19">
    <nc r="M350">
      <v>44743</v>
    </nc>
  </rcc>
  <rcc rId="1510" sId="2" numFmtId="19">
    <nc r="M351">
      <v>44743</v>
    </nc>
  </rcc>
  <rcc rId="1511" sId="2" numFmtId="19">
    <nc r="M421">
      <v>44743</v>
    </nc>
  </rcc>
  <rcc rId="1512" sId="2" numFmtId="19">
    <nc r="M424">
      <v>44743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3" sId="2" numFmtId="19">
    <nc r="M113">
      <v>44743</v>
    </nc>
  </rcc>
  <rcc rId="1514" sId="2" numFmtId="19">
    <nc r="M442">
      <v>44743</v>
    </nc>
  </rcc>
  <rcc rId="1515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cc rId="1516" sId="2">
    <nc r="I357" t="inlineStr">
      <is>
        <t>passed</t>
      </is>
    </nc>
  </rcc>
  <rcc rId="1517" sId="2">
    <nc r="I358" t="inlineStr">
      <is>
        <t>passed</t>
      </is>
    </nc>
  </rcc>
  <rcc rId="1518" sId="2">
    <nc r="I361" t="inlineStr">
      <is>
        <t>passed</t>
      </is>
    </nc>
  </rcc>
  <rcc rId="1519" sId="2">
    <nc r="I362" t="inlineStr">
      <is>
        <t>passed</t>
      </is>
    </nc>
  </rcc>
  <rcc rId="1520" sId="2">
    <nc r="I363" t="inlineStr">
      <is>
        <t>passed</t>
      </is>
    </nc>
  </rcc>
  <rcc rId="1521" sId="2">
    <nc r="I364" t="inlineStr">
      <is>
        <t>passed</t>
      </is>
    </nc>
  </rcc>
  <rcc rId="1522" sId="2">
    <nc r="I365" t="inlineStr">
      <is>
        <t>passed</t>
      </is>
    </nc>
  </rcc>
  <rcc rId="1523" sId="2">
    <nc r="I366" t="inlineStr">
      <is>
        <t>passed</t>
      </is>
    </nc>
  </rcc>
  <rcc rId="1524" sId="2">
    <nc r="I367" t="inlineStr">
      <is>
        <t>passed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5" sId="2">
    <nc r="I425" t="inlineStr">
      <is>
        <t>Passed</t>
      </is>
    </nc>
  </rcc>
  <rfmt sheetId="2" sqref="I425">
    <dxf>
      <fill>
        <patternFill patternType="none">
          <fgColor indexed="64"/>
          <bgColor indexed="65"/>
        </patternFill>
      </fill>
    </dxf>
  </rfmt>
  <rcc rId="1526" sId="2">
    <nc r="I383" t="inlineStr">
      <is>
        <t>Passed</t>
      </is>
    </nc>
  </rcc>
  <rfmt sheetId="2" sqref="I383">
    <dxf>
      <fill>
        <patternFill patternType="none">
          <fgColor indexed="64"/>
          <bgColor indexed="65"/>
        </patternFill>
      </fill>
    </dxf>
  </rfmt>
  <rcc rId="1527" sId="2">
    <nc r="I218" t="inlineStr">
      <is>
        <t>passed</t>
      </is>
    </nc>
  </rcc>
  <rfmt sheetId="2" sqref="I218">
    <dxf>
      <fill>
        <patternFill patternType="none">
          <fgColor indexed="64"/>
          <bgColor indexed="65"/>
        </patternFill>
      </fill>
    </dxf>
  </rfmt>
  <rcc rId="1528" sId="2">
    <nc r="I217" t="inlineStr">
      <is>
        <t>passed</t>
      </is>
    </nc>
  </rcc>
  <rfmt sheetId="2" sqref="I217">
    <dxf>
      <fill>
        <patternFill patternType="none">
          <fgColor indexed="64"/>
          <bgColor indexed="65"/>
        </patternFill>
      </fill>
    </dxf>
  </rfmt>
  <rcc rId="1529" sId="2">
    <nc r="I157" t="inlineStr">
      <is>
        <t>passed</t>
      </is>
    </nc>
  </rcc>
  <rfmt sheetId="2" sqref="I157">
    <dxf>
      <fill>
        <patternFill patternType="none">
          <fgColor indexed="64"/>
          <bgColor indexed="65"/>
        </patternFill>
      </fill>
    </dxf>
  </rfmt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0" sId="2">
    <nc r="I387" t="inlineStr">
      <is>
        <t>Passed</t>
      </is>
    </nc>
  </rcc>
  <rfmt sheetId="2" sqref="I387">
    <dxf>
      <fill>
        <patternFill patternType="none">
          <fgColor indexed="64"/>
          <bgColor indexed="65"/>
        </patternFill>
      </fill>
    </dxf>
  </rfmt>
  <rcc rId="1531" sId="2" numFmtId="19">
    <nc r="M172">
      <v>44743</v>
    </nc>
  </rcc>
  <rcc rId="1532" sId="2" numFmtId="19">
    <nc r="M175">
      <v>44743</v>
    </nc>
  </rcc>
  <rcc rId="1533" sId="2" numFmtId="19">
    <nc r="M176">
      <v>44743</v>
    </nc>
  </rcc>
  <rcc rId="1534" sId="2" numFmtId="19">
    <nc r="M187">
      <v>44743</v>
    </nc>
  </rcc>
  <rcc rId="1535" sId="2" numFmtId="19">
    <nc r="M188">
      <v>44743</v>
    </nc>
  </rcc>
  <rcc rId="1536" sId="2" numFmtId="19">
    <nc r="M221">
      <v>44743</v>
    </nc>
  </rcc>
  <rcc rId="1537" sId="2" numFmtId="19">
    <nc r="M223">
      <v>44743</v>
    </nc>
  </rcc>
  <rcc rId="1538" sId="2" numFmtId="19">
    <nc r="M228">
      <v>44743</v>
    </nc>
  </rcc>
  <rcc rId="1539" sId="2" numFmtId="19">
    <nc r="M387">
      <v>44743</v>
    </nc>
  </rcc>
  <rcc rId="1540" sId="2">
    <nc r="I405" t="inlineStr">
      <is>
        <t>Passed</t>
      </is>
    </nc>
  </rcc>
  <rfmt sheetId="2" sqref="I405">
    <dxf>
      <fill>
        <patternFill patternType="none">
          <fgColor indexed="64"/>
          <bgColor indexed="65"/>
        </patternFill>
      </fill>
    </dxf>
  </rfmt>
  <rcc rId="1541" sId="2" numFmtId="19">
    <nc r="M405">
      <v>44743</v>
    </nc>
  </rcc>
  <rcc rId="1542" sId="2">
    <nc r="I445" t="inlineStr">
      <is>
        <t>Passed</t>
      </is>
    </nc>
  </rcc>
  <rcc rId="1543" sId="2" numFmtId="19">
    <nc r="M445">
      <v>44743</v>
    </nc>
  </rcc>
  <rcc rId="1544" sId="2">
    <nc r="I444" t="inlineStr">
      <is>
        <t>Passed</t>
      </is>
    </nc>
  </rcc>
  <rcc rId="1545" sId="2" numFmtId="19">
    <nc r="M444">
      <v>44743</v>
    </nc>
  </rcc>
  <rcc rId="1546" sId="2">
    <nc r="I611" t="inlineStr">
      <is>
        <t>Passed</t>
      </is>
    </nc>
  </rcc>
  <rfmt sheetId="2" sqref="I611">
    <dxf>
      <fill>
        <patternFill patternType="none">
          <fgColor indexed="64"/>
          <bgColor indexed="65"/>
        </patternFill>
      </fill>
    </dxf>
  </rfmt>
  <rfmt sheetId="2" sqref="I611">
    <dxf>
      <fill>
        <patternFill patternType="none">
          <fgColor indexed="64"/>
          <bgColor indexed="65"/>
        </patternFill>
      </fill>
    </dxf>
  </rfmt>
  <rcc rId="1547" sId="2">
    <nc r="I573" t="inlineStr">
      <is>
        <t>Passed</t>
      </is>
    </nc>
  </rcc>
  <rcc rId="1548" sId="2">
    <nc r="I612" t="inlineStr">
      <is>
        <t>Passed</t>
      </is>
    </nc>
  </rcc>
  <rcc rId="1549" sId="2">
    <nc r="I613" t="inlineStr">
      <is>
        <t>Passed</t>
      </is>
    </nc>
  </rcc>
  <rcc rId="1550" sId="2" numFmtId="19">
    <nc r="M573">
      <v>44743</v>
    </nc>
  </rcc>
  <rcc rId="1551" sId="2" numFmtId="19">
    <nc r="M611">
      <v>44743</v>
    </nc>
  </rcc>
  <rcc rId="1552" sId="2" numFmtId="19">
    <nc r="M612">
      <v>44743</v>
    </nc>
  </rcc>
  <rcc rId="1553" sId="2" numFmtId="19">
    <nc r="M613">
      <v>44743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4" sId="2">
    <oc r="K343">
      <v>1</v>
    </oc>
    <nc r="K343"/>
  </rcc>
  <rcc rId="1555" sId="2">
    <oc r="K344">
      <v>1</v>
    </oc>
    <nc r="K344"/>
  </rcc>
  <rcc rId="1556" sId="2">
    <oc r="K345">
      <v>1</v>
    </oc>
    <nc r="K345"/>
  </rcc>
  <rcc rId="1557" sId="2" numFmtId="19">
    <nc r="M157">
      <v>44743</v>
    </nc>
  </rcc>
  <rcc rId="1558" sId="2" numFmtId="19">
    <nc r="M217">
      <v>44743</v>
    </nc>
  </rcc>
  <rcc rId="1559" sId="2" numFmtId="19">
    <nc r="M218">
      <v>44743</v>
    </nc>
  </rcc>
  <rcc rId="1560" sId="2" numFmtId="19">
    <nc r="M355">
      <v>44743</v>
    </nc>
  </rcc>
  <rcc rId="1561" sId="2" numFmtId="19">
    <nc r="M357">
      <v>44743</v>
    </nc>
  </rcc>
  <rcc rId="1562" sId="2" numFmtId="19">
    <nc r="M358">
      <v>44743</v>
    </nc>
  </rcc>
  <rcc rId="1563" sId="2" numFmtId="19">
    <nc r="M361">
      <v>44743</v>
    </nc>
  </rcc>
  <rcc rId="1564" sId="2" numFmtId="19">
    <nc r="M362">
      <v>44743</v>
    </nc>
  </rcc>
  <rcc rId="1565" sId="2" numFmtId="19">
    <nc r="M363">
      <v>44743</v>
    </nc>
  </rcc>
  <rcc rId="1566" sId="2" numFmtId="19">
    <nc r="M364">
      <v>44743</v>
    </nc>
  </rcc>
  <rcc rId="1567" sId="2" numFmtId="19">
    <nc r="M365">
      <v>44743</v>
    </nc>
  </rcc>
  <rcc rId="1568" sId="2" numFmtId="19">
    <nc r="M366">
      <v>44743</v>
    </nc>
  </rcc>
  <rcc rId="1569" sId="2" numFmtId="19">
    <nc r="M367">
      <v>44743</v>
    </nc>
  </rcc>
  <rcc rId="1570" sId="2" numFmtId="19">
    <nc r="M383">
      <v>44743</v>
    </nc>
  </rcc>
  <rcc rId="1571" sId="2" numFmtId="19">
    <nc r="M425">
      <v>44743</v>
    </nc>
  </rcc>
  <rcc rId="1572" sId="2">
    <nc r="I335" t="inlineStr">
      <is>
        <t>Passed</t>
      </is>
    </nc>
  </rcc>
  <rfmt sheetId="2" sqref="I335">
    <dxf>
      <fill>
        <patternFill patternType="none">
          <fgColor indexed="64"/>
          <bgColor indexed="65"/>
        </patternFill>
      </fill>
    </dxf>
  </rfmt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5" sId="2" numFmtId="19">
    <nc r="M335">
      <v>44743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2" odxf="1" dxf="1">
    <oc r="A168">
      <f>HYPERLINK("https://hsdes.intel.com/resource/14013177005","14013177005")</f>
    </oc>
    <nc r="A168">
      <f>HYPERLINK("https://hsdes.intel.com/resource/14013177005","14013177005")</f>
    </nc>
    <odxf>
      <font>
        <u val="none"/>
        <color theme="0"/>
      </font>
    </odxf>
    <ndxf>
      <font>
        <u/>
        <color theme="10"/>
      </font>
    </ndxf>
  </rcc>
  <rcc rId="80" sId="2" odxf="1" dxf="1">
    <oc r="A67">
      <f>HYPERLINK("https://hsdes.intel.com/resource/14013159847","14013159847")</f>
    </oc>
    <nc r="A67">
      <f>HYPERLINK("https://hsdes.intel.com/resource/14013159847","14013159847")</f>
    </nc>
    <odxf>
      <font>
        <u val="none"/>
        <color theme="0"/>
      </font>
    </odxf>
    <ndxf>
      <font>
        <u/>
        <color theme="10"/>
      </font>
    </ndxf>
  </rcc>
  <rcc rId="81" sId="2">
    <nc r="I166" t="inlineStr">
      <is>
        <t>passed</t>
      </is>
    </nc>
  </rcc>
  <rfmt sheetId="2" sqref="I166">
    <dxf>
      <fill>
        <patternFill patternType="none">
          <fgColor indexed="64"/>
          <bgColor indexed="65"/>
        </patternFill>
      </fill>
    </dxf>
  </rfmt>
  <rcc rId="82" sId="2" numFmtId="19">
    <nc r="M166">
      <v>44741</v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55">
    <dxf>
      <fill>
        <patternFill patternType="none">
          <bgColor auto="1"/>
        </patternFill>
      </fill>
    </dxf>
  </rfmt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8" sId="2">
    <oc r="J114" t="inlineStr">
      <is>
        <t>Aishwarya</t>
      </is>
    </oc>
    <nc r="J114" t="inlineStr">
      <is>
        <t>Vinisha</t>
      </is>
    </nc>
  </rcc>
  <rcc rId="1579" sId="2">
    <oc r="J117" t="inlineStr">
      <is>
        <t>Aishwarya</t>
      </is>
    </oc>
    <nc r="J117" t="inlineStr">
      <is>
        <t>Vinisha</t>
      </is>
    </nc>
  </rcc>
  <rcc rId="1580" sId="2">
    <oc r="J266" t="inlineStr">
      <is>
        <t>Aishwarya</t>
      </is>
    </oc>
    <nc r="J266" t="inlineStr">
      <is>
        <t>Vinisha</t>
      </is>
    </nc>
  </rcc>
  <rcc rId="1581" sId="2">
    <oc r="J320" t="inlineStr">
      <is>
        <t>Aishwarya</t>
      </is>
    </oc>
    <nc r="J320" t="inlineStr">
      <is>
        <t>Vinisha</t>
      </is>
    </nc>
  </rcc>
  <rcc rId="1582" sId="2">
    <oc r="J328" t="inlineStr">
      <is>
        <t>Aishwarya</t>
      </is>
    </oc>
    <nc r="J328" t="inlineStr">
      <is>
        <t>Vinisha</t>
      </is>
    </nc>
  </rcc>
  <rcc rId="1583" sId="2">
    <oc r="J334" t="inlineStr">
      <is>
        <t>Aishwarya</t>
      </is>
    </oc>
    <nc r="J334" t="inlineStr">
      <is>
        <t>Vinisha</t>
      </is>
    </nc>
  </rcc>
  <rcc rId="1584" sId="2">
    <oc r="J336" t="inlineStr">
      <is>
        <t>Aishwarya</t>
      </is>
    </oc>
    <nc r="J336" t="inlineStr">
      <is>
        <t>Vinisha</t>
      </is>
    </nc>
  </rcc>
  <rcc rId="1585" sId="2">
    <oc r="J340" t="inlineStr">
      <is>
        <t>Aishwarya</t>
      </is>
    </oc>
    <nc r="J340" t="inlineStr">
      <is>
        <t>Vinisha</t>
      </is>
    </nc>
  </rcc>
  <rcc rId="1586" sId="2">
    <oc r="J377" t="inlineStr">
      <is>
        <t>Aishwarya</t>
      </is>
    </oc>
    <nc r="J377" t="inlineStr">
      <is>
        <t>Vinisha</t>
      </is>
    </nc>
  </rcc>
  <rcc rId="1587" sId="2">
    <oc r="J378" t="inlineStr">
      <is>
        <t>Aishwarya</t>
      </is>
    </oc>
    <nc r="J378" t="inlineStr">
      <is>
        <t>Vinisha</t>
      </is>
    </nc>
  </rcc>
  <rcc rId="1588" sId="2">
    <oc r="J379" t="inlineStr">
      <is>
        <t>Aishwarya</t>
      </is>
    </oc>
    <nc r="J379" t="inlineStr">
      <is>
        <t>Vinisha</t>
      </is>
    </nc>
  </rcc>
  <rcc rId="1589" sId="2">
    <oc r="J380" t="inlineStr">
      <is>
        <t>Aishwarya</t>
      </is>
    </oc>
    <nc r="J380" t="inlineStr">
      <is>
        <t>Vinisha</t>
      </is>
    </nc>
  </rcc>
  <rcc rId="1590" sId="2">
    <oc r="J381" t="inlineStr">
      <is>
        <t>Aishwarya</t>
      </is>
    </oc>
    <nc r="J381" t="inlineStr">
      <is>
        <t>Vinisha</t>
      </is>
    </nc>
  </rcc>
  <rcc rId="1591" sId="2">
    <oc r="J382" t="inlineStr">
      <is>
        <t>Aishwarya</t>
      </is>
    </oc>
    <nc r="J382" t="inlineStr">
      <is>
        <t>Vinisha</t>
      </is>
    </nc>
  </rcc>
  <rcc rId="1592" sId="2">
    <oc r="J384" t="inlineStr">
      <is>
        <t>Aishwarya</t>
      </is>
    </oc>
    <nc r="J384" t="inlineStr">
      <is>
        <t>Vinisha</t>
      </is>
    </nc>
  </rcc>
  <rcc rId="1593" sId="2">
    <oc r="J394" t="inlineStr">
      <is>
        <t>Aishwarya</t>
      </is>
    </oc>
    <nc r="J394" t="inlineStr">
      <is>
        <t>Vinisha</t>
      </is>
    </nc>
  </rcc>
  <rcc rId="1594" sId="2">
    <oc r="J395" t="inlineStr">
      <is>
        <t>Aishwarya</t>
      </is>
    </oc>
    <nc r="J395" t="inlineStr">
      <is>
        <t>Vinisha</t>
      </is>
    </nc>
  </rcc>
  <rcc rId="1595" sId="2">
    <oc r="J456" t="inlineStr">
      <is>
        <t>Aishwarya</t>
      </is>
    </oc>
    <nc r="J456" t="inlineStr">
      <is>
        <t>Vinisha</t>
      </is>
    </nc>
  </rcc>
  <rcc rId="1596" sId="2">
    <oc r="J457" t="inlineStr">
      <is>
        <t>Aishwarya</t>
      </is>
    </oc>
    <nc r="J457" t="inlineStr">
      <is>
        <t>Vinisha</t>
      </is>
    </nc>
  </rcc>
  <rcc rId="1597" sId="2">
    <oc r="J583" t="inlineStr">
      <is>
        <t>Aishwarya</t>
      </is>
    </oc>
    <nc r="J583" t="inlineStr">
      <is>
        <t>Vinisha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630">
    <dxf>
      <fill>
        <patternFill>
          <bgColor auto="1"/>
        </patternFill>
      </fill>
    </dxf>
  </rfmt>
  <rfmt sheetId="2" sqref="C255 C491:C492 C545 C595 C624">
    <dxf>
      <fill>
        <patternFill patternType="none">
          <bgColor auto="1"/>
        </patternFill>
      </fill>
    </dxf>
  </rfmt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" sId="2">
    <oc r="J255" t="inlineStr">
      <is>
        <t>Gopika</t>
      </is>
    </oc>
    <nc r="J255" t="inlineStr">
      <is>
        <t>Savitha</t>
      </is>
    </nc>
  </rcc>
  <rcc rId="1599" sId="2">
    <oc r="J491" t="inlineStr">
      <is>
        <t>Gopika</t>
      </is>
    </oc>
    <nc r="J491" t="inlineStr">
      <is>
        <t>Savitha</t>
      </is>
    </nc>
  </rcc>
  <rcc rId="1600" sId="2">
    <oc r="J492" t="inlineStr">
      <is>
        <t>Gopika</t>
      </is>
    </oc>
    <nc r="J492" t="inlineStr">
      <is>
        <t>Savitha</t>
      </is>
    </nc>
  </rcc>
  <rcc rId="1601" sId="2">
    <oc r="J545" t="inlineStr">
      <is>
        <t>Gopika</t>
      </is>
    </oc>
    <nc r="J545" t="inlineStr">
      <is>
        <t>Savitha</t>
      </is>
    </nc>
  </rcc>
  <rcc rId="1602" sId="2">
    <oc r="J595" t="inlineStr">
      <is>
        <t>Gopika</t>
      </is>
    </oc>
    <nc r="J595" t="inlineStr">
      <is>
        <t>Savitha</t>
      </is>
    </nc>
  </rcc>
  <rcc rId="1603" sId="2">
    <nc r="J159" t="inlineStr">
      <is>
        <t>Savitha</t>
      </is>
    </nc>
  </rcc>
  <rfmt sheetId="2" sqref="J159">
    <dxf>
      <fill>
        <patternFill patternType="none">
          <fgColor indexed="64"/>
          <bgColor indexed="65"/>
        </patternFill>
      </fill>
    </dxf>
  </rfmt>
  <rcc rId="1604" sId="2">
    <nc r="J229" t="inlineStr">
      <is>
        <t>Savitha</t>
      </is>
    </nc>
  </rcc>
  <rcc rId="1605" sId="2">
    <nc r="J230" t="inlineStr">
      <is>
        <t>Savitha</t>
      </is>
    </nc>
  </rcc>
  <rcc rId="1606" sId="2">
    <nc r="J307" t="inlineStr">
      <is>
        <t>Savitha</t>
      </is>
    </nc>
  </rcc>
  <rcc rId="1607" sId="2">
    <nc r="J308" t="inlineStr">
      <is>
        <t>Savitha</t>
      </is>
    </nc>
  </rcc>
  <rcc rId="1608" sId="2">
    <nc r="J309" t="inlineStr">
      <is>
        <t>Savitha</t>
      </is>
    </nc>
  </rcc>
  <rcc rId="1609" sId="2">
    <nc r="J310" t="inlineStr">
      <is>
        <t>Savitha</t>
      </is>
    </nc>
  </rcc>
  <rcc rId="1610" sId="2">
    <nc r="J311" t="inlineStr">
      <is>
        <t>Savitha</t>
      </is>
    </nc>
  </rcc>
  <rcc rId="1611" sId="2">
    <nc r="J312" t="inlineStr">
      <is>
        <t>Savitha</t>
      </is>
    </nc>
  </rcc>
  <rcc rId="1612" sId="2">
    <nc r="J375" t="inlineStr">
      <is>
        <t>Savitha</t>
      </is>
    </nc>
  </rcc>
  <rcc rId="1613" sId="2">
    <nc r="J614" t="inlineStr">
      <is>
        <t>Savitha</t>
      </is>
    </nc>
  </rcc>
  <rcc rId="1614" sId="2">
    <nc r="J615" t="inlineStr">
      <is>
        <t>Savitha</t>
      </is>
    </nc>
  </rcc>
  <rcc rId="1615" sId="2">
    <nc r="J616" t="inlineStr">
      <is>
        <t>Savitha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6" sId="2">
    <oc r="J54" t="inlineStr">
      <is>
        <t>Harshitha</t>
      </is>
    </oc>
    <nc r="J54" t="inlineStr">
      <is>
        <t>Savitha</t>
      </is>
    </nc>
  </rcc>
  <rcc rId="1617" sId="2">
    <oc r="J55" t="inlineStr">
      <is>
        <t>Harshitha</t>
      </is>
    </oc>
    <nc r="J55" t="inlineStr">
      <is>
        <t>Savitha</t>
      </is>
    </nc>
  </rcc>
  <rcc rId="1618" sId="2">
    <oc r="J67" t="inlineStr">
      <is>
        <t>Harshitha</t>
      </is>
    </oc>
    <nc r="J67" t="inlineStr">
      <is>
        <t>Savitha</t>
      </is>
    </nc>
  </rcc>
  <rcc rId="1619" sId="2">
    <oc r="J419" t="inlineStr">
      <is>
        <t>Harshitha</t>
      </is>
    </oc>
    <nc r="J419" t="inlineStr">
      <is>
        <t>Savitha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" sId="2">
    <oc r="J11" t="inlineStr">
      <is>
        <t>Priyanka</t>
      </is>
    </oc>
    <nc r="J11" t="inlineStr">
      <is>
        <t>Savitha</t>
      </is>
    </nc>
  </rcc>
  <rcc rId="1621" sId="2">
    <oc r="J13" t="inlineStr">
      <is>
        <t>Priyanka</t>
      </is>
    </oc>
    <nc r="J13" t="inlineStr">
      <is>
        <t>Savitha</t>
      </is>
    </nc>
  </rcc>
  <rcc rId="1622" sId="2">
    <oc r="J158" t="inlineStr">
      <is>
        <t>Priyanka</t>
      </is>
    </oc>
    <nc r="J158" t="inlineStr">
      <is>
        <t>Savitha</t>
      </is>
    </nc>
  </rcc>
  <rcc rId="1623" sId="2">
    <oc r="J197" t="inlineStr">
      <is>
        <t>Priyanka</t>
      </is>
    </oc>
    <nc r="J197" t="inlineStr">
      <is>
        <t>Savitha</t>
      </is>
    </nc>
  </rcc>
  <rcc rId="1624" sId="2">
    <oc r="J400" t="inlineStr">
      <is>
        <t>Priyanka</t>
      </is>
    </oc>
    <nc r="J400" t="inlineStr">
      <is>
        <t>Savitha</t>
      </is>
    </nc>
  </rcc>
  <rcc rId="1625" sId="2">
    <oc r="J518" t="inlineStr">
      <is>
        <t>Priyanka</t>
      </is>
    </oc>
    <nc r="J518" t="inlineStr">
      <is>
        <t>Savitha</t>
      </is>
    </nc>
  </rcc>
  <rcc rId="1626" sId="2">
    <oc r="J523" t="inlineStr">
      <is>
        <t>Priyanka</t>
      </is>
    </oc>
    <nc r="J523" t="inlineStr">
      <is>
        <t>Savitha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" sId="2">
    <nc r="I114" t="inlineStr">
      <is>
        <t>Passed</t>
      </is>
    </nc>
  </rcc>
  <rfmt sheetId="2" sqref="I114">
    <dxf>
      <fill>
        <patternFill patternType="none">
          <fgColor indexed="64"/>
          <bgColor indexed="65"/>
        </patternFill>
      </fill>
    </dxf>
  </rfmt>
  <rcc rId="1628" sId="2" numFmtId="19">
    <nc r="M114">
      <v>44746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9" sId="2">
    <nc r="L266" t="inlineStr">
      <is>
        <t>Type C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" sId="2">
    <nc r="I320" t="inlineStr">
      <is>
        <t>Passed</t>
      </is>
    </nc>
  </rcc>
  <rfmt sheetId="2" sqref="I320">
    <dxf>
      <fill>
        <patternFill patternType="none">
          <fgColor indexed="64"/>
          <bgColor indexed="65"/>
        </patternFill>
      </fill>
    </dxf>
  </rfmt>
  <rcc rId="1631" sId="2" numFmtId="19">
    <nc r="M320">
      <v>44746</v>
    </nc>
  </rcc>
  <rcc rId="1632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  <rcc rId="1633" sId="2" numFmtId="19">
    <nc r="M328">
      <v>44746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Test_Data!$D:$F,Test_Data!$U:$U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" sId="2">
    <nc r="I336" t="inlineStr">
      <is>
        <t>Passed</t>
      </is>
    </nc>
  </rcc>
  <rfmt sheetId="2" sqref="I336">
    <dxf>
      <fill>
        <patternFill patternType="none">
          <fgColor indexed="64"/>
          <bgColor indexed="65"/>
        </patternFill>
      </fill>
    </dxf>
  </rfmt>
  <rcc rId="1635" sId="2" numFmtId="19">
    <nc r="M336">
      <v>44746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" sId="2">
    <oc r="J54" t="inlineStr">
      <is>
        <t>Savitha</t>
      </is>
    </oc>
    <nc r="J54" t="inlineStr">
      <is>
        <t>Faheem</t>
      </is>
    </nc>
  </rcc>
  <rcc rId="1637" sId="2">
    <oc r="J55" t="inlineStr">
      <is>
        <t>Savitha</t>
      </is>
    </oc>
    <nc r="J55" t="inlineStr">
      <is>
        <t>Faheem</t>
      </is>
    </nc>
  </rcc>
  <rcc rId="1638" sId="2">
    <oc r="J67" t="inlineStr">
      <is>
        <t>Savitha</t>
      </is>
    </oc>
    <nc r="J67" t="inlineStr">
      <is>
        <t>Faheem</t>
      </is>
    </nc>
  </rcc>
  <rcc rId="1639" sId="2">
    <oc r="J158" t="inlineStr">
      <is>
        <t>Savitha</t>
      </is>
    </oc>
    <nc r="J158" t="inlineStr">
      <is>
        <t>Faheem</t>
      </is>
    </nc>
  </rcc>
  <rcc rId="1640" sId="2">
    <oc r="J197" t="inlineStr">
      <is>
        <t>Savitha</t>
      </is>
    </oc>
    <nc r="J197" t="inlineStr">
      <is>
        <t>Faheem</t>
      </is>
    </nc>
  </rcc>
  <rcc rId="1641" sId="2">
    <oc r="J255" t="inlineStr">
      <is>
        <t>Savitha</t>
      </is>
    </oc>
    <nc r="J255" t="inlineStr">
      <is>
        <t>Faheem</t>
      </is>
    </nc>
  </rcc>
  <rcc rId="1642" sId="2">
    <oc r="J272" t="inlineStr">
      <is>
        <t>Savitha</t>
      </is>
    </oc>
    <nc r="J272" t="inlineStr">
      <is>
        <t>Faheem</t>
      </is>
    </nc>
  </rcc>
  <rcc rId="1643" sId="2">
    <oc r="J273" t="inlineStr">
      <is>
        <t>Savitha</t>
      </is>
    </oc>
    <nc r="J273" t="inlineStr">
      <is>
        <t>Faheem</t>
      </is>
    </nc>
  </rcc>
  <rcc rId="1644" sId="2">
    <oc r="J278" t="inlineStr">
      <is>
        <t>Savitha</t>
      </is>
    </oc>
    <nc r="J278" t="inlineStr">
      <is>
        <t>Faheem</t>
      </is>
    </nc>
  </rcc>
  <rcc rId="1645" sId="2">
    <oc r="J433" t="inlineStr">
      <is>
        <t>Savitha</t>
      </is>
    </oc>
    <nc r="J433" t="inlineStr">
      <is>
        <t>Faheem</t>
      </is>
    </nc>
  </rcc>
  <rcc rId="1646" sId="2">
    <oc r="J491" t="inlineStr">
      <is>
        <t>Savitha</t>
      </is>
    </oc>
    <nc r="J491" t="inlineStr">
      <is>
        <t>Faheem</t>
      </is>
    </nc>
  </rcc>
  <rcc rId="1647" sId="2">
    <oc r="J492" t="inlineStr">
      <is>
        <t>Savitha</t>
      </is>
    </oc>
    <nc r="J492" t="inlineStr">
      <is>
        <t>Faheem</t>
      </is>
    </nc>
  </rcc>
  <rcc rId="1648" sId="2">
    <oc r="J518" t="inlineStr">
      <is>
        <t>Savitha</t>
      </is>
    </oc>
    <nc r="J518" t="inlineStr">
      <is>
        <t>Faheem</t>
      </is>
    </nc>
  </rcc>
  <rcc rId="1649" sId="2">
    <oc r="J523" t="inlineStr">
      <is>
        <t>Savitha</t>
      </is>
    </oc>
    <nc r="J523" t="inlineStr">
      <is>
        <t>Faheem</t>
      </is>
    </nc>
  </rcc>
  <rcc rId="1650" sId="2">
    <oc r="J530" t="inlineStr">
      <is>
        <t>Savitha</t>
      </is>
    </oc>
    <nc r="J530" t="inlineStr">
      <is>
        <t>Faheem</t>
      </is>
    </nc>
  </rcc>
  <rcc rId="1651" sId="2">
    <oc r="J536" t="inlineStr">
      <is>
        <t>Savitha</t>
      </is>
    </oc>
    <nc r="J536" t="inlineStr">
      <is>
        <t>Faheem</t>
      </is>
    </nc>
  </rcc>
  <rcc rId="1652" sId="2">
    <oc r="J545" t="inlineStr">
      <is>
        <t>Savitha</t>
      </is>
    </oc>
    <nc r="J545" t="inlineStr">
      <is>
        <t>Faheem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3" sId="2">
    <oc r="J433" t="inlineStr">
      <is>
        <t>Faheem</t>
      </is>
    </oc>
    <nc r="J433" t="inlineStr">
      <is>
        <t>Gopika</t>
      </is>
    </nc>
  </rcc>
  <rcc rId="1654" sId="2">
    <oc r="J443" t="inlineStr">
      <is>
        <t>Vinisha</t>
      </is>
    </oc>
    <nc r="J443" t="inlineStr">
      <is>
        <t>Gopika</t>
      </is>
    </nc>
  </rcc>
  <rcc rId="1655" sId="2">
    <oc r="J456" t="inlineStr">
      <is>
        <t>Vinisha</t>
      </is>
    </oc>
    <nc r="J456" t="inlineStr">
      <is>
        <t>Gopika</t>
      </is>
    </nc>
  </rcc>
  <rcc rId="1656" sId="2">
    <oc r="J457" t="inlineStr">
      <is>
        <t>Vinisha</t>
      </is>
    </oc>
    <nc r="J457" t="inlineStr">
      <is>
        <t>Gopika</t>
      </is>
    </nc>
  </rcc>
  <rcc rId="1657" sId="2">
    <oc r="J462" t="inlineStr">
      <is>
        <t>Vinisha</t>
      </is>
    </oc>
    <nc r="J462" t="inlineStr">
      <is>
        <t>Gopika</t>
      </is>
    </nc>
  </rcc>
  <rcc rId="1658" sId="2">
    <oc r="J466" t="inlineStr">
      <is>
        <t>Vinisha</t>
      </is>
    </oc>
    <nc r="J466" t="inlineStr">
      <is>
        <t>Gopika</t>
      </is>
    </nc>
  </rcc>
  <rcc rId="1659" sId="2">
    <oc r="J467" t="inlineStr">
      <is>
        <t>Vinisha</t>
      </is>
    </oc>
    <nc r="J467" t="inlineStr">
      <is>
        <t>Gopika</t>
      </is>
    </nc>
  </rcc>
  <rcc rId="1660" sId="2">
    <oc r="J470" t="inlineStr">
      <is>
        <t>Vinisha</t>
      </is>
    </oc>
    <nc r="J470" t="inlineStr">
      <is>
        <t>Gopika</t>
      </is>
    </nc>
  </rcc>
  <rcc rId="1661" sId="2">
    <oc r="J471" t="inlineStr">
      <is>
        <t>Vinisha</t>
      </is>
    </oc>
    <nc r="J471" t="inlineStr">
      <is>
        <t>Gopika</t>
      </is>
    </nc>
  </rcc>
  <rcc rId="1662" sId="2">
    <oc r="J472" t="inlineStr">
      <is>
        <t>Vinisha</t>
      </is>
    </oc>
    <nc r="J472" t="inlineStr">
      <is>
        <t>Gopika</t>
      </is>
    </nc>
  </rcc>
  <rcc rId="1663" sId="2">
    <oc r="J473" t="inlineStr">
      <is>
        <t>Vinisha</t>
      </is>
    </oc>
    <nc r="J473" t="inlineStr">
      <is>
        <t>Gopika</t>
      </is>
    </nc>
  </rcc>
  <rcc rId="1664" sId="2">
    <oc r="J474" t="inlineStr">
      <is>
        <t>Vinisha</t>
      </is>
    </oc>
    <nc r="J474" t="inlineStr">
      <is>
        <t>Gopika</t>
      </is>
    </nc>
  </rcc>
  <rcc rId="1665" sId="2">
    <oc r="J475" t="inlineStr">
      <is>
        <t>Vinisha</t>
      </is>
    </oc>
    <nc r="J475" t="inlineStr">
      <is>
        <t>Gopika</t>
      </is>
    </nc>
  </rcc>
  <rcc rId="1666" sId="2">
    <oc r="J476" t="inlineStr">
      <is>
        <t>Vinisha</t>
      </is>
    </oc>
    <nc r="J476" t="inlineStr">
      <is>
        <t>Gopika</t>
      </is>
    </nc>
  </rcc>
  <rcc rId="1667" sId="2">
    <oc r="J477" t="inlineStr">
      <is>
        <t>Vinisha</t>
      </is>
    </oc>
    <nc r="J477" t="inlineStr">
      <is>
        <t>Gopika</t>
      </is>
    </nc>
  </rcc>
  <rcc rId="1668" sId="2">
    <oc r="J478" t="inlineStr">
      <is>
        <t>Vinisha</t>
      </is>
    </oc>
    <nc r="J478" t="inlineStr">
      <is>
        <t>Gopika</t>
      </is>
    </nc>
  </rcc>
  <rcc rId="1669" sId="2">
    <oc r="J479" t="inlineStr">
      <is>
        <t>Vinisha</t>
      </is>
    </oc>
    <nc r="J479" t="inlineStr">
      <is>
        <t>Gopika</t>
      </is>
    </nc>
  </rcc>
  <rcc rId="1670" sId="2">
    <oc r="J480" t="inlineStr">
      <is>
        <t>Vinisha</t>
      </is>
    </oc>
    <nc r="J480" t="inlineStr">
      <is>
        <t>Gopika</t>
      </is>
    </nc>
  </rcc>
  <rcc rId="1671" sId="2">
    <oc r="J580" t="inlineStr">
      <is>
        <t>Vinisha</t>
      </is>
    </oc>
    <nc r="J580" t="inlineStr">
      <is>
        <t>Gopika</t>
      </is>
    </nc>
  </rcc>
  <rcc rId="1672" sId="2">
    <oc r="J583" t="inlineStr">
      <is>
        <t>Vinisha</t>
      </is>
    </oc>
    <nc r="J583" t="inlineStr">
      <is>
        <t>Gopika</t>
      </is>
    </nc>
  </rcc>
  <rcc rId="1673" sId="2">
    <oc r="J619" t="inlineStr">
      <is>
        <t>Vinisha</t>
      </is>
    </oc>
    <nc r="J619" t="inlineStr">
      <is>
        <t>Gopika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DC2C683_AEAF_4CC9_B5BC_4B7B350B545D_.wvu.Cols" hidden="1" oldHidden="1">
    <formula>Test_Data!$D:$G,Test_Data!$U:$U</formula>
  </rdn>
  <rdn rId="0" localSheetId="2" customView="1" name="Z_ADC2C683_AEAF_4CC9_B5BC_4B7B350B545D_.wvu.FilterData" hidden="1" oldHidden="1">
    <formula>Test_Data!$A$1:$V$623</formula>
  </rdn>
  <rcv guid="{ADC2C683-AEAF-4CC9-B5BC-4B7B350B545D}" action="add"/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2">
    <oc r="J58" t="inlineStr">
      <is>
        <t>Vinisha</t>
      </is>
    </oc>
    <nc r="J58" t="inlineStr">
      <is>
        <t>Ramya</t>
      </is>
    </nc>
  </rcc>
  <rcc rId="1677" sId="2">
    <oc r="J59" t="inlineStr">
      <is>
        <t>Vinisha</t>
      </is>
    </oc>
    <nc r="J59" t="inlineStr">
      <is>
        <t>Ramya</t>
      </is>
    </nc>
  </rcc>
  <rcc rId="1678" sId="2">
    <oc r="J63" t="inlineStr">
      <is>
        <t>Vinisha</t>
      </is>
    </oc>
    <nc r="J63" t="inlineStr">
      <is>
        <t>Ramya</t>
      </is>
    </nc>
  </rcc>
  <rcc rId="1679" sId="2">
    <oc r="J117" t="inlineStr">
      <is>
        <t>Vinisha</t>
      </is>
    </oc>
    <nc r="J117" t="inlineStr">
      <is>
        <t>Ramya</t>
      </is>
    </nc>
  </rcc>
  <rcc rId="1680" sId="2">
    <oc r="J333" t="inlineStr">
      <is>
        <t>Vinisha</t>
      </is>
    </oc>
    <nc r="J333" t="inlineStr">
      <is>
        <t>Priyanka</t>
      </is>
    </nc>
  </rcc>
  <rcc rId="1681" sId="2">
    <oc r="J334" t="inlineStr">
      <is>
        <t>Vinisha</t>
      </is>
    </oc>
    <nc r="J334" t="inlineStr">
      <is>
        <t>Priyanka</t>
      </is>
    </nc>
  </rcc>
  <rcc rId="1682" sId="2">
    <oc r="J340" t="inlineStr">
      <is>
        <t>Vinisha</t>
      </is>
    </oc>
    <nc r="J340" t="inlineStr">
      <is>
        <t>Priyanka</t>
      </is>
    </nc>
  </rcc>
  <rcc rId="1683" sId="2">
    <oc r="J266" t="inlineStr">
      <is>
        <t>Vinisha</t>
      </is>
    </oc>
    <nc r="J266" t="inlineStr">
      <is>
        <t>Priyanka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66">
    <dxf>
      <fill>
        <patternFill patternType="none">
          <fgColor indexed="64"/>
          <bgColor indexed="65"/>
        </patternFill>
      </fill>
    </dxf>
  </rfmt>
  <rcc rId="1684" sId="2">
    <nc r="I466" t="inlineStr">
      <is>
        <t>Passed</t>
      </is>
    </nc>
  </rcc>
  <rcc rId="1685" sId="2">
    <nc r="I467" t="inlineStr">
      <is>
        <t>Passed</t>
      </is>
    </nc>
  </rcc>
  <rfmt sheetId="2" sqref="I467">
    <dxf>
      <fill>
        <patternFill patternType="none">
          <fgColor indexed="64"/>
          <bgColor indexed="65"/>
        </patternFill>
      </fill>
    </dxf>
  </rfmt>
  <rcc rId="1686" sId="2">
    <nc r="I470" t="inlineStr">
      <is>
        <t>Passed</t>
      </is>
    </nc>
  </rcc>
  <rfmt sheetId="2" sqref="I470">
    <dxf>
      <fill>
        <patternFill patternType="none">
          <fgColor indexed="64"/>
          <bgColor indexed="65"/>
        </patternFill>
      </fill>
    </dxf>
  </rfmt>
  <rcc rId="1687" sId="2">
    <nc r="I471" t="inlineStr">
      <is>
        <t>Passed</t>
      </is>
    </nc>
  </rcc>
  <rfmt sheetId="2" sqref="I471">
    <dxf>
      <fill>
        <patternFill patternType="none">
          <fgColor indexed="64"/>
          <bgColor indexed="65"/>
        </patternFill>
      </fill>
    </dxf>
  </rfmt>
  <rfmt sheetId="2" sqref="I471">
    <dxf>
      <fill>
        <patternFill patternType="none">
          <fgColor indexed="64"/>
          <bgColor indexed="65"/>
        </patternFill>
      </fill>
    </dxf>
  </rfmt>
  <rcc rId="1688" sId="2" numFmtId="19">
    <nc r="M466">
      <v>44746</v>
    </nc>
  </rcc>
  <rcc rId="1689" sId="2" numFmtId="19">
    <nc r="M467">
      <v>44746</v>
    </nc>
  </rcc>
  <rcc rId="1690" sId="2" numFmtId="19">
    <nc r="M470">
      <v>44746</v>
    </nc>
  </rcc>
  <rcc rId="1691" sId="2" numFmtId="19">
    <nc r="M471">
      <v>44746</v>
    </nc>
  </rcc>
  <rcc rId="1692" sId="2">
    <nc r="I377" t="inlineStr">
      <is>
        <t>Passed</t>
      </is>
    </nc>
  </rcc>
  <rfmt sheetId="2" sqref="I377">
    <dxf>
      <fill>
        <patternFill patternType="none">
          <fgColor indexed="64"/>
          <bgColor indexed="65"/>
        </patternFill>
      </fill>
    </dxf>
  </rfmt>
  <rcc rId="1693" sId="2">
    <nc r="I378" t="inlineStr">
      <is>
        <t>Passed</t>
      </is>
    </nc>
  </rcc>
  <rcc rId="1694" sId="2">
    <nc r="I379" t="inlineStr">
      <is>
        <t>Passed</t>
      </is>
    </nc>
  </rcc>
  <rcc rId="1695" sId="2">
    <nc r="I380" t="inlineStr">
      <is>
        <t>Passed</t>
      </is>
    </nc>
  </rcc>
  <rcc rId="1696" sId="2">
    <nc r="I381" t="inlineStr">
      <is>
        <t>Passed</t>
      </is>
    </nc>
  </rcc>
  <rcc rId="1697" sId="2">
    <nc r="I382" t="inlineStr">
      <is>
        <t>Passed</t>
      </is>
    </nc>
  </rcc>
  <rcc rId="1698" sId="2">
    <nc r="I384" t="inlineStr">
      <is>
        <t>Passed</t>
      </is>
    </nc>
  </rcc>
  <rcc rId="1699" sId="2" numFmtId="19">
    <nc r="M377">
      <v>44746</v>
    </nc>
  </rcc>
  <rcc rId="1700" sId="2" numFmtId="19">
    <nc r="M378">
      <v>44746</v>
    </nc>
  </rcc>
  <rcc rId="1701" sId="2" numFmtId="19">
    <nc r="M379">
      <v>44746</v>
    </nc>
  </rcc>
  <rcc rId="1702" sId="2" numFmtId="19">
    <nc r="M380">
      <v>44746</v>
    </nc>
  </rcc>
  <rcc rId="1703" sId="2" numFmtId="19">
    <nc r="M381">
      <v>44746</v>
    </nc>
  </rcc>
  <rcc rId="1704" sId="2" numFmtId="19">
    <nc r="M382">
      <v>44746</v>
    </nc>
  </rcc>
  <rcc rId="1705" sId="2" numFmtId="19">
    <nc r="M384">
      <v>44746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43">
    <dxf>
      <fill>
        <patternFill>
          <bgColor rgb="FFFFFF00"/>
        </patternFill>
      </fill>
    </dxf>
  </rfmt>
  <rfmt sheetId="2" sqref="C466">
    <dxf>
      <fill>
        <patternFill patternType="solid">
          <bgColor rgb="FFFFFF00"/>
        </patternFill>
      </fill>
    </dxf>
  </rfmt>
  <rfmt sheetId="2" sqref="C467">
    <dxf>
      <fill>
        <patternFill patternType="solid">
          <bgColor rgb="FFFFFF00"/>
        </patternFill>
      </fill>
    </dxf>
  </rfmt>
  <rcc rId="1706" sId="2" odxf="1" dxf="1">
    <oc r="B470">
      <f>HYPERLINK("https://hsdes.intel.com/resource/16013298850","16013298850")</f>
    </oc>
    <nc r="B470">
      <f>HYPERLINK("https://hsdes.intel.com/resource/16013298850","16013298850")</f>
    </nc>
    <odxf>
      <font>
        <u val="none"/>
        <color theme="0"/>
      </font>
    </odxf>
    <ndxf>
      <font>
        <u/>
        <color theme="10"/>
      </font>
    </ndxf>
  </rcc>
  <rcc rId="1707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</dxf>
  </rfmt>
  <rcc rId="1708" sId="2">
    <nc r="I474" t="inlineStr">
      <is>
        <t>Passed</t>
      </is>
    </nc>
  </rcc>
  <rfmt sheetId="2" sqref="I474">
    <dxf>
      <fill>
        <patternFill patternType="none">
          <fgColor indexed="64"/>
          <bgColor indexed="65"/>
        </patternFill>
      </fill>
    </dxf>
  </rfmt>
  <rcc rId="1709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</dxf>
  </rfmt>
  <rcc rId="1710" sId="2">
    <nc r="I476" t="inlineStr">
      <is>
        <t>Passed</t>
      </is>
    </nc>
  </rcc>
  <rfmt sheetId="2" sqref="I476">
    <dxf>
      <fill>
        <patternFill patternType="none">
          <fgColor indexed="64"/>
          <bgColor indexed="65"/>
        </patternFill>
      </fill>
    </dxf>
  </rfmt>
  <rfmt sheetId="2" sqref="I476">
    <dxf>
      <fill>
        <patternFill patternType="none">
          <fgColor indexed="64"/>
          <bgColor indexed="65"/>
        </patternFill>
      </fill>
    </dxf>
  </rfmt>
  <rcc rId="1711" sId="2">
    <nc r="I477" t="inlineStr">
      <is>
        <t>passed</t>
      </is>
    </nc>
  </rcc>
  <rfmt sheetId="2" sqref="I477">
    <dxf>
      <fill>
        <patternFill patternType="none">
          <fgColor indexed="64"/>
          <bgColor indexed="65"/>
        </patternFill>
      </fill>
    </dxf>
  </rfmt>
  <rfmt sheetId="2" sqref="I477">
    <dxf>
      <fill>
        <patternFill patternType="none">
          <fgColor indexed="64"/>
          <bgColor indexed="65"/>
        </patternFill>
      </fill>
    </dxf>
  </rfmt>
  <rcc rId="1712" sId="2">
    <nc r="I478" t="inlineStr">
      <is>
        <t>passed</t>
      </is>
    </nc>
  </rcc>
  <rfmt sheetId="2" sqref="I478">
    <dxf>
      <fill>
        <patternFill patternType="none">
          <fgColor indexed="64"/>
          <bgColor indexed="65"/>
        </patternFill>
      </fill>
    </dxf>
  </rfmt>
  <rfmt sheetId="2" sqref="I478">
    <dxf>
      <fill>
        <patternFill patternType="none">
          <fgColor indexed="64"/>
          <bgColor indexed="65"/>
        </patternFill>
      </fill>
    </dxf>
  </rfmt>
  <rcc rId="1713" sId="2">
    <nc r="I479" t="inlineStr">
      <is>
        <t>passed</t>
      </is>
    </nc>
  </rcc>
  <rfmt sheetId="2" sqref="I479">
    <dxf>
      <fill>
        <patternFill patternType="none">
          <fgColor indexed="64"/>
          <bgColor indexed="65"/>
        </patternFill>
      </fill>
    </dxf>
  </rfmt>
  <rfmt sheetId="2" sqref="I479">
    <dxf>
      <fill>
        <patternFill patternType="none">
          <fgColor indexed="64"/>
          <bgColor indexed="65"/>
        </patternFill>
      </fill>
    </dxf>
  </rfmt>
  <rcc rId="1714" sId="2">
    <nc r="I480" t="inlineStr">
      <is>
        <t>passed</t>
      </is>
    </nc>
  </rcc>
  <rfmt sheetId="2" sqref="I480">
    <dxf>
      <fill>
        <patternFill patternType="none">
          <fgColor indexed="64"/>
          <bgColor indexed="65"/>
        </patternFill>
      </fill>
    </dxf>
  </rfmt>
  <rfmt sheetId="2" sqref="I480">
    <dxf>
      <fill>
        <patternFill patternType="none">
          <fgColor indexed="64"/>
          <bgColor indexed="65"/>
        </patternFill>
      </fill>
    </dxf>
  </rfmt>
  <rcc rId="1715" sId="2">
    <nc r="I580" t="inlineStr">
      <is>
        <t>Passed</t>
      </is>
    </nc>
  </rcc>
  <rfmt sheetId="2" sqref="I580">
    <dxf>
      <fill>
        <patternFill patternType="none">
          <fgColor indexed="64"/>
          <bgColor indexed="65"/>
        </patternFill>
      </fill>
    </dxf>
  </rfmt>
  <rfmt sheetId="2" sqref="I580">
    <dxf>
      <fill>
        <patternFill patternType="none">
          <fgColor indexed="64"/>
          <bgColor indexed="65"/>
        </patternFill>
      </fill>
    </dxf>
  </rfmt>
  <rfmt sheetId="2" sqref="I467">
    <dxf>
      <fill>
        <patternFill patternType="none">
          <fgColor indexed="64"/>
          <bgColor indexed="65"/>
        </patternFill>
      </fill>
    </dxf>
  </rfmt>
  <rfmt sheetId="2" sqref="I466">
    <dxf>
      <fill>
        <patternFill patternType="none">
          <fgColor indexed="64"/>
          <bgColor indexed="65"/>
        </patternFill>
      </fill>
    </dxf>
  </rfmt>
  <rfmt sheetId="2" sqref="C473:C480">
    <dxf>
      <fill>
        <patternFill patternType="solid">
          <bgColor rgb="FFFFFF00"/>
        </patternFill>
      </fill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6" sId="2">
    <oc r="J433" t="inlineStr">
      <is>
        <t>Gopika</t>
      </is>
    </oc>
    <nc r="J433" t="inlineStr">
      <is>
        <t>Savitha</t>
      </is>
    </nc>
  </rcc>
  <rcc rId="1717" sId="2">
    <oc r="J456" t="inlineStr">
      <is>
        <t>Gopika</t>
      </is>
    </oc>
    <nc r="J456" t="inlineStr">
      <is>
        <t>Savitha</t>
      </is>
    </nc>
  </rcc>
  <rcc rId="1718" sId="2">
    <oc r="J457" t="inlineStr">
      <is>
        <t>Gopika</t>
      </is>
    </oc>
    <nc r="J457" t="inlineStr">
      <is>
        <t>Savitha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9" sId="2">
    <nc r="I472" t="inlineStr">
      <is>
        <t>passed</t>
      </is>
    </nc>
  </rcc>
  <rfmt sheetId="2" sqref="I472">
    <dxf>
      <fill>
        <patternFill patternType="none">
          <fgColor indexed="64"/>
          <bgColor indexed="65"/>
        </patternFill>
      </fill>
    </dxf>
  </rfmt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0" sId="2">
    <nc r="I340" t="inlineStr">
      <is>
        <t>passed</t>
      </is>
    </nc>
  </rcc>
  <rfmt sheetId="2" sqref="I340">
    <dxf>
      <fill>
        <patternFill patternType="none">
          <fgColor indexed="64"/>
          <bgColor indexed="65"/>
        </patternFill>
      </fill>
    </dxf>
  </rfmt>
  <rcc rId="1721" sId="2" numFmtId="19">
    <nc r="M340">
      <v>44746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2" odxf="1" dxf="1">
    <oc r="A198">
      <f>HYPERLINK("https://hsdes.intel.com/resource/14013159015","14013159015")</f>
    </oc>
    <nc r="A198">
      <f>HYPERLINK("https://hsdes.intel.com/resource/14013159015","14013159015")</f>
    </nc>
    <odxf>
      <font>
        <u val="none"/>
        <color theme="0"/>
      </font>
    </odxf>
    <ndxf>
      <font>
        <u/>
        <color theme="10"/>
      </font>
    </ndxf>
  </rcc>
  <rcc rId="86" sId="2">
    <nc r="I469" t="inlineStr">
      <is>
        <t>passed</t>
      </is>
    </nc>
  </rcc>
  <rfmt sheetId="2" sqref="I469">
    <dxf>
      <fill>
        <patternFill patternType="none">
          <fgColor indexed="64"/>
          <bgColor indexed="65"/>
        </patternFill>
      </fill>
    </dxf>
  </rfmt>
  <rcc rId="87" sId="2" numFmtId="19">
    <nc r="M469">
      <v>44741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2" sId="2">
    <nc r="I386" t="inlineStr">
      <is>
        <t>Passed</t>
      </is>
    </nc>
  </rcc>
  <rfmt sheetId="2" sqref="I386">
    <dxf>
      <fill>
        <patternFill patternType="none">
          <fgColor indexed="64"/>
          <bgColor indexed="65"/>
        </patternFill>
      </fill>
    </dxf>
  </rfmt>
  <rfmt sheetId="2" sqref="I386">
    <dxf>
      <fill>
        <patternFill patternType="none">
          <fgColor indexed="64"/>
          <bgColor indexed="65"/>
        </patternFill>
      </fill>
    </dxf>
  </rfmt>
  <rfmt sheetId="2" sqref="I417">
    <dxf>
      <fill>
        <patternFill patternType="none">
          <fgColor indexed="64"/>
          <bgColor indexed="65"/>
        </patternFill>
      </fill>
    </dxf>
  </rfmt>
  <rfmt sheetId="2" sqref="I417">
    <dxf>
      <fill>
        <patternFill patternType="none">
          <fgColor indexed="64"/>
          <bgColor indexed="65"/>
        </patternFill>
      </fill>
    </dxf>
  </rfmt>
  <rcc rId="1723" sId="2">
    <nc r="I417" t="inlineStr">
      <is>
        <t>Passed</t>
      </is>
    </nc>
  </rcc>
  <rcc rId="1724" sId="2">
    <nc r="I418" t="inlineStr">
      <is>
        <t>Passed</t>
      </is>
    </nc>
  </rcc>
  <rcc rId="1725" sId="2" numFmtId="19">
    <nc r="M417">
      <v>44746</v>
    </nc>
  </rcc>
  <rcc rId="1726" sId="2" numFmtId="19">
    <nc r="M418">
      <v>44746</v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9" sId="2" numFmtId="19">
    <nc r="M386">
      <v>44746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0" sId="2">
    <oc r="J466" t="inlineStr">
      <is>
        <t>Gopika</t>
      </is>
    </oc>
    <nc r="J466" t="inlineStr">
      <is>
        <t>Vinisha</t>
      </is>
    </nc>
  </rcc>
  <rcc rId="1731" sId="2">
    <oc r="J467" t="inlineStr">
      <is>
        <t>Gopika</t>
      </is>
    </oc>
    <nc r="J467" t="inlineStr">
      <is>
        <t>Vinisha</t>
      </is>
    </nc>
  </rcc>
  <rcc rId="1732" sId="2">
    <oc r="J470" t="inlineStr">
      <is>
        <t>Gopika</t>
      </is>
    </oc>
    <nc r="J470" t="inlineStr">
      <is>
        <t>Vinisha</t>
      </is>
    </nc>
  </rcc>
  <rcc rId="1733" sId="2">
    <oc r="J471" t="inlineStr">
      <is>
        <t>Gopika</t>
      </is>
    </oc>
    <nc r="J471" t="inlineStr">
      <is>
        <t>Vinisha</t>
      </is>
    </nc>
  </rcc>
  <rcc rId="1734" sId="2">
    <oc r="J472" t="inlineStr">
      <is>
        <t>Gopika</t>
      </is>
    </oc>
    <nc r="J472" t="inlineStr">
      <is>
        <t>Vinisha</t>
      </is>
    </nc>
  </rcc>
  <rcc rId="1735" sId="2">
    <oc r="J473" t="inlineStr">
      <is>
        <t>Gopika</t>
      </is>
    </oc>
    <nc r="J473" t="inlineStr">
      <is>
        <t>Vinisha</t>
      </is>
    </nc>
  </rcc>
  <rcc rId="1736" sId="2">
    <oc r="J474" t="inlineStr">
      <is>
        <t>Gopika</t>
      </is>
    </oc>
    <nc r="J474" t="inlineStr">
      <is>
        <t>Vinisha</t>
      </is>
    </nc>
  </rcc>
  <rcc rId="1737" sId="2">
    <oc r="J475" t="inlineStr">
      <is>
        <t>Gopika</t>
      </is>
    </oc>
    <nc r="J475" t="inlineStr">
      <is>
        <t>Vinisha</t>
      </is>
    </nc>
  </rcc>
  <rcc rId="1738" sId="2">
    <oc r="J476" t="inlineStr">
      <is>
        <t>Gopika</t>
      </is>
    </oc>
    <nc r="J476" t="inlineStr">
      <is>
        <t>Vinisha</t>
      </is>
    </nc>
  </rcc>
  <rcc rId="1739" sId="2">
    <oc r="J477" t="inlineStr">
      <is>
        <t>Gopika</t>
      </is>
    </oc>
    <nc r="J477" t="inlineStr">
      <is>
        <t>Vinisha</t>
      </is>
    </nc>
  </rcc>
  <rcc rId="1740" sId="2">
    <oc r="J478" t="inlineStr">
      <is>
        <t>Gopika</t>
      </is>
    </oc>
    <nc r="J478" t="inlineStr">
      <is>
        <t>Vinisha</t>
      </is>
    </nc>
  </rcc>
  <rcc rId="1741" sId="2">
    <oc r="J479" t="inlineStr">
      <is>
        <t>Gopika</t>
      </is>
    </oc>
    <nc r="J479" t="inlineStr">
      <is>
        <t>Vinisha</t>
      </is>
    </nc>
  </rcc>
  <rcc rId="1742" sId="2">
    <oc r="J480" t="inlineStr">
      <is>
        <t>Gopika</t>
      </is>
    </oc>
    <nc r="J480" t="inlineStr">
      <is>
        <t>Vinisha</t>
      </is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5" sId="2" numFmtId="19">
    <nc r="M472">
      <v>44746</v>
    </nc>
  </rcc>
  <rcc rId="1746" sId="2" numFmtId="19">
    <nc r="M473">
      <v>44746</v>
    </nc>
  </rcc>
  <rcc rId="1747" sId="2" numFmtId="19">
    <nc r="M474">
      <v>44746</v>
    </nc>
  </rcc>
  <rcc rId="1748" sId="2" numFmtId="19">
    <nc r="M475">
      <v>44746</v>
    </nc>
  </rcc>
  <rcc rId="1749" sId="2" numFmtId="19">
    <nc r="M476">
      <v>44746</v>
    </nc>
  </rcc>
  <rcc rId="1750" sId="2" numFmtId="19">
    <nc r="M477">
      <v>44746</v>
    </nc>
  </rcc>
  <rcc rId="1751" sId="2" numFmtId="19">
    <nc r="M478">
      <v>44746</v>
    </nc>
  </rcc>
  <rcc rId="1752" sId="2" numFmtId="19">
    <nc r="M479">
      <v>44746</v>
    </nc>
  </rcc>
  <rcc rId="1753" sId="2" numFmtId="19">
    <nc r="M480">
      <v>44746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4" sId="2" numFmtId="19">
    <nc r="M580">
      <v>44746</v>
    </nc>
  </rcc>
  <rfmt sheetId="2" sqref="C466">
    <dxf>
      <fill>
        <patternFill>
          <bgColor theme="0"/>
        </patternFill>
      </fill>
    </dxf>
  </rfmt>
  <rfmt sheetId="2" sqref="C467">
    <dxf>
      <fill>
        <patternFill>
          <bgColor theme="0"/>
        </patternFill>
      </fill>
    </dxf>
  </rfmt>
  <rfmt sheetId="2" sqref="C473:C480">
    <dxf>
      <fill>
        <patternFill>
          <bgColor theme="0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9" sId="2">
    <oc r="J58" t="inlineStr">
      <is>
        <t>Ramya</t>
      </is>
    </oc>
    <nc r="J58" t="inlineStr">
      <is>
        <t>Gopika</t>
      </is>
    </nc>
  </rcc>
  <rcc rId="1760" sId="2">
    <oc r="J59" t="inlineStr">
      <is>
        <t>Ramya</t>
      </is>
    </oc>
    <nc r="J59" t="inlineStr">
      <is>
        <t>Gopika</t>
      </is>
    </nc>
  </rcc>
  <rcc rId="1761" sId="2">
    <oc r="J63" t="inlineStr">
      <is>
        <t>Ramya</t>
      </is>
    </oc>
    <nc r="J63" t="inlineStr">
      <is>
        <t>Gopika</t>
      </is>
    </nc>
  </rcc>
  <rcc rId="1762" sId="2">
    <oc r="J117" t="inlineStr">
      <is>
        <t>Ramya</t>
      </is>
    </oc>
    <nc r="J117" t="inlineStr">
      <is>
        <t>Gopika</t>
      </is>
    </nc>
  </rcc>
  <rcc rId="1763" sId="2">
    <oc r="J266" t="inlineStr">
      <is>
        <t>Priyanka</t>
      </is>
    </oc>
    <nc r="J266" t="inlineStr">
      <is>
        <t>Gopika</t>
      </is>
    </nc>
  </rcc>
  <rcc rId="1764" sId="2">
    <oc r="J333" t="inlineStr">
      <is>
        <t>Priyanka</t>
      </is>
    </oc>
    <nc r="J333" t="inlineStr">
      <is>
        <t>Gopika</t>
      </is>
    </nc>
  </rcc>
  <rcc rId="1765" sId="2">
    <oc r="J334" t="inlineStr">
      <is>
        <t>Priyanka</t>
      </is>
    </oc>
    <nc r="J334" t="inlineStr">
      <is>
        <t>Gopika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8" sId="2" odxf="1" dxf="1">
    <oc r="B63">
      <f>HYPERLINK("https://hsdes.intel.com/resource/14013161288","14013161288")</f>
    </oc>
    <nc r="B63">
      <f>HYPERLINK("https://hsdes.intel.com/resource/14013161288","14013161288")</f>
    </nc>
    <odxf>
      <font>
        <u val="none"/>
        <color theme="0"/>
      </font>
    </odxf>
    <ndxf>
      <font>
        <u/>
        <color theme="10"/>
      </font>
    </ndxf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1" sId="2">
    <nc r="I619" t="inlineStr">
      <is>
        <t>Passed</t>
      </is>
    </nc>
  </rcc>
  <rfmt sheetId="2" sqref="I619">
    <dxf>
      <fill>
        <patternFill patternType="none">
          <fgColor indexed="64"/>
          <bgColor indexed="65"/>
        </patternFill>
      </fill>
    </dxf>
  </rfmt>
  <rcc rId="1772" sId="2" numFmtId="19">
    <nc r="M619">
      <v>44746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2" odxf="1" dxf="1">
    <oc r="A109">
      <f>HYPERLINK("https://hsdes.intel.com/resource/14013178001","14013178001")</f>
    </oc>
    <nc r="A109">
      <f>HYPERLINK("https://hsdes.intel.com/resource/14013178001","14013178001")</f>
    </nc>
    <odxf>
      <font>
        <u val="none"/>
        <color theme="0"/>
      </font>
    </odxf>
    <ndxf>
      <font>
        <u/>
        <color theme="10"/>
      </font>
    </ndxf>
  </rcc>
  <rcc rId="89" sId="2">
    <nc r="I109" t="inlineStr">
      <is>
        <t>passed</t>
      </is>
    </nc>
  </rcc>
  <rfmt sheetId="2" sqref="I109">
    <dxf>
      <fill>
        <patternFill patternType="none">
          <fgColor indexed="64"/>
          <bgColor indexed="65"/>
        </patternFill>
      </fill>
    </dxf>
  </rfmt>
  <rcc rId="90" sId="2" numFmtId="19">
    <nc r="M109">
      <v>44741</v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5" sId="2">
    <nc r="I11" t="inlineStr">
      <is>
        <t>passed</t>
      </is>
    </nc>
  </rcc>
  <rfmt sheetId="2" sqref="I11">
    <dxf>
      <fill>
        <patternFill patternType="none">
          <fgColor indexed="64"/>
          <bgColor indexed="65"/>
        </patternFill>
      </fill>
    </dxf>
  </rfmt>
  <rcc rId="1776" sId="2">
    <nc r="I13" t="inlineStr">
      <is>
        <t>passed</t>
      </is>
    </nc>
  </rcc>
  <rcc rId="1777" sId="2">
    <nc r="I159" t="inlineStr">
      <is>
        <t>passed</t>
      </is>
    </nc>
  </rcc>
  <rcc rId="1778" sId="2">
    <nc r="I229" t="inlineStr">
      <is>
        <t>passed</t>
      </is>
    </nc>
  </rcc>
  <rcc rId="1779" sId="2">
    <nc r="I230" t="inlineStr">
      <is>
        <t>passed</t>
      </is>
    </nc>
  </rcc>
  <rcc rId="1780" sId="2">
    <nc r="I307" t="inlineStr">
      <is>
        <t>passed</t>
      </is>
    </nc>
  </rcc>
  <rcc rId="1781" sId="2">
    <nc r="I308" t="inlineStr">
      <is>
        <t>passed</t>
      </is>
    </nc>
  </rcc>
  <rcc rId="1782" sId="2">
    <nc r="I309" t="inlineStr">
      <is>
        <t>passed</t>
      </is>
    </nc>
  </rcc>
  <rcc rId="1783" sId="2">
    <nc r="I310" t="inlineStr">
      <is>
        <t>passed</t>
      </is>
    </nc>
  </rcc>
  <rcc rId="1784" sId="2">
    <nc r="I311" t="inlineStr">
      <is>
        <t>passed</t>
      </is>
    </nc>
  </rcc>
  <rcc rId="1785" sId="2">
    <nc r="I312" t="inlineStr">
      <is>
        <t>passed</t>
      </is>
    </nc>
  </rcc>
  <rcc rId="1786" sId="2">
    <nc r="I375" t="inlineStr">
      <is>
        <t>passed</t>
      </is>
    </nc>
  </rcc>
  <rcc rId="1787" sId="2">
    <nc r="I400" t="inlineStr">
      <is>
        <t>passed</t>
      </is>
    </nc>
  </rcc>
  <rcc rId="1788" sId="2">
    <nc r="I419" t="inlineStr">
      <is>
        <t>passed</t>
      </is>
    </nc>
  </rcc>
  <rcc rId="1789" sId="2">
    <nc r="I433" t="inlineStr">
      <is>
        <t>passed</t>
      </is>
    </nc>
  </rcc>
  <rcc rId="1790" sId="2">
    <nc r="I456" t="inlineStr">
      <is>
        <t>passed</t>
      </is>
    </nc>
  </rcc>
  <rcc rId="1791" sId="2">
    <nc r="I457" t="inlineStr">
      <is>
        <t>passed</t>
      </is>
    </nc>
  </rcc>
  <rcc rId="1792" sId="2">
    <nc r="I595" t="inlineStr">
      <is>
        <t>passed</t>
      </is>
    </nc>
  </rcc>
  <rcc rId="1793" sId="2">
    <nc r="I614" t="inlineStr">
      <is>
        <t>passed</t>
      </is>
    </nc>
  </rcc>
  <rcc rId="1794" sId="2">
    <nc r="I615" t="inlineStr">
      <is>
        <t>passed</t>
      </is>
    </nc>
  </rcc>
  <rcc rId="1795" sId="2">
    <nc r="I616" t="inlineStr">
      <is>
        <t>passed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6" sId="2" numFmtId="19">
    <nc r="M11">
      <v>44746</v>
    </nc>
  </rcc>
  <rcc rId="1797" sId="2" numFmtId="19">
    <nc r="M13">
      <v>44746</v>
    </nc>
  </rcc>
  <rcc rId="1798" sId="2" numFmtId="19">
    <nc r="M159">
      <v>44746</v>
    </nc>
  </rcc>
  <rcc rId="1799" sId="2" numFmtId="19">
    <nc r="M229">
      <v>44746</v>
    </nc>
  </rcc>
  <rcc rId="1800" sId="2" numFmtId="19">
    <nc r="M230">
      <v>44746</v>
    </nc>
  </rcc>
  <rcc rId="1801" sId="2" numFmtId="19">
    <nc r="M307">
      <v>44746</v>
    </nc>
  </rcc>
  <rcc rId="1802" sId="2" numFmtId="19">
    <nc r="M308">
      <v>44746</v>
    </nc>
  </rcc>
  <rcc rId="1803" sId="2" numFmtId="19">
    <nc r="M309">
      <v>44746</v>
    </nc>
  </rcc>
  <rcc rId="1804" sId="2" numFmtId="19">
    <nc r="M310">
      <v>44746</v>
    </nc>
  </rcc>
  <rcc rId="1805" sId="2" numFmtId="19">
    <nc r="M311">
      <v>44746</v>
    </nc>
  </rcc>
  <rcc rId="1806" sId="2" numFmtId="19">
    <nc r="M312">
      <v>44746</v>
    </nc>
  </rcc>
  <rcc rId="1807" sId="2" numFmtId="19">
    <nc r="M375">
      <v>44746</v>
    </nc>
  </rcc>
  <rcc rId="1808" sId="2" numFmtId="19">
    <nc r="M400">
      <v>44746</v>
    </nc>
  </rcc>
  <rcc rId="1809" sId="2" numFmtId="19">
    <nc r="M419">
      <v>44746</v>
    </nc>
  </rcc>
  <rcc rId="1810" sId="2" numFmtId="19">
    <nc r="M433">
      <v>44746</v>
    </nc>
  </rcc>
  <rcc rId="1811" sId="2" numFmtId="19">
    <nc r="M456">
      <v>44746</v>
    </nc>
  </rcc>
  <rcc rId="1812" sId="2" numFmtId="19">
    <nc r="M457">
      <v>44746</v>
    </nc>
  </rcc>
  <rcc rId="1813" sId="2" numFmtId="19">
    <nc r="M595">
      <v>44746</v>
    </nc>
  </rcc>
  <rcc rId="1814" sId="2" numFmtId="19">
    <nc r="M614">
      <v>44746</v>
    </nc>
  </rcc>
  <rcc rId="1815" sId="2" numFmtId="19">
    <nc r="M615">
      <v>44746</v>
    </nc>
  </rcc>
  <rcc rId="1816" sId="2" numFmtId="19">
    <nc r="M616">
      <v>44746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7" sId="2">
    <oc r="J394" t="inlineStr">
      <is>
        <t>Vinisha</t>
      </is>
    </oc>
    <nc r="J394" t="inlineStr">
      <is>
        <t>Savitha</t>
      </is>
    </nc>
  </rcc>
  <rcc rId="1818" sId="2">
    <oc r="J395" t="inlineStr">
      <is>
        <t>Vinisha</t>
      </is>
    </oc>
    <nc r="J395" t="inlineStr">
      <is>
        <t>Savitha</t>
      </is>
    </nc>
  </rcc>
  <rcc rId="1819" sId="2">
    <oc r="J420" t="inlineStr">
      <is>
        <t>Vinisha</t>
      </is>
    </oc>
    <nc r="J420" t="inlineStr">
      <is>
        <t>Savitha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4" sId="2">
    <nc r="I54" t="inlineStr">
      <is>
        <t>passed</t>
      </is>
    </nc>
  </rcc>
  <rfmt sheetId="2" sqref="I54">
    <dxf>
      <fill>
        <patternFill patternType="none">
          <fgColor indexed="64"/>
          <bgColor indexed="65"/>
        </patternFill>
      </fill>
    </dxf>
  </rfmt>
  <rcc rId="1825" sId="2">
    <nc r="I55" t="inlineStr">
      <is>
        <t>passed</t>
      </is>
    </nc>
  </rcc>
  <rcc rId="1826" sId="2">
    <nc r="I67" t="inlineStr">
      <is>
        <t>passed</t>
      </is>
    </nc>
  </rcc>
  <rcc rId="1827" sId="2">
    <nc r="I158" t="inlineStr">
      <is>
        <t>passed</t>
      </is>
    </nc>
  </rcc>
  <rcc rId="1828" sId="2">
    <nc r="I197" t="inlineStr">
      <is>
        <t>passed</t>
      </is>
    </nc>
  </rcc>
  <rcc rId="1829" sId="2">
    <nc r="I255" t="inlineStr">
      <is>
        <t>passed</t>
      </is>
    </nc>
  </rcc>
  <rcc rId="1830" sId="2">
    <nc r="I272" t="inlineStr">
      <is>
        <t>passed</t>
      </is>
    </nc>
  </rcc>
  <rcc rId="1831" sId="2">
    <nc r="I273" t="inlineStr">
      <is>
        <t>passed</t>
      </is>
    </nc>
  </rcc>
  <rcc rId="1832" sId="2">
    <nc r="I278" t="inlineStr">
      <is>
        <t>passed</t>
      </is>
    </nc>
  </rcc>
  <rcc rId="1833" sId="2">
    <nc r="I491" t="inlineStr">
      <is>
        <t>passed</t>
      </is>
    </nc>
  </rcc>
  <rcc rId="1834" sId="2">
    <nc r="I492" t="inlineStr">
      <is>
        <t>passed</t>
      </is>
    </nc>
  </rcc>
  <rcc rId="1835" sId="2">
    <nc r="I518" t="inlineStr">
      <is>
        <t>passed</t>
      </is>
    </nc>
  </rcc>
  <rcc rId="1836" sId="2">
    <nc r="I523" t="inlineStr">
      <is>
        <t>passed</t>
      </is>
    </nc>
  </rcc>
  <rcc rId="1837" sId="2">
    <nc r="I530" t="inlineStr">
      <is>
        <t>passed</t>
      </is>
    </nc>
  </rcc>
  <rcc rId="1838" sId="2">
    <nc r="I536" t="inlineStr">
      <is>
        <t>passed</t>
      </is>
    </nc>
  </rcc>
  <rcc rId="1839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fmt sheetId="2" sqref="I545">
    <dxf>
      <fill>
        <patternFill patternType="none">
          <fgColor indexed="64"/>
          <bgColor indexed="65"/>
        </patternFill>
      </fill>
    </dxf>
  </rfmt>
  <rcc rId="1840" sId="2" numFmtId="19">
    <nc r="M54">
      <v>44746</v>
    </nc>
  </rcc>
  <rcc rId="1841" sId="2" numFmtId="19">
    <nc r="M55">
      <v>44746</v>
    </nc>
  </rcc>
  <rcc rId="1842" sId="2" numFmtId="19">
    <nc r="M67">
      <v>44746</v>
    </nc>
  </rcc>
  <rcc rId="1843" sId="2" numFmtId="19">
    <nc r="M158">
      <v>44746</v>
    </nc>
  </rcc>
  <rcc rId="1844" sId="2" numFmtId="19">
    <nc r="M197">
      <v>44746</v>
    </nc>
  </rcc>
  <rcc rId="1845" sId="2" numFmtId="19">
    <nc r="M255">
      <v>44746</v>
    </nc>
  </rcc>
  <rcc rId="1846" sId="2" numFmtId="19">
    <nc r="M272">
      <v>44746</v>
    </nc>
  </rcc>
  <rcc rId="1847" sId="2" numFmtId="19">
    <nc r="M273">
      <v>44746</v>
    </nc>
  </rcc>
  <rcc rId="1848" sId="2" numFmtId="19">
    <nc r="M278">
      <v>44746</v>
    </nc>
  </rcc>
  <rcc rId="1849" sId="2" numFmtId="19">
    <nc r="M491">
      <v>44746</v>
    </nc>
  </rcc>
  <rcc rId="1850" sId="2" numFmtId="19">
    <nc r="M492">
      <v>44746</v>
    </nc>
  </rcc>
  <rcc rId="1851" sId="2" numFmtId="19">
    <nc r="M518">
      <v>44746</v>
    </nc>
  </rcc>
  <rcc rId="1852" sId="2" numFmtId="19">
    <nc r="M523">
      <v>44746</v>
    </nc>
  </rcc>
  <rcc rId="1853" sId="2" numFmtId="19">
    <nc r="M530">
      <v>44746</v>
    </nc>
  </rcc>
  <rcc rId="1854" sId="2" numFmtId="19">
    <nc r="M536">
      <v>44746</v>
    </nc>
  </rcc>
  <rcc rId="1855" sId="2" numFmtId="19">
    <nc r="M545">
      <v>44746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6" sId="2">
    <nc r="I63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cc rId="1857" sId="2">
    <nc r="I266" t="inlineStr">
      <is>
        <t>passed</t>
      </is>
    </nc>
  </rcc>
  <rfmt sheetId="2" sqref="I266">
    <dxf>
      <fill>
        <patternFill patternType="none">
          <fgColor indexed="64"/>
          <bgColor indexed="65"/>
        </patternFill>
      </fill>
    </dxf>
  </rfmt>
  <rcc rId="1858" sId="2">
    <nc r="I443" t="inlineStr">
      <is>
        <t>passed</t>
      </is>
    </nc>
  </rcc>
  <rfmt sheetId="2" sqref="I443">
    <dxf>
      <fill>
        <patternFill patternType="none">
          <fgColor indexed="64"/>
          <bgColor indexed="65"/>
        </patternFill>
      </fill>
    </dxf>
  </rfmt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8:C59">
    <dxf>
      <fill>
        <patternFill patternType="solid">
          <bgColor rgb="FFFFFF00"/>
        </patternFill>
      </fill>
    </dxf>
  </rfmt>
  <rfmt sheetId="2" sqref="C583">
    <dxf>
      <fill>
        <patternFill patternType="solid">
          <bgColor rgb="FFFFFF00"/>
        </patternFill>
      </fill>
    </dxf>
  </rfmt>
  <rcc rId="1859" sId="2" numFmtId="19">
    <nc r="M63">
      <v>44746</v>
    </nc>
  </rcc>
  <rcc rId="1860" sId="2" numFmtId="19">
    <nc r="M266">
      <v>44746</v>
    </nc>
  </rcc>
  <rcc rId="1861" sId="2" numFmtId="19">
    <nc r="M443">
      <v>44746</v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2">
    <nc r="I168" t="inlineStr">
      <is>
        <t>passed</t>
      </is>
    </nc>
  </rcc>
  <rfmt sheetId="2" sqref="I168">
    <dxf>
      <fill>
        <patternFill patternType="none">
          <fgColor indexed="64"/>
          <bgColor indexed="65"/>
        </patternFill>
      </fill>
    </dxf>
  </rfmt>
  <rcc rId="92" sId="2" numFmtId="19">
    <nc r="M168">
      <v>44741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9">
    <dxf>
      <fill>
        <patternFill patternType="none">
          <bgColor auto="1"/>
        </patternFill>
      </fill>
    </dxf>
  </rfmt>
  <rfmt sheetId="2" sqref="C58">
    <dxf>
      <fill>
        <patternFill patternType="none">
          <bgColor auto="1"/>
        </patternFill>
      </fill>
    </dxf>
  </rfmt>
  <rfmt sheetId="2" sqref="C583">
    <dxf>
      <fill>
        <patternFill patternType="none">
          <bgColor auto="1"/>
        </patternFill>
      </fill>
    </dxf>
  </rfmt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8" sId="2">
    <oc r="J58" t="inlineStr">
      <is>
        <t>Gopika</t>
      </is>
    </oc>
    <nc r="J58" t="inlineStr">
      <is>
        <t>Savitha</t>
      </is>
    </nc>
  </rcc>
  <rcc rId="1869" sId="2">
    <oc r="J59" t="inlineStr">
      <is>
        <t>Gopika</t>
      </is>
    </oc>
    <nc r="J59" t="inlineStr">
      <is>
        <t>Savitha</t>
      </is>
    </nc>
  </rcc>
  <rcc rId="1870" sId="2">
    <oc r="J117" t="inlineStr">
      <is>
        <t>Gopika</t>
      </is>
    </oc>
    <nc r="J117" t="inlineStr">
      <is>
        <t>Savitha</t>
      </is>
    </nc>
  </rcc>
  <rcc rId="1871" sId="2">
    <oc r="J333" t="inlineStr">
      <is>
        <t>Gopika</t>
      </is>
    </oc>
    <nc r="J333" t="inlineStr">
      <is>
        <t>Savitha</t>
      </is>
    </nc>
  </rcc>
  <rcc rId="1872" sId="2">
    <oc r="J334" t="inlineStr">
      <is>
        <t>Gopika</t>
      </is>
    </oc>
    <nc r="J334" t="inlineStr">
      <is>
        <t>Savitha</t>
      </is>
    </nc>
  </rcc>
  <rcc rId="1873" sId="2">
    <oc r="J462" t="inlineStr">
      <is>
        <t>Gopika</t>
      </is>
    </oc>
    <nc r="J462" t="inlineStr">
      <is>
        <t>Savitha</t>
      </is>
    </nc>
  </rcc>
  <rcc rId="1874" sId="2">
    <oc r="J583" t="inlineStr">
      <is>
        <t>Gopika</t>
      </is>
    </oc>
    <nc r="J583" t="inlineStr">
      <is>
        <t>Savitha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2">
    <nc r="I58" t="inlineStr">
      <is>
        <t>passed</t>
      </is>
    </nc>
  </rcc>
  <rfmt sheetId="2" sqref="I58">
    <dxf>
      <fill>
        <patternFill patternType="none">
          <fgColor indexed="64"/>
          <bgColor indexed="65"/>
        </patternFill>
      </fill>
    </dxf>
  </rfmt>
  <rcc rId="1876" sId="2">
    <nc r="I59" t="inlineStr">
      <is>
        <t>passed</t>
      </is>
    </nc>
  </rcc>
  <rcc rId="1877" sId="2">
    <nc r="I117" t="inlineStr">
      <is>
        <t>passed</t>
      </is>
    </nc>
  </rcc>
  <rcc rId="1878" sId="2">
    <nc r="I333" t="inlineStr">
      <is>
        <t>passed</t>
      </is>
    </nc>
  </rcc>
  <rcc rId="1879" sId="2">
    <nc r="I334" t="inlineStr">
      <is>
        <t>passed</t>
      </is>
    </nc>
  </rcc>
  <rcc rId="1880" sId="2">
    <nc r="I394" t="inlineStr">
      <is>
        <t>passed</t>
      </is>
    </nc>
  </rcc>
  <rcc rId="1881" sId="2">
    <nc r="I395" t="inlineStr">
      <is>
        <t>passed</t>
      </is>
    </nc>
  </rcc>
  <rcc rId="1882" sId="2">
    <nc r="I420" t="inlineStr">
      <is>
        <t>passed</t>
      </is>
    </nc>
  </rcc>
  <rcc rId="1883" sId="2">
    <nc r="I462" t="inlineStr">
      <is>
        <t>passed</t>
      </is>
    </nc>
  </rcc>
  <rcc rId="1884" sId="2">
    <nc r="I583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5" sId="2" numFmtId="19">
    <nc r="M58">
      <v>44747</v>
    </nc>
  </rcc>
  <rcc rId="1886" sId="2" numFmtId="19">
    <nc r="M59">
      <v>44747</v>
    </nc>
  </rcc>
  <rcc rId="1887" sId="2" numFmtId="19">
    <nc r="M117">
      <v>44747</v>
    </nc>
  </rcc>
  <rcc rId="1888" sId="2" numFmtId="19">
    <nc r="M333">
      <v>44747</v>
    </nc>
  </rcc>
  <rcc rId="1889" sId="2" numFmtId="19">
    <nc r="M334">
      <v>44747</v>
    </nc>
  </rcc>
  <rcc rId="1890" sId="2" numFmtId="19">
    <nc r="M394">
      <v>44747</v>
    </nc>
  </rcc>
  <rcc rId="1891" sId="2" numFmtId="19">
    <nc r="M395">
      <v>44747</v>
    </nc>
  </rcc>
  <rcc rId="1892" sId="2" numFmtId="19">
    <nc r="M420">
      <v>44747</v>
    </nc>
  </rcc>
  <rcc rId="1893" sId="2" numFmtId="19">
    <nc r="M462">
      <v>44747</v>
    </nc>
  </rcc>
  <rcc rId="1894" sId="2" numFmtId="19">
    <nc r="M583">
      <v>44747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9" sId="2">
    <nc r="I3" t="inlineStr">
      <is>
        <t>passed</t>
      </is>
    </nc>
  </rcc>
  <rfmt sheetId="2" sqref="I3">
    <dxf>
      <fill>
        <patternFill patternType="none">
          <fgColor indexed="64"/>
          <bgColor indexed="65"/>
        </patternFill>
      </fill>
    </dxf>
  </rfmt>
  <rcc rId="1900" sId="2">
    <nc r="I4" t="inlineStr">
      <is>
        <t>passed</t>
      </is>
    </nc>
  </rcc>
  <rcc rId="1901" sId="2">
    <nc r="I5" t="inlineStr">
      <is>
        <t>passed</t>
      </is>
    </nc>
  </rcc>
  <rcc rId="1902" sId="2">
    <nc r="I6" t="inlineStr">
      <is>
        <t>passed</t>
      </is>
    </nc>
  </rcc>
  <rcc rId="1903" sId="2">
    <nc r="I7" t="inlineStr">
      <is>
        <t>passed</t>
      </is>
    </nc>
  </rcc>
  <rcc rId="1904" sId="2">
    <nc r="I9" t="inlineStr">
      <is>
        <t>passed</t>
      </is>
    </nc>
  </rcc>
  <rcc rId="1905" sId="2">
    <nc r="I12" t="inlineStr">
      <is>
        <t>passed</t>
      </is>
    </nc>
  </rcc>
  <rcc rId="1906" sId="2">
    <nc r="I14" t="inlineStr">
      <is>
        <t>passed</t>
      </is>
    </nc>
  </rcc>
  <rcc rId="1907" sId="2">
    <nc r="I31" t="inlineStr">
      <is>
        <t>passed</t>
      </is>
    </nc>
  </rcc>
  <rcc rId="1908" sId="2">
    <nc r="I32" t="inlineStr">
      <is>
        <t>passed</t>
      </is>
    </nc>
  </rcc>
  <rcc rId="1909" sId="2">
    <nc r="I39" t="inlineStr">
      <is>
        <t>passed</t>
      </is>
    </nc>
  </rcc>
  <rcc rId="1910" sId="2">
    <nc r="I40" t="inlineStr">
      <is>
        <t>passed</t>
      </is>
    </nc>
  </rcc>
  <rcc rId="1911" sId="2">
    <nc r="I41" t="inlineStr">
      <is>
        <t>passed</t>
      </is>
    </nc>
  </rcc>
  <rcc rId="1912" sId="2">
    <nc r="I42" t="inlineStr">
      <is>
        <t>passed</t>
      </is>
    </nc>
  </rcc>
  <rcc rId="1913" sId="2">
    <nc r="I43" t="inlineStr">
      <is>
        <t>passed</t>
      </is>
    </nc>
  </rcc>
  <rcc rId="1914" sId="2">
    <nc r="I50" t="inlineStr">
      <is>
        <t>passed</t>
      </is>
    </nc>
  </rcc>
  <rcc rId="1915" sId="2">
    <nc r="I60" t="inlineStr">
      <is>
        <t>passed</t>
      </is>
    </nc>
  </rcc>
  <rcc rId="1916" sId="2">
    <nc r="I64" t="inlineStr">
      <is>
        <t>passed</t>
      </is>
    </nc>
  </rcc>
  <rcc rId="1917" sId="2">
    <nc r="I65" t="inlineStr">
      <is>
        <t>passed</t>
      </is>
    </nc>
  </rcc>
  <rcc rId="1918" sId="2">
    <nc r="I74" t="inlineStr">
      <is>
        <t>passed</t>
      </is>
    </nc>
  </rcc>
  <rcc rId="1919" sId="2">
    <nc r="I75" t="inlineStr">
      <is>
        <t>passed</t>
      </is>
    </nc>
  </rcc>
  <rcc rId="1920" sId="2">
    <nc r="I80" t="inlineStr">
      <is>
        <t>passed</t>
      </is>
    </nc>
  </rcc>
  <rcc rId="1921" sId="2">
    <nc r="I82" t="inlineStr">
      <is>
        <t>passed</t>
      </is>
    </nc>
  </rcc>
  <rcc rId="1922" sId="2">
    <nc r="I84" t="inlineStr">
      <is>
        <t>passed</t>
      </is>
    </nc>
  </rcc>
  <rcc rId="1923" sId="2">
    <nc r="I85" t="inlineStr">
      <is>
        <t>passed</t>
      </is>
    </nc>
  </rcc>
  <rcc rId="1924" sId="2">
    <nc r="I88" t="inlineStr">
      <is>
        <t>passed</t>
      </is>
    </nc>
  </rcc>
  <rcc rId="1925" sId="2">
    <nc r="I89" t="inlineStr">
      <is>
        <t>passed</t>
      </is>
    </nc>
  </rcc>
  <rcc rId="1926" sId="2">
    <nc r="I102" t="inlineStr">
      <is>
        <t>passed</t>
      </is>
    </nc>
  </rcc>
  <rcc rId="1927" sId="2">
    <nc r="I104" t="inlineStr">
      <is>
        <t>passed</t>
      </is>
    </nc>
  </rcc>
  <rcc rId="1928" sId="2">
    <nc r="I108" t="inlineStr">
      <is>
        <t>passed</t>
      </is>
    </nc>
  </rcc>
  <rcc rId="1929" sId="2">
    <nc r="I111" t="inlineStr">
      <is>
        <t>passed</t>
      </is>
    </nc>
  </rcc>
  <rcc rId="1930" sId="2">
    <nc r="I115" t="inlineStr">
      <is>
        <t>passed</t>
      </is>
    </nc>
  </rcc>
  <rcc rId="1931" sId="2">
    <nc r="I116" t="inlineStr">
      <is>
        <t>passed</t>
      </is>
    </nc>
  </rcc>
  <rcc rId="1932" sId="2">
    <nc r="I119" t="inlineStr">
      <is>
        <t>passed</t>
      </is>
    </nc>
  </rcc>
  <rcc rId="1933" sId="2">
    <nc r="I128" t="inlineStr">
      <is>
        <t>passed</t>
      </is>
    </nc>
  </rcc>
  <rcc rId="1934" sId="2">
    <nc r="I132" t="inlineStr">
      <is>
        <t>passed</t>
      </is>
    </nc>
  </rcc>
  <rcc rId="1935" sId="2">
    <nc r="I151" t="inlineStr">
      <is>
        <t>passed</t>
      </is>
    </nc>
  </rcc>
  <rcc rId="1936" sId="2">
    <nc r="I152" t="inlineStr">
      <is>
        <t>passed</t>
      </is>
    </nc>
  </rcc>
  <rcc rId="1937" sId="2">
    <nc r="I156" t="inlineStr">
      <is>
        <t>passed</t>
      </is>
    </nc>
  </rcc>
  <rcc rId="1938" sId="2">
    <nc r="I161" t="inlineStr">
      <is>
        <t>passed</t>
      </is>
    </nc>
  </rcc>
  <rcc rId="1939" sId="2">
    <nc r="I163" t="inlineStr">
      <is>
        <t>passed</t>
      </is>
    </nc>
  </rcc>
  <rcc rId="1940" sId="2">
    <nc r="I164" t="inlineStr">
      <is>
        <t>passed</t>
      </is>
    </nc>
  </rcc>
  <rcc rId="1941" sId="2">
    <nc r="I165" t="inlineStr">
      <is>
        <t>passed</t>
      </is>
    </nc>
  </rcc>
  <rcc rId="1942" sId="2">
    <nc r="I170" t="inlineStr">
      <is>
        <t>passed</t>
      </is>
    </nc>
  </rcc>
  <rcc rId="1943" sId="2">
    <nc r="I171" t="inlineStr">
      <is>
        <t>passed</t>
      </is>
    </nc>
  </rcc>
  <rcc rId="1944" sId="2">
    <nc r="I173" t="inlineStr">
      <is>
        <t>passed</t>
      </is>
    </nc>
  </rcc>
  <rcc rId="1945" sId="2">
    <nc r="I174" t="inlineStr">
      <is>
        <t>passed</t>
      </is>
    </nc>
  </rcc>
  <rcc rId="1946" sId="2">
    <nc r="I182" t="inlineStr">
      <is>
        <t>passed</t>
      </is>
    </nc>
  </rcc>
  <rcc rId="1947" sId="2">
    <nc r="I186" t="inlineStr">
      <is>
        <t>passed</t>
      </is>
    </nc>
  </rcc>
  <rcc rId="1948" sId="2">
    <nc r="I189" t="inlineStr">
      <is>
        <t>passed</t>
      </is>
    </nc>
  </rcc>
  <rcc rId="1949" sId="2">
    <nc r="I220" t="inlineStr">
      <is>
        <t>passed</t>
      </is>
    </nc>
  </rcc>
  <rcc rId="1950" sId="2">
    <nc r="I222" t="inlineStr">
      <is>
        <t>passed</t>
      </is>
    </nc>
  </rcc>
  <rcc rId="1951" sId="2">
    <nc r="I224" t="inlineStr">
      <is>
        <t>passed</t>
      </is>
    </nc>
  </rcc>
  <rcc rId="1952" sId="2">
    <nc r="I226" t="inlineStr">
      <is>
        <t>passed</t>
      </is>
    </nc>
  </rcc>
  <rcc rId="1953" sId="2">
    <nc r="I227" t="inlineStr">
      <is>
        <t>passed</t>
      </is>
    </nc>
  </rcc>
  <rcc rId="1954" sId="2">
    <nc r="I243" t="inlineStr">
      <is>
        <t>passed</t>
      </is>
    </nc>
  </rcc>
  <rcc rId="1955" sId="2">
    <nc r="I254" t="inlineStr">
      <is>
        <t>passed</t>
      </is>
    </nc>
  </rcc>
  <rcc rId="1956" sId="2">
    <nc r="I256" t="inlineStr">
      <is>
        <t>passed</t>
      </is>
    </nc>
  </rcc>
  <rcc rId="1957" sId="2">
    <nc r="I287" t="inlineStr">
      <is>
        <t>passed</t>
      </is>
    </nc>
  </rcc>
  <rcc rId="1958" sId="2">
    <nc r="I288" t="inlineStr">
      <is>
        <t>passed</t>
      </is>
    </nc>
  </rcc>
  <rcc rId="1959" sId="2">
    <nc r="I298" t="inlineStr">
      <is>
        <t>passed</t>
      </is>
    </nc>
  </rcc>
  <rcc rId="1960" sId="2">
    <nc r="I305" t="inlineStr">
      <is>
        <t>passed</t>
      </is>
    </nc>
  </rcc>
  <rcc rId="1961" sId="2">
    <nc r="I325" t="inlineStr">
      <is>
        <t>passed</t>
      </is>
    </nc>
  </rcc>
  <rcc rId="1962" sId="2">
    <nc r="I326" t="inlineStr">
      <is>
        <t>passed</t>
      </is>
    </nc>
  </rcc>
  <rcc rId="1963" sId="2">
    <nc r="I329" t="inlineStr">
      <is>
        <t>passed</t>
      </is>
    </nc>
  </rcc>
  <rcc rId="1964" sId="2">
    <nc r="I337" t="inlineStr">
      <is>
        <t>passed</t>
      </is>
    </nc>
  </rcc>
  <rcc rId="1965" sId="2">
    <nc r="I339" t="inlineStr">
      <is>
        <t>passed</t>
      </is>
    </nc>
  </rcc>
  <rcc rId="1966" sId="2">
    <nc r="I341" t="inlineStr">
      <is>
        <t>passed</t>
      </is>
    </nc>
  </rcc>
  <rcc rId="1967" sId="2">
    <nc r="I385" t="inlineStr">
      <is>
        <t>passed</t>
      </is>
    </nc>
  </rcc>
  <rcc rId="1968" sId="2">
    <nc r="I389" t="inlineStr">
      <is>
        <t>passed</t>
      </is>
    </nc>
  </rcc>
  <rcc rId="1969" sId="2">
    <nc r="I390" t="inlineStr">
      <is>
        <t>passed</t>
      </is>
    </nc>
  </rcc>
  <rcc rId="1970" sId="2">
    <nc r="I392" t="inlineStr">
      <is>
        <t>passed</t>
      </is>
    </nc>
  </rcc>
  <rcc rId="1971" sId="2">
    <nc r="I399" t="inlineStr">
      <is>
        <t>passed</t>
      </is>
    </nc>
  </rcc>
  <rcc rId="1972" sId="2">
    <nc r="I401" t="inlineStr">
      <is>
        <t>passed</t>
      </is>
    </nc>
  </rcc>
  <rcc rId="1973" sId="2">
    <nc r="I408" t="inlineStr">
      <is>
        <t>passed</t>
      </is>
    </nc>
  </rcc>
  <rcc rId="1974" sId="2">
    <nc r="I411" t="inlineStr">
      <is>
        <t>passed</t>
      </is>
    </nc>
  </rcc>
  <rcc rId="1975" sId="2">
    <nc r="I415" t="inlineStr">
      <is>
        <t>passed</t>
      </is>
    </nc>
  </rcc>
  <rcc rId="1976" sId="2">
    <nc r="I438" t="inlineStr">
      <is>
        <t>passed</t>
      </is>
    </nc>
  </rcc>
  <rcc rId="1977" sId="2">
    <nc r="I441" t="inlineStr">
      <is>
        <t>passed</t>
      </is>
    </nc>
  </rcc>
  <rcc rId="1978" sId="2">
    <nc r="I448" t="inlineStr">
      <is>
        <t>passed</t>
      </is>
    </nc>
  </rcc>
  <rcc rId="1979" sId="2">
    <nc r="I481" t="inlineStr">
      <is>
        <t>passed</t>
      </is>
    </nc>
  </rcc>
  <rcc rId="1980" sId="2">
    <nc r="I482" t="inlineStr">
      <is>
        <t>passed</t>
      </is>
    </nc>
  </rcc>
  <rcc rId="1981" sId="2">
    <nc r="I484" t="inlineStr">
      <is>
        <t>passed</t>
      </is>
    </nc>
  </rcc>
  <rcc rId="1982" sId="2">
    <nc r="I485" t="inlineStr">
      <is>
        <t>passed</t>
      </is>
    </nc>
  </rcc>
  <rcc rId="1983" sId="2">
    <nc r="I488" t="inlineStr">
      <is>
        <t>passed</t>
      </is>
    </nc>
  </rcc>
  <rcc rId="1984" sId="2">
    <nc r="I493" t="inlineStr">
      <is>
        <t>passed</t>
      </is>
    </nc>
  </rcc>
  <rcc rId="1985" sId="2">
    <nc r="I498" t="inlineStr">
      <is>
        <t>passed</t>
      </is>
    </nc>
  </rcc>
  <rcc rId="1986" sId="2">
    <nc r="I499" t="inlineStr">
      <is>
        <t>passed</t>
      </is>
    </nc>
  </rcc>
  <rcc rId="1987" sId="2">
    <nc r="I500" t="inlineStr">
      <is>
        <t>passed</t>
      </is>
    </nc>
  </rcc>
  <rcc rId="1988" sId="2">
    <nc r="I508" t="inlineStr">
      <is>
        <t>passed</t>
      </is>
    </nc>
  </rcc>
  <rcc rId="1989" sId="2">
    <nc r="I509" t="inlineStr">
      <is>
        <t>passed</t>
      </is>
    </nc>
  </rcc>
  <rcc rId="1990" sId="2">
    <nc r="I510" t="inlineStr">
      <is>
        <t>passed</t>
      </is>
    </nc>
  </rcc>
  <rcc rId="1991" sId="2">
    <nc r="I511" t="inlineStr">
      <is>
        <t>passed</t>
      </is>
    </nc>
  </rcc>
  <rcc rId="1992" sId="2">
    <nc r="I512" t="inlineStr">
      <is>
        <t>passed</t>
      </is>
    </nc>
  </rcc>
  <rcc rId="1993" sId="2">
    <nc r="I514" t="inlineStr">
      <is>
        <t>passed</t>
      </is>
    </nc>
  </rcc>
  <rcc rId="1994" sId="2">
    <nc r="I528" t="inlineStr">
      <is>
        <t>passed</t>
      </is>
    </nc>
  </rcc>
  <rcc rId="1995" sId="2">
    <nc r="I531" t="inlineStr">
      <is>
        <t>passed</t>
      </is>
    </nc>
  </rcc>
  <rcc rId="1996" sId="2">
    <nc r="I532" t="inlineStr">
      <is>
        <t>passed</t>
      </is>
    </nc>
  </rcc>
  <rcc rId="1997" sId="2">
    <nc r="I534" t="inlineStr">
      <is>
        <t>passed</t>
      </is>
    </nc>
  </rcc>
  <rcc rId="1998" sId="2">
    <nc r="I540" t="inlineStr">
      <is>
        <t>passed</t>
      </is>
    </nc>
  </rcc>
  <rcc rId="1999" sId="2">
    <nc r="I541" t="inlineStr">
      <is>
        <t>passed</t>
      </is>
    </nc>
  </rcc>
  <rcc rId="2000" sId="2">
    <nc r="I542" t="inlineStr">
      <is>
        <t>passed</t>
      </is>
    </nc>
  </rcc>
  <rcc rId="2001" sId="2">
    <nc r="I543" t="inlineStr">
      <is>
        <t>passed</t>
      </is>
    </nc>
  </rcc>
  <rcc rId="2002" sId="2">
    <nc r="I552" t="inlineStr">
      <is>
        <t>passed</t>
      </is>
    </nc>
  </rcc>
  <rcc rId="2003" sId="2">
    <nc r="I556" t="inlineStr">
      <is>
        <t>passed</t>
      </is>
    </nc>
  </rcc>
  <rcc rId="2004" sId="2">
    <nc r="I557" t="inlineStr">
      <is>
        <t>passed</t>
      </is>
    </nc>
  </rcc>
  <rcc rId="2005" sId="2">
    <nc r="I568" t="inlineStr">
      <is>
        <t>passed</t>
      </is>
    </nc>
  </rcc>
  <rcc rId="2006" sId="2">
    <nc r="I581" t="inlineStr">
      <is>
        <t>passed</t>
      </is>
    </nc>
  </rcc>
  <rcc rId="2007" sId="2">
    <nc r="I608" t="inlineStr">
      <is>
        <t>passed</t>
      </is>
    </nc>
  </rcc>
  <rcc rId="2008" sId="2">
    <nc r="I609" t="inlineStr">
      <is>
        <t>passed</t>
      </is>
    </nc>
  </rcc>
  <rcc rId="2009" sId="2">
    <nc r="I610" t="inlineStr">
      <is>
        <t>passed</t>
      </is>
    </nc>
  </rcc>
  <rcc rId="2010" sId="2">
    <nc r="I618" t="inlineStr">
      <is>
        <t>passed</t>
      </is>
    </nc>
  </rcc>
  <rcc rId="2011" sId="2">
    <nc r="I620" t="inlineStr">
      <is>
        <t>passed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4" sId="1" xfDxf="1" dxf="1">
    <oc r="B6" t="inlineStr">
      <is>
        <t>ADL-M-COBALT-CONS-22.09.5.71B</t>
      </is>
    </oc>
    <nc r="B6" t="inlineStr">
      <is>
        <t xml:space="preserve">ADL-M-COBALT-CONS-22.24.6.38A </t>
      </is>
    </nc>
    <ndxf>
      <font>
        <b/>
        <sz val="10"/>
        <name val="Segoe UI"/>
        <scheme val="none"/>
      </font>
    </ndxf>
  </rcc>
  <rfmt sheetId="1" sqref="B6" start="0" length="2147483647">
    <dxf>
      <font>
        <b val="0"/>
      </font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7" sId="1">
    <oc r="B6" t="inlineStr">
      <is>
        <t xml:space="preserve">ADL-M-COBALT-CONS-22.24.6.38A </t>
      </is>
    </oc>
    <nc r="B6" t="inlineStr">
      <is>
        <r>
          <rPr>
            <sz val="10"/>
            <color theme="1"/>
            <rFont val="Calibri"/>
            <family val="2"/>
          </rPr>
          <t>ADL-M-COBALT-CONS-22.24.6.38A</t>
        </r>
        <r>
          <rPr>
            <sz val="10"/>
            <color theme="1"/>
            <rFont val="Segoe UI"/>
            <family val="2"/>
          </rPr>
          <t xml:space="preserve"> 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odxf="1" dxf="1">
    <oc r="A71">
      <f>HYPERLINK("https://hsdes.intel.com/resource/14013158547","14013158547")</f>
    </oc>
    <nc r="A71">
      <f>HYPERLINK("https://hsdes.intel.com/resource/14013158547","14013158547")</f>
    </nc>
    <odxf>
      <font>
        <u val="none"/>
        <color theme="0"/>
      </font>
    </odxf>
    <ndxf>
      <font>
        <u/>
        <color theme="10"/>
      </font>
    </ndxf>
  </rcc>
  <rcc rId="4" sId="2" odxf="1" dxf="1">
    <oc r="A72">
      <f>HYPERLINK("https://hsdes.intel.com/resource/14013161602","14013161602")</f>
    </oc>
    <nc r="A72">
      <f>HYPERLINK("https://hsdes.intel.com/resource/14013161602","14013161602")</f>
    </nc>
    <odxf>
      <font>
        <u val="none"/>
        <color theme="0"/>
      </font>
    </odxf>
    <ndxf>
      <font>
        <u/>
        <color theme="10"/>
      </font>
    </ndxf>
  </rcc>
  <rcc rId="5" sId="2" odxf="1" dxf="1">
    <oc r="A73">
      <f>HYPERLINK("https://hsdes.intel.com/resource/14013157230","14013157230")</f>
    </oc>
    <nc r="A73">
      <f>HYPERLINK("https://hsdes.intel.com/resource/14013157230","14013157230")</f>
    </nc>
    <odxf>
      <font>
        <u val="none"/>
        <color theme="0"/>
      </font>
    </odxf>
    <ndxf>
      <font>
        <u/>
        <color theme="10"/>
      </font>
    </ndxf>
  </rcc>
  <rcc rId="6" sId="2">
    <nc r="I497" t="inlineStr">
      <is>
        <t>passed</t>
      </is>
    </nc>
  </rcc>
  <rfmt sheetId="2" sqref="I497">
    <dxf>
      <fill>
        <patternFill patternType="none">
          <fgColor indexed="64"/>
          <bgColor indexed="65"/>
        </patternFill>
      </fill>
    </dxf>
  </rfmt>
  <rcc rId="7" sId="2" numFmtId="19">
    <nc r="M497">
      <v>44741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2">
    <nc r="I167" t="inlineStr">
      <is>
        <t>passed</t>
      </is>
    </nc>
  </rcc>
  <rfmt sheetId="2" sqref="I167">
    <dxf>
      <fill>
        <patternFill patternType="none">
          <fgColor indexed="64"/>
          <bgColor indexed="65"/>
        </patternFill>
      </fill>
    </dxf>
  </rfmt>
  <rcc rId="96" sId="2" numFmtId="19">
    <nc r="M167">
      <v>44741</v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8" sId="2">
    <oc r="I333" t="inlineStr">
      <is>
        <t>passed</t>
      </is>
    </oc>
    <nc r="I333" t="inlineStr">
      <is>
        <t>Failed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9" sId="1" odxf="1" dxf="1">
    <oc r="B6" t="inlineStr">
      <is>
        <r>
          <rPr>
            <sz val="10"/>
            <color theme="1"/>
            <rFont val="Calibri"/>
            <family val="2"/>
          </rPr>
          <t>ADL-M-COBALT-CONS-22.24.6.38A</t>
        </r>
        <r>
          <rPr>
            <sz val="10"/>
            <color theme="1"/>
            <rFont val="Segoe UI"/>
            <family val="2"/>
          </rPr>
          <t xml:space="preserve"> </t>
        </r>
      </is>
    </oc>
    <nc r="B6" t="inlineStr">
      <is>
        <t>ADL-M-SV2-CONS-22.16.4.29A</t>
      </is>
    </nc>
    <ndxf>
      <font>
        <sz val="10"/>
        <name val="Segoe UI"/>
        <scheme val="none"/>
      </font>
    </ndxf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0" sId="1">
    <oc r="B4" t="inlineStr">
      <is>
        <t>V3253_00_311</t>
      </is>
    </oc>
    <nc r="B4" t="inlineStr">
      <is>
        <t>V3275_00_314</t>
      </is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1" sId="2">
    <nc r="J83" t="inlineStr">
      <is>
        <t>Harshitha</t>
      </is>
    </nc>
  </rcc>
  <rfmt sheetId="2" sqref="J83">
    <dxf>
      <fill>
        <patternFill patternType="none">
          <fgColor indexed="64"/>
          <bgColor indexed="65"/>
        </patternFill>
      </fill>
    </dxf>
  </rfmt>
  <rcc rId="2022" sId="2">
    <nc r="J150" t="inlineStr">
      <is>
        <t>Harshitha</t>
      </is>
    </nc>
  </rcc>
  <rcc rId="2023" sId="2">
    <nc r="J155" t="inlineStr">
      <is>
        <t>Harshitha</t>
      </is>
    </nc>
  </rcc>
  <rcc rId="2024" sId="2">
    <nc r="J184" t="inlineStr">
      <is>
        <t>Harshitha</t>
      </is>
    </nc>
  </rcc>
  <rcc rId="2025" sId="2">
    <nc r="J192" t="inlineStr">
      <is>
        <t>Harshitha</t>
      </is>
    </nc>
  </rcc>
  <rcc rId="2026" sId="2">
    <nc r="J193" t="inlineStr">
      <is>
        <t>Harshitha</t>
      </is>
    </nc>
  </rcc>
  <rcc rId="2027" sId="2">
    <nc r="J194" t="inlineStr">
      <is>
        <t>Harshitha</t>
      </is>
    </nc>
  </rcc>
  <rcc rId="2028" sId="2">
    <nc r="J215" t="inlineStr">
      <is>
        <t>Harshitha</t>
      </is>
    </nc>
  </rcc>
  <rcc rId="2029" sId="2">
    <nc r="J216" t="inlineStr">
      <is>
        <t>Harshitha</t>
      </is>
    </nc>
  </rcc>
  <rcc rId="2030" sId="2">
    <nc r="J219" t="inlineStr">
      <is>
        <t>Harshitha</t>
      </is>
    </nc>
  </rcc>
  <rcc rId="2031" sId="2">
    <nc r="J225" t="inlineStr">
      <is>
        <t>Priyanka</t>
      </is>
    </nc>
  </rcc>
  <rfmt sheetId="2" sqref="J225">
    <dxf>
      <fill>
        <patternFill patternType="none">
          <fgColor indexed="64"/>
          <bgColor indexed="65"/>
        </patternFill>
      </fill>
    </dxf>
  </rfmt>
  <rfmt sheetId="2" sqref="J225">
    <dxf>
      <fill>
        <patternFill patternType="none">
          <fgColor indexed="64"/>
          <bgColor indexed="65"/>
        </patternFill>
      </fill>
    </dxf>
  </rfmt>
  <rcc rId="2032" sId="2">
    <nc r="J252" t="inlineStr">
      <is>
        <t>Priyanka</t>
      </is>
    </nc>
  </rcc>
  <rcc rId="2033" sId="2">
    <nc r="J269" t="inlineStr">
      <is>
        <t>Priyanka</t>
      </is>
    </nc>
  </rcc>
  <rcc rId="2034" sId="2">
    <nc r="J270" t="inlineStr">
      <is>
        <t>Priyanka</t>
      </is>
    </nc>
  </rcc>
  <rcc rId="2035" sId="2">
    <nc r="J323" t="inlineStr">
      <is>
        <t>Priyanka</t>
      </is>
    </nc>
  </rcc>
  <rcc rId="2036" sId="2">
    <nc r="J327" t="inlineStr">
      <is>
        <t>Priyanka</t>
      </is>
    </nc>
  </rcc>
  <rcc rId="2037" sId="2">
    <nc r="J330" t="inlineStr">
      <is>
        <t>Priyanka</t>
      </is>
    </nc>
  </rcc>
  <rcc rId="2038" sId="2">
    <nc r="J338" t="inlineStr">
      <is>
        <t>Gopika</t>
      </is>
    </nc>
  </rcc>
  <rfmt sheetId="2" sqref="J338">
    <dxf>
      <fill>
        <patternFill patternType="none">
          <fgColor indexed="64"/>
          <bgColor indexed="65"/>
        </patternFill>
      </fill>
    </dxf>
  </rfmt>
  <rfmt sheetId="2" sqref="J338">
    <dxf>
      <fill>
        <patternFill patternType="none">
          <fgColor indexed="64"/>
          <bgColor indexed="65"/>
        </patternFill>
      </fill>
    </dxf>
  </rfmt>
  <rcc rId="2039" sId="2">
    <nc r="J352" t="inlineStr">
      <is>
        <t>Gopika</t>
      </is>
    </nc>
  </rcc>
  <rcc rId="2040" sId="2">
    <nc r="J368" t="inlineStr">
      <is>
        <t>Gopika</t>
      </is>
    </nc>
  </rcc>
  <rcc rId="2041" sId="2">
    <nc r="J369" t="inlineStr">
      <is>
        <t>Gopika</t>
      </is>
    </nc>
  </rcc>
  <rcc rId="2042" sId="2">
    <nc r="J373" t="inlineStr">
      <is>
        <t>Gopika</t>
      </is>
    </nc>
  </rcc>
  <rcc rId="2043" sId="2">
    <nc r="J376" t="inlineStr">
      <is>
        <t>Gopika</t>
      </is>
    </nc>
  </rcc>
  <rcc rId="2044" sId="2">
    <nc r="J398" t="inlineStr">
      <is>
        <t>Gopika</t>
      </is>
    </nc>
  </rcc>
  <rcc rId="2045" sId="2">
    <nc r="J407" t="inlineStr">
      <is>
        <t>Aishwarya</t>
      </is>
    </nc>
  </rcc>
  <rfmt sheetId="2" sqref="J407">
    <dxf>
      <fill>
        <patternFill patternType="none">
          <fgColor indexed="64"/>
          <bgColor indexed="65"/>
        </patternFill>
      </fill>
    </dxf>
  </rfmt>
  <rfmt sheetId="2" sqref="J407">
    <dxf>
      <fill>
        <patternFill patternType="none">
          <fgColor indexed="64"/>
          <bgColor indexed="65"/>
        </patternFill>
      </fill>
    </dxf>
  </rfmt>
  <rcc rId="2046" sId="2">
    <nc r="J452" t="inlineStr">
      <is>
        <t>Aishwarya</t>
      </is>
    </nc>
  </rcc>
  <rcc rId="2047" sId="2">
    <nc r="J547" t="inlineStr">
      <is>
        <t>Aishwarya</t>
      </is>
    </nc>
  </rcc>
  <rcc rId="2048" sId="2">
    <nc r="J570" t="inlineStr">
      <is>
        <t>Aishwarya</t>
      </is>
    </nc>
  </rcc>
  <rcc rId="2049" sId="2">
    <nc r="J571" t="inlineStr">
      <is>
        <t>Aishwarya</t>
      </is>
    </nc>
  </rcc>
  <rcc rId="2050" sId="2">
    <nc r="J572" t="inlineStr">
      <is>
        <t>Aishwarya</t>
      </is>
    </nc>
  </rcc>
  <rcc rId="2051" sId="2">
    <nc r="J600" t="inlineStr">
      <is>
        <t>Aishwarya</t>
      </is>
    </nc>
  </rcc>
  <rcc rId="2052" sId="2">
    <nc r="J603" t="inlineStr">
      <is>
        <t>Aishwarya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9" sId="1">
    <oc r="B4" t="inlineStr">
      <is>
        <t>V3275_00_314</t>
      </is>
    </oc>
    <nc r="B4" t="inlineStr">
      <is>
        <t>V3275_00_314_SV2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064" sheetId="2" source="B1:B1048576" destination="X1:X1048576" sourceSheetId="2">
    <rfmt sheetId="2" xfDxf="1" sqref="X1:X1048576" start="0" length="0"/>
    <rfmt sheetId="2" sqref="X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</rm>
  <rm rId="2065" sheetId="2" source="C1:C1048576" destination="B1:B1048576" sourceSheetId="2">
    <rfmt sheetId="2" xfDxf="1" sqref="B1:B1048576" start="0" length="0"/>
    <rfmt sheetId="2" sqref="B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</rm>
  <rm rId="2066" sheetId="2" source="I1:I1048576" destination="C1:C1048576" sourceSheetId="2">
    <undo index="65535" exp="area" ref3D="1" dr="$I$1:$M$623" dn="Z_1D39C86F_BF50_4FEF_AC39_E4577EAC1934_.wvu.FilterData" sId="2"/>
    <rfmt sheetId="2" xfDxf="1" sqref="C1:C1048576" start="0" length="0"/>
    <rfmt sheetId="2" sqref="C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</rm>
  <rcc rId="2067" sId="2">
    <oc r="A1" t="inlineStr">
      <is>
        <t>ID</t>
      </is>
    </oc>
    <nc r="A1" t="inlineStr">
      <is>
        <t>TCD_ID</t>
      </is>
    </nc>
  </rcc>
  <rcc rId="2068" sId="2">
    <oc r="B1" t="inlineStr">
      <is>
        <t>TC_Name</t>
      </is>
    </oc>
    <nc r="B1" t="inlineStr">
      <is>
        <t>TCD_Title</t>
      </is>
    </nc>
  </rcc>
  <rdn rId="0" localSheetId="2" customView="1" name="Z_C13B6F9B_814F_4B11_82E0_958F9578DCA0_.wvu.Cols" hidden="1" oldHidden="1">
    <formula>Test_Data!$D:$H,Test_Data!$Q:$U</formula>
  </rdn>
  <rdn rId="0" localSheetId="2" customView="1" name="Z_C13B6F9B_814F_4B11_82E0_958F9578DCA0_.wvu.FilterData" hidden="1" oldHidden="1">
    <formula>Test_Data!$A$1:$V$623</formula>
  </rdn>
  <rcv guid="{C13B6F9B-814F-4B11-82E0-958F9578DCA0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2">
    <nc r="I601" t="inlineStr">
      <is>
        <t>passed</t>
      </is>
    </nc>
  </rcc>
  <rfmt sheetId="2" sqref="I601">
    <dxf>
      <fill>
        <patternFill patternType="none">
          <fgColor indexed="64"/>
          <bgColor indexed="65"/>
        </patternFill>
      </fill>
    </dxf>
  </rfmt>
  <rcc rId="98" sId="2" numFmtId="19">
    <nc r="M601">
      <v>44741</v>
    </nc>
  </rcc>
  <rcc rId="99" sId="2" xfDxf="1" dxf="1">
    <nc r="C625">
      <v>14013165526</v>
    </nc>
  </rcc>
  <rfmt sheetId="2" sqref="I197">
    <dxf>
      <fill>
        <patternFill patternType="none">
          <fgColor indexed="64"/>
          <bgColor indexed="65"/>
        </patternFill>
      </fill>
    </dxf>
  </rfmt>
  <rfmt sheetId="2" sqref="L197" start="0" length="0">
    <dxf>
      <numFmt numFmtId="19" formatCode="m/d/yyyy"/>
    </dxf>
  </rfmt>
  <rcc rId="100" sId="2">
    <nc r="I195" t="inlineStr">
      <is>
        <t>passed</t>
      </is>
    </nc>
  </rcc>
  <rfmt sheetId="2" sqref="I195">
    <dxf>
      <fill>
        <patternFill patternType="none">
          <fgColor indexed="64"/>
          <bgColor indexed="65"/>
        </patternFill>
      </fill>
    </dxf>
  </rfmt>
  <rcc rId="101" sId="2" odxf="1" dxf="1" numFmtId="19">
    <nc r="L195">
      <v>44741</v>
    </nc>
    <odxf>
      <numFmt numFmtId="0" formatCode="General"/>
    </odxf>
    <ndxf>
      <numFmt numFmtId="19" formatCode="m/d/yyyy"/>
    </ndxf>
  </rcc>
  <rcc rId="102" sId="2">
    <nc r="I81" t="inlineStr">
      <is>
        <t>passed</t>
      </is>
    </nc>
  </rcc>
  <rfmt sheetId="2" sqref="I81">
    <dxf>
      <fill>
        <patternFill patternType="none">
          <fgColor indexed="64"/>
          <bgColor indexed="65"/>
        </patternFill>
      </fill>
    </dxf>
  </rfmt>
  <rcc rId="103" sId="2" odxf="1" dxf="1" numFmtId="19">
    <nc r="L81">
      <v>44741</v>
    </nc>
    <odxf>
      <numFmt numFmtId="0" formatCode="General"/>
    </odxf>
    <ndxf>
      <numFmt numFmtId="19" formatCode="m/d/yyyy"/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2">
    <nc r="I409" t="inlineStr">
      <is>
        <t>passed</t>
      </is>
    </nc>
  </rcc>
  <rfmt sheetId="2" sqref="I409">
    <dxf>
      <fill>
        <patternFill patternType="none">
          <fgColor indexed="64"/>
          <bgColor indexed="65"/>
        </patternFill>
      </fill>
    </dxf>
  </rfmt>
  <rcc rId="105" sId="2" numFmtId="19">
    <nc r="M409">
      <v>44741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2">
    <oc r="C625">
      <v>14013165526</v>
    </oc>
    <nc r="C625"/>
  </rcc>
  <rcc rId="107" sId="2">
    <nc r="I584" t="inlineStr">
      <is>
        <t>passed</t>
      </is>
    </nc>
  </rcc>
  <rfmt sheetId="2" sqref="I584">
    <dxf>
      <fill>
        <patternFill patternType="none">
          <fgColor indexed="64"/>
          <bgColor indexed="65"/>
        </patternFill>
      </fill>
    </dxf>
  </rfmt>
  <rcc rId="108" sId="2" numFmtId="19">
    <nc r="M584">
      <v>44741</v>
    </nc>
  </rcc>
  <rcc rId="109" sId="2" numFmtId="19">
    <nc r="M585">
      <v>44741</v>
    </nc>
  </rcc>
  <rcc rId="110" sId="2">
    <nc r="I585" t="inlineStr">
      <is>
        <t>passed</t>
      </is>
    </nc>
  </rcc>
  <rfmt sheetId="2" sqref="I585">
    <dxf>
      <fill>
        <patternFill patternType="none">
          <fgColor indexed="64"/>
          <bgColor indexed="65"/>
        </patternFill>
      </fill>
    </dxf>
  </rfmt>
  <rcc rId="111" sId="2">
    <nc r="I86" t="inlineStr">
      <is>
        <t>passed</t>
      </is>
    </nc>
  </rcc>
  <rfmt sheetId="2" sqref="I86">
    <dxf>
      <fill>
        <patternFill patternType="none">
          <fgColor indexed="64"/>
          <bgColor indexed="65"/>
        </patternFill>
      </fill>
    </dxf>
  </rfmt>
  <rcc rId="112" sId="2" numFmtId="19">
    <nc r="M86">
      <v>44741</v>
    </nc>
  </rcc>
  <rcc rId="113" sId="2">
    <nc r="I87" t="inlineStr">
      <is>
        <t>passed</t>
      </is>
    </nc>
  </rcc>
  <rfmt sheetId="2" sqref="I87">
    <dxf>
      <fill>
        <patternFill patternType="none">
          <fgColor indexed="64"/>
          <bgColor indexed="65"/>
        </patternFill>
      </fill>
    </dxf>
  </rfmt>
  <rcc rId="114" sId="2" numFmtId="19">
    <nc r="M87">
      <v>44741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2">
    <nc r="I51" t="inlineStr">
      <is>
        <t>passed</t>
      </is>
    </nc>
  </rcc>
  <rfmt sheetId="2" sqref="I51">
    <dxf>
      <fill>
        <patternFill patternType="none">
          <fgColor indexed="64"/>
          <bgColor indexed="65"/>
        </patternFill>
      </fill>
    </dxf>
  </rfmt>
  <rcc rId="116" sId="2" numFmtId="19">
    <nc r="M51">
      <v>44741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17" sheetId="2" source="L81" destination="M81" sourceSheetId="2">
    <rfmt sheetId="2" sqref="M81" start="0" length="0">
      <dxf>
        <numFmt numFmtId="19" formatCode="m/d/yyyy"/>
      </dxf>
    </rfmt>
  </rm>
  <rm rId="118" sheetId="2" source="L195" destination="M195" sourceSheetId="2">
    <rfmt sheetId="2" sqref="M195" start="0" length="0">
      <dxf>
        <numFmt numFmtId="19" formatCode="m/d/yyyy"/>
      </dxf>
    </rfmt>
  </rm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2" odxf="1" dxf="1">
    <oc r="B577">
      <f>HYPERLINK("https://hsdes.intel.com/resource/14013179047","14013179047")</f>
    </oc>
    <nc r="B577">
      <f>HYPERLINK("https://hsdes.intel.com/resource/14013179047","14013179047")</f>
    </nc>
    <odxf>
      <font>
        <u val="none"/>
        <color theme="0"/>
      </font>
    </odxf>
    <ndxf>
      <font>
        <u/>
        <color theme="10"/>
      </font>
    </ndxf>
  </rcc>
  <rcc rId="122" sId="2" odxf="1" dxf="1">
    <oc r="B299">
      <f>HYPERLINK("https://hsdes.intel.com/resource/14013178166","14013178166")</f>
    </oc>
    <nc r="B299">
      <f>HYPERLINK("https://hsdes.intel.com/resource/14013178166","14013178166")</f>
    </nc>
    <odxf>
      <font>
        <u val="none"/>
        <color theme="0"/>
      </font>
    </odxf>
    <ndxf>
      <font>
        <u/>
        <color theme="10"/>
      </font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2" odxf="1" dxf="1">
    <oc r="A593">
      <f>HYPERLINK("https://hsdes.intel.com/resource/14013157460","14013157460")</f>
    </oc>
    <nc r="A593">
      <f>HYPERLINK("https://hsdes.intel.com/resource/14013157460","14013157460")</f>
    </nc>
    <odxf>
      <font>
        <u val="none"/>
        <color theme="0"/>
      </font>
    </odxf>
    <ndxf>
      <font>
        <u/>
        <color theme="10"/>
      </font>
    </ndxf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2">
    <nc r="I593" t="inlineStr">
      <is>
        <t>passed</t>
      </is>
    </nc>
  </rcc>
  <rfmt sheetId="2" sqref="I593">
    <dxf>
      <fill>
        <patternFill patternType="none">
          <fgColor indexed="64"/>
          <bgColor indexed="65"/>
        </patternFill>
      </fill>
    </dxf>
  </rfmt>
  <rcc rId="127" sId="2" numFmtId="19">
    <nc r="M593">
      <v>44741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</dxf>
  </rfmt>
  <rcc rId="9" sId="2" numFmtId="19">
    <nc r="M502">
      <v>44741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2">
    <nc r="I242" t="inlineStr">
      <is>
        <t>passed</t>
      </is>
    </nc>
  </rcc>
  <rfmt sheetId="2" sqref="I242">
    <dxf>
      <fill>
        <patternFill patternType="none">
          <fgColor indexed="64"/>
          <bgColor indexed="65"/>
        </patternFill>
      </fill>
    </dxf>
  </rfmt>
  <rcc rId="129" sId="2" numFmtId="19">
    <nc r="M242">
      <v>44741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2">
    <nc r="I8" t="inlineStr">
      <is>
        <t>passed</t>
      </is>
    </nc>
  </rcc>
  <rfmt sheetId="2" sqref="I8">
    <dxf>
      <fill>
        <patternFill patternType="none">
          <fgColor indexed="64"/>
          <bgColor indexed="65"/>
        </patternFill>
      </fill>
    </dxf>
  </rfmt>
  <rcc rId="131" sId="2" numFmtId="19">
    <nc r="M8">
      <v>44741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2">
    <oc r="B440">
      <v>14013160122</v>
    </oc>
    <nc r="B440"/>
  </rcc>
  <rcc rId="135" sId="2">
    <nc r="I397" t="inlineStr">
      <is>
        <t>passed</t>
      </is>
    </nc>
  </rcc>
  <rfmt sheetId="2" sqref="I397">
    <dxf>
      <fill>
        <patternFill patternType="none">
          <fgColor indexed="64"/>
          <bgColor indexed="65"/>
        </patternFill>
      </fill>
    </dxf>
  </rfmt>
  <rcc rId="136" sId="2" numFmtId="19">
    <nc r="M397">
      <v>44741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2">
    <nc r="I403" t="inlineStr">
      <is>
        <t>passed</t>
      </is>
    </nc>
  </rcc>
  <rfmt sheetId="2" sqref="I403">
    <dxf>
      <fill>
        <patternFill patternType="none">
          <fgColor indexed="64"/>
          <bgColor indexed="65"/>
        </patternFill>
      </fill>
    </dxf>
  </rfmt>
  <rcc rId="138" sId="2" numFmtId="19">
    <nc r="M403">
      <v>44741</v>
    </nc>
  </rcc>
  <rcc rId="139" sId="2" numFmtId="19">
    <nc r="M404">
      <v>44741</v>
    </nc>
  </rcc>
  <rcc rId="140" sId="2">
    <nc r="I404" t="inlineStr">
      <is>
        <t>passed</t>
      </is>
    </nc>
  </rcc>
  <rfmt sheetId="2" sqref="I404">
    <dxf>
      <fill>
        <patternFill patternType="none">
          <fgColor indexed="64"/>
          <bgColor indexed="65"/>
        </patternFill>
      </fill>
    </dxf>
  </rfmt>
  <rcc rId="141" sId="2">
    <nc r="I435" t="inlineStr">
      <is>
        <t>passed</t>
      </is>
    </nc>
  </rcc>
  <rfmt sheetId="2" sqref="I435">
    <dxf>
      <fill>
        <patternFill patternType="none">
          <fgColor indexed="64"/>
          <bgColor indexed="65"/>
        </patternFill>
      </fill>
    </dxf>
  </rfmt>
  <rcc rId="142" sId="2" numFmtId="19">
    <nc r="M435">
      <v>44741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2">
    <nc r="I577" t="inlineStr">
      <is>
        <t>passed</t>
      </is>
    </nc>
  </rcc>
  <rfmt sheetId="2" sqref="I577">
    <dxf>
      <fill>
        <patternFill patternType="none">
          <fgColor indexed="64"/>
          <bgColor indexed="65"/>
        </patternFill>
      </fill>
    </dxf>
  </rfmt>
  <rcc rId="144" sId="2" numFmtId="19">
    <nc r="M577">
      <v>44741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2">
    <nc r="B440">
      <v>14013160122</v>
    </nc>
  </rcc>
  <rcc rId="148" sId="2">
    <nc r="I393" t="inlineStr">
      <is>
        <t>passed</t>
      </is>
    </nc>
  </rcc>
  <rfmt sheetId="2" sqref="I393">
    <dxf>
      <fill>
        <patternFill patternType="none">
          <fgColor indexed="64"/>
          <bgColor indexed="65"/>
        </patternFill>
      </fill>
    </dxf>
  </rfmt>
  <rcc rId="149" sId="2" numFmtId="19">
    <nc r="M393">
      <v>44741</v>
    </nc>
  </rcc>
  <rcc rId="150" sId="2">
    <nc r="I440" t="inlineStr">
      <is>
        <t>passed</t>
      </is>
    </nc>
  </rcc>
  <rfmt sheetId="2" sqref="I440">
    <dxf>
      <fill>
        <patternFill patternType="none">
          <fgColor indexed="64"/>
          <bgColor indexed="65"/>
        </patternFill>
      </fill>
    </dxf>
  </rfmt>
  <rcc rId="151" sId="2" numFmtId="19">
    <nc r="M440">
      <v>44741</v>
    </nc>
  </rcc>
  <rcc rId="152" sId="2">
    <nc r="I191" t="inlineStr">
      <is>
        <t>passed</t>
      </is>
    </nc>
  </rcc>
  <rfmt sheetId="2" sqref="I191">
    <dxf>
      <fill>
        <patternFill patternType="none">
          <fgColor indexed="64"/>
          <bgColor indexed="65"/>
        </patternFill>
      </fill>
    </dxf>
  </rfmt>
  <rcc rId="153" sId="2" numFmtId="19">
    <nc r="M191">
      <v>44741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2">
    <nc r="I66" t="inlineStr">
      <is>
        <t>passed</t>
      </is>
    </nc>
  </rcc>
  <rfmt sheetId="2" sqref="I66">
    <dxf>
      <fill>
        <patternFill patternType="none">
          <fgColor indexed="64"/>
          <bgColor indexed="65"/>
        </patternFill>
      </fill>
    </dxf>
  </rfmt>
  <rcc rId="155" sId="2" numFmtId="19">
    <nc r="M66">
      <v>44741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</dxf>
  </rfmt>
  <rcc rId="157" sId="2" numFmtId="19">
    <nc r="M292">
      <v>44742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Test_Data!$D:$F,Test_Data!$U:$U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>
    <nc r="I503" t="inlineStr">
      <is>
        <t>passed</t>
      </is>
    </nc>
  </rcc>
  <rfmt sheetId="2" sqref="I503">
    <dxf>
      <fill>
        <patternFill patternType="none">
          <fgColor indexed="64"/>
          <bgColor indexed="65"/>
        </patternFill>
      </fill>
    </dxf>
  </rfmt>
  <rcc rId="11" sId="2" numFmtId="19">
    <nc r="M503">
      <v>44741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2">
    <nc r="J38" t="inlineStr">
      <is>
        <t>vinisha</t>
      </is>
    </nc>
  </rcc>
  <rfmt sheetId="2" sqref="J38">
    <dxf>
      <fill>
        <patternFill patternType="none">
          <fgColor indexed="64"/>
          <bgColor indexed="65"/>
        </patternFill>
      </fill>
    </dxf>
  </rfmt>
  <rcc rId="165" sId="2">
    <nc r="J126" t="inlineStr">
      <is>
        <t>vinisha</t>
      </is>
    </nc>
  </rcc>
  <rcc rId="166" sId="2">
    <nc r="J202" t="inlineStr">
      <is>
        <t>vinisha</t>
      </is>
    </nc>
  </rcc>
  <rcc rId="167" sId="2">
    <nc r="J203" t="inlineStr">
      <is>
        <t>vinisha</t>
      </is>
    </nc>
  </rcc>
  <rcc rId="168" sId="2">
    <nc r="J204" t="inlineStr">
      <is>
        <t>vinisha</t>
      </is>
    </nc>
  </rcc>
  <rcc rId="169" sId="2">
    <nc r="J205" t="inlineStr">
      <is>
        <t>vinisha</t>
      </is>
    </nc>
  </rcc>
  <rcc rId="170" sId="2">
    <nc r="J206" t="inlineStr">
      <is>
        <t>vinisha</t>
      </is>
    </nc>
  </rcc>
  <rcc rId="171" sId="2">
    <nc r="J207" t="inlineStr">
      <is>
        <t>vinisha</t>
      </is>
    </nc>
  </rcc>
  <rcc rId="172" sId="2">
    <nc r="J208" t="inlineStr">
      <is>
        <t>vinisha</t>
      </is>
    </nc>
  </rcc>
  <rcc rId="173" sId="2">
    <nc r="J246" t="inlineStr">
      <is>
        <t>vinisha</t>
      </is>
    </nc>
  </rcc>
  <rcc rId="174" sId="2">
    <nc r="J248" t="inlineStr">
      <is>
        <t>vinisha</t>
      </is>
    </nc>
  </rcc>
  <rcc rId="175" sId="2">
    <nc r="J255" t="inlineStr">
      <is>
        <t>vinisha</t>
      </is>
    </nc>
  </rcc>
  <rcc rId="176" sId="2">
    <nc r="J277" t="inlineStr">
      <is>
        <t>vinisha</t>
      </is>
    </nc>
  </rcc>
  <rcc rId="177" sId="2">
    <nc r="J371" t="inlineStr">
      <is>
        <t>vinisha</t>
      </is>
    </nc>
  </rcc>
  <rcc rId="178" sId="2">
    <nc r="J372" t="inlineStr">
      <is>
        <t>vinisha</t>
      </is>
    </nc>
  </rcc>
  <rcc rId="179" sId="2">
    <nc r="J414" t="inlineStr">
      <is>
        <t>vinisha</t>
      </is>
    </nc>
  </rcc>
  <rcc rId="180" sId="2">
    <nc r="J432" t="inlineStr">
      <is>
        <t>vinisha</t>
      </is>
    </nc>
  </rcc>
  <rcc rId="181" sId="2">
    <nc r="J449" t="inlineStr">
      <is>
        <t>vinisha</t>
      </is>
    </nc>
  </rcc>
  <rcc rId="182" sId="2">
    <nc r="J450" t="inlineStr">
      <is>
        <t>vinisha</t>
      </is>
    </nc>
  </rcc>
  <rcc rId="183" sId="2">
    <nc r="J455" t="inlineStr">
      <is>
        <t>vinisha</t>
      </is>
    </nc>
  </rcc>
  <rcc rId="184" sId="2">
    <nc r="J458" t="inlineStr">
      <is>
        <t>vinisha</t>
      </is>
    </nc>
  </rcc>
  <rcc rId="185" sId="2">
    <nc r="J459" t="inlineStr">
      <is>
        <t>vinisha</t>
      </is>
    </nc>
  </rcc>
  <rcc rId="186" sId="2">
    <nc r="J460" t="inlineStr">
      <is>
        <t>vinisha</t>
      </is>
    </nc>
  </rcc>
  <rcc rId="187" sId="2">
    <nc r="J461" t="inlineStr">
      <is>
        <t>vinisha</t>
      </is>
    </nc>
  </rcc>
  <rcc rId="188" sId="2">
    <nc r="J506" t="inlineStr">
      <is>
        <t>vinisha</t>
      </is>
    </nc>
  </rcc>
  <rcc rId="189" sId="2">
    <nc r="J526" t="inlineStr">
      <is>
        <t>vinisha</t>
      </is>
    </nc>
  </rcc>
  <rcc rId="190" sId="2">
    <nc r="J527" t="inlineStr">
      <is>
        <t>vinisha</t>
      </is>
    </nc>
  </rcc>
  <rcc rId="191" sId="2">
    <nc r="J537" t="inlineStr">
      <is>
        <t>vinisha</t>
      </is>
    </nc>
  </rcc>
  <rcc rId="192" sId="2">
    <nc r="J538" t="inlineStr">
      <is>
        <t>vinisha</t>
      </is>
    </nc>
  </rcc>
  <rcc rId="193" sId="2">
    <nc r="J539" t="inlineStr">
      <is>
        <t>vinisha</t>
      </is>
    </nc>
  </rcc>
  <rcc rId="194" sId="2">
    <nc r="J544" t="inlineStr">
      <is>
        <t>vinisha</t>
      </is>
    </nc>
  </rcc>
  <rcc rId="195" sId="2">
    <nc r="J545" t="inlineStr">
      <is>
        <t>vinisha</t>
      </is>
    </nc>
  </rcc>
  <rcc rId="196" sId="2">
    <nc r="J546" t="inlineStr">
      <is>
        <t>vinisha</t>
      </is>
    </nc>
  </rcc>
  <rcc rId="197" sId="2">
    <nc r="J560" t="inlineStr">
      <is>
        <t>vinisha</t>
      </is>
    </nc>
  </rcc>
  <rcc rId="198" sId="2">
    <nc r="J561" t="inlineStr">
      <is>
        <t>vinisha</t>
      </is>
    </nc>
  </rcc>
  <rcc rId="199" sId="2">
    <nc r="J562" t="inlineStr">
      <is>
        <t>vinisha</t>
      </is>
    </nc>
  </rcc>
  <rcc rId="200" sId="2">
    <nc r="J604" t="inlineStr">
      <is>
        <t>vinisha</t>
      </is>
    </nc>
  </rcc>
  <rcc rId="201" sId="2">
    <nc r="J605" t="inlineStr">
      <is>
        <t>vinisha</t>
      </is>
    </nc>
  </rcc>
  <rcc rId="202" sId="2">
    <nc r="J606" t="inlineStr">
      <is>
        <t>vinisha</t>
      </is>
    </nc>
  </rcc>
  <rfmt sheetId="2" sqref="J623">
    <dxf>
      <fill>
        <patternFill patternType="none">
          <fgColor indexed="64"/>
          <bgColor indexed="65"/>
        </patternFill>
      </fill>
    </dxf>
  </rfmt>
  <rfmt sheetId="2" sqref="J623">
    <dxf>
      <fill>
        <patternFill patternType="none">
          <fgColor indexed="64"/>
          <bgColor indexed="65"/>
        </patternFill>
      </fill>
    </dxf>
  </rfmt>
  <rcc rId="203" sId="2">
    <nc r="J623" t="inlineStr">
      <is>
        <t>vinisha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2">
    <nc r="I10" t="inlineStr">
      <is>
        <t>passed</t>
      </is>
    </nc>
  </rcc>
  <rfmt sheetId="2" sqref="I10">
    <dxf>
      <fill>
        <patternFill patternType="none">
          <fgColor indexed="64"/>
          <bgColor indexed="65"/>
        </patternFill>
      </fill>
    </dxf>
  </rfmt>
  <rcc rId="207" sId="2" numFmtId="19">
    <nc r="M10">
      <v>44742</v>
    </nc>
  </rcc>
  <rcc rId="208" sId="2" odxf="1" dxf="1">
    <oc r="B11">
      <f>HYPERLINK("https://hsdes.intel.com/resource/14013173287","14013173287")</f>
    </oc>
    <nc r="B11">
      <f>HYPERLINK("https://hsdes.intel.com/resource/14013173287","14013173287")</f>
    </nc>
    <odxf>
      <font>
        <u val="none"/>
        <color theme="0"/>
      </font>
    </odxf>
    <ndxf>
      <font>
        <u/>
        <color theme="10"/>
      </font>
    </ndxf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2">
    <nc r="I594" t="inlineStr">
      <is>
        <t>passed</t>
      </is>
    </nc>
  </rcc>
  <rfmt sheetId="2" sqref="I594">
    <dxf>
      <fill>
        <patternFill patternType="none">
          <fgColor indexed="64"/>
          <bgColor indexed="65"/>
        </patternFill>
      </fill>
    </dxf>
  </rfmt>
  <rcc rId="210" sId="2" numFmtId="19">
    <nc r="M594">
      <v>44742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2">
    <nc r="I447" t="inlineStr">
      <is>
        <t>passed</t>
      </is>
    </nc>
  </rcc>
  <rfmt sheetId="2" sqref="I447">
    <dxf>
      <fill>
        <patternFill patternType="none">
          <fgColor indexed="64"/>
          <bgColor indexed="65"/>
        </patternFill>
      </fill>
    </dxf>
  </rfmt>
  <rcc rId="214" sId="2" numFmtId="19">
    <nc r="M447">
      <v>44742</v>
    </nc>
  </rcc>
  <rcc rId="215" sId="2">
    <nc r="I533" t="inlineStr">
      <is>
        <t>passed</t>
      </is>
    </nc>
  </rcc>
  <rfmt sheetId="2" sqref="I533">
    <dxf>
      <fill>
        <patternFill patternType="none">
          <fgColor indexed="64"/>
          <bgColor indexed="65"/>
        </patternFill>
      </fill>
    </dxf>
  </rfmt>
  <rcc rId="216" sId="2" numFmtId="19">
    <nc r="M533">
      <v>44742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2">
    <nc r="I198" t="inlineStr">
      <is>
        <t>passed</t>
      </is>
    </nc>
  </rcc>
  <rfmt sheetId="2" sqref="I198">
    <dxf>
      <fill>
        <patternFill patternType="none">
          <fgColor indexed="64"/>
          <bgColor indexed="65"/>
        </patternFill>
      </fill>
    </dxf>
  </rfmt>
  <rcc rId="218" sId="2" numFmtId="19">
    <nc r="M198">
      <v>44742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2">
    <nc r="I299" t="inlineStr">
      <is>
        <t>passed</t>
      </is>
    </nc>
  </rcc>
  <rfmt sheetId="2" sqref="I299">
    <dxf>
      <fill>
        <patternFill patternType="none">
          <fgColor indexed="64"/>
          <bgColor indexed="65"/>
        </patternFill>
      </fill>
    </dxf>
  </rfmt>
  <rcc rId="220" sId="2" numFmtId="19">
    <nc r="M299">
      <v>44742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2">
    <nc r="I251" t="inlineStr">
      <is>
        <t>passed</t>
      </is>
    </nc>
  </rcc>
  <rfmt sheetId="2" sqref="I251">
    <dxf>
      <fill>
        <patternFill patternType="none">
          <fgColor indexed="64"/>
          <bgColor indexed="65"/>
        </patternFill>
      </fill>
    </dxf>
  </rfmt>
  <rcc rId="222" sId="2" numFmtId="19">
    <nc r="M251">
      <v>44742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</dxf>
  </rfmt>
  <rcc rId="226" sId="2" numFmtId="19">
    <nc r="M38">
      <v>44742</v>
    </nc>
  </rcc>
  <rdn rId="0" localSheetId="2" customView="1" name="Z_637939CD_E3A1_4D16_A3D6_BA5222EA418B_.wvu.Cols" hidden="1" oldHidden="1">
    <formula>Test_Data!$D:$H</formula>
  </rdn>
  <rdn rId="0" localSheetId="2" customView="1" name="Z_637939CD_E3A1_4D16_A3D6_BA5222EA418B_.wvu.FilterData" hidden="1" oldHidden="1">
    <formula>Test_Data!$A$1:$V$623</formula>
  </rdn>
  <rcv guid="{637939CD-E3A1-4D16-A3D6-BA5222EA418B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2">
    <nc r="I504" t="inlineStr">
      <is>
        <t>passed</t>
      </is>
    </nc>
  </rcc>
  <rfmt sheetId="2" sqref="I504">
    <dxf>
      <fill>
        <patternFill patternType="none">
          <fgColor indexed="64"/>
          <bgColor indexed="65"/>
        </patternFill>
      </fill>
    </dxf>
  </rfmt>
  <rcc rId="13" sId="2" numFmtId="19">
    <nc r="M504">
      <v>44741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2" odxf="1" dxf="1">
    <oc r="B13">
      <f>HYPERLINK("https://hsdes.intel.com/resource/14013173279","14013173279")</f>
    </oc>
    <nc r="B13">
      <f>HYPERLINK("https://hsdes.intel.com/resource/14013173279","14013173279")</f>
    </nc>
    <odxf>
      <font>
        <u val="none"/>
        <color theme="0"/>
      </font>
    </odxf>
    <ndxf>
      <font>
        <u/>
        <color theme="10"/>
      </font>
    </ndxf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2">
    <nc r="I71" t="inlineStr">
      <is>
        <t>passed</t>
      </is>
    </nc>
  </rcc>
  <rfmt sheetId="2" sqref="I71">
    <dxf>
      <fill>
        <patternFill patternType="none">
          <fgColor indexed="64"/>
          <bgColor indexed="65"/>
        </patternFill>
      </fill>
    </dxf>
  </rfmt>
  <rcc rId="231" sId="2" numFmtId="19">
    <nc r="M71">
      <v>44742</v>
    </nc>
  </rcc>
  <rcc rId="232" sId="2">
    <nc r="I72" t="inlineStr">
      <is>
        <t>passed</t>
      </is>
    </nc>
  </rcc>
  <rfmt sheetId="2" sqref="I72">
    <dxf>
      <fill>
        <patternFill patternType="none">
          <fgColor indexed="64"/>
          <bgColor indexed="65"/>
        </patternFill>
      </fill>
    </dxf>
  </rfmt>
  <rcc rId="233" sId="2" numFmtId="19">
    <nc r="M72">
      <v>44742</v>
    </nc>
  </rcc>
  <rcc rId="234" sId="2">
    <nc r="I73" t="inlineStr">
      <is>
        <t>passed</t>
      </is>
    </nc>
  </rcc>
  <rfmt sheetId="2" sqref="I73">
    <dxf>
      <fill>
        <patternFill patternType="none">
          <fgColor indexed="64"/>
          <bgColor indexed="65"/>
        </patternFill>
      </fill>
    </dxf>
  </rfmt>
  <rfmt sheetId="2" sqref="I73">
    <dxf>
      <fill>
        <patternFill patternType="none">
          <fgColor indexed="64"/>
          <bgColor indexed="65"/>
        </patternFill>
      </fill>
    </dxf>
  </rfmt>
  <rcc rId="235" sId="2" numFmtId="19">
    <nc r="M73">
      <v>44742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2">
    <nc r="I200" t="inlineStr">
      <is>
        <t>passed</t>
      </is>
    </nc>
  </rcc>
  <rfmt sheetId="2" sqref="I200">
    <dxf>
      <fill>
        <patternFill patternType="none">
          <fgColor indexed="64"/>
          <bgColor indexed="65"/>
        </patternFill>
      </fill>
    </dxf>
  </rfmt>
  <rcc rId="237" sId="2" numFmtId="19">
    <nc r="M200">
      <v>44742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26">
    <dxf>
      <fill>
        <patternFill patternType="none">
          <fgColor indexed="64"/>
          <bgColor indexed="65"/>
        </patternFill>
      </fill>
    </dxf>
  </rfmt>
  <rcc rId="238" sId="2">
    <nc r="I126" t="inlineStr">
      <is>
        <t>passed</t>
      </is>
    </nc>
  </rcc>
  <rcc rId="239" sId="2" numFmtId="19">
    <nc r="M126">
      <v>44742</v>
    </nc>
  </rcc>
  <rcc rId="240" sId="2">
    <nc r="I202" t="inlineStr">
      <is>
        <t>passed</t>
      </is>
    </nc>
  </rcc>
  <rfmt sheetId="2" sqref="I202">
    <dxf>
      <fill>
        <patternFill patternType="none">
          <fgColor indexed="64"/>
          <bgColor indexed="65"/>
        </patternFill>
      </fill>
    </dxf>
  </rfmt>
  <rcc rId="241" sId="2">
    <nc r="I203" t="inlineStr">
      <is>
        <t>passed</t>
      </is>
    </nc>
  </rcc>
  <rfmt sheetId="2" sqref="I203">
    <dxf>
      <fill>
        <patternFill patternType="none">
          <fgColor indexed="64"/>
          <bgColor indexed="65"/>
        </patternFill>
      </fill>
    </dxf>
  </rfmt>
  <rfmt sheetId="2" sqref="I203">
    <dxf>
      <fill>
        <patternFill patternType="none">
          <fgColor indexed="64"/>
          <bgColor indexed="65"/>
        </patternFill>
      </fill>
    </dxf>
  </rfmt>
  <rcc rId="242" sId="2">
    <nc r="I204" t="inlineStr">
      <is>
        <t>passed</t>
      </is>
    </nc>
  </rcc>
  <rfmt sheetId="2" sqref="I204">
    <dxf>
      <fill>
        <patternFill patternType="none">
          <fgColor indexed="64"/>
          <bgColor indexed="65"/>
        </patternFill>
      </fill>
    </dxf>
  </rfmt>
  <rfmt sheetId="2" sqref="I204">
    <dxf>
      <fill>
        <patternFill patternType="none">
          <fgColor indexed="64"/>
          <bgColor indexed="65"/>
        </patternFill>
      </fill>
    </dxf>
  </rfmt>
  <rcc rId="243" sId="2">
    <nc r="I205" t="inlineStr">
      <is>
        <t>passed</t>
      </is>
    </nc>
  </rcc>
  <rfmt sheetId="2" sqref="I205">
    <dxf>
      <fill>
        <patternFill patternType="none">
          <fgColor indexed="64"/>
          <bgColor indexed="65"/>
        </patternFill>
      </fill>
    </dxf>
  </rfmt>
  <rfmt sheetId="2" sqref="I205">
    <dxf>
      <fill>
        <patternFill patternType="none">
          <fgColor indexed="64"/>
          <bgColor indexed="65"/>
        </patternFill>
      </fill>
    </dxf>
  </rfmt>
  <rcc rId="244" sId="2">
    <nc r="I206" t="inlineStr">
      <is>
        <t>passed</t>
      </is>
    </nc>
  </rcc>
  <rfmt sheetId="2" sqref="I206">
    <dxf>
      <fill>
        <patternFill patternType="none">
          <fgColor indexed="64"/>
          <bgColor indexed="65"/>
        </patternFill>
      </fill>
    </dxf>
  </rfmt>
  <rfmt sheetId="2" sqref="I206">
    <dxf>
      <fill>
        <patternFill patternType="none">
          <fgColor indexed="64"/>
          <bgColor indexed="65"/>
        </patternFill>
      </fill>
    </dxf>
  </rfmt>
  <rcc rId="245" sId="2">
    <nc r="I207" t="inlineStr">
      <is>
        <t>passed</t>
      </is>
    </nc>
  </rcc>
  <rfmt sheetId="2" sqref="I207">
    <dxf>
      <fill>
        <patternFill patternType="none">
          <fgColor indexed="64"/>
          <bgColor indexed="65"/>
        </patternFill>
      </fill>
    </dxf>
  </rfmt>
  <rfmt sheetId="2" sqref="I207">
    <dxf>
      <fill>
        <patternFill patternType="none">
          <fgColor indexed="64"/>
          <bgColor indexed="65"/>
        </patternFill>
      </fill>
    </dxf>
  </rfmt>
  <rcc rId="246" sId="2">
    <nc r="I208" t="inlineStr">
      <is>
        <t>passed</t>
      </is>
    </nc>
  </rcc>
  <rfmt sheetId="2" sqref="I208">
    <dxf>
      <fill>
        <patternFill patternType="none">
          <fgColor indexed="64"/>
          <bgColor indexed="65"/>
        </patternFill>
      </fill>
    </dxf>
  </rfmt>
  <rfmt sheetId="2" sqref="I208">
    <dxf>
      <fill>
        <patternFill patternType="none">
          <fgColor indexed="64"/>
          <bgColor indexed="65"/>
        </patternFill>
      </fill>
    </dxf>
  </rfmt>
  <rcc rId="247" sId="2" numFmtId="19">
    <nc r="M202">
      <v>44742</v>
    </nc>
  </rcc>
  <rcc rId="248" sId="2" numFmtId="19">
    <nc r="M203">
      <v>44742</v>
    </nc>
  </rcc>
  <rcc rId="249" sId="2" numFmtId="19">
    <nc r="M204">
      <v>44742</v>
    </nc>
  </rcc>
  <rcc rId="250" sId="2" numFmtId="19">
    <nc r="M205">
      <v>44742</v>
    </nc>
  </rcc>
  <rcc rId="251" sId="2" numFmtId="19">
    <nc r="M206">
      <v>44742</v>
    </nc>
  </rcc>
  <rcc rId="252" sId="2" numFmtId="19">
    <nc r="M207">
      <v>44742</v>
    </nc>
  </rcc>
  <rcc rId="253" sId="2" numFmtId="19">
    <nc r="M208">
      <v>44742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2">
    <nc r="I304" t="inlineStr">
      <is>
        <t>passed</t>
      </is>
    </nc>
  </rcc>
  <rfmt sheetId="2" sqref="I304">
    <dxf>
      <fill>
        <patternFill patternType="none">
          <fgColor indexed="64"/>
          <bgColor indexed="65"/>
        </patternFill>
      </fill>
    </dxf>
  </rfmt>
  <rcc rId="255" sId="2" numFmtId="19">
    <nc r="M304">
      <v>44742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2">
    <nc r="I244" t="inlineStr">
      <is>
        <t>passed</t>
      </is>
    </nc>
  </rcc>
  <rfmt sheetId="2" sqref="I244">
    <dxf>
      <fill>
        <patternFill patternType="none">
          <fgColor indexed="64"/>
          <bgColor indexed="65"/>
        </patternFill>
      </fill>
    </dxf>
  </rfmt>
  <rcc rId="257" sId="2" numFmtId="19">
    <nc r="M244">
      <v>44742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602" start="0" length="0">
    <dxf>
      <font>
        <u/>
        <color theme="10"/>
      </font>
    </dxf>
  </rfmt>
  <rcc rId="258" sId="2" odxf="1" dxf="1">
    <oc r="B602">
      <f>HYPERLINK("https://hsdes.intel.com/resource/14013177744","14013177744")</f>
    </oc>
    <nc r="B602">
      <f>HYPERLINK("https://hsdes.intel.com/resource/14013177744","14013177744")</f>
    </nc>
    <ndxf>
      <alignment horizontal="general" vertical="bottom"/>
    </ndxf>
  </rcc>
  <rcc rId="259" sId="2" odxf="1" dxf="1">
    <oc r="B158">
      <f>HYPERLINK("https://hsdes.intel.com/resource/14013158543","14013158543")</f>
    </oc>
    <nc r="B158">
      <f>HYPERLINK("https://hsdes.intel.com/resource/14013158543","14013158543")</f>
    </nc>
    <odxf>
      <font>
        <u val="none"/>
        <color theme="0"/>
      </font>
    </odxf>
    <ndxf>
      <font>
        <u/>
        <color theme="10"/>
      </font>
    </ndxf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2">
    <nc r="I602" t="inlineStr">
      <is>
        <t>passed</t>
      </is>
    </nc>
  </rcc>
  <rfmt sheetId="2" sqref="I602">
    <dxf>
      <fill>
        <patternFill patternType="none">
          <fgColor indexed="64"/>
          <bgColor indexed="65"/>
        </patternFill>
      </fill>
    </dxf>
  </rfmt>
  <rcc rId="261" sId="2" numFmtId="19">
    <nc r="M602">
      <v>44742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2" odxf="1" dxf="1">
    <oc r="B303">
      <f>HYPERLINK("https://hsdes.intel.com/resource/14013178263","14013178263")</f>
    </oc>
    <nc r="B303">
      <f>HYPERLINK("https://hsdes.intel.com/resource/14013178263","14013178263")</f>
    </nc>
    <odxf>
      <font>
        <u val="none"/>
        <color theme="0"/>
      </font>
    </odxf>
    <ndxf>
      <font>
        <u/>
        <color theme="10"/>
      </font>
    </ndxf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2">
    <nc r="J57" t="inlineStr">
      <is>
        <t>Ramya</t>
      </is>
    </nc>
  </rcc>
  <rfmt sheetId="2" sqref="J57">
    <dxf>
      <fill>
        <patternFill patternType="none">
          <fgColor indexed="64"/>
          <bgColor indexed="65"/>
        </patternFill>
      </fill>
    </dxf>
  </rfmt>
  <rcc rId="264" sId="2">
    <nc r="J62" t="inlineStr">
      <is>
        <t>Ramya</t>
      </is>
    </nc>
  </rcc>
  <rcc rId="265" sId="2">
    <nc r="J69" t="inlineStr">
      <is>
        <t>Ramya</t>
      </is>
    </nc>
  </rcc>
  <rcc rId="266" sId="2">
    <nc r="J105" t="inlineStr">
      <is>
        <t>Ramya</t>
      </is>
    </nc>
  </rcc>
  <rcc rId="267" sId="2">
    <nc r="J106" t="inlineStr">
      <is>
        <t>Ramya</t>
      </is>
    </nc>
  </rcc>
  <rcc rId="268" sId="2">
    <nc r="J107" t="inlineStr">
      <is>
        <t>Ramya</t>
      </is>
    </nc>
  </rcc>
  <rcc rId="269" sId="2">
    <nc r="J120" t="inlineStr">
      <is>
        <t>Ramya</t>
      </is>
    </nc>
  </rcc>
  <rcc rId="270" sId="2">
    <nc r="J121" t="inlineStr">
      <is>
        <t>Ramya</t>
      </is>
    </nc>
  </rcc>
  <rcc rId="271" sId="2">
    <nc r="J124" t="inlineStr">
      <is>
        <t>Ramya</t>
      </is>
    </nc>
  </rcc>
  <rcc rId="272" sId="2">
    <nc r="J125" t="inlineStr">
      <is>
        <t>Ramya</t>
      </is>
    </nc>
  </rcc>
  <rcc rId="273" sId="2">
    <nc r="J127" t="inlineStr">
      <is>
        <t>Ramya</t>
      </is>
    </nc>
  </rcc>
  <rcc rId="274" sId="2">
    <nc r="J130" t="inlineStr">
      <is>
        <t>Ramya</t>
      </is>
    </nc>
  </rcc>
  <rcc rId="275" sId="2">
    <nc r="J131" t="inlineStr">
      <is>
        <t>Ramya</t>
      </is>
    </nc>
  </rcc>
  <rcc rId="276" sId="2">
    <nc r="J133" t="inlineStr">
      <is>
        <t>Ramya</t>
      </is>
    </nc>
  </rcc>
  <rcc rId="277" sId="2">
    <nc r="J134" t="inlineStr">
      <is>
        <t>Ramya</t>
      </is>
    </nc>
  </rcc>
  <rcc rId="278" sId="2">
    <nc r="J135" t="inlineStr">
      <is>
        <t>Ramya</t>
      </is>
    </nc>
  </rcc>
  <rcc rId="279" sId="2">
    <nc r="J136" t="inlineStr">
      <is>
        <t>Ramya</t>
      </is>
    </nc>
  </rcc>
  <rcc rId="280" sId="2">
    <nc r="J137" t="inlineStr">
      <is>
        <t>Ramya</t>
      </is>
    </nc>
  </rcc>
  <rcc rId="281" sId="2">
    <nc r="J138" t="inlineStr">
      <is>
        <t>Ramya</t>
      </is>
    </nc>
  </rcc>
  <rcc rId="282" sId="2">
    <nc r="J139" t="inlineStr">
      <is>
        <t>Ramya</t>
      </is>
    </nc>
  </rcc>
  <rcc rId="283" sId="2">
    <nc r="J140" t="inlineStr">
      <is>
        <t>Ramya</t>
      </is>
    </nc>
  </rcc>
  <rcc rId="284" sId="2">
    <nc r="J141" t="inlineStr">
      <is>
        <t>Ramya</t>
      </is>
    </nc>
  </rcc>
  <rcc rId="285" sId="2">
    <nc r="J142" t="inlineStr">
      <is>
        <t>Ramya</t>
      </is>
    </nc>
  </rcc>
  <rcc rId="286" sId="2">
    <nc r="J143" t="inlineStr">
      <is>
        <t>Ramya</t>
      </is>
    </nc>
  </rcc>
  <rcc rId="287" sId="2">
    <nc r="J144" t="inlineStr">
      <is>
        <t>Ramya</t>
      </is>
    </nc>
  </rcc>
  <rcc rId="288" sId="2">
    <nc r="J145" t="inlineStr">
      <is>
        <t>Ramya</t>
      </is>
    </nc>
  </rcc>
  <rcc rId="289" sId="2">
    <nc r="J146" t="inlineStr">
      <is>
        <t>Ramya</t>
      </is>
    </nc>
  </rcc>
  <rcc rId="290" sId="2">
    <nc r="J147" t="inlineStr">
      <is>
        <t>Ramya</t>
      </is>
    </nc>
  </rcc>
  <rcc rId="291" sId="2">
    <nc r="J149" t="inlineStr">
      <is>
        <t>Ramya</t>
      </is>
    </nc>
  </rcc>
  <rcc rId="292" sId="2">
    <nc r="J153" t="inlineStr">
      <is>
        <t>Ramya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2">
    <nc r="I516" t="inlineStr">
      <is>
        <t>passed</t>
      </is>
    </nc>
  </rcc>
  <rfmt sheetId="2" sqref="I516">
    <dxf>
      <fill>
        <patternFill patternType="none">
          <fgColor indexed="64"/>
          <bgColor indexed="65"/>
        </patternFill>
      </fill>
    </dxf>
  </rfmt>
  <rcc rId="15" sId="2" numFmtId="19">
    <nc r="M516">
      <v>44741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2">
    <nc r="J181" t="inlineStr">
      <is>
        <t>Gopika</t>
      </is>
    </nc>
  </rcc>
  <rfmt sheetId="2" sqref="J181">
    <dxf>
      <fill>
        <patternFill patternType="none">
          <fgColor indexed="64"/>
          <bgColor indexed="65"/>
        </patternFill>
      </fill>
    </dxf>
  </rfmt>
  <rfmt sheetId="2" sqref="J181">
    <dxf>
      <fill>
        <patternFill patternType="none">
          <fgColor indexed="64"/>
          <bgColor indexed="65"/>
        </patternFill>
      </fill>
    </dxf>
  </rfmt>
  <rcc rId="294" sId="2">
    <nc r="J183" t="inlineStr">
      <is>
        <t>Gopika</t>
      </is>
    </nc>
  </rcc>
  <rcc rId="295" sId="2">
    <nc r="J185" t="inlineStr">
      <is>
        <t>Gopika</t>
      </is>
    </nc>
  </rcc>
  <rcc rId="296" sId="2">
    <nc r="J201" t="inlineStr">
      <is>
        <t>Gopika</t>
      </is>
    </nc>
  </rcc>
  <rcc rId="297" sId="2">
    <nc r="J209" t="inlineStr">
      <is>
        <t>Gopika</t>
      </is>
    </nc>
  </rcc>
  <rcc rId="298" sId="2">
    <nc r="J210" t="inlineStr">
      <is>
        <t>Gopika</t>
      </is>
    </nc>
  </rcc>
  <rcc rId="299" sId="2">
    <nc r="J211" t="inlineStr">
      <is>
        <t>Gopika</t>
      </is>
    </nc>
  </rcc>
  <rcc rId="300" sId="2">
    <nc r="J212" t="inlineStr">
      <is>
        <t>Gopika</t>
      </is>
    </nc>
  </rcc>
  <rcc rId="301" sId="2">
    <nc r="J213" t="inlineStr">
      <is>
        <t>Gopika</t>
      </is>
    </nc>
  </rcc>
  <rcc rId="302" sId="2">
    <nc r="J214" t="inlineStr">
      <is>
        <t>Gopika</t>
      </is>
    </nc>
  </rcc>
  <rcc rId="303" sId="2">
    <nc r="J260" t="inlineStr">
      <is>
        <t>Gopika</t>
      </is>
    </nc>
  </rcc>
  <rcc rId="304" sId="2">
    <nc r="J261" t="inlineStr">
      <is>
        <t>Gopika</t>
      </is>
    </nc>
  </rcc>
  <rcc rId="305" sId="2">
    <nc r="J262" t="inlineStr">
      <is>
        <t>Gopika</t>
      </is>
    </nc>
  </rcc>
  <rcc rId="306" sId="2">
    <nc r="J263" t="inlineStr">
      <is>
        <t>Gopika</t>
      </is>
    </nc>
  </rcc>
  <rcc rId="307" sId="2">
    <nc r="J264" t="inlineStr">
      <is>
        <t>Gopika</t>
      </is>
    </nc>
  </rcc>
  <rcc rId="308" sId="2">
    <nc r="J267" t="inlineStr">
      <is>
        <t>Gopika</t>
      </is>
    </nc>
  </rcc>
  <rcc rId="309" sId="2">
    <nc r="J268" t="inlineStr">
      <is>
        <t>Gopika</t>
      </is>
    </nc>
  </rcc>
  <rcc rId="310" sId="2">
    <nc r="J272" t="inlineStr">
      <is>
        <t>Gopika</t>
      </is>
    </nc>
  </rcc>
  <rcc rId="311" sId="2">
    <nc r="J273" t="inlineStr">
      <is>
        <t>Gopika</t>
      </is>
    </nc>
  </rcc>
  <rcc rId="312" sId="2">
    <nc r="J275" t="inlineStr">
      <is>
        <t>Gopika</t>
      </is>
    </nc>
  </rcc>
  <rcc rId="313" sId="2">
    <nc r="J276" t="inlineStr">
      <is>
        <t>Gopika</t>
      </is>
    </nc>
  </rcc>
  <rcc rId="314" sId="2">
    <nc r="J280" t="inlineStr">
      <is>
        <t>Gopika</t>
      </is>
    </nc>
  </rcc>
  <rcc rId="315" sId="2">
    <nc r="J281" t="inlineStr">
      <is>
        <t>Gopika</t>
      </is>
    </nc>
  </rcc>
  <rcc rId="316" sId="2">
    <nc r="J282" t="inlineStr">
      <is>
        <t>Gopika</t>
      </is>
    </nc>
  </rcc>
  <rcc rId="317" sId="2">
    <nc r="J290" t="inlineStr">
      <is>
        <t>Gopika</t>
      </is>
    </nc>
  </rcc>
  <rcc rId="318" sId="2">
    <nc r="J293" t="inlineStr">
      <is>
        <t>Gopika</t>
      </is>
    </nc>
  </rcc>
  <rcc rId="319" sId="2">
    <nc r="J294" t="inlineStr">
      <is>
        <t>Gopika</t>
      </is>
    </nc>
  </rcc>
  <rcc rId="320" sId="2">
    <nc r="J295" t="inlineStr">
      <is>
        <t>Gopika</t>
      </is>
    </nc>
  </rcc>
  <rcc rId="321" sId="2">
    <nc r="J296" t="inlineStr">
      <is>
        <t>Gopika</t>
      </is>
    </nc>
  </rcc>
  <rcc rId="322" sId="2">
    <nc r="J297" t="inlineStr">
      <is>
        <t>Gopika</t>
      </is>
    </nc>
  </rcc>
  <rcc rId="323" sId="2">
    <nc r="J300" t="inlineStr">
      <is>
        <t>Gopika</t>
      </is>
    </nc>
  </rcc>
  <rcc rId="324" sId="2">
    <nc r="J301" t="inlineStr">
      <is>
        <t>Gopika</t>
      </is>
    </nc>
  </rcc>
  <rcc rId="325" sId="2">
    <nc r="J302" t="inlineStr">
      <is>
        <t>Gopika</t>
      </is>
    </nc>
  </rcc>
  <rcc rId="326" sId="2">
    <nc r="J317" t="inlineStr">
      <is>
        <t>Gopika</t>
      </is>
    </nc>
  </rcc>
  <rcc rId="327" sId="2">
    <nc r="J318" t="inlineStr">
      <is>
        <t>Gopika</t>
      </is>
    </nc>
  </rcc>
  <rcc rId="328" sId="2">
    <nc r="J319" t="inlineStr">
      <is>
        <t>Gopika</t>
      </is>
    </nc>
  </rcc>
  <rcc rId="329" sId="2">
    <nc r="J320" t="inlineStr">
      <is>
        <t>Gopika</t>
      </is>
    </nc>
  </rcc>
  <rcc rId="330" sId="2">
    <nc r="J324" t="inlineStr">
      <is>
        <t>Gopika</t>
      </is>
    </nc>
  </rcc>
  <rcc rId="331" sId="2">
    <nc r="J328" t="inlineStr">
      <is>
        <t>Gopika</t>
      </is>
    </nc>
  </rcc>
  <rcc rId="332" sId="2">
    <nc r="J340" t="inlineStr">
      <is>
        <t>Gopika</t>
      </is>
    </nc>
  </rcc>
  <rcc rId="333" sId="2">
    <nc r="J343" t="inlineStr">
      <is>
        <t>Gopika</t>
      </is>
    </nc>
  </rcc>
  <rcc rId="334" sId="2">
    <nc r="J344" t="inlineStr">
      <is>
        <t>Gopika</t>
      </is>
    </nc>
  </rcc>
  <rcc rId="335" sId="2">
    <nc r="J345" t="inlineStr">
      <is>
        <t>Gopika</t>
      </is>
    </nc>
  </rcc>
  <rcc rId="336" sId="2">
    <nc r="J346" t="inlineStr">
      <is>
        <t>Gopika</t>
      </is>
    </nc>
  </rcc>
  <rcc rId="337" sId="2">
    <nc r="J347" t="inlineStr">
      <is>
        <t>Gopika</t>
      </is>
    </nc>
  </rcc>
  <rcc rId="338" sId="2">
    <nc r="J348" t="inlineStr">
      <is>
        <t>Gopika</t>
      </is>
    </nc>
  </rcc>
  <rcc rId="339" sId="2">
    <nc r="J349" t="inlineStr">
      <is>
        <t>Gopika</t>
      </is>
    </nc>
  </rcc>
  <rcc rId="340" sId="2">
    <nc r="J350" t="inlineStr">
      <is>
        <t>Gopika</t>
      </is>
    </nc>
  </rcc>
  <rcc rId="341" sId="2">
    <nc r="J351" t="inlineStr">
      <is>
        <t>Gopika</t>
      </is>
    </nc>
  </rcc>
  <rcc rId="342" sId="2">
    <nc r="J391" t="inlineStr">
      <is>
        <t>Gopika</t>
      </is>
    </nc>
  </rcc>
  <rcc rId="343" sId="2">
    <nc r="J406" t="inlineStr">
      <is>
        <t>Gopika</t>
      </is>
    </nc>
  </rcc>
  <rcc rId="344" sId="2">
    <nc r="J410" t="inlineStr">
      <is>
        <t>Gopika</t>
      </is>
    </nc>
  </rcc>
  <rcc rId="345" sId="2">
    <nc r="J416" t="inlineStr">
      <is>
        <t>Gopika</t>
      </is>
    </nc>
  </rcc>
  <rcc rId="346" sId="2">
    <nc r="J421" t="inlineStr">
      <is>
        <t>Gopika</t>
      </is>
    </nc>
  </rcc>
  <rcc rId="347" sId="2">
    <nc r="J422" t="inlineStr">
      <is>
        <t>Gopika</t>
      </is>
    </nc>
  </rcc>
  <rcc rId="348" sId="2">
    <nc r="J423" t="inlineStr">
      <is>
        <t>Gopika</t>
      </is>
    </nc>
  </rcc>
  <rcc rId="349" sId="2">
    <nc r="J424" t="inlineStr">
      <is>
        <t>Gopika</t>
      </is>
    </nc>
  </rcc>
  <rcc rId="350" sId="2">
    <nc r="J429" t="inlineStr">
      <is>
        <t>Gopika</t>
      </is>
    </nc>
  </rcc>
  <rcc rId="351" sId="2">
    <nc r="J430" t="inlineStr">
      <is>
        <t>Gopika</t>
      </is>
    </nc>
  </rcc>
  <rcc rId="352" sId="2">
    <nc r="J464" t="inlineStr">
      <is>
        <t>Gopika</t>
      </is>
    </nc>
  </rcc>
  <rcc rId="353" sId="2">
    <nc r="J465" t="inlineStr">
      <is>
        <t>Gopika</t>
      </is>
    </nc>
  </rcc>
  <rcc rId="354" sId="2">
    <nc r="J495" t="inlineStr">
      <is>
        <t>Gopika</t>
      </is>
    </nc>
  </rcc>
  <rcc rId="355" sId="2">
    <nc r="J505" t="inlineStr">
      <is>
        <t>Gopika</t>
      </is>
    </nc>
  </rcc>
  <rcc rId="356" sId="2">
    <nc r="J530" t="inlineStr">
      <is>
        <t>Gopika</t>
      </is>
    </nc>
  </rcc>
  <rcc rId="357" sId="2">
    <nc r="J535" t="inlineStr">
      <is>
        <t>Gopika</t>
      </is>
    </nc>
  </rcc>
  <rcc rId="358" sId="2">
    <nc r="J548" t="inlineStr">
      <is>
        <t>Gopika</t>
      </is>
    </nc>
  </rcc>
  <rcc rId="359" sId="2">
    <nc r="J549" t="inlineStr">
      <is>
        <t>Gopika</t>
      </is>
    </nc>
  </rcc>
  <rcc rId="360" sId="2">
    <nc r="J550" t="inlineStr">
      <is>
        <t>Gopika</t>
      </is>
    </nc>
  </rcc>
  <rcc rId="361" sId="2">
    <nc r="J558" t="inlineStr">
      <is>
        <t>Gopika</t>
      </is>
    </nc>
  </rcc>
  <rcc rId="362" sId="2">
    <nc r="J596" t="inlineStr">
      <is>
        <t>Gopika</t>
      </is>
    </nc>
  </rcc>
  <rcc rId="363" sId="2">
    <nc r="J597" t="inlineStr">
      <is>
        <t>Gopika</t>
      </is>
    </nc>
  </rcc>
  <rcc rId="364" sId="2">
    <nc r="J598" t="inlineStr">
      <is>
        <t>Gopika</t>
      </is>
    </nc>
  </rcc>
  <rcc rId="365" sId="2">
    <nc r="J599" t="inlineStr">
      <is>
        <t>Gopika</t>
      </is>
    </nc>
  </rcc>
  <rcc rId="366" sId="2">
    <nc r="J607" t="inlineStr">
      <is>
        <t>Gopika</t>
      </is>
    </nc>
  </rcc>
  <rcc rId="367" sId="2">
    <nc r="J621" t="inlineStr">
      <is>
        <t>Gopika</t>
      </is>
    </nc>
  </rcc>
  <rcc rId="368" sId="2">
    <nc r="J622" t="inlineStr">
      <is>
        <t>Gopika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2">
    <nc r="I303" t="inlineStr">
      <is>
        <t>passed</t>
      </is>
    </nc>
  </rcc>
  <rfmt sheetId="2" sqref="I303">
    <dxf>
      <fill>
        <patternFill patternType="none">
          <fgColor indexed="64"/>
          <bgColor indexed="65"/>
        </patternFill>
      </fill>
    </dxf>
  </rfmt>
  <rcc rId="370" sId="2" numFmtId="19">
    <nc r="M303">
      <v>44742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2">
    <oc r="J181" t="inlineStr">
      <is>
        <t>Gopika</t>
      </is>
    </oc>
    <nc r="J181" t="inlineStr">
      <is>
        <t>Ramya</t>
      </is>
    </nc>
  </rcc>
  <rcc rId="372" sId="2">
    <oc r="J183" t="inlineStr">
      <is>
        <t>Gopika</t>
      </is>
    </oc>
    <nc r="J183" t="inlineStr">
      <is>
        <t>Ramya</t>
      </is>
    </nc>
  </rcc>
  <rcc rId="373" sId="2">
    <oc r="J185" t="inlineStr">
      <is>
        <t>Gopika</t>
      </is>
    </oc>
    <nc r="J185" t="inlineStr">
      <is>
        <t>Ramya</t>
      </is>
    </nc>
  </rcc>
  <rcc rId="374" sId="2">
    <oc r="J201" t="inlineStr">
      <is>
        <t>Gopika</t>
      </is>
    </oc>
    <nc r="J201" t="inlineStr">
      <is>
        <t>Ramya</t>
      </is>
    </nc>
  </rcc>
  <rcc rId="375" sId="2">
    <oc r="J209" t="inlineStr">
      <is>
        <t>Gopika</t>
      </is>
    </oc>
    <nc r="J209" t="inlineStr">
      <is>
        <t>Ramya</t>
      </is>
    </nc>
  </rcc>
  <rcc rId="376" sId="2">
    <oc r="J210" t="inlineStr">
      <is>
        <t>Gopika</t>
      </is>
    </oc>
    <nc r="J210" t="inlineStr">
      <is>
        <t>Ramya</t>
      </is>
    </nc>
  </rcc>
  <rcc rId="377" sId="2">
    <oc r="J211" t="inlineStr">
      <is>
        <t>Gopika</t>
      </is>
    </oc>
    <nc r="J211" t="inlineStr">
      <is>
        <t>Ramya</t>
      </is>
    </nc>
  </rcc>
  <rcc rId="378" sId="2">
    <oc r="J212" t="inlineStr">
      <is>
        <t>Gopika</t>
      </is>
    </oc>
    <nc r="J212" t="inlineStr">
      <is>
        <t>Ramya</t>
      </is>
    </nc>
  </rcc>
  <rcc rId="379" sId="2">
    <oc r="J213" t="inlineStr">
      <is>
        <t>Gopika</t>
      </is>
    </oc>
    <nc r="J213" t="inlineStr">
      <is>
        <t>Ramya</t>
      </is>
    </nc>
  </rcc>
  <rcc rId="380" sId="2">
    <oc r="J214" t="inlineStr">
      <is>
        <t>Gopika</t>
      </is>
    </oc>
    <nc r="J214" t="inlineStr">
      <is>
        <t>Ramya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2">
    <nc r="J56" t="inlineStr">
      <is>
        <t>Aishwarya</t>
      </is>
    </nc>
  </rcc>
  <rfmt sheetId="2" sqref="J56">
    <dxf>
      <fill>
        <patternFill patternType="none">
          <fgColor indexed="64"/>
          <bgColor indexed="65"/>
        </patternFill>
      </fill>
    </dxf>
  </rfmt>
  <rcc rId="382" sId="2">
    <nc r="J177" t="inlineStr">
      <is>
        <t>Aishwarya</t>
      </is>
    </nc>
  </rcc>
  <rcc rId="383" sId="2">
    <nc r="J178" t="inlineStr">
      <is>
        <t>Aishwarya</t>
      </is>
    </nc>
  </rcc>
  <rcc rId="384" sId="2">
    <nc r="J179" t="inlineStr">
      <is>
        <t>Aishwarya</t>
      </is>
    </nc>
  </rcc>
  <rcc rId="385" sId="2">
    <nc r="J257" t="inlineStr">
      <is>
        <t>Aishwarya</t>
      </is>
    </nc>
  </rcc>
  <rcc rId="386" sId="2">
    <nc r="J278" t="inlineStr">
      <is>
        <t>Aishwarya</t>
      </is>
    </nc>
  </rcc>
  <rcc rId="387" sId="2">
    <nc r="J279" t="inlineStr">
      <is>
        <t>Aishwarya</t>
      </is>
    </nc>
  </rcc>
  <rcc rId="388" sId="2">
    <nc r="J306" t="inlineStr">
      <is>
        <t>Aishwarya</t>
      </is>
    </nc>
  </rcc>
  <rcc rId="389" sId="2">
    <nc r="J433" t="inlineStr">
      <is>
        <t>Aishwarya</t>
      </is>
    </nc>
  </rcc>
  <rcc rId="390" sId="2">
    <nc r="J434" t="inlineStr">
      <is>
        <t>Aishwarya</t>
      </is>
    </nc>
  </rcc>
  <rcc rId="391" sId="2">
    <nc r="J436" t="inlineStr">
      <is>
        <t>Aishwarya</t>
      </is>
    </nc>
  </rcc>
  <rcc rId="392" sId="2">
    <nc r="J437" t="inlineStr">
      <is>
        <t>Aishwarya</t>
      </is>
    </nc>
  </rcc>
  <rcc rId="393" sId="2">
    <nc r="J536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" sId="2">
    <nc r="J33" t="inlineStr">
      <is>
        <t>Aishwarya</t>
      </is>
    </nc>
  </rcc>
  <rfmt sheetId="2" sqref="J33">
    <dxf>
      <fill>
        <patternFill patternType="none">
          <fgColor indexed="64"/>
          <bgColor indexed="65"/>
        </patternFill>
      </fill>
    </dxf>
  </rfmt>
  <rcc rId="397" sId="2">
    <nc r="J253" t="inlineStr">
      <is>
        <t>Aishwarya</t>
      </is>
    </nc>
  </rcc>
  <rcc rId="398" sId="2">
    <nc r="J551" t="inlineStr">
      <is>
        <t>Aishwarya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10">
    <dxf>
      <fill>
        <patternFill patternType="none">
          <fgColor indexed="64"/>
          <bgColor indexed="65"/>
        </patternFill>
      </fill>
    </dxf>
  </rfmt>
  <rcc rId="399" sId="2">
    <nc r="J110" t="inlineStr">
      <is>
        <t>Aishwarya</t>
      </is>
    </nc>
  </rcc>
  <rcc rId="400" sId="2">
    <nc r="J374" t="inlineStr">
      <is>
        <t>Aishwarya</t>
      </is>
    </nc>
  </rcc>
  <rcc rId="401" sId="2">
    <nc r="J494" t="inlineStr">
      <is>
        <t>Aishwarya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2">
    <oc r="J317" t="inlineStr">
      <is>
        <t>Gopika</t>
      </is>
    </oc>
    <nc r="J317" t="inlineStr">
      <is>
        <t>Aishwarya</t>
      </is>
    </nc>
  </rcc>
  <rcc rId="403" sId="2">
    <oc r="J318" t="inlineStr">
      <is>
        <t>Gopika</t>
      </is>
    </oc>
    <nc r="J318" t="inlineStr">
      <is>
        <t>Aishwarya</t>
      </is>
    </nc>
  </rcc>
  <rcc rId="404" sId="2">
    <oc r="J319" t="inlineStr">
      <is>
        <t>Gopika</t>
      </is>
    </oc>
    <nc r="J319" t="inlineStr">
      <is>
        <t>Aishwarya</t>
      </is>
    </nc>
  </rcc>
  <rcc rId="405" sId="2">
    <oc r="J320" t="inlineStr">
      <is>
        <t>Gopika</t>
      </is>
    </oc>
    <nc r="J320" t="inlineStr">
      <is>
        <t>Aishwarya</t>
      </is>
    </nc>
  </rcc>
  <rcc rId="406" sId="2">
    <oc r="J324" t="inlineStr">
      <is>
        <t>Gopika</t>
      </is>
    </oc>
    <nc r="J324" t="inlineStr">
      <is>
        <t>Aishwarya</t>
      </is>
    </nc>
  </rcc>
  <rcc rId="407" sId="2">
    <oc r="J328" t="inlineStr">
      <is>
        <t>Gopika</t>
      </is>
    </oc>
    <nc r="J328" t="inlineStr">
      <is>
        <t>Aishwarya</t>
      </is>
    </nc>
  </rcc>
  <rcc rId="408" sId="2">
    <oc r="J340" t="inlineStr">
      <is>
        <t>Gopika</t>
      </is>
    </oc>
    <nc r="J340" t="inlineStr">
      <is>
        <t>Aishwarya</t>
      </is>
    </nc>
  </rcc>
  <rcc rId="409" sId="2">
    <oc r="J343" t="inlineStr">
      <is>
        <t>Gopika</t>
      </is>
    </oc>
    <nc r="J343" t="inlineStr">
      <is>
        <t>Aishwarya</t>
      </is>
    </nc>
  </rcc>
  <rcc rId="410" sId="2">
    <oc r="J344" t="inlineStr">
      <is>
        <t>Gopika</t>
      </is>
    </oc>
    <nc r="J344" t="inlineStr">
      <is>
        <t>Aishwarya</t>
      </is>
    </nc>
  </rcc>
  <rcc rId="411" sId="2">
    <oc r="J345" t="inlineStr">
      <is>
        <t>Gopika</t>
      </is>
    </oc>
    <nc r="J345" t="inlineStr">
      <is>
        <t>Aishwarya</t>
      </is>
    </nc>
  </rcc>
  <rcc rId="412" sId="2">
    <oc r="J346" t="inlineStr">
      <is>
        <t>Gopika</t>
      </is>
    </oc>
    <nc r="J346" t="inlineStr">
      <is>
        <t>Aishwarya</t>
      </is>
    </nc>
  </rcc>
  <rcc rId="413" sId="2">
    <oc r="J347" t="inlineStr">
      <is>
        <t>Gopika</t>
      </is>
    </oc>
    <nc r="J347" t="inlineStr">
      <is>
        <t>Aishwarya</t>
      </is>
    </nc>
  </rcc>
  <rcc rId="414" sId="2">
    <oc r="J348" t="inlineStr">
      <is>
        <t>Gopika</t>
      </is>
    </oc>
    <nc r="J348" t="inlineStr">
      <is>
        <t>Aishwarya</t>
      </is>
    </nc>
  </rcc>
  <rcc rId="415" sId="2">
    <oc r="J349" t="inlineStr">
      <is>
        <t>Gopika</t>
      </is>
    </oc>
    <nc r="J349" t="inlineStr">
      <is>
        <t>Aishwarya</t>
      </is>
    </nc>
  </rcc>
  <rcc rId="416" sId="2">
    <oc r="J350" t="inlineStr">
      <is>
        <t>Gopika</t>
      </is>
    </oc>
    <nc r="J350" t="inlineStr">
      <is>
        <t>Aishwarya</t>
      </is>
    </nc>
  </rcc>
  <rcc rId="417" sId="2">
    <oc r="J351" t="inlineStr">
      <is>
        <t>Gopika</t>
      </is>
    </oc>
    <nc r="J351" t="inlineStr">
      <is>
        <t>Aishwarya</t>
      </is>
    </nc>
  </rcc>
  <rcc rId="418" sId="2">
    <oc r="J391" t="inlineStr">
      <is>
        <t>Gopika</t>
      </is>
    </oc>
    <nc r="J391" t="inlineStr">
      <is>
        <t>Aishwarya</t>
      </is>
    </nc>
  </rcc>
  <rcc rId="419" sId="2">
    <oc r="J406" t="inlineStr">
      <is>
        <t>Gopika</t>
      </is>
    </oc>
    <nc r="J406" t="inlineStr">
      <is>
        <t>Aishwarya</t>
      </is>
    </nc>
  </rcc>
  <rcc rId="420" sId="2">
    <oc r="J410" t="inlineStr">
      <is>
        <t>Gopika</t>
      </is>
    </oc>
    <nc r="J410" t="inlineStr">
      <is>
        <t>Aishwarya</t>
      </is>
    </nc>
  </rcc>
  <rcc rId="421" sId="2">
    <oc r="J416" t="inlineStr">
      <is>
        <t>Gopika</t>
      </is>
    </oc>
    <nc r="J416" t="inlineStr">
      <is>
        <t>Aishwarya</t>
      </is>
    </nc>
  </rcc>
  <rcc rId="422" sId="2">
    <oc r="J421" t="inlineStr">
      <is>
        <t>Gopika</t>
      </is>
    </oc>
    <nc r="J421" t="inlineStr">
      <is>
        <t>Aishwarya</t>
      </is>
    </nc>
  </rcc>
  <rcc rId="423" sId="2">
    <oc r="J422" t="inlineStr">
      <is>
        <t>Gopika</t>
      </is>
    </oc>
    <nc r="J422" t="inlineStr">
      <is>
        <t>Aishwarya</t>
      </is>
    </nc>
  </rcc>
  <rcc rId="424" sId="2">
    <oc r="J423" t="inlineStr">
      <is>
        <t>Gopika</t>
      </is>
    </oc>
    <nc r="J423" t="inlineStr">
      <is>
        <t>Aishwarya</t>
      </is>
    </nc>
  </rcc>
  <rcc rId="425" sId="2">
    <oc r="J424" t="inlineStr">
      <is>
        <t>Gopika</t>
      </is>
    </oc>
    <nc r="J424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2">
    <nc r="J2" t="inlineStr">
      <is>
        <t>Harshitha</t>
      </is>
    </nc>
  </rcc>
  <rfmt sheetId="2" sqref="J2">
    <dxf>
      <fill>
        <patternFill patternType="none">
          <fgColor indexed="64"/>
          <bgColor indexed="65"/>
        </patternFill>
      </fill>
    </dxf>
  </rfmt>
  <rcc rId="429" sId="2">
    <nc r="J23" t="inlineStr">
      <is>
        <t>Harshitha</t>
      </is>
    </nc>
  </rcc>
  <rcc rId="430" sId="2">
    <nc r="J24" t="inlineStr">
      <is>
        <t>Harshitha</t>
      </is>
    </nc>
  </rcc>
  <rcc rId="431" sId="2">
    <nc r="J25" t="inlineStr">
      <is>
        <t>Harshitha</t>
      </is>
    </nc>
  </rcc>
  <rcc rId="432" sId="2">
    <nc r="J26" t="inlineStr">
      <is>
        <t>Harshitha</t>
      </is>
    </nc>
  </rcc>
  <rcc rId="433" sId="2">
    <nc r="J27" t="inlineStr">
      <is>
        <t>Harshitha</t>
      </is>
    </nc>
  </rcc>
  <rcc rId="434" sId="2">
    <nc r="J28" t="inlineStr">
      <is>
        <t>Harshitha</t>
      </is>
    </nc>
  </rcc>
  <rcc rId="435" sId="2">
    <nc r="J29" t="inlineStr">
      <is>
        <t>Harshitha</t>
      </is>
    </nc>
  </rcc>
  <rcc rId="436" sId="2">
    <nc r="J30" t="inlineStr">
      <is>
        <t>Harshitha</t>
      </is>
    </nc>
  </rcc>
  <rcc rId="437" sId="2">
    <nc r="J53" t="inlineStr">
      <is>
        <t>Harshitha</t>
      </is>
    </nc>
  </rcc>
  <rcc rId="438" sId="2">
    <nc r="J54" t="inlineStr">
      <is>
        <t>Harshitha</t>
      </is>
    </nc>
  </rcc>
  <rcc rId="439" sId="2">
    <nc r="J55" t="inlineStr">
      <is>
        <t>Harshitha</t>
      </is>
    </nc>
  </rcc>
  <rcc rId="440" sId="2">
    <nc r="J61" t="inlineStr">
      <is>
        <t>Harshitha</t>
      </is>
    </nc>
  </rcc>
  <rcc rId="441" sId="2">
    <nc r="J77" t="inlineStr">
      <is>
        <t>Harshitha</t>
      </is>
    </nc>
  </rcc>
  <rcc rId="442" sId="2">
    <nc r="J78" t="inlineStr">
      <is>
        <t>Harshitha</t>
      </is>
    </nc>
  </rcc>
  <rcc rId="443" sId="2">
    <nc r="J90" t="inlineStr">
      <is>
        <t>Harshitha</t>
      </is>
    </nc>
  </rcc>
  <rcc rId="444" sId="2">
    <nc r="J91" t="inlineStr">
      <is>
        <t>Harshitha</t>
      </is>
    </nc>
  </rcc>
  <rcc rId="445" sId="2">
    <nc r="J92" t="inlineStr">
      <is>
        <t>Harshitha</t>
      </is>
    </nc>
  </rcc>
  <rcc rId="446" sId="2">
    <nc r="J93" t="inlineStr">
      <is>
        <t>Harshitha</t>
      </is>
    </nc>
  </rcc>
  <rcc rId="447" sId="2">
    <nc r="J94" t="inlineStr">
      <is>
        <t>Harshitha</t>
      </is>
    </nc>
  </rcc>
  <rcc rId="448" sId="2">
    <nc r="J95" t="inlineStr">
      <is>
        <t>Harshitha</t>
      </is>
    </nc>
  </rcc>
  <rcc rId="449" sId="2">
    <nc r="J96" t="inlineStr">
      <is>
        <t>Harshitha</t>
      </is>
    </nc>
  </rcc>
  <rcc rId="450" sId="2">
    <nc r="J97" t="inlineStr">
      <is>
        <t>Harshitha</t>
      </is>
    </nc>
  </rcc>
  <rcc rId="451" sId="2">
    <nc r="J98" t="inlineStr">
      <is>
        <t>Harshitha</t>
      </is>
    </nc>
  </rcc>
  <rcc rId="452" sId="2">
    <nc r="J99" t="inlineStr">
      <is>
        <t>Harshitha</t>
      </is>
    </nc>
  </rcc>
  <rcc rId="453" sId="2">
    <nc r="J100" t="inlineStr">
      <is>
        <t>Harshitha</t>
      </is>
    </nc>
  </rcc>
  <rcc rId="454" sId="2">
    <nc r="J101" t="inlineStr">
      <is>
        <t>Harshitha</t>
      </is>
    </nc>
  </rcc>
  <rcc rId="455" sId="2">
    <nc r="J112" t="inlineStr">
      <is>
        <t>Harshitha</t>
      </is>
    </nc>
  </rcc>
  <rcc rId="456" sId="2">
    <nc r="J122" t="inlineStr">
      <is>
        <t>Harshitha</t>
      </is>
    </nc>
  </rcc>
  <rcc rId="457" sId="2">
    <nc r="J123" t="inlineStr">
      <is>
        <t>Harshitha</t>
      </is>
    </nc>
  </rcc>
  <rcc rId="458" sId="2">
    <nc r="J129" t="inlineStr">
      <is>
        <t>Harshitha</t>
      </is>
    </nc>
  </rcc>
  <rcc rId="459" sId="2">
    <nc r="J190" t="inlineStr">
      <is>
        <t>Harshitha</t>
      </is>
    </nc>
  </rcc>
  <rcc rId="460" sId="2">
    <nc r="J231" t="inlineStr">
      <is>
        <t>Harshitha</t>
      </is>
    </nc>
  </rcc>
  <rcc rId="461" sId="2">
    <nc r="J232" t="inlineStr">
      <is>
        <t>Harshitha</t>
      </is>
    </nc>
  </rcc>
  <rcc rId="462" sId="2">
    <nc r="J233" t="inlineStr">
      <is>
        <t>Harshitha</t>
      </is>
    </nc>
  </rcc>
  <rcc rId="463" sId="2">
    <nc r="J234" t="inlineStr">
      <is>
        <t>Harshitha</t>
      </is>
    </nc>
  </rcc>
  <rcc rId="464" sId="2">
    <nc r="J235" t="inlineStr">
      <is>
        <t>Harshitha</t>
      </is>
    </nc>
  </rcc>
  <rcc rId="465" sId="2">
    <nc r="J236" t="inlineStr">
      <is>
        <t>Harshitha</t>
      </is>
    </nc>
  </rcc>
  <rcc rId="466" sId="2" numFmtId="19">
    <oc r="N190">
      <v>44732</v>
    </oc>
    <nc r="N190"/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2">
    <oc r="J232" t="inlineStr">
      <is>
        <t>Harshitha</t>
      </is>
    </oc>
    <nc r="J232" t="inlineStr">
      <is>
        <t>Priyanka</t>
      </is>
    </nc>
  </rcc>
  <rcc rId="468" sId="2">
    <oc r="J233" t="inlineStr">
      <is>
        <t>Harshitha</t>
      </is>
    </oc>
    <nc r="J233" t="inlineStr">
      <is>
        <t>Priyanka</t>
      </is>
    </nc>
  </rcc>
  <rcc rId="469" sId="2">
    <oc r="J234" t="inlineStr">
      <is>
        <t>Harshitha</t>
      </is>
    </oc>
    <nc r="J234" t="inlineStr">
      <is>
        <t>Priyanka</t>
      </is>
    </nc>
  </rcc>
  <rcc rId="470" sId="2">
    <oc r="J235" t="inlineStr">
      <is>
        <t>Harshitha</t>
      </is>
    </oc>
    <nc r="J235" t="inlineStr">
      <is>
        <t>Priyanka</t>
      </is>
    </nc>
  </rcc>
  <rcc rId="471" sId="2">
    <oc r="J236" t="inlineStr">
      <is>
        <t>Harshitha</t>
      </is>
    </oc>
    <nc r="J236" t="inlineStr">
      <is>
        <t>Priyanka</t>
      </is>
    </nc>
  </rcc>
  <rcc rId="472" sId="2">
    <nc r="J237" t="inlineStr">
      <is>
        <t>Priyanka</t>
      </is>
    </nc>
  </rcc>
  <rcc rId="473" sId="2">
    <nc r="J238" t="inlineStr">
      <is>
        <t>Priyanka</t>
      </is>
    </nc>
  </rcc>
  <rcc rId="474" sId="2">
    <nc r="J239" t="inlineStr">
      <is>
        <t>Priyanka</t>
      </is>
    </nc>
  </rcc>
  <rcc rId="475" sId="2">
    <nc r="J240" t="inlineStr">
      <is>
        <t>Priyanka</t>
      </is>
    </nc>
  </rcc>
  <rcc rId="476" sId="2">
    <nc r="J241" t="inlineStr">
      <is>
        <t>Priyanka</t>
      </is>
    </nc>
  </rcc>
  <rcc rId="477" sId="2">
    <nc r="J245" t="inlineStr">
      <is>
        <t>Priyanka</t>
      </is>
    </nc>
  </rcc>
  <rcc rId="478" sId="2">
    <nc r="J265" t="inlineStr">
      <is>
        <t>Priyanka</t>
      </is>
    </nc>
  </rcc>
  <rcc rId="479" sId="2">
    <nc r="J271" t="inlineStr">
      <is>
        <t>Priyanka</t>
      </is>
    </nc>
  </rcc>
  <rcc rId="480" sId="2">
    <nc r="J274" t="inlineStr">
      <is>
        <t>Priyanka</t>
      </is>
    </nc>
  </rcc>
  <rcc rId="481" sId="2">
    <nc r="J321" t="inlineStr">
      <is>
        <t>Priyanka</t>
      </is>
    </nc>
  </rcc>
  <rcc rId="482" sId="2">
    <nc r="J322" t="inlineStr">
      <is>
        <t>Priyanka</t>
      </is>
    </nc>
  </rcc>
  <rcc rId="483" sId="2">
    <nc r="J370" t="inlineStr">
      <is>
        <t>Priyanka</t>
      </is>
    </nc>
  </rcc>
  <rcc rId="484" sId="2">
    <nc r="J400" t="inlineStr">
      <is>
        <t>Priyanka</t>
      </is>
    </nc>
  </rcc>
  <rcc rId="485" sId="2">
    <nc r="J427" t="inlineStr">
      <is>
        <t>Priyanka</t>
      </is>
    </nc>
  </rcc>
  <rcc rId="486" sId="2">
    <nc r="J428" t="inlineStr">
      <is>
        <t>Priyanka</t>
      </is>
    </nc>
  </rcc>
  <rcc rId="487" sId="2">
    <nc r="J446" t="inlineStr">
      <is>
        <t>Priyanka</t>
      </is>
    </nc>
  </rcc>
  <rcc rId="488" sId="2">
    <nc r="J453" t="inlineStr">
      <is>
        <t>Priyanka</t>
      </is>
    </nc>
  </rcc>
  <rcc rId="489" sId="2">
    <nc r="J454" t="inlineStr">
      <is>
        <t>Priyanka</t>
      </is>
    </nc>
  </rcc>
  <rcc rId="490" sId="2">
    <nc r="J463" t="inlineStr">
      <is>
        <t>Priyanka</t>
      </is>
    </nc>
  </rcc>
  <rcc rId="491" sId="2">
    <nc r="J513" t="inlineStr">
      <is>
        <t>Priyanka</t>
      </is>
    </nc>
  </rcc>
  <rcc rId="492" sId="2">
    <nc r="J515" t="inlineStr">
      <is>
        <t>Priyanka</t>
      </is>
    </nc>
  </rcc>
  <rcc rId="493" sId="2">
    <nc r="J517" t="inlineStr">
      <is>
        <t>Priyanka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2">
    <nc r="I246" t="inlineStr">
      <is>
        <t>Passed</t>
      </is>
    </nc>
  </rcc>
  <rfmt sheetId="2" sqref="I246">
    <dxf>
      <fill>
        <patternFill patternType="none">
          <fgColor indexed="64"/>
          <bgColor indexed="65"/>
        </patternFill>
      </fill>
    </dxf>
  </rfmt>
  <rfmt sheetId="2" sqref="I246">
    <dxf>
      <fill>
        <patternFill patternType="none">
          <fgColor indexed="64"/>
          <bgColor indexed="65"/>
        </patternFill>
      </fill>
    </dxf>
  </rfmt>
  <rcc rId="495" sId="2">
    <oc r="I38" t="inlineStr">
      <is>
        <t>passed</t>
      </is>
    </oc>
    <nc r="I38" t="inlineStr">
      <is>
        <t>Passed</t>
      </is>
    </nc>
  </rcc>
  <rcc rId="496" sId="2">
    <oc r="I126" t="inlineStr">
      <is>
        <t>passed</t>
      </is>
    </oc>
    <nc r="I126" t="inlineStr">
      <is>
        <t>Passed</t>
      </is>
    </nc>
  </rcc>
  <rcc rId="497" sId="2">
    <oc r="I202" t="inlineStr">
      <is>
        <t>passed</t>
      </is>
    </oc>
    <nc r="I202" t="inlineStr">
      <is>
        <t>Passed</t>
      </is>
    </nc>
  </rcc>
  <rcc rId="498" sId="2">
    <oc r="I203" t="inlineStr">
      <is>
        <t>passed</t>
      </is>
    </oc>
    <nc r="I203" t="inlineStr">
      <is>
        <t>Passed</t>
      </is>
    </nc>
  </rcc>
  <rcc rId="499" sId="2">
    <oc r="I204" t="inlineStr">
      <is>
        <t>passed</t>
      </is>
    </oc>
    <nc r="I204" t="inlineStr">
      <is>
        <t>Passed</t>
      </is>
    </nc>
  </rcc>
  <rcc rId="500" sId="2">
    <oc r="I205" t="inlineStr">
      <is>
        <t>passed</t>
      </is>
    </oc>
    <nc r="I205" t="inlineStr">
      <is>
        <t>Passed</t>
      </is>
    </nc>
  </rcc>
  <rcc rId="501" sId="2">
    <oc r="I206" t="inlineStr">
      <is>
        <t>passed</t>
      </is>
    </oc>
    <nc r="I206" t="inlineStr">
      <is>
        <t>Passed</t>
      </is>
    </nc>
  </rcc>
  <rcc rId="502" sId="2">
    <oc r="I207" t="inlineStr">
      <is>
        <t>passed</t>
      </is>
    </oc>
    <nc r="I207" t="inlineStr">
      <is>
        <t>Passed</t>
      </is>
    </nc>
  </rcc>
  <rcc rId="503" sId="2">
    <oc r="I208" t="inlineStr">
      <is>
        <t>passed</t>
      </is>
    </oc>
    <nc r="I208" t="inlineStr">
      <is>
        <t>Passed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2">
    <nc r="I489" t="inlineStr">
      <is>
        <t>passed</t>
      </is>
    </nc>
  </rcc>
  <rfmt sheetId="2" sqref="I489">
    <dxf>
      <fill>
        <patternFill patternType="none">
          <fgColor indexed="64"/>
          <bgColor indexed="65"/>
        </patternFill>
      </fill>
    </dxf>
  </rfmt>
  <rcc rId="17" sId="2" numFmtId="19">
    <nc r="M489">
      <v>44741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2" odxf="1" dxf="1">
    <oc r="A23">
      <f>HYPERLINK("https://hsdes.intel.com/resource/14013159248","14013159248")</f>
    </oc>
    <nc r="A23">
      <f>HYPERLINK("https://hsdes.intel.com/resource/14013159248","14013159248")</f>
    </nc>
    <odxf>
      <font>
        <u val="none"/>
        <color theme="0"/>
      </font>
    </odxf>
    <ndxf>
      <font>
        <u/>
        <color theme="10"/>
      </font>
    </ndxf>
  </rcc>
  <rcc rId="505" sId="2">
    <nc r="I23" t="inlineStr">
      <is>
        <t>passed</t>
      </is>
    </nc>
  </rcc>
  <rfmt sheetId="2" sqref="I23">
    <dxf>
      <fill>
        <patternFill patternType="none">
          <fgColor indexed="64"/>
          <bgColor indexed="65"/>
        </patternFill>
      </fill>
    </dxf>
  </rfmt>
  <rcc rId="506" sId="2" numFmtId="19">
    <nc r="M23">
      <v>44742</v>
    </nc>
  </rcc>
  <rcc rId="507" sId="2" odxf="1" dxf="1">
    <oc r="A54">
      <f>HYPERLINK("https://hsdes.intel.com/resource/14013121252","14013121252")</f>
    </oc>
    <nc r="A54">
      <f>HYPERLINK("https://hsdes.intel.com/resource/14013121252","14013121252")</f>
    </nc>
    <odxf>
      <font>
        <u val="none"/>
        <color theme="0"/>
      </font>
    </odxf>
    <ndxf>
      <font>
        <u/>
        <color theme="10"/>
      </font>
    </ndxf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2" odxf="1" dxf="1">
    <oc r="A231">
      <f>HYPERLINK("https://hsdes.intel.com/resource/14013165202","14013165202")</f>
    </oc>
    <nc r="A231">
      <f>HYPERLINK("https://hsdes.intel.com/resource/14013165202","14013165202")</f>
    </nc>
    <odxf>
      <font>
        <u val="none"/>
        <color theme="0"/>
      </font>
    </odxf>
    <ndxf>
      <font>
        <u/>
        <color theme="10"/>
      </font>
    </ndxf>
  </rcc>
  <rcc rId="509" sId="2">
    <nc r="I231" t="inlineStr">
      <is>
        <t>passed</t>
      </is>
    </nc>
  </rcc>
  <rfmt sheetId="2" sqref="I231">
    <dxf>
      <fill>
        <patternFill patternType="none">
          <fgColor indexed="64"/>
          <bgColor indexed="65"/>
        </patternFill>
      </fill>
    </dxf>
  </rfmt>
  <rcc rId="510" sId="2" numFmtId="19">
    <nc r="M231">
      <v>44742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2">
    <nc r="I61" t="inlineStr">
      <is>
        <t>passed</t>
      </is>
    </nc>
  </rcc>
  <rfmt sheetId="2" sqref="I61">
    <dxf>
      <fill>
        <patternFill patternType="none">
          <fgColor indexed="64"/>
          <bgColor indexed="65"/>
        </patternFill>
      </fill>
    </dxf>
  </rfmt>
  <rcc rId="512" sId="2" numFmtId="19">
    <nc r="M61">
      <v>44742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" sId="2" numFmtId="19">
    <nc r="M246">
      <v>44742</v>
    </nc>
  </rcc>
  <rcc rId="516" sId="2">
    <nc r="I248" t="inlineStr">
      <is>
        <t>Passed</t>
      </is>
    </nc>
  </rcc>
  <rfmt sheetId="2" sqref="I248">
    <dxf>
      <fill>
        <patternFill patternType="none">
          <fgColor indexed="64"/>
          <bgColor indexed="65"/>
        </patternFill>
      </fill>
    </dxf>
  </rfmt>
  <rfmt sheetId="2" sqref="I248">
    <dxf>
      <fill>
        <patternFill patternType="none">
          <fgColor indexed="64"/>
          <bgColor indexed="65"/>
        </patternFill>
      </fill>
    </dxf>
  </rfmt>
  <rcc rId="517" sId="2" numFmtId="19">
    <nc r="M248">
      <v>44742</v>
    </nc>
  </rcc>
  <rfmt sheetId="2" sqref="I277">
    <dxf>
      <fill>
        <patternFill patternType="none">
          <fgColor indexed="64"/>
          <bgColor indexed="65"/>
        </patternFill>
      </fill>
    </dxf>
  </rfmt>
  <rfmt sheetId="2" sqref="I277">
    <dxf>
      <fill>
        <patternFill patternType="none">
          <fgColor indexed="64"/>
          <bgColor indexed="65"/>
        </patternFill>
      </fill>
    </dxf>
  </rfmt>
  <rcc rId="518" sId="2">
    <nc r="I277" t="inlineStr">
      <is>
        <t>Passed</t>
      </is>
    </nc>
  </rcc>
  <rcc rId="519" sId="2" numFmtId="19">
    <nc r="M277">
      <v>44742</v>
    </nc>
  </rcc>
  <rcc rId="520" sId="2">
    <nc r="I371" t="inlineStr">
      <is>
        <t>Passed</t>
      </is>
    </nc>
  </rcc>
  <rfmt sheetId="2" sqref="I371">
    <dxf>
      <fill>
        <patternFill patternType="none">
          <fgColor indexed="64"/>
          <bgColor indexed="65"/>
        </patternFill>
      </fill>
    </dxf>
  </rfmt>
  <rfmt sheetId="2" sqref="I371">
    <dxf>
      <fill>
        <patternFill patternType="none">
          <fgColor indexed="64"/>
          <bgColor indexed="65"/>
        </patternFill>
      </fill>
    </dxf>
  </rfmt>
  <rcc rId="521" sId="2">
    <nc r="I372" t="inlineStr">
      <is>
        <t>Passed</t>
      </is>
    </nc>
  </rcc>
  <rfmt sheetId="2" sqref="I372">
    <dxf>
      <fill>
        <patternFill patternType="none">
          <fgColor indexed="64"/>
          <bgColor indexed="65"/>
        </patternFill>
      </fill>
    </dxf>
  </rfmt>
  <rfmt sheetId="2" sqref="I372">
    <dxf>
      <fill>
        <patternFill patternType="none">
          <fgColor indexed="64"/>
          <bgColor indexed="65"/>
        </patternFill>
      </fill>
    </dxf>
  </rfmt>
  <rcc rId="522" sId="2" numFmtId="19">
    <nc r="M371">
      <v>44742</v>
    </nc>
  </rcc>
  <rcc rId="523" sId="2" numFmtId="19">
    <nc r="M372">
      <v>44742</v>
    </nc>
  </rcc>
  <rfmt sheetId="2" sqref="I414">
    <dxf>
      <fill>
        <patternFill patternType="none">
          <fgColor indexed="64"/>
          <bgColor indexed="65"/>
        </patternFill>
      </fill>
    </dxf>
  </rfmt>
  <rfmt sheetId="2" sqref="I414">
    <dxf>
      <fill>
        <patternFill patternType="none">
          <fgColor indexed="64"/>
          <bgColor indexed="65"/>
        </patternFill>
      </fill>
    </dxf>
  </rfmt>
  <rcc rId="524" sId="2" numFmtId="19">
    <nc r="M414">
      <v>44742</v>
    </nc>
  </rcc>
  <rfmt sheetId="2" sqref="I432">
    <dxf>
      <fill>
        <patternFill patternType="none">
          <fgColor indexed="64"/>
          <bgColor indexed="65"/>
        </patternFill>
      </fill>
    </dxf>
  </rfmt>
  <rfmt sheetId="2" sqref="I432">
    <dxf>
      <fill>
        <patternFill patternType="none">
          <fgColor indexed="64"/>
          <bgColor indexed="65"/>
        </patternFill>
      </fill>
    </dxf>
  </rfmt>
  <rcc rId="525" sId="2">
    <nc r="I414" t="inlineStr">
      <is>
        <t>Passed</t>
      </is>
    </nc>
  </rcc>
  <rcc rId="526" sId="2">
    <nc r="I432" t="inlineStr">
      <is>
        <t>Passed</t>
      </is>
    </nc>
  </rcc>
  <rcc rId="527" sId="2">
    <nc r="I449" t="inlineStr">
      <is>
        <t>Passed</t>
      </is>
    </nc>
  </rcc>
  <rfmt sheetId="2" sqref="I449">
    <dxf>
      <fill>
        <patternFill patternType="none">
          <fgColor indexed="64"/>
          <bgColor indexed="65"/>
        </patternFill>
      </fill>
    </dxf>
  </rfmt>
  <rfmt sheetId="2" sqref="I449">
    <dxf>
      <fill>
        <patternFill patternType="none">
          <fgColor indexed="64"/>
          <bgColor indexed="65"/>
        </patternFill>
      </fill>
    </dxf>
  </rfmt>
  <rfmt sheetId="2" sqref="I450">
    <dxf>
      <fill>
        <patternFill patternType="none">
          <fgColor indexed="64"/>
          <bgColor indexed="65"/>
        </patternFill>
      </fill>
    </dxf>
  </rfmt>
  <rfmt sheetId="2" sqref="I450">
    <dxf>
      <fill>
        <patternFill patternType="none">
          <fgColor indexed="64"/>
          <bgColor indexed="65"/>
        </patternFill>
      </fill>
    </dxf>
  </rfmt>
  <rcc rId="528" sId="2">
    <nc r="I450" t="inlineStr">
      <is>
        <t>Passed</t>
      </is>
    </nc>
  </rcc>
  <rcc rId="529" sId="2">
    <nc r="I455" t="inlineStr">
      <is>
        <t>Passed</t>
      </is>
    </nc>
  </rcc>
  <rfmt sheetId="2" sqref="I455">
    <dxf>
      <fill>
        <patternFill patternType="none">
          <fgColor indexed="64"/>
          <bgColor indexed="65"/>
        </patternFill>
      </fill>
    </dxf>
  </rfmt>
  <rfmt sheetId="2" sqref="I455">
    <dxf>
      <fill>
        <patternFill patternType="none">
          <fgColor indexed="64"/>
          <bgColor indexed="65"/>
        </patternFill>
      </fill>
    </dxf>
  </rfmt>
  <rcc rId="530" sId="2">
    <nc r="I458" t="inlineStr">
      <is>
        <t>Passed</t>
      </is>
    </nc>
  </rcc>
  <rfmt sheetId="2" sqref="I458">
    <dxf>
      <fill>
        <patternFill patternType="none">
          <fgColor indexed="64"/>
          <bgColor indexed="65"/>
        </patternFill>
      </fill>
    </dxf>
  </rfmt>
  <rfmt sheetId="2" sqref="I458">
    <dxf>
      <fill>
        <patternFill patternType="none">
          <fgColor indexed="64"/>
          <bgColor indexed="65"/>
        </patternFill>
      </fill>
    </dxf>
  </rfmt>
  <rcc rId="531" sId="2" numFmtId="19">
    <nc r="M432">
      <v>44742</v>
    </nc>
  </rcc>
  <rcc rId="532" sId="2" numFmtId="19">
    <nc r="M449">
      <v>44742</v>
    </nc>
  </rcc>
  <rcc rId="533" sId="2" numFmtId="19">
    <nc r="M450">
      <v>44742</v>
    </nc>
  </rcc>
  <rcc rId="534" sId="2" numFmtId="19">
    <nc r="M455">
      <v>44742</v>
    </nc>
  </rcc>
  <rcc rId="535" sId="2" numFmtId="19">
    <nc r="M458">
      <v>44742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</dxf>
  </rfmt>
  <rcc rId="537" sId="2" numFmtId="19">
    <nc r="M513">
      <v>44742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2" odxf="1" dxf="1">
    <oc r="B91">
      <f>HYPERLINK("https://hsdes.intel.com/resource/14013163390","14013163390")</f>
    </oc>
    <nc r="B91">
      <f>HYPERLINK("https://hsdes.intel.com/resource/14013163390","14013163390")</f>
    </nc>
    <odxf>
      <font>
        <u val="none"/>
        <color theme="0"/>
      </font>
    </odxf>
    <ndxf>
      <font>
        <u/>
        <color theme="10"/>
      </font>
    </ndxf>
  </rcc>
  <rcc rId="539" sId="2" odxf="1" dxf="1">
    <oc r="B92">
      <f>HYPERLINK("https://hsdes.intel.com/resource/16013676942","16013676942")</f>
    </oc>
    <nc r="B92">
      <f>HYPERLINK("https://hsdes.intel.com/resource/16013676942","16013676942")</f>
    </nc>
    <odxf>
      <font>
        <u val="none"/>
        <color theme="0"/>
      </font>
    </odxf>
    <ndxf>
      <font>
        <u/>
        <color theme="10"/>
      </font>
    </ndxf>
  </rcc>
  <rcc rId="540" sId="2" odxf="1" dxf="1">
    <oc r="B112">
      <f>HYPERLINK("https://hsdes.intel.com/resource/14013163226","14013163226")</f>
    </oc>
    <nc r="B112">
      <f>HYPERLINK("https://hsdes.intel.com/resource/14013163226","14013163226")</f>
    </nc>
    <odxf>
      <font>
        <u val="none"/>
        <color theme="0"/>
      </font>
    </odxf>
    <ndxf>
      <font>
        <u/>
        <color theme="10"/>
      </font>
    </ndxf>
  </rcc>
  <rcc rId="541" sId="2" odxf="1" dxf="1">
    <oc r="B190">
      <f>HYPERLINK("https://hsdes.intel.com/resource/14013163449","14013163449")</f>
    </oc>
    <nc r="B190">
      <f>HYPERLINK("https://hsdes.intel.com/resource/14013163449","14013163449")</f>
    </nc>
    <odxf>
      <font>
        <u val="none"/>
        <color theme="0"/>
      </font>
    </odxf>
    <ndxf>
      <font>
        <u/>
        <color theme="10"/>
      </font>
    </ndxf>
  </rcc>
  <rcc rId="542" sId="2" odxf="1" dxf="1">
    <oc r="B129">
      <f>HYPERLINK("https://hsdes.intel.com/resource/14013163232","14013163232")</f>
    </oc>
    <nc r="B129">
      <f>HYPERLINK("https://hsdes.intel.com/resource/14013163232","14013163232")</f>
    </nc>
    <odxf>
      <font>
        <u val="none"/>
        <color theme="0"/>
      </font>
    </odxf>
    <ndxf>
      <font>
        <u/>
        <color theme="10"/>
      </font>
    </ndxf>
  </rcc>
  <rcc rId="543" sId="2" odxf="1" dxf="1">
    <oc r="A24">
      <f>HYPERLINK("https://hsdes.intel.com/resource/14013159022","14013159022")</f>
    </oc>
    <nc r="A24">
      <f>HYPERLINK("https://hsdes.intel.com/resource/14013159022","14013159022")</f>
    </nc>
    <odxf>
      <font>
        <u val="none"/>
        <color theme="0"/>
      </font>
    </odxf>
    <ndxf>
      <font>
        <u/>
        <color theme="10"/>
      </font>
    </ndxf>
  </rcc>
  <rcc rId="544" sId="2" odxf="1" dxf="1">
    <oc r="A2">
      <f>HYPERLINK("https://hsdes.intel.com/resource/14013163887","14013163887")</f>
    </oc>
    <nc r="A2">
      <f>HYPERLINK("https://hsdes.intel.com/resource/14013163887","14013163887")</f>
    </nc>
    <odxf>
      <font>
        <u val="none"/>
        <color theme="0"/>
      </font>
    </odxf>
    <ndxf>
      <font>
        <u/>
        <color theme="10"/>
      </font>
    </ndxf>
  </rcc>
  <rcc rId="545" sId="2">
    <nc r="I2" t="inlineStr">
      <is>
        <t>passed</t>
      </is>
    </nc>
  </rcc>
  <rfmt sheetId="2" sqref="I2">
    <dxf>
      <fill>
        <patternFill patternType="none">
          <fgColor indexed="64"/>
          <bgColor indexed="65"/>
        </patternFill>
      </fill>
    </dxf>
  </rfmt>
  <rcc rId="546" sId="2" numFmtId="19">
    <nc r="M2">
      <v>44742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2" odxf="1" dxf="1">
    <oc r="B93">
      <f>HYPERLINK("https://hsdes.intel.com/resource/14013163393","14013163393")</f>
    </oc>
    <nc r="B93">
      <f>HYPERLINK("https://hsdes.intel.com/resource/14013163393","14013163393")</f>
    </nc>
    <odxf>
      <font>
        <u val="none"/>
        <color theme="0"/>
      </font>
    </odxf>
    <ndxf>
      <font>
        <u/>
        <color theme="10"/>
      </font>
    </ndxf>
  </rcc>
  <rcc rId="548" sId="2" odxf="1" dxf="1">
    <oc r="B94">
      <f>HYPERLINK("https://hsdes.intel.com/resource/14013163402","14013163402")</f>
    </oc>
    <nc r="B94">
      <f>HYPERLINK("https://hsdes.intel.com/resource/14013163402","14013163402")</f>
    </nc>
    <odxf>
      <font>
        <u val="none"/>
        <color theme="0"/>
      </font>
    </odxf>
    <ndxf>
      <font>
        <u/>
        <color theme="10"/>
      </font>
    </ndxf>
  </rcc>
  <rcc rId="549" sId="2" odxf="1" dxf="1">
    <oc r="B96">
      <f>HYPERLINK("https://hsdes.intel.com/resource/16013686490","16013686490")</f>
    </oc>
    <nc r="B96">
      <f>HYPERLINK("https://hsdes.intel.com/resource/16013686490","16013686490")</f>
    </nc>
    <odxf>
      <font>
        <u val="none"/>
        <color theme="0"/>
      </font>
    </odxf>
    <ndxf>
      <font>
        <u/>
        <color theme="10"/>
      </font>
    </ndxf>
  </rcc>
  <rcc rId="550" sId="2" odxf="1" dxf="1">
    <oc r="B97">
      <f>HYPERLINK("https://hsdes.intel.com/resource/14013163332","14013163332")</f>
    </oc>
    <nc r="B97">
      <f>HYPERLINK("https://hsdes.intel.com/resource/14013163332","14013163332")</f>
    </nc>
    <odxf>
      <font>
        <u val="none"/>
        <color theme="0"/>
      </font>
    </odxf>
    <ndxf>
      <font>
        <u/>
        <color theme="10"/>
      </font>
    </ndxf>
  </rcc>
  <rcc rId="551" sId="2" odxf="1" dxf="1">
    <oc r="B98">
      <f>HYPERLINK("https://hsdes.intel.com/resource/16013681042","16013681042")</f>
    </oc>
    <nc r="B98">
      <f>HYPERLINK("https://hsdes.intel.com/resource/16013681042","16013681042")</f>
    </nc>
    <odxf>
      <font>
        <u val="none"/>
        <color theme="0"/>
      </font>
    </odxf>
    <ndxf>
      <font>
        <u/>
        <color theme="10"/>
      </font>
    </ndxf>
  </rcc>
  <rcc rId="552" sId="2" odxf="1" dxf="1">
    <oc r="B99">
      <f>HYPERLINK("https://hsdes.intel.com/resource/14013163339","14013163339")</f>
    </oc>
    <nc r="B99">
      <f>HYPERLINK("https://hsdes.intel.com/resource/14013163339","14013163339")</f>
    </nc>
    <odxf>
      <font>
        <color theme="0"/>
      </font>
    </odxf>
    <ndxf>
      <font>
        <color theme="10"/>
      </font>
    </ndxf>
  </rcc>
  <rcc rId="553" sId="2">
    <nc r="I96" t="inlineStr">
      <is>
        <t>passed</t>
      </is>
    </nc>
  </rcc>
  <rfmt sheetId="2" sqref="I96">
    <dxf>
      <fill>
        <patternFill patternType="none">
          <fgColor indexed="64"/>
          <bgColor indexed="65"/>
        </patternFill>
      </fill>
    </dxf>
  </rfmt>
  <rcc rId="554" sId="2" numFmtId="19">
    <nc r="M96">
      <v>44742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" sId="2">
    <nc r="I97" t="inlineStr">
      <is>
        <t>passed</t>
      </is>
    </nc>
  </rcc>
  <rfmt sheetId="2" sqref="I97">
    <dxf>
      <fill>
        <patternFill patternType="none">
          <fgColor indexed="64"/>
          <bgColor indexed="65"/>
        </patternFill>
      </fill>
    </dxf>
  </rfmt>
  <rcc rId="556" sId="2" numFmtId="19">
    <nc r="M97">
      <v>44742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2">
    <nc r="I98" t="inlineStr">
      <is>
        <t>passed</t>
      </is>
    </nc>
  </rcc>
  <rfmt sheetId="2" sqref="I98">
    <dxf>
      <fill>
        <patternFill patternType="none">
          <fgColor indexed="64"/>
          <bgColor indexed="65"/>
        </patternFill>
      </fill>
    </dxf>
  </rfmt>
  <rcc rId="558" sId="2" numFmtId="19">
    <nc r="M98">
      <v>44742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>
    <nc r="I487" t="inlineStr">
      <is>
        <t>passed</t>
      </is>
    </nc>
  </rcc>
  <rfmt sheetId="2" sqref="I487">
    <dxf>
      <fill>
        <patternFill patternType="none">
          <fgColor indexed="64"/>
          <bgColor indexed="65"/>
        </patternFill>
      </fill>
    </dxf>
  </rfmt>
  <rcc rId="19" sId="2" numFmtId="19">
    <nc r="M487">
      <v>44741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nc r="L255" t="inlineStr">
      <is>
        <t>Type-C</t>
      </is>
    </nc>
  </rcc>
  <rcc rId="560" sId="2" odxf="1" dxf="1">
    <nc r="L545" t="inlineStr">
      <is>
        <t>Type-C</t>
      </is>
    </nc>
    <odxf>
      <font>
        <sz val="8"/>
        <color rgb="FF212529"/>
        <name val="Roboto"/>
        <scheme val="none"/>
      </font>
    </odxf>
    <ndxf>
      <font>
        <sz val="8"/>
        <color rgb="FF212529"/>
        <name val="Roboto"/>
        <scheme val="none"/>
      </font>
    </ndxf>
  </rcc>
  <rcc rId="561" sId="2">
    <nc r="L560" t="inlineStr">
      <is>
        <t>Type-C</t>
      </is>
    </nc>
  </rcc>
  <rcc rId="562" sId="2">
    <nc r="L561" t="inlineStr">
      <is>
        <t>Type-C</t>
      </is>
    </nc>
  </rcc>
  <rcc rId="563" sId="2">
    <nc r="L562" t="inlineStr">
      <is>
        <t>Type-C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</dxf>
  </rfmt>
  <rfmt sheetId="2" sqref="I99">
    <dxf>
      <fill>
        <patternFill patternType="none">
          <fgColor indexed="64"/>
          <bgColor indexed="65"/>
        </patternFill>
      </fill>
    </dxf>
  </rfmt>
  <rcc rId="565" sId="2" numFmtId="19">
    <nc r="M99">
      <v>44742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" sId="2" odxf="1" dxf="1">
    <oc r="B100">
      <f>HYPERLINK("https://hsdes.intel.com/resource/14013163359","14013163359")</f>
    </oc>
    <nc r="B100">
      <f>HYPERLINK("https://hsdes.intel.com/resource/14013163359","14013163359")</f>
    </nc>
    <odxf>
      <font>
        <u val="none"/>
        <color theme="0"/>
      </font>
    </odxf>
    <ndxf>
      <font>
        <u/>
        <color theme="10"/>
      </font>
    </ndxf>
  </rcc>
  <rcc rId="567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</dxf>
  </rfmt>
  <rcc rId="568" sId="2" numFmtId="19">
    <nc r="M100">
      <v>44742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2" odxf="1" dxf="1">
    <oc r="B101">
      <f>HYPERLINK("https://hsdes.intel.com/resource/14013163315","14013163315")</f>
    </oc>
    <nc r="B101">
      <f>HYPERLINK("https://hsdes.intel.com/resource/14013163315","14013163315")</f>
    </nc>
    <odxf>
      <font>
        <u val="none"/>
        <color theme="0"/>
      </font>
    </odxf>
    <ndxf>
      <font>
        <u/>
        <color theme="10"/>
      </font>
    </ndxf>
  </rcc>
  <rcc rId="570" sId="2">
    <nc r="I101" t="inlineStr">
      <is>
        <t>passed</t>
      </is>
    </nc>
  </rcc>
  <rfmt sheetId="2" sqref="I101">
    <dxf>
      <fill>
        <patternFill patternType="none">
          <fgColor indexed="64"/>
          <bgColor indexed="65"/>
        </patternFill>
      </fill>
    </dxf>
  </rfmt>
  <rcc rId="571" sId="2" numFmtId="19">
    <nc r="M101">
      <v>44742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" sId="2" odxf="1" dxf="1">
    <oc r="A122">
      <f>HYPERLINK("https://hsdes.intel.com/resource/14013164115","14013164115")</f>
    </oc>
    <nc r="A122">
      <f>HYPERLINK("https://hsdes.intel.com/resource/14013164115","14013164115")</f>
    </nc>
    <odxf>
      <font>
        <u val="none"/>
        <color theme="0"/>
      </font>
    </odxf>
    <ndxf>
      <font>
        <u/>
        <color theme="10"/>
      </font>
    </ndxf>
  </rcc>
  <rcc rId="573" sId="2">
    <nc r="I122" t="inlineStr">
      <is>
        <t>passed</t>
      </is>
    </nc>
  </rcc>
  <rfmt sheetId="2" sqref="I122">
    <dxf>
      <fill>
        <patternFill patternType="none">
          <fgColor indexed="64"/>
          <bgColor indexed="65"/>
        </patternFill>
      </fill>
    </dxf>
  </rfmt>
  <rcc rId="574" sId="2" numFmtId="19">
    <nc r="M122">
      <v>44742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2">
    <nc r="I57" t="inlineStr">
      <is>
        <t>passed</t>
      </is>
    </nc>
  </rcc>
  <rfmt sheetId="2" sqref="I57">
    <dxf>
      <fill>
        <patternFill patternType="none">
          <fgColor indexed="64"/>
          <bgColor indexed="65"/>
        </patternFill>
      </fill>
    </dxf>
  </rfmt>
  <rcc rId="576" sId="2" numFmtId="19">
    <nc r="M57">
      <v>44742</v>
    </nc>
  </rcc>
  <rcc rId="577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</dxf>
  </rfmt>
  <rcc rId="578" sId="2" numFmtId="19">
    <nc r="M62">
      <v>44742</v>
    </nc>
  </rcc>
  <rcc rId="579" sId="2">
    <nc r="I69" t="inlineStr">
      <is>
        <t>passed</t>
      </is>
    </nc>
  </rcc>
  <rfmt sheetId="2" sqref="I69">
    <dxf>
      <fill>
        <patternFill patternType="none">
          <fgColor indexed="64"/>
          <bgColor indexed="65"/>
        </patternFill>
      </fill>
    </dxf>
  </rfmt>
  <rcc rId="580" sId="2" numFmtId="19">
    <nc r="M69">
      <v>44742</v>
    </nc>
  </rcc>
  <rcc rId="581" sId="2">
    <nc r="I120" t="inlineStr">
      <is>
        <t>passed</t>
      </is>
    </nc>
  </rcc>
  <rfmt sheetId="2" sqref="I120">
    <dxf>
      <fill>
        <patternFill patternType="none">
          <fgColor indexed="64"/>
          <bgColor indexed="65"/>
        </patternFill>
      </fill>
    </dxf>
  </rfmt>
  <rcc rId="582" sId="2" numFmtId="19">
    <nc r="M120">
      <v>44742</v>
    </nc>
  </rcc>
  <rcc rId="583" sId="2">
    <nc r="I121" t="inlineStr">
      <is>
        <t>passed</t>
      </is>
    </nc>
  </rcc>
  <rfmt sheetId="2" sqref="I121">
    <dxf>
      <fill>
        <patternFill patternType="none">
          <fgColor indexed="64"/>
          <bgColor indexed="65"/>
        </patternFill>
      </fill>
    </dxf>
  </rfmt>
  <rcc rId="584" sId="2" numFmtId="19">
    <nc r="M121">
      <v>44742</v>
    </nc>
  </rcc>
  <rcc rId="585" sId="2">
    <nc r="I136" t="inlineStr">
      <is>
        <t>passed</t>
      </is>
    </nc>
  </rcc>
  <rfmt sheetId="2" sqref="I136">
    <dxf>
      <fill>
        <patternFill patternType="none">
          <fgColor indexed="64"/>
          <bgColor indexed="65"/>
        </patternFill>
      </fill>
    </dxf>
  </rfmt>
  <rcc rId="586" sId="2" numFmtId="19">
    <nc r="M136">
      <v>44742</v>
    </nc>
  </rcc>
  <rcc rId="587" sId="2">
    <nc r="I138" t="inlineStr">
      <is>
        <t>passed</t>
      </is>
    </nc>
  </rcc>
  <rfmt sheetId="2" sqref="I138">
    <dxf>
      <fill>
        <patternFill patternType="none">
          <fgColor indexed="64"/>
          <bgColor indexed="65"/>
        </patternFill>
      </fill>
    </dxf>
  </rfmt>
  <rcc rId="588" sId="2" numFmtId="19">
    <nc r="M138">
      <v>44742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" sId="2">
    <nc r="I137" t="inlineStr">
      <is>
        <t>passed</t>
      </is>
    </nc>
  </rcc>
  <rfmt sheetId="2" sqref="I137">
    <dxf>
      <fill>
        <patternFill patternType="none">
          <fgColor indexed="64"/>
          <bgColor indexed="65"/>
        </patternFill>
      </fill>
    </dxf>
  </rfmt>
  <rcc rId="590" sId="2" numFmtId="19">
    <nc r="M137">
      <v>44742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2">
    <nc r="I123" t="inlineStr">
      <is>
        <t>passed</t>
      </is>
    </nc>
  </rcc>
  <rfmt sheetId="2" sqref="I123">
    <dxf>
      <fill>
        <patternFill patternType="none">
          <fgColor indexed="64"/>
          <bgColor indexed="65"/>
        </patternFill>
      </fill>
    </dxf>
  </rfmt>
  <rcc rId="592" sId="2" numFmtId="19">
    <nc r="M123">
      <v>44742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" sId="2">
    <nc r="I129" t="inlineStr">
      <is>
        <t>passed</t>
      </is>
    </nc>
  </rcc>
  <rfmt sheetId="2" sqref="I129">
    <dxf>
      <fill>
        <patternFill patternType="none">
          <fgColor indexed="64"/>
          <bgColor indexed="65"/>
        </patternFill>
      </fill>
    </dxf>
  </rfmt>
  <rcc rId="594" sId="2" numFmtId="19">
    <nc r="M129">
      <v>44742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5" sId="2" odxf="1" dxf="1">
    <oc r="B24">
      <f>HYPERLINK("https://hsdes.intel.com/resource/14013159022","14013159022")</f>
    </oc>
    <nc r="B24">
      <f>HYPERLINK("https://hsdes.intel.com/resource/14013159022","14013159022")</f>
    </nc>
    <odxf>
      <font>
        <u val="none"/>
        <color theme="0"/>
      </font>
    </odxf>
    <ndxf>
      <font>
        <u/>
        <color theme="10"/>
      </font>
    </ndxf>
  </rcc>
  <rcc rId="596" sId="2" odxf="1" dxf="1">
    <oc r="B53">
      <f>HYPERLINK("https://hsdes.intel.com/resource/14013160756","14013160756")</f>
    </oc>
    <nc r="B53">
      <f>HYPERLINK("https://hsdes.intel.com/resource/14013160756","14013160756")</f>
    </nc>
    <odxf>
      <font>
        <u val="none"/>
        <color theme="0"/>
      </font>
    </odxf>
    <ndxf>
      <font>
        <u/>
        <color theme="10"/>
      </font>
    </ndxf>
  </rcc>
  <rcc rId="597" sId="2">
    <nc r="I53" t="inlineStr">
      <is>
        <t>passed</t>
      </is>
    </nc>
  </rcc>
  <rfmt sheetId="2" sqref="I53">
    <dxf>
      <fill>
        <patternFill patternType="none">
          <fgColor indexed="64"/>
          <bgColor indexed="65"/>
        </patternFill>
      </fill>
    </dxf>
  </rfmt>
  <rcc rId="598" sId="2" numFmtId="19">
    <nc r="M53">
      <v>44742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1">
  <userInfo guid="{A3767D8C-D220-4049-A98B-92201863F163}" name="U, SavithaX B" id="-815850536" dateTime="2022-06-29T12:30:00"/>
  <userInfo guid="{78FD8210-FEA0-4448-B2F0-A0BCFFBEDFF1}" name="Nanjundaswamy, HarshithaX" id="-1402162742" dateTime="2022-06-29T12:30:53"/>
  <userInfo guid="{54B2503E-A8D7-4F52-A52C-6C5F03877BC6}" name="Nanjundaswamy, HarshithaX" id="-1402186798" dateTime="2022-06-29T13:16:54"/>
  <userInfo guid="{66F99350-BEDF-40F8-9B28-28C2E3860148}" name="Br, RamyaX" id="-1276208752" dateTime="2022-06-29T18:04:27"/>
  <userInfo guid="{23902EDC-CB60-4EB9-B596-4B4AC2EF3603}" name="Nanjundaswamy, HarshithaX" id="-1402205626" dateTime="2022-06-30T10:45:07"/>
  <userInfo guid="{7DD63CAE-9931-4CDB-844E-0F7643432AD8}" name="Br, RamyaX" id="-1276199143" dateTime="2022-06-30T14:47:49"/>
  <userInfo guid="{AB199A7D-84EC-44AC-82A0-DA9F97DC3889}" name="Nanjundaswamy, HarshithaX" id="-1402207603" dateTime="2022-06-30T14:49:14"/>
  <userInfo guid="{5D662B48-A879-4B31-91E0-D3D4A49008BC}" name="Vijayan, AiswaryaX" id="-644737063" dateTime="2022-06-30T14:53:28"/>
  <userInfo guid="{9D838FF7-8B9D-44E2-A34E-87CF1A54401A}" name="Nanjundaswamy, HarshithaX" id="-1402195113" dateTime="2022-07-01T11:15:52"/>
  <userInfo guid="{D9349B24-A8A4-4D7F-A55B-7491677807FE}" name="Zama, MohammedX Faheem" id="-438358099" dateTime="2022-07-04T15:15:52"/>
  <userInfo guid="{2180A7FB-424A-4FCB-AA2A-8FBBE903B3F3}" name="Radhakrishnan, SreelaksmiX Mayamandiram" id="-210137837" dateTime="2022-11-03T13:32:4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EF01-585C-4FBD-BD68-21321CC12E80}">
  <dimension ref="A1:X658"/>
  <sheetViews>
    <sheetView tabSelected="1" zoomScale="79" zoomScaleNormal="81" workbookViewId="0">
      <selection activeCell="B21" sqref="B21"/>
    </sheetView>
  </sheetViews>
  <sheetFormatPr defaultColWidth="8.88671875" defaultRowHeight="14.4" x14ac:dyDescent="0.3"/>
  <cols>
    <col min="1" max="1" width="17.6640625" style="2" customWidth="1"/>
    <col min="2" max="2" width="130.44140625" style="7" customWidth="1"/>
    <col min="3" max="3" width="9.109375" style="7" customWidth="1"/>
    <col min="4" max="4" width="37.88671875" style="7" hidden="1" customWidth="1"/>
    <col min="5" max="5" width="10" style="7" hidden="1" customWidth="1"/>
    <col min="6" max="6" width="19.33203125" style="7" hidden="1" customWidth="1"/>
    <col min="7" max="7" width="66.77734375" style="7" hidden="1" customWidth="1"/>
    <col min="8" max="8" width="18.33203125" style="7" hidden="1" customWidth="1"/>
    <col min="10" max="10" width="12.44140625" style="7" customWidth="1"/>
    <col min="11" max="11" width="10.44140625" style="7" customWidth="1"/>
    <col min="12" max="12" width="13.5546875" style="7" customWidth="1"/>
    <col min="13" max="13" width="13.6640625" style="7" customWidth="1"/>
    <col min="14" max="14" width="15.88671875" style="7" bestFit="1" customWidth="1"/>
    <col min="15" max="16" width="8.88671875" style="7"/>
    <col min="17" max="20" width="0" style="7" hidden="1" customWidth="1"/>
    <col min="21" max="21" width="255.77734375" style="7" hidden="1" customWidth="1"/>
    <col min="22" max="22" width="37.33203125" style="7" bestFit="1" customWidth="1"/>
    <col min="23" max="23" width="8.88671875" style="7"/>
    <col min="24" max="24" width="17.6640625" style="2" customWidth="1"/>
    <col min="25" max="16384" width="8.88671875" style="7"/>
  </cols>
  <sheetData>
    <row r="1" spans="1:24" s="21" customFormat="1" x14ac:dyDescent="0.3">
      <c r="A1" s="21" t="s">
        <v>2031</v>
      </c>
      <c r="B1" s="21" t="s">
        <v>2032</v>
      </c>
      <c r="C1" s="2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21" t="s">
        <v>1995</v>
      </c>
      <c r="K1" s="21" t="s">
        <v>7</v>
      </c>
      <c r="L1" s="21" t="s">
        <v>2014</v>
      </c>
      <c r="M1" s="21" t="s">
        <v>2011</v>
      </c>
      <c r="N1" s="21" t="s">
        <v>8</v>
      </c>
      <c r="O1" s="21" t="s">
        <v>9</v>
      </c>
      <c r="P1" s="21" t="s">
        <v>10</v>
      </c>
      <c r="Q1" s="21" t="s">
        <v>11</v>
      </c>
      <c r="R1" s="21" t="s">
        <v>12</v>
      </c>
      <c r="S1" s="21" t="s">
        <v>13</v>
      </c>
      <c r="T1" s="21" t="s">
        <v>14</v>
      </c>
      <c r="U1" s="21" t="s">
        <v>15</v>
      </c>
      <c r="V1" s="21" t="s">
        <v>16</v>
      </c>
      <c r="X1" s="21" t="s">
        <v>0</v>
      </c>
    </row>
    <row r="2" spans="1:24" x14ac:dyDescent="0.3">
      <c r="A2" s="5" t="str">
        <f>HYPERLINK("https://hsdes.intel.com/resource/14013163887","14013163887")</f>
        <v>14013163887</v>
      </c>
      <c r="B2" s="7" t="s">
        <v>28</v>
      </c>
      <c r="C2" s="7" t="s">
        <v>2016</v>
      </c>
      <c r="D2" s="7" t="s">
        <v>17</v>
      </c>
      <c r="E2" s="7" t="s">
        <v>18</v>
      </c>
      <c r="F2" s="7" t="s">
        <v>19</v>
      </c>
      <c r="G2" s="7" t="s">
        <v>2015</v>
      </c>
      <c r="J2" s="7" t="s">
        <v>2006</v>
      </c>
      <c r="M2" s="6">
        <v>44742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X2" s="2" t="str">
        <f>HYPERLINK("https://hsdes.intel.com/resource/14013163887","14013163887")</f>
        <v>14013163887</v>
      </c>
    </row>
    <row r="3" spans="1:24" x14ac:dyDescent="0.3">
      <c r="A3" s="2" t="str">
        <f>HYPERLINK("https://hsdes.intel.com/resource/14013173252","14013173252")</f>
        <v>14013173252</v>
      </c>
      <c r="B3" s="7" t="s">
        <v>28</v>
      </c>
      <c r="C3" s="7" t="s">
        <v>2016</v>
      </c>
      <c r="D3" s="7" t="s">
        <v>29</v>
      </c>
      <c r="E3" s="7" t="s">
        <v>18</v>
      </c>
      <c r="F3" s="7" t="s">
        <v>19</v>
      </c>
      <c r="G3" s="7" t="s">
        <v>2015</v>
      </c>
      <c r="J3" s="7" t="s">
        <v>30</v>
      </c>
      <c r="M3" s="6"/>
      <c r="O3" s="7" t="s">
        <v>31</v>
      </c>
      <c r="P3" s="7" t="s">
        <v>32</v>
      </c>
      <c r="Q3" s="7" t="s">
        <v>33</v>
      </c>
      <c r="R3" s="7" t="s">
        <v>23</v>
      </c>
      <c r="S3" s="7" t="s">
        <v>34</v>
      </c>
      <c r="T3" s="7" t="s">
        <v>35</v>
      </c>
      <c r="U3" s="7" t="s">
        <v>36</v>
      </c>
      <c r="V3" s="7" t="s">
        <v>37</v>
      </c>
      <c r="X3" s="8" t="str">
        <f>HYPERLINK("https://hsdes.intel.com/resource/14013173252","14013173252")</f>
        <v>14013173252</v>
      </c>
    </row>
    <row r="4" spans="1:24" x14ac:dyDescent="0.3">
      <c r="A4" s="2" t="str">
        <f>HYPERLINK("https://hsdes.intel.com/resource/14013173259","14013173259")</f>
        <v>14013173259</v>
      </c>
      <c r="B4" s="7" t="s">
        <v>38</v>
      </c>
      <c r="C4" s="7" t="s">
        <v>2016</v>
      </c>
      <c r="D4" s="7" t="s">
        <v>29</v>
      </c>
      <c r="E4" s="7" t="s">
        <v>18</v>
      </c>
      <c r="F4" s="7" t="s">
        <v>19</v>
      </c>
      <c r="G4" s="7" t="s">
        <v>2015</v>
      </c>
      <c r="J4" s="7" t="s">
        <v>30</v>
      </c>
      <c r="M4" s="6"/>
      <c r="O4" s="7" t="s">
        <v>31</v>
      </c>
      <c r="P4" s="7" t="s">
        <v>32</v>
      </c>
      <c r="Q4" s="7" t="s">
        <v>33</v>
      </c>
      <c r="R4" s="7" t="s">
        <v>23</v>
      </c>
      <c r="S4" s="7" t="s">
        <v>39</v>
      </c>
      <c r="T4" s="7" t="s">
        <v>40</v>
      </c>
      <c r="U4" s="7" t="s">
        <v>41</v>
      </c>
      <c r="V4" s="7" t="s">
        <v>37</v>
      </c>
      <c r="X4" s="2" t="str">
        <f>HYPERLINK("https://hsdes.intel.com/resource/14013173259","14013173259")</f>
        <v>14013173259</v>
      </c>
    </row>
    <row r="5" spans="1:24" x14ac:dyDescent="0.3">
      <c r="A5" s="2" t="str">
        <f>HYPERLINK("https://hsdes.intel.com/resource/14013160841","14013160841")</f>
        <v>14013160841</v>
      </c>
      <c r="B5" s="7" t="s">
        <v>42</v>
      </c>
      <c r="C5" s="7" t="s">
        <v>2016</v>
      </c>
      <c r="D5" s="7" t="s">
        <v>29</v>
      </c>
      <c r="E5" s="7" t="s">
        <v>18</v>
      </c>
      <c r="F5" s="7" t="s">
        <v>19</v>
      </c>
      <c r="G5" s="7" t="s">
        <v>2015</v>
      </c>
      <c r="J5" s="7" t="s">
        <v>30</v>
      </c>
      <c r="M5" s="6"/>
      <c r="O5" s="7" t="s">
        <v>31</v>
      </c>
      <c r="P5" s="7" t="s">
        <v>32</v>
      </c>
      <c r="Q5" s="7" t="s">
        <v>33</v>
      </c>
      <c r="R5" s="7" t="s">
        <v>23</v>
      </c>
      <c r="S5" s="7" t="s">
        <v>43</v>
      </c>
      <c r="T5" s="7" t="s">
        <v>44</v>
      </c>
      <c r="U5" s="7" t="s">
        <v>45</v>
      </c>
      <c r="V5" s="7" t="s">
        <v>37</v>
      </c>
      <c r="X5" s="2" t="str">
        <f>HYPERLINK("https://hsdes.intel.com/resource/14013160841","14013160841")</f>
        <v>14013160841</v>
      </c>
    </row>
    <row r="6" spans="1:24" x14ac:dyDescent="0.3">
      <c r="A6" s="2" t="str">
        <f>HYPERLINK("https://hsdes.intel.com/resource/14013173257","14013173257")</f>
        <v>14013173257</v>
      </c>
      <c r="B6" s="7" t="s">
        <v>46</v>
      </c>
      <c r="C6" s="7" t="s">
        <v>2016</v>
      </c>
      <c r="D6" s="7" t="s">
        <v>29</v>
      </c>
      <c r="E6" s="7" t="s">
        <v>18</v>
      </c>
      <c r="F6" s="7" t="s">
        <v>19</v>
      </c>
      <c r="G6" s="7" t="s">
        <v>2015</v>
      </c>
      <c r="J6" s="7" t="s">
        <v>30</v>
      </c>
      <c r="M6" s="6"/>
      <c r="N6" s="7" t="s">
        <v>1998</v>
      </c>
      <c r="O6" s="7" t="s">
        <v>31</v>
      </c>
      <c r="P6" s="7" t="s">
        <v>32</v>
      </c>
      <c r="Q6" s="7" t="s">
        <v>33</v>
      </c>
      <c r="R6" s="7" t="s">
        <v>23</v>
      </c>
      <c r="S6" s="7" t="s">
        <v>47</v>
      </c>
      <c r="T6" s="7" t="s">
        <v>35</v>
      </c>
      <c r="U6" s="7" t="s">
        <v>48</v>
      </c>
      <c r="V6" s="7" t="s">
        <v>37</v>
      </c>
      <c r="X6" s="2" t="str">
        <f>HYPERLINK("https://hsdes.intel.com/resource/14013173257","14013173257")</f>
        <v>14013173257</v>
      </c>
    </row>
    <row r="7" spans="1:24" x14ac:dyDescent="0.3">
      <c r="A7" s="2" t="str">
        <f>HYPERLINK("https://hsdes.intel.com/resource/14013173254","14013173254")</f>
        <v>14013173254</v>
      </c>
      <c r="B7" s="7" t="s">
        <v>49</v>
      </c>
      <c r="C7" s="7" t="s">
        <v>2016</v>
      </c>
      <c r="D7" s="7" t="s">
        <v>29</v>
      </c>
      <c r="E7" s="7" t="s">
        <v>18</v>
      </c>
      <c r="F7" s="7" t="s">
        <v>19</v>
      </c>
      <c r="G7" s="7" t="s">
        <v>2015</v>
      </c>
      <c r="J7" s="7" t="s">
        <v>30</v>
      </c>
      <c r="M7" s="6"/>
      <c r="O7" s="7" t="s">
        <v>31</v>
      </c>
      <c r="P7" s="7" t="s">
        <v>32</v>
      </c>
      <c r="Q7" s="7" t="s">
        <v>33</v>
      </c>
      <c r="R7" s="7" t="s">
        <v>23</v>
      </c>
      <c r="S7" s="7" t="s">
        <v>50</v>
      </c>
      <c r="T7" s="7" t="s">
        <v>35</v>
      </c>
      <c r="U7" s="7" t="s">
        <v>51</v>
      </c>
      <c r="V7" s="7" t="s">
        <v>37</v>
      </c>
      <c r="X7" s="2" t="str">
        <f>HYPERLINK("https://hsdes.intel.com/resource/14013173254","14013173254")</f>
        <v>14013173254</v>
      </c>
    </row>
    <row r="8" spans="1:24" x14ac:dyDescent="0.3">
      <c r="A8" s="5" t="str">
        <f>HYPERLINK("https://hsdes.intel.com/resource/14013173249","14013173249")</f>
        <v>14013173249</v>
      </c>
      <c r="B8" s="7" t="s">
        <v>52</v>
      </c>
      <c r="C8" s="7" t="s">
        <v>2016</v>
      </c>
      <c r="D8" s="7" t="s">
        <v>29</v>
      </c>
      <c r="E8" s="7" t="s">
        <v>18</v>
      </c>
      <c r="F8" s="7" t="s">
        <v>19</v>
      </c>
      <c r="G8" s="7" t="s">
        <v>2015</v>
      </c>
      <c r="J8" s="7" t="s">
        <v>2007</v>
      </c>
      <c r="M8" s="6">
        <v>44741</v>
      </c>
      <c r="O8" s="7" t="s">
        <v>31</v>
      </c>
      <c r="P8" s="7" t="s">
        <v>32</v>
      </c>
      <c r="Q8" s="7" t="s">
        <v>33</v>
      </c>
      <c r="R8" s="7" t="s">
        <v>23</v>
      </c>
      <c r="S8" s="7" t="s">
        <v>53</v>
      </c>
      <c r="T8" s="7" t="s">
        <v>35</v>
      </c>
      <c r="U8" s="7" t="s">
        <v>54</v>
      </c>
      <c r="V8" s="7" t="s">
        <v>37</v>
      </c>
      <c r="X8" s="2" t="str">
        <f>HYPERLINK("https://hsdes.intel.com/resource/14013173249","14013173249")</f>
        <v>14013173249</v>
      </c>
    </row>
    <row r="9" spans="1:24" x14ac:dyDescent="0.3">
      <c r="A9" s="2" t="str">
        <f>HYPERLINK("https://hsdes.intel.com/resource/14013173281","14013173281")</f>
        <v>14013173281</v>
      </c>
      <c r="B9" s="7" t="s">
        <v>55</v>
      </c>
      <c r="C9" s="7" t="s">
        <v>2016</v>
      </c>
      <c r="D9" s="7" t="s">
        <v>29</v>
      </c>
      <c r="E9" s="7" t="s">
        <v>18</v>
      </c>
      <c r="F9" s="7" t="s">
        <v>19</v>
      </c>
      <c r="G9" s="7" t="s">
        <v>2015</v>
      </c>
      <c r="J9" s="7" t="s">
        <v>30</v>
      </c>
      <c r="M9" s="6"/>
      <c r="O9" s="7" t="s">
        <v>31</v>
      </c>
      <c r="P9" s="7" t="s">
        <v>32</v>
      </c>
      <c r="Q9" s="7" t="s">
        <v>33</v>
      </c>
      <c r="R9" s="7" t="s">
        <v>23</v>
      </c>
      <c r="S9" s="7" t="s">
        <v>56</v>
      </c>
      <c r="T9" s="7" t="s">
        <v>57</v>
      </c>
      <c r="U9" s="7" t="s">
        <v>58</v>
      </c>
      <c r="V9" s="7" t="s">
        <v>37</v>
      </c>
      <c r="X9" s="2" t="str">
        <f>HYPERLINK("https://hsdes.intel.com/resource/14013173281","14013173281")</f>
        <v>14013173281</v>
      </c>
    </row>
    <row r="10" spans="1:24" x14ac:dyDescent="0.3">
      <c r="A10" s="5" t="str">
        <f>HYPERLINK("https://hsdes.intel.com/resource/14013173295","14013173295")</f>
        <v>14013173295</v>
      </c>
      <c r="B10" s="7" t="s">
        <v>59</v>
      </c>
      <c r="C10" s="7" t="s">
        <v>2016</v>
      </c>
      <c r="D10" s="7" t="s">
        <v>29</v>
      </c>
      <c r="E10" s="7" t="s">
        <v>18</v>
      </c>
      <c r="F10" s="7" t="s">
        <v>19</v>
      </c>
      <c r="G10" s="7" t="s">
        <v>2015</v>
      </c>
      <c r="J10" s="7" t="s">
        <v>2007</v>
      </c>
      <c r="M10" s="6">
        <v>44742</v>
      </c>
      <c r="O10" s="7" t="s">
        <v>31</v>
      </c>
      <c r="P10" s="7" t="s">
        <v>32</v>
      </c>
      <c r="Q10" s="7" t="s">
        <v>33</v>
      </c>
      <c r="R10" s="7" t="s">
        <v>23</v>
      </c>
      <c r="S10" s="7" t="s">
        <v>60</v>
      </c>
      <c r="T10" s="7" t="s">
        <v>57</v>
      </c>
      <c r="U10" s="7" t="s">
        <v>61</v>
      </c>
      <c r="V10" s="7" t="s">
        <v>37</v>
      </c>
      <c r="X10" s="2" t="str">
        <f>HYPERLINK("https://hsdes.intel.com/resource/14013173295","14013173295")</f>
        <v>14013173295</v>
      </c>
    </row>
    <row r="11" spans="1:24" x14ac:dyDescent="0.3">
      <c r="A11" s="5" t="str">
        <f>HYPERLINK("https://hsdes.intel.com/resource/14013173287","14013173287")</f>
        <v>14013173287</v>
      </c>
      <c r="B11" s="7" t="s">
        <v>62</v>
      </c>
      <c r="C11" s="7" t="s">
        <v>2016</v>
      </c>
      <c r="D11" s="7" t="s">
        <v>29</v>
      </c>
      <c r="E11" s="7" t="s">
        <v>18</v>
      </c>
      <c r="F11" s="7" t="s">
        <v>19</v>
      </c>
      <c r="G11" s="7" t="s">
        <v>2015</v>
      </c>
      <c r="J11" s="7" t="s">
        <v>2026</v>
      </c>
      <c r="M11" s="6">
        <v>44746</v>
      </c>
      <c r="O11" s="7" t="s">
        <v>31</v>
      </c>
      <c r="P11" s="7" t="s">
        <v>32</v>
      </c>
      <c r="Q11" s="7" t="s">
        <v>33</v>
      </c>
      <c r="R11" s="7" t="s">
        <v>23</v>
      </c>
      <c r="S11" s="7" t="s">
        <v>63</v>
      </c>
      <c r="T11" s="7" t="s">
        <v>64</v>
      </c>
      <c r="U11" s="7" t="s">
        <v>65</v>
      </c>
      <c r="V11" s="7" t="s">
        <v>37</v>
      </c>
      <c r="X11" s="5" t="str">
        <f>HYPERLINK("https://hsdes.intel.com/resource/14013173287","14013173287")</f>
        <v>14013173287</v>
      </c>
    </row>
    <row r="12" spans="1:24" x14ac:dyDescent="0.3">
      <c r="A12" s="2" t="str">
        <f>HYPERLINK("https://hsdes.intel.com/resource/14013173289","14013173289")</f>
        <v>14013173289</v>
      </c>
      <c r="B12" s="7" t="s">
        <v>62</v>
      </c>
      <c r="C12" s="7" t="s">
        <v>2016</v>
      </c>
      <c r="D12" s="7" t="s">
        <v>29</v>
      </c>
      <c r="E12" s="7" t="s">
        <v>18</v>
      </c>
      <c r="F12" s="7" t="s">
        <v>19</v>
      </c>
      <c r="G12" s="7" t="s">
        <v>2015</v>
      </c>
      <c r="J12" s="7" t="s">
        <v>30</v>
      </c>
      <c r="M12" s="6"/>
      <c r="O12" s="7" t="s">
        <v>31</v>
      </c>
      <c r="P12" s="7" t="s">
        <v>32</v>
      </c>
      <c r="Q12" s="7" t="s">
        <v>33</v>
      </c>
      <c r="R12" s="7" t="s">
        <v>23</v>
      </c>
      <c r="S12" s="7" t="s">
        <v>66</v>
      </c>
      <c r="T12" s="7" t="s">
        <v>44</v>
      </c>
      <c r="U12" s="7" t="s">
        <v>67</v>
      </c>
      <c r="V12" s="7" t="s">
        <v>37</v>
      </c>
      <c r="X12" s="2" t="str">
        <f>HYPERLINK("https://hsdes.intel.com/resource/14013173289","14013173289")</f>
        <v>14013173289</v>
      </c>
    </row>
    <row r="13" spans="1:24" x14ac:dyDescent="0.3">
      <c r="A13" s="5" t="str">
        <f>HYPERLINK("https://hsdes.intel.com/resource/14013173279","14013173279")</f>
        <v>14013173279</v>
      </c>
      <c r="B13" s="7" t="s">
        <v>68</v>
      </c>
      <c r="C13" s="7" t="s">
        <v>2016</v>
      </c>
      <c r="D13" s="7" t="s">
        <v>29</v>
      </c>
      <c r="E13" s="7" t="s">
        <v>18</v>
      </c>
      <c r="F13" s="7" t="s">
        <v>19</v>
      </c>
      <c r="G13" s="7" t="s">
        <v>2015</v>
      </c>
      <c r="J13" s="7" t="s">
        <v>2026</v>
      </c>
      <c r="M13" s="6">
        <v>44746</v>
      </c>
      <c r="O13" s="7" t="s">
        <v>31</v>
      </c>
      <c r="P13" s="7" t="s">
        <v>32</v>
      </c>
      <c r="Q13" s="7" t="s">
        <v>33</v>
      </c>
      <c r="R13" s="7" t="s">
        <v>23</v>
      </c>
      <c r="S13" s="7" t="s">
        <v>69</v>
      </c>
      <c r="T13" s="7" t="s">
        <v>44</v>
      </c>
      <c r="U13" s="7" t="s">
        <v>70</v>
      </c>
      <c r="V13" s="7" t="s">
        <v>37</v>
      </c>
      <c r="X13" s="5" t="str">
        <f>HYPERLINK("https://hsdes.intel.com/resource/14013173279","14013173279")</f>
        <v>14013173279</v>
      </c>
    </row>
    <row r="14" spans="1:24" x14ac:dyDescent="0.3">
      <c r="A14" s="2" t="str">
        <f>HYPERLINK("https://hsdes.intel.com/resource/14013173247","14013173247")</f>
        <v>14013173247</v>
      </c>
      <c r="B14" s="7" t="s">
        <v>71</v>
      </c>
      <c r="C14" s="7" t="s">
        <v>2016</v>
      </c>
      <c r="D14" s="7" t="s">
        <v>29</v>
      </c>
      <c r="E14" s="7" t="s">
        <v>18</v>
      </c>
      <c r="F14" s="7" t="s">
        <v>19</v>
      </c>
      <c r="G14" s="7" t="s">
        <v>2015</v>
      </c>
      <c r="J14" s="7" t="s">
        <v>30</v>
      </c>
      <c r="M14" s="6"/>
      <c r="O14" s="7" t="s">
        <v>31</v>
      </c>
      <c r="P14" s="7" t="s">
        <v>32</v>
      </c>
      <c r="Q14" s="7" t="s">
        <v>33</v>
      </c>
      <c r="R14" s="7" t="s">
        <v>23</v>
      </c>
      <c r="S14" s="7" t="s">
        <v>72</v>
      </c>
      <c r="T14" s="7" t="s">
        <v>35</v>
      </c>
      <c r="U14" s="7" t="s">
        <v>73</v>
      </c>
      <c r="V14" s="7" t="s">
        <v>37</v>
      </c>
      <c r="X14" s="2" t="str">
        <f>HYPERLINK("https://hsdes.intel.com/resource/14013173247","14013173247")</f>
        <v>14013173247</v>
      </c>
    </row>
    <row r="15" spans="1:24" x14ac:dyDescent="0.3">
      <c r="A15" s="2" t="str">
        <f>HYPERLINK("https://hsdes.intel.com/resource/14013165608","14013165608")</f>
        <v>14013165608</v>
      </c>
      <c r="B15" s="7" t="s">
        <v>74</v>
      </c>
      <c r="C15" s="7" t="s">
        <v>2020</v>
      </c>
      <c r="D15" s="7" t="s">
        <v>75</v>
      </c>
      <c r="E15" s="7" t="s">
        <v>18</v>
      </c>
      <c r="F15" s="7" t="s">
        <v>19</v>
      </c>
      <c r="G15" s="7" t="s">
        <v>2015</v>
      </c>
      <c r="J15" s="7" t="s">
        <v>2022</v>
      </c>
      <c r="M15" s="6">
        <v>44743</v>
      </c>
      <c r="O15" s="7" t="s">
        <v>20</v>
      </c>
      <c r="P15" s="7" t="s">
        <v>76</v>
      </c>
      <c r="Q15" s="7" t="s">
        <v>33</v>
      </c>
      <c r="R15" s="7" t="s">
        <v>23</v>
      </c>
      <c r="S15" s="7" t="s">
        <v>77</v>
      </c>
      <c r="T15" s="7" t="s">
        <v>44</v>
      </c>
      <c r="U15" s="7" t="s">
        <v>78</v>
      </c>
      <c r="V15" s="7" t="s">
        <v>79</v>
      </c>
      <c r="X15" s="2" t="str">
        <f>HYPERLINK("https://hsdes.intel.com/resource/14013165608","14013165608")</f>
        <v>14013165608</v>
      </c>
    </row>
    <row r="16" spans="1:24" x14ac:dyDescent="0.3">
      <c r="A16" s="2" t="str">
        <f>HYPERLINK("https://hsdes.intel.com/resource/14013157616","14013157616")</f>
        <v>14013157616</v>
      </c>
      <c r="B16" s="7" t="s">
        <v>80</v>
      </c>
      <c r="C16" s="7" t="s">
        <v>2020</v>
      </c>
      <c r="D16" s="7" t="s">
        <v>75</v>
      </c>
      <c r="E16" s="7" t="s">
        <v>18</v>
      </c>
      <c r="F16" s="7" t="s">
        <v>19</v>
      </c>
      <c r="G16" s="7" t="s">
        <v>2015</v>
      </c>
      <c r="J16" s="7" t="s">
        <v>2022</v>
      </c>
      <c r="M16" s="6">
        <v>44743</v>
      </c>
      <c r="O16" s="7" t="s">
        <v>31</v>
      </c>
      <c r="P16" s="7" t="s">
        <v>76</v>
      </c>
      <c r="Q16" s="7" t="s">
        <v>33</v>
      </c>
      <c r="R16" s="7" t="s">
        <v>23</v>
      </c>
      <c r="S16" s="7" t="s">
        <v>81</v>
      </c>
      <c r="T16" s="7" t="s">
        <v>44</v>
      </c>
      <c r="U16" s="7" t="s">
        <v>82</v>
      </c>
      <c r="V16" s="7" t="s">
        <v>79</v>
      </c>
      <c r="X16" s="2" t="str">
        <f>HYPERLINK("https://hsdes.intel.com/resource/14013157616","14013157616")</f>
        <v>14013157616</v>
      </c>
    </row>
    <row r="17" spans="1:24" x14ac:dyDescent="0.3">
      <c r="A17" s="2" t="str">
        <f>HYPERLINK("https://hsdes.intel.com/resource/14013157608","14013157608")</f>
        <v>14013157608</v>
      </c>
      <c r="B17" s="7" t="s">
        <v>83</v>
      </c>
      <c r="C17" s="7" t="s">
        <v>2020</v>
      </c>
      <c r="D17" s="7" t="s">
        <v>75</v>
      </c>
      <c r="E17" s="7" t="s">
        <v>18</v>
      </c>
      <c r="F17" s="7" t="s">
        <v>19</v>
      </c>
      <c r="G17" s="7" t="s">
        <v>2015</v>
      </c>
      <c r="J17" s="7" t="s">
        <v>2022</v>
      </c>
      <c r="M17" s="6">
        <v>44743</v>
      </c>
      <c r="O17" s="7" t="s">
        <v>31</v>
      </c>
      <c r="P17" s="7" t="s">
        <v>76</v>
      </c>
      <c r="Q17" s="7" t="s">
        <v>33</v>
      </c>
      <c r="R17" s="7" t="s">
        <v>23</v>
      </c>
      <c r="S17" s="7" t="s">
        <v>84</v>
      </c>
      <c r="T17" s="7" t="s">
        <v>44</v>
      </c>
      <c r="U17" s="7" t="s">
        <v>85</v>
      </c>
      <c r="V17" s="7" t="s">
        <v>79</v>
      </c>
      <c r="X17" s="2" t="str">
        <f>HYPERLINK("https://hsdes.intel.com/resource/14013157608","14013157608")</f>
        <v>14013157608</v>
      </c>
    </row>
    <row r="18" spans="1:24" x14ac:dyDescent="0.3">
      <c r="A18" s="2" t="str">
        <f>HYPERLINK("https://hsdes.intel.com/resource/14013157613","14013157613")</f>
        <v>14013157613</v>
      </c>
      <c r="B18" s="7" t="s">
        <v>86</v>
      </c>
      <c r="C18" s="7" t="s">
        <v>2020</v>
      </c>
      <c r="D18" s="7" t="s">
        <v>75</v>
      </c>
      <c r="E18" s="7" t="s">
        <v>18</v>
      </c>
      <c r="F18" s="7" t="s">
        <v>19</v>
      </c>
      <c r="G18" s="7" t="s">
        <v>2015</v>
      </c>
      <c r="J18" s="7" t="s">
        <v>2022</v>
      </c>
      <c r="M18" s="6">
        <v>44743</v>
      </c>
      <c r="O18" s="7" t="s">
        <v>31</v>
      </c>
      <c r="P18" s="7" t="s">
        <v>76</v>
      </c>
      <c r="Q18" s="7" t="s">
        <v>33</v>
      </c>
      <c r="R18" s="7" t="s">
        <v>23</v>
      </c>
      <c r="S18" s="7" t="s">
        <v>87</v>
      </c>
      <c r="T18" s="7" t="s">
        <v>44</v>
      </c>
      <c r="U18" s="7" t="s">
        <v>88</v>
      </c>
      <c r="V18" s="7" t="s">
        <v>79</v>
      </c>
      <c r="X18" s="2" t="str">
        <f>HYPERLINK("https://hsdes.intel.com/resource/14013157613","14013157613")</f>
        <v>14013157613</v>
      </c>
    </row>
    <row r="19" spans="1:24" x14ac:dyDescent="0.3">
      <c r="A19" s="2" t="str">
        <f>HYPERLINK("https://hsdes.intel.com/resource/14013157611","14013157611")</f>
        <v>14013157611</v>
      </c>
      <c r="B19" s="7" t="s">
        <v>89</v>
      </c>
      <c r="C19" s="7" t="s">
        <v>2020</v>
      </c>
      <c r="D19" s="7" t="s">
        <v>75</v>
      </c>
      <c r="E19" s="7" t="s">
        <v>18</v>
      </c>
      <c r="F19" s="7" t="s">
        <v>19</v>
      </c>
      <c r="G19" s="7" t="s">
        <v>2015</v>
      </c>
      <c r="J19" s="7" t="s">
        <v>2022</v>
      </c>
      <c r="M19" s="6">
        <v>44743</v>
      </c>
      <c r="O19" s="7" t="s">
        <v>31</v>
      </c>
      <c r="P19" s="7" t="s">
        <v>76</v>
      </c>
      <c r="Q19" s="7" t="s">
        <v>33</v>
      </c>
      <c r="R19" s="7" t="s">
        <v>23</v>
      </c>
      <c r="S19" s="7" t="s">
        <v>90</v>
      </c>
      <c r="T19" s="7" t="s">
        <v>44</v>
      </c>
      <c r="U19" s="7" t="s">
        <v>88</v>
      </c>
      <c r="V19" s="7" t="s">
        <v>79</v>
      </c>
      <c r="X19" s="2" t="str">
        <f>HYPERLINK("https://hsdes.intel.com/resource/14013157611","14013157611")</f>
        <v>14013157611</v>
      </c>
    </row>
    <row r="20" spans="1:24" x14ac:dyDescent="0.3">
      <c r="A20" s="2" t="str">
        <f>HYPERLINK("https://hsdes.intel.com/resource/14013157614","14013157614")</f>
        <v>14013157614</v>
      </c>
      <c r="B20" s="7" t="s">
        <v>91</v>
      </c>
      <c r="C20" s="7" t="s">
        <v>2020</v>
      </c>
      <c r="D20" s="7" t="s">
        <v>75</v>
      </c>
      <c r="E20" s="7" t="s">
        <v>18</v>
      </c>
      <c r="F20" s="7" t="s">
        <v>19</v>
      </c>
      <c r="G20" s="7" t="s">
        <v>2015</v>
      </c>
      <c r="J20" s="7" t="s">
        <v>2022</v>
      </c>
      <c r="M20" s="6">
        <v>44743</v>
      </c>
      <c r="O20" s="7" t="s">
        <v>31</v>
      </c>
      <c r="P20" s="7" t="s">
        <v>76</v>
      </c>
      <c r="Q20" s="7" t="s">
        <v>33</v>
      </c>
      <c r="R20" s="7" t="s">
        <v>23</v>
      </c>
      <c r="S20" s="7" t="s">
        <v>92</v>
      </c>
      <c r="T20" s="7" t="s">
        <v>44</v>
      </c>
      <c r="U20" s="7" t="s">
        <v>93</v>
      </c>
      <c r="V20" s="7" t="s">
        <v>79</v>
      </c>
      <c r="X20" s="2" t="str">
        <f>HYPERLINK("https://hsdes.intel.com/resource/14013157614","14013157614")</f>
        <v>14013157614</v>
      </c>
    </row>
    <row r="21" spans="1:24" x14ac:dyDescent="0.3">
      <c r="A21" s="2" t="str">
        <f>HYPERLINK("https://hsdes.intel.com/resource/14013157594","14013157594")</f>
        <v>14013157594</v>
      </c>
      <c r="B21" s="7" t="s">
        <v>94</v>
      </c>
      <c r="C21" s="7" t="s">
        <v>2020</v>
      </c>
      <c r="D21" s="7" t="s">
        <v>75</v>
      </c>
      <c r="E21" s="7" t="s">
        <v>18</v>
      </c>
      <c r="F21" s="7" t="s">
        <v>19</v>
      </c>
      <c r="G21" s="7" t="s">
        <v>2015</v>
      </c>
      <c r="J21" s="7" t="s">
        <v>2022</v>
      </c>
      <c r="M21" s="6">
        <v>44743</v>
      </c>
      <c r="O21" s="7" t="s">
        <v>31</v>
      </c>
      <c r="P21" s="7" t="s">
        <v>76</v>
      </c>
      <c r="Q21" s="7" t="s">
        <v>33</v>
      </c>
      <c r="R21" s="7" t="s">
        <v>23</v>
      </c>
      <c r="S21" s="7" t="s">
        <v>95</v>
      </c>
      <c r="T21" s="7" t="s">
        <v>44</v>
      </c>
      <c r="U21" s="7" t="s">
        <v>96</v>
      </c>
      <c r="V21" s="7" t="s">
        <v>79</v>
      </c>
      <c r="X21" s="5" t="str">
        <f>HYPERLINK("https://hsdes.intel.com/resource/14013157594","14013157594")</f>
        <v>14013157594</v>
      </c>
    </row>
    <row r="22" spans="1:24" x14ac:dyDescent="0.3">
      <c r="A22" s="5" t="str">
        <f>HYPERLINK("https://hsdes.intel.com/resource/14013157601","14013157601")</f>
        <v>14013157601</v>
      </c>
      <c r="B22" s="7" t="s">
        <v>97</v>
      </c>
      <c r="C22" s="7" t="s">
        <v>2020</v>
      </c>
      <c r="D22" s="7" t="s">
        <v>75</v>
      </c>
      <c r="E22" s="7" t="s">
        <v>18</v>
      </c>
      <c r="F22" s="7" t="s">
        <v>19</v>
      </c>
      <c r="G22" s="7" t="s">
        <v>2015</v>
      </c>
      <c r="J22" s="7" t="s">
        <v>2022</v>
      </c>
      <c r="L22" s="7" t="s">
        <v>98</v>
      </c>
      <c r="M22" s="6">
        <v>44743</v>
      </c>
      <c r="O22" s="7" t="s">
        <v>31</v>
      </c>
      <c r="P22" s="7" t="s">
        <v>76</v>
      </c>
      <c r="Q22" s="7" t="s">
        <v>33</v>
      </c>
      <c r="R22" s="7" t="s">
        <v>23</v>
      </c>
      <c r="S22" s="7" t="s">
        <v>99</v>
      </c>
      <c r="T22" s="7" t="s">
        <v>44</v>
      </c>
      <c r="U22" s="7" t="s">
        <v>100</v>
      </c>
      <c r="V22" s="7" t="s">
        <v>79</v>
      </c>
      <c r="X22" s="2" t="str">
        <f>HYPERLINK("https://hsdes.intel.com/resource/14013157601","14013157601")</f>
        <v>14013157601</v>
      </c>
    </row>
    <row r="23" spans="1:24" x14ac:dyDescent="0.3">
      <c r="A23" s="5" t="str">
        <f>HYPERLINK("https://hsdes.intel.com/resource/14013159248","14013159248")</f>
        <v>14013159248</v>
      </c>
      <c r="B23" s="7" t="s">
        <v>101</v>
      </c>
      <c r="C23" s="7" t="s">
        <v>2016</v>
      </c>
      <c r="D23" s="7" t="s">
        <v>17</v>
      </c>
      <c r="E23" s="7" t="s">
        <v>18</v>
      </c>
      <c r="F23" s="7" t="s">
        <v>19</v>
      </c>
      <c r="G23" s="7" t="s">
        <v>2015</v>
      </c>
      <c r="J23" s="7" t="s">
        <v>2006</v>
      </c>
      <c r="M23" s="6">
        <v>44742</v>
      </c>
      <c r="O23" s="7" t="s">
        <v>102</v>
      </c>
      <c r="P23" s="7" t="s">
        <v>21</v>
      </c>
      <c r="Q23" s="7" t="s">
        <v>33</v>
      </c>
      <c r="R23" s="7" t="s">
        <v>23</v>
      </c>
      <c r="S23" s="7" t="s">
        <v>103</v>
      </c>
      <c r="T23" s="7" t="s">
        <v>104</v>
      </c>
      <c r="U23" s="7" t="s">
        <v>105</v>
      </c>
      <c r="V23" s="7" t="s">
        <v>27</v>
      </c>
      <c r="X23" s="2" t="str">
        <f>HYPERLINK("https://hsdes.intel.com/resource/14013159248","14013159248")</f>
        <v>14013159248</v>
      </c>
    </row>
    <row r="24" spans="1:24" x14ac:dyDescent="0.3">
      <c r="A24" s="5" t="str">
        <f>HYPERLINK("https://hsdes.intel.com/resource/14013159022","14013159022")</f>
        <v>14013159022</v>
      </c>
      <c r="B24" s="7" t="s">
        <v>106</v>
      </c>
      <c r="C24" s="7" t="s">
        <v>2016</v>
      </c>
      <c r="D24" s="7" t="s">
        <v>17</v>
      </c>
      <c r="E24" s="7" t="s">
        <v>18</v>
      </c>
      <c r="F24" s="7" t="s">
        <v>19</v>
      </c>
      <c r="G24" s="7" t="s">
        <v>2015</v>
      </c>
      <c r="J24" s="7" t="s">
        <v>2006</v>
      </c>
      <c r="L24" s="7" t="s">
        <v>2009</v>
      </c>
      <c r="M24" s="6">
        <v>44743</v>
      </c>
      <c r="O24" s="7" t="s">
        <v>20</v>
      </c>
      <c r="P24" s="7" t="s">
        <v>21</v>
      </c>
      <c r="Q24" s="7" t="s">
        <v>33</v>
      </c>
      <c r="R24" s="7" t="s">
        <v>23</v>
      </c>
      <c r="S24" s="7" t="s">
        <v>107</v>
      </c>
      <c r="T24" s="7" t="s">
        <v>104</v>
      </c>
      <c r="U24" s="7" t="s">
        <v>108</v>
      </c>
      <c r="V24" s="7" t="s">
        <v>27</v>
      </c>
      <c r="X24" s="5" t="str">
        <f>HYPERLINK("https://hsdes.intel.com/resource/14013159022","14013159022")</f>
        <v>14013159022</v>
      </c>
    </row>
    <row r="25" spans="1:24" x14ac:dyDescent="0.3">
      <c r="A25" s="5" t="str">
        <f>HYPERLINK("https://hsdes.intel.com/resource/14013159024","14013159024")</f>
        <v>14013159024</v>
      </c>
      <c r="B25" s="7" t="s">
        <v>109</v>
      </c>
      <c r="C25" s="7" t="s">
        <v>2016</v>
      </c>
      <c r="D25" s="7" t="s">
        <v>17</v>
      </c>
      <c r="E25" s="7" t="s">
        <v>18</v>
      </c>
      <c r="F25" s="7" t="s">
        <v>19</v>
      </c>
      <c r="G25" s="7" t="s">
        <v>2015</v>
      </c>
      <c r="J25" s="7" t="s">
        <v>2006</v>
      </c>
      <c r="L25" s="7" t="s">
        <v>2009</v>
      </c>
      <c r="M25" s="6">
        <v>44743</v>
      </c>
      <c r="O25" s="7" t="s">
        <v>20</v>
      </c>
      <c r="P25" s="7" t="s">
        <v>21</v>
      </c>
      <c r="Q25" s="7" t="s">
        <v>33</v>
      </c>
      <c r="R25" s="7" t="s">
        <v>23</v>
      </c>
      <c r="S25" s="7" t="s">
        <v>110</v>
      </c>
      <c r="T25" s="7" t="s">
        <v>104</v>
      </c>
      <c r="U25" s="7" t="s">
        <v>111</v>
      </c>
      <c r="V25" s="7" t="s">
        <v>27</v>
      </c>
      <c r="X25" s="2" t="str">
        <f>HYPERLINK("https://hsdes.intel.com/resource/14013159024","14013159024")</f>
        <v>14013159024</v>
      </c>
    </row>
    <row r="26" spans="1:24" x14ac:dyDescent="0.3">
      <c r="A26" s="5" t="str">
        <f>HYPERLINK("https://hsdes.intel.com/resource/14013159208","14013159208")</f>
        <v>14013159208</v>
      </c>
      <c r="B26" s="7" t="s">
        <v>112</v>
      </c>
      <c r="C26" s="7" t="s">
        <v>2016</v>
      </c>
      <c r="D26" s="7" t="s">
        <v>17</v>
      </c>
      <c r="E26" s="7" t="s">
        <v>18</v>
      </c>
      <c r="F26" s="7" t="s">
        <v>19</v>
      </c>
      <c r="G26" s="7" t="s">
        <v>2015</v>
      </c>
      <c r="J26" s="7" t="s">
        <v>2006</v>
      </c>
      <c r="M26" s="6">
        <v>44743</v>
      </c>
      <c r="O26" s="7" t="s">
        <v>20</v>
      </c>
      <c r="P26" s="7" t="s">
        <v>21</v>
      </c>
      <c r="Q26" s="7" t="s">
        <v>33</v>
      </c>
      <c r="R26" s="7" t="s">
        <v>23</v>
      </c>
      <c r="S26" s="7" t="s">
        <v>113</v>
      </c>
      <c r="T26" s="7" t="s">
        <v>114</v>
      </c>
      <c r="U26" s="7" t="s">
        <v>115</v>
      </c>
      <c r="V26" s="7" t="s">
        <v>27</v>
      </c>
      <c r="X26" s="2" t="str">
        <f>HYPERLINK("https://hsdes.intel.com/resource/14013159208","14013159208")</f>
        <v>14013159208</v>
      </c>
    </row>
    <row r="27" spans="1:24" x14ac:dyDescent="0.3">
      <c r="A27" s="5" t="str">
        <f>HYPERLINK("https://hsdes.intel.com/resource/14013159127","14013159127")</f>
        <v>14013159127</v>
      </c>
      <c r="B27" s="7" t="s">
        <v>116</v>
      </c>
      <c r="C27" s="7" t="s">
        <v>2016</v>
      </c>
      <c r="D27" s="7" t="s">
        <v>17</v>
      </c>
      <c r="E27" s="7" t="s">
        <v>18</v>
      </c>
      <c r="F27" s="7" t="s">
        <v>19</v>
      </c>
      <c r="G27" s="7" t="s">
        <v>2015</v>
      </c>
      <c r="J27" s="7" t="s">
        <v>2006</v>
      </c>
      <c r="L27" s="7" t="s">
        <v>1976</v>
      </c>
      <c r="M27" s="6">
        <v>44743</v>
      </c>
      <c r="O27" s="7" t="s">
        <v>20</v>
      </c>
      <c r="P27" s="7" t="s">
        <v>21</v>
      </c>
      <c r="Q27" s="7" t="s">
        <v>33</v>
      </c>
      <c r="R27" s="7" t="s">
        <v>23</v>
      </c>
      <c r="S27" s="7" t="s">
        <v>117</v>
      </c>
      <c r="T27" s="7" t="s">
        <v>104</v>
      </c>
      <c r="U27" s="7" t="s">
        <v>118</v>
      </c>
      <c r="V27" s="7" t="s">
        <v>27</v>
      </c>
      <c r="X27" s="2" t="str">
        <f>HYPERLINK("https://hsdes.intel.com/resource/14013159127","14013159127")</f>
        <v>14013159127</v>
      </c>
    </row>
    <row r="28" spans="1:24" x14ac:dyDescent="0.3">
      <c r="A28" s="5" t="str">
        <f>HYPERLINK("https://hsdes.intel.com/resource/14013184512","14013184512")</f>
        <v>14013184512</v>
      </c>
      <c r="B28" s="7" t="s">
        <v>119</v>
      </c>
      <c r="C28" s="7" t="s">
        <v>2016</v>
      </c>
      <c r="D28" s="7" t="s">
        <v>17</v>
      </c>
      <c r="E28" s="7" t="s">
        <v>120</v>
      </c>
      <c r="F28" s="7" t="s">
        <v>19</v>
      </c>
      <c r="G28" s="7" t="s">
        <v>2015</v>
      </c>
      <c r="J28" s="7" t="s">
        <v>2006</v>
      </c>
      <c r="M28" s="6">
        <v>44743</v>
      </c>
      <c r="O28" s="7" t="s">
        <v>102</v>
      </c>
      <c r="P28" s="7" t="s">
        <v>21</v>
      </c>
      <c r="Q28" s="7" t="s">
        <v>33</v>
      </c>
      <c r="R28" s="7" t="s">
        <v>23</v>
      </c>
      <c r="S28" s="7" t="s">
        <v>121</v>
      </c>
      <c r="T28" s="7" t="s">
        <v>114</v>
      </c>
      <c r="U28" s="7" t="s">
        <v>122</v>
      </c>
      <c r="V28" s="7" t="s">
        <v>27</v>
      </c>
      <c r="X28" s="2" t="str">
        <f>HYPERLINK("https://hsdes.intel.com/resource/14013184512","14013184512")</f>
        <v>14013184512</v>
      </c>
    </row>
    <row r="29" spans="1:24" x14ac:dyDescent="0.3">
      <c r="A29" s="5" t="str">
        <f>HYPERLINK("https://hsdes.intel.com/resource/14013184477","14013184477")</f>
        <v>14013184477</v>
      </c>
      <c r="B29" s="7" t="s">
        <v>123</v>
      </c>
      <c r="C29" s="7" t="s">
        <v>2016</v>
      </c>
      <c r="D29" s="7" t="s">
        <v>17</v>
      </c>
      <c r="E29" s="7" t="s">
        <v>120</v>
      </c>
      <c r="F29" s="7" t="s">
        <v>19</v>
      </c>
      <c r="G29" s="7" t="s">
        <v>2015</v>
      </c>
      <c r="J29" s="7" t="s">
        <v>2006</v>
      </c>
      <c r="M29" s="6">
        <v>44743</v>
      </c>
      <c r="O29" s="7" t="s">
        <v>102</v>
      </c>
      <c r="P29" s="7" t="s">
        <v>21</v>
      </c>
      <c r="Q29" s="7" t="s">
        <v>33</v>
      </c>
      <c r="R29" s="7" t="s">
        <v>23</v>
      </c>
      <c r="S29" s="7" t="s">
        <v>124</v>
      </c>
      <c r="T29" s="7" t="s">
        <v>114</v>
      </c>
      <c r="U29" s="7" t="s">
        <v>125</v>
      </c>
      <c r="V29" s="7" t="s">
        <v>27</v>
      </c>
      <c r="X29" s="2" t="str">
        <f>HYPERLINK("https://hsdes.intel.com/resource/14013184477","14013184477")</f>
        <v>14013184477</v>
      </c>
    </row>
    <row r="30" spans="1:24" x14ac:dyDescent="0.3">
      <c r="A30" s="2" t="str">
        <f>HYPERLINK("https://hsdes.intel.com/resource/14013159129","14013159129")</f>
        <v>14013159129</v>
      </c>
      <c r="B30" s="7" t="s">
        <v>126</v>
      </c>
      <c r="C30" s="7" t="s">
        <v>2016</v>
      </c>
      <c r="D30" s="7" t="s">
        <v>17</v>
      </c>
      <c r="E30" s="7" t="s">
        <v>18</v>
      </c>
      <c r="F30" s="7" t="s">
        <v>19</v>
      </c>
      <c r="G30" s="7" t="s">
        <v>2015</v>
      </c>
      <c r="J30" s="7" t="s">
        <v>2006</v>
      </c>
      <c r="M30" s="6">
        <v>44742</v>
      </c>
      <c r="O30" s="7" t="s">
        <v>20</v>
      </c>
      <c r="P30" s="7" t="s">
        <v>21</v>
      </c>
      <c r="Q30" s="7" t="s">
        <v>33</v>
      </c>
      <c r="R30" s="7" t="s">
        <v>23</v>
      </c>
      <c r="S30" s="7" t="s">
        <v>127</v>
      </c>
      <c r="T30" s="7" t="s">
        <v>128</v>
      </c>
      <c r="U30" s="7" t="s">
        <v>129</v>
      </c>
      <c r="V30" s="7" t="s">
        <v>27</v>
      </c>
      <c r="X30" s="2" t="str">
        <f>HYPERLINK("https://hsdes.intel.com/resource/14013159129","14013159129")</f>
        <v>14013159129</v>
      </c>
    </row>
    <row r="31" spans="1:24" x14ac:dyDescent="0.3">
      <c r="A31" s="2" t="str">
        <f>HYPERLINK("https://hsdes.intel.com/resource/14013176141","14013176141")</f>
        <v>14013176141</v>
      </c>
      <c r="B31" s="7" t="s">
        <v>130</v>
      </c>
      <c r="C31" s="7" t="s">
        <v>2016</v>
      </c>
      <c r="D31" s="7" t="s">
        <v>131</v>
      </c>
      <c r="E31" s="7" t="s">
        <v>18</v>
      </c>
      <c r="F31" s="7" t="s">
        <v>19</v>
      </c>
      <c r="G31" s="7" t="s">
        <v>2015</v>
      </c>
      <c r="J31" s="7" t="s">
        <v>30</v>
      </c>
      <c r="M31" s="6"/>
      <c r="O31" s="7" t="s">
        <v>31</v>
      </c>
      <c r="P31" s="7" t="s">
        <v>32</v>
      </c>
      <c r="Q31" s="7" t="s">
        <v>33</v>
      </c>
      <c r="R31" s="7" t="s">
        <v>23</v>
      </c>
      <c r="S31" s="7" t="s">
        <v>132</v>
      </c>
      <c r="T31" s="7" t="s">
        <v>133</v>
      </c>
      <c r="U31" s="7" t="s">
        <v>134</v>
      </c>
      <c r="V31" s="7" t="s">
        <v>37</v>
      </c>
      <c r="X31" s="2" t="str">
        <f>HYPERLINK("https://hsdes.intel.com/resource/14013176141","14013176141")</f>
        <v>14013176141</v>
      </c>
    </row>
    <row r="32" spans="1:24" x14ac:dyDescent="0.3">
      <c r="A32" s="2" t="str">
        <f>HYPERLINK("https://hsdes.intel.com/resource/14013184603","14013184603")</f>
        <v>14013184603</v>
      </c>
      <c r="B32" s="7" t="s">
        <v>135</v>
      </c>
      <c r="C32" s="7" t="s">
        <v>2016</v>
      </c>
      <c r="D32" s="7" t="s">
        <v>136</v>
      </c>
      <c r="E32" s="7" t="s">
        <v>18</v>
      </c>
      <c r="F32" s="7" t="s">
        <v>19</v>
      </c>
      <c r="G32" s="7" t="s">
        <v>2015</v>
      </c>
      <c r="J32" s="7" t="s">
        <v>30</v>
      </c>
      <c r="M32" s="6"/>
      <c r="O32" s="7" t="s">
        <v>31</v>
      </c>
      <c r="P32" s="7" t="s">
        <v>76</v>
      </c>
      <c r="Q32" s="7" t="s">
        <v>33</v>
      </c>
      <c r="R32" s="7" t="s">
        <v>23</v>
      </c>
      <c r="S32" s="7" t="s">
        <v>137</v>
      </c>
      <c r="T32" s="7" t="s">
        <v>138</v>
      </c>
      <c r="U32" s="7" t="s">
        <v>139</v>
      </c>
      <c r="V32" s="7" t="s">
        <v>140</v>
      </c>
      <c r="X32" s="2" t="str">
        <f>HYPERLINK("https://hsdes.intel.com/resource/14013184603","14013184603")</f>
        <v>14013184603</v>
      </c>
    </row>
    <row r="33" spans="1:24" x14ac:dyDescent="0.3">
      <c r="A33" s="2" t="str">
        <f>HYPERLINK("https://hsdes.intel.com/resource/14013180203","14013180203")</f>
        <v>14013180203</v>
      </c>
      <c r="B33" s="7" t="s">
        <v>141</v>
      </c>
      <c r="C33" s="7" t="s">
        <v>2016</v>
      </c>
      <c r="D33" s="7" t="s">
        <v>142</v>
      </c>
      <c r="E33" s="7" t="s">
        <v>18</v>
      </c>
      <c r="F33" s="7" t="s">
        <v>19</v>
      </c>
      <c r="G33" s="7" t="s">
        <v>2015</v>
      </c>
      <c r="J33" s="7" t="s">
        <v>2019</v>
      </c>
      <c r="L33" s="7" t="s">
        <v>143</v>
      </c>
      <c r="M33" s="6">
        <v>44742</v>
      </c>
      <c r="O33" s="7" t="s">
        <v>31</v>
      </c>
      <c r="P33" s="7" t="s">
        <v>144</v>
      </c>
      <c r="Q33" s="7" t="s">
        <v>33</v>
      </c>
      <c r="R33" s="7" t="s">
        <v>145</v>
      </c>
      <c r="S33" s="7" t="s">
        <v>146</v>
      </c>
      <c r="T33" s="7" t="s">
        <v>147</v>
      </c>
      <c r="U33" s="7" t="s">
        <v>148</v>
      </c>
      <c r="V33" s="7" t="s">
        <v>149</v>
      </c>
      <c r="X33" s="2" t="str">
        <f>HYPERLINK("https://hsdes.intel.com/resource/14013180203","14013180203")</f>
        <v>14013180203</v>
      </c>
    </row>
    <row r="34" spans="1:24" x14ac:dyDescent="0.3">
      <c r="A34" s="2" t="str">
        <f>HYPERLINK("https://hsdes.intel.com/resource/14013176711","14013176711")</f>
        <v>14013176711</v>
      </c>
      <c r="B34" s="7" t="s">
        <v>150</v>
      </c>
      <c r="C34" s="7" t="s">
        <v>2020</v>
      </c>
      <c r="D34" s="7" t="s">
        <v>136</v>
      </c>
      <c r="E34" s="7" t="s">
        <v>18</v>
      </c>
      <c r="F34" s="7" t="s">
        <v>19</v>
      </c>
      <c r="G34" s="7" t="s">
        <v>2015</v>
      </c>
      <c r="J34" s="7" t="s">
        <v>2022</v>
      </c>
      <c r="M34" s="6">
        <v>44743</v>
      </c>
      <c r="O34" s="7" t="s">
        <v>31</v>
      </c>
      <c r="P34" s="7" t="s">
        <v>76</v>
      </c>
      <c r="Q34" s="7" t="s">
        <v>33</v>
      </c>
      <c r="R34" s="7" t="s">
        <v>23</v>
      </c>
      <c r="S34" s="7" t="s">
        <v>151</v>
      </c>
      <c r="T34" s="7" t="s">
        <v>138</v>
      </c>
      <c r="U34" s="7" t="s">
        <v>152</v>
      </c>
      <c r="V34" s="7" t="s">
        <v>140</v>
      </c>
      <c r="X34" s="2" t="str">
        <f>HYPERLINK("https://hsdes.intel.com/resource/14013176711","14013176711")</f>
        <v>14013176711</v>
      </c>
    </row>
    <row r="35" spans="1:24" x14ac:dyDescent="0.3">
      <c r="A35" s="5" t="str">
        <f>HYPERLINK("https://hsdes.intel.com/resource/14013156884","14013156884")</f>
        <v>14013156884</v>
      </c>
      <c r="B35" s="7" t="s">
        <v>153</v>
      </c>
      <c r="C35" s="7" t="s">
        <v>2016</v>
      </c>
      <c r="D35" s="7" t="s">
        <v>29</v>
      </c>
      <c r="E35" s="7" t="s">
        <v>18</v>
      </c>
      <c r="F35" s="7" t="s">
        <v>19</v>
      </c>
      <c r="G35" s="7" t="s">
        <v>2015</v>
      </c>
      <c r="J35" s="7" t="s">
        <v>2007</v>
      </c>
      <c r="M35" s="6">
        <v>44741</v>
      </c>
      <c r="O35" s="7" t="s">
        <v>102</v>
      </c>
      <c r="P35" s="7" t="s">
        <v>32</v>
      </c>
      <c r="Q35" s="7" t="s">
        <v>33</v>
      </c>
      <c r="R35" s="7" t="s">
        <v>23</v>
      </c>
      <c r="S35" s="7" t="s">
        <v>154</v>
      </c>
      <c r="T35" s="7" t="s">
        <v>133</v>
      </c>
      <c r="U35" s="7" t="s">
        <v>155</v>
      </c>
      <c r="V35" s="7" t="s">
        <v>37</v>
      </c>
      <c r="X35" s="2" t="str">
        <f>HYPERLINK("https://hsdes.intel.com/resource/14013156884","14013156884")</f>
        <v>14013156884</v>
      </c>
    </row>
    <row r="36" spans="1:24" x14ac:dyDescent="0.3">
      <c r="A36" s="5" t="str">
        <f>HYPERLINK("https://hsdes.intel.com/resource/14013156867","14013156867")</f>
        <v>14013156867</v>
      </c>
      <c r="B36" s="7" t="s">
        <v>156</v>
      </c>
      <c r="C36" s="7" t="s">
        <v>2016</v>
      </c>
      <c r="D36" s="7" t="s">
        <v>29</v>
      </c>
      <c r="E36" s="7" t="s">
        <v>18</v>
      </c>
      <c r="F36" s="7" t="s">
        <v>19</v>
      </c>
      <c r="G36" s="7" t="s">
        <v>2015</v>
      </c>
      <c r="J36" s="7" t="s">
        <v>2007</v>
      </c>
      <c r="M36" s="6">
        <v>44741</v>
      </c>
      <c r="O36" s="7" t="s">
        <v>102</v>
      </c>
      <c r="P36" s="7" t="s">
        <v>32</v>
      </c>
      <c r="Q36" s="7" t="s">
        <v>22</v>
      </c>
      <c r="R36" s="7" t="s">
        <v>23</v>
      </c>
      <c r="S36" s="7" t="s">
        <v>157</v>
      </c>
      <c r="T36" s="7" t="s">
        <v>133</v>
      </c>
      <c r="U36" s="7" t="s">
        <v>158</v>
      </c>
      <c r="V36" s="7" t="s">
        <v>37</v>
      </c>
      <c r="X36" s="2" t="str">
        <f>HYPERLINK("https://hsdes.intel.com/resource/14013156867","14013156867")</f>
        <v>14013156867</v>
      </c>
    </row>
    <row r="37" spans="1:24" x14ac:dyDescent="0.3">
      <c r="A37" s="2" t="str">
        <f>HYPERLINK("https://hsdes.intel.com/resource/14013178259","14013178259")</f>
        <v>14013178259</v>
      </c>
      <c r="B37" s="7" t="s">
        <v>159</v>
      </c>
      <c r="C37" s="7" t="s">
        <v>2016</v>
      </c>
      <c r="D37" s="7" t="s">
        <v>160</v>
      </c>
      <c r="E37" s="7" t="s">
        <v>18</v>
      </c>
      <c r="F37" s="7" t="s">
        <v>19</v>
      </c>
      <c r="G37" s="7" t="s">
        <v>2015</v>
      </c>
      <c r="J37" s="7" t="s">
        <v>2007</v>
      </c>
      <c r="M37" s="6">
        <v>44741</v>
      </c>
      <c r="O37" s="7" t="s">
        <v>20</v>
      </c>
      <c r="P37" s="7" t="s">
        <v>161</v>
      </c>
      <c r="Q37" s="7" t="s">
        <v>33</v>
      </c>
      <c r="R37" s="7" t="s">
        <v>23</v>
      </c>
      <c r="S37" s="7" t="s">
        <v>162</v>
      </c>
      <c r="T37" s="7" t="s">
        <v>44</v>
      </c>
      <c r="U37" s="7" t="s">
        <v>163</v>
      </c>
      <c r="V37" s="7" t="s">
        <v>164</v>
      </c>
      <c r="X37" s="2" t="str">
        <f>HYPERLINK("https://hsdes.intel.com/resource/14013178259","14013178259")</f>
        <v>14013178259</v>
      </c>
    </row>
    <row r="38" spans="1:24" x14ac:dyDescent="0.3">
      <c r="A38" s="2" t="str">
        <f>HYPERLINK("https://hsdes.intel.com/resource/14013179683","14013179683")</f>
        <v>14013179683</v>
      </c>
      <c r="B38" s="7" t="s">
        <v>165</v>
      </c>
      <c r="C38" s="7" t="s">
        <v>2020</v>
      </c>
      <c r="D38" s="7" t="s">
        <v>166</v>
      </c>
      <c r="E38" s="7" t="s">
        <v>18</v>
      </c>
      <c r="F38" s="7" t="s">
        <v>19</v>
      </c>
      <c r="G38" s="7" t="s">
        <v>2015</v>
      </c>
      <c r="J38" s="7" t="s">
        <v>2022</v>
      </c>
      <c r="M38" s="6">
        <v>44742</v>
      </c>
      <c r="O38" s="7" t="s">
        <v>31</v>
      </c>
      <c r="P38" s="7" t="s">
        <v>21</v>
      </c>
      <c r="Q38" s="7" t="s">
        <v>33</v>
      </c>
      <c r="R38" s="7" t="s">
        <v>23</v>
      </c>
      <c r="S38" s="7" t="s">
        <v>167</v>
      </c>
      <c r="T38" s="7" t="s">
        <v>168</v>
      </c>
      <c r="U38" s="7" t="s">
        <v>169</v>
      </c>
      <c r="V38" s="7" t="s">
        <v>170</v>
      </c>
      <c r="X38" s="2" t="str">
        <f>HYPERLINK("https://hsdes.intel.com/resource/14013179683","14013179683")</f>
        <v>14013179683</v>
      </c>
    </row>
    <row r="39" spans="1:24" x14ac:dyDescent="0.3">
      <c r="A39" s="2" t="str">
        <f>HYPERLINK("https://hsdes.intel.com/resource/14013177179","14013177179")</f>
        <v>14013177179</v>
      </c>
      <c r="B39" s="7" t="s">
        <v>171</v>
      </c>
      <c r="C39" s="7" t="s">
        <v>2016</v>
      </c>
      <c r="D39" s="7" t="s">
        <v>172</v>
      </c>
      <c r="E39" s="7" t="s">
        <v>120</v>
      </c>
      <c r="F39" s="7" t="s">
        <v>19</v>
      </c>
      <c r="G39" s="7" t="s">
        <v>2015</v>
      </c>
      <c r="J39" s="7" t="s">
        <v>30</v>
      </c>
      <c r="M39" s="6"/>
      <c r="O39" s="7" t="s">
        <v>31</v>
      </c>
      <c r="P39" s="7" t="s">
        <v>173</v>
      </c>
      <c r="Q39" s="7" t="s">
        <v>33</v>
      </c>
      <c r="R39" s="7" t="s">
        <v>145</v>
      </c>
      <c r="S39" s="7" t="s">
        <v>174</v>
      </c>
      <c r="T39" s="7" t="s">
        <v>175</v>
      </c>
      <c r="U39" s="7" t="s">
        <v>176</v>
      </c>
      <c r="V39" s="7" t="s">
        <v>177</v>
      </c>
      <c r="X39" s="2" t="str">
        <f>HYPERLINK("https://hsdes.intel.com/resource/14013177179","14013177179")</f>
        <v>14013177179</v>
      </c>
    </row>
    <row r="40" spans="1:24" x14ac:dyDescent="0.3">
      <c r="A40" s="2" t="str">
        <f>HYPERLINK("https://hsdes.intel.com/resource/14013177170","14013177170")</f>
        <v>14013177170</v>
      </c>
      <c r="B40" s="7" t="s">
        <v>178</v>
      </c>
      <c r="C40" s="7" t="s">
        <v>2016</v>
      </c>
      <c r="D40" s="7" t="s">
        <v>172</v>
      </c>
      <c r="E40" s="7" t="s">
        <v>120</v>
      </c>
      <c r="F40" s="7" t="s">
        <v>19</v>
      </c>
      <c r="G40" s="7" t="s">
        <v>2015</v>
      </c>
      <c r="J40" s="7" t="s">
        <v>30</v>
      </c>
      <c r="M40" s="6"/>
      <c r="O40" s="7" t="s">
        <v>31</v>
      </c>
      <c r="P40" s="7" t="s">
        <v>173</v>
      </c>
      <c r="Q40" s="7" t="s">
        <v>33</v>
      </c>
      <c r="R40" s="7" t="s">
        <v>23</v>
      </c>
      <c r="S40" s="7" t="s">
        <v>179</v>
      </c>
      <c r="T40" s="7" t="s">
        <v>180</v>
      </c>
      <c r="U40" s="7" t="s">
        <v>181</v>
      </c>
      <c r="V40" s="7" t="s">
        <v>177</v>
      </c>
      <c r="X40" s="2" t="str">
        <f>HYPERLINK("https://hsdes.intel.com/resource/14013177170","14013177170")</f>
        <v>14013177170</v>
      </c>
    </row>
    <row r="41" spans="1:24" x14ac:dyDescent="0.3">
      <c r="A41" s="2" t="str">
        <f>HYPERLINK("https://hsdes.intel.com/resource/14013173938","14013173938")</f>
        <v>14013173938</v>
      </c>
      <c r="B41" s="7" t="s">
        <v>182</v>
      </c>
      <c r="C41" s="7" t="s">
        <v>2016</v>
      </c>
      <c r="D41" s="7" t="s">
        <v>183</v>
      </c>
      <c r="E41" s="7" t="s">
        <v>18</v>
      </c>
      <c r="F41" s="7" t="s">
        <v>19</v>
      </c>
      <c r="G41" s="7" t="s">
        <v>2015</v>
      </c>
      <c r="J41" s="7" t="s">
        <v>30</v>
      </c>
      <c r="M41" s="6"/>
      <c r="O41" s="7" t="s">
        <v>31</v>
      </c>
      <c r="P41" s="7" t="s">
        <v>184</v>
      </c>
      <c r="Q41" s="7" t="s">
        <v>33</v>
      </c>
      <c r="R41" s="7" t="s">
        <v>145</v>
      </c>
      <c r="S41" s="7" t="s">
        <v>185</v>
      </c>
      <c r="T41" s="7" t="s">
        <v>175</v>
      </c>
      <c r="U41" s="7" t="s">
        <v>186</v>
      </c>
      <c r="V41" s="7" t="s">
        <v>187</v>
      </c>
      <c r="X41" s="2" t="str">
        <f>HYPERLINK("https://hsdes.intel.com/resource/14013173938","14013173938")</f>
        <v>14013173938</v>
      </c>
    </row>
    <row r="42" spans="1:24" x14ac:dyDescent="0.3">
      <c r="A42" s="2" t="str">
        <f>HYPERLINK("https://hsdes.intel.com/resource/14013184829","14013184829")</f>
        <v>14013184829</v>
      </c>
      <c r="B42" s="7" t="s">
        <v>188</v>
      </c>
      <c r="C42" s="7" t="s">
        <v>2016</v>
      </c>
      <c r="D42" s="7" t="s">
        <v>75</v>
      </c>
      <c r="E42" s="7" t="s">
        <v>18</v>
      </c>
      <c r="F42" s="7" t="s">
        <v>19</v>
      </c>
      <c r="G42" s="7" t="s">
        <v>2015</v>
      </c>
      <c r="J42" s="7" t="s">
        <v>30</v>
      </c>
      <c r="M42" s="6"/>
      <c r="O42" s="7" t="s">
        <v>31</v>
      </c>
      <c r="P42" s="7" t="s">
        <v>76</v>
      </c>
      <c r="Q42" s="7" t="s">
        <v>33</v>
      </c>
      <c r="R42" s="7" t="s">
        <v>23</v>
      </c>
      <c r="S42" s="7" t="s">
        <v>189</v>
      </c>
      <c r="T42" s="7" t="s">
        <v>190</v>
      </c>
      <c r="U42" s="7" t="s">
        <v>191</v>
      </c>
      <c r="V42" s="7" t="s">
        <v>140</v>
      </c>
      <c r="X42" s="2" t="str">
        <f>HYPERLINK("https://hsdes.intel.com/resource/14013184829","14013184829")</f>
        <v>14013184829</v>
      </c>
    </row>
    <row r="43" spans="1:24" x14ac:dyDescent="0.3">
      <c r="A43" s="2" t="str">
        <f>HYPERLINK("https://hsdes.intel.com/resource/14013173935","14013173935")</f>
        <v>14013173935</v>
      </c>
      <c r="B43" s="7" t="s">
        <v>192</v>
      </c>
      <c r="C43" s="7" t="s">
        <v>2016</v>
      </c>
      <c r="D43" s="7" t="s">
        <v>183</v>
      </c>
      <c r="E43" s="7" t="s">
        <v>18</v>
      </c>
      <c r="F43" s="7" t="s">
        <v>19</v>
      </c>
      <c r="G43" s="7" t="s">
        <v>2015</v>
      </c>
      <c r="J43" s="7" t="s">
        <v>30</v>
      </c>
      <c r="M43" s="6"/>
      <c r="O43" s="7" t="s">
        <v>31</v>
      </c>
      <c r="P43" s="7" t="s">
        <v>184</v>
      </c>
      <c r="Q43" s="7" t="s">
        <v>33</v>
      </c>
      <c r="R43" s="7" t="s">
        <v>145</v>
      </c>
      <c r="S43" s="7" t="s">
        <v>193</v>
      </c>
      <c r="T43" s="7" t="s">
        <v>175</v>
      </c>
      <c r="U43" s="7" t="s">
        <v>194</v>
      </c>
      <c r="V43" s="7" t="s">
        <v>187</v>
      </c>
      <c r="X43" s="2" t="str">
        <f>HYPERLINK("https://hsdes.intel.com/resource/14013173935","14013173935")</f>
        <v>14013173935</v>
      </c>
    </row>
    <row r="44" spans="1:24" x14ac:dyDescent="0.3">
      <c r="A44" s="2" t="str">
        <f>HYPERLINK("https://hsdes.intel.com/resource/14013187276","14013187276")</f>
        <v>14013187276</v>
      </c>
      <c r="B44" s="7" t="s">
        <v>195</v>
      </c>
      <c r="C44" s="7" t="s">
        <v>2016</v>
      </c>
      <c r="D44" s="7" t="s">
        <v>196</v>
      </c>
      <c r="E44" s="7" t="s">
        <v>18</v>
      </c>
      <c r="F44" s="7" t="s">
        <v>19</v>
      </c>
      <c r="G44" s="7" t="s">
        <v>2015</v>
      </c>
      <c r="J44" s="7" t="s">
        <v>2018</v>
      </c>
      <c r="M44" s="6">
        <v>44743</v>
      </c>
      <c r="O44" s="7" t="s">
        <v>31</v>
      </c>
      <c r="P44" s="7" t="s">
        <v>144</v>
      </c>
      <c r="Q44" s="7" t="s">
        <v>33</v>
      </c>
      <c r="R44" s="7" t="s">
        <v>145</v>
      </c>
      <c r="S44" s="7" t="s">
        <v>197</v>
      </c>
      <c r="T44" s="7" t="s">
        <v>198</v>
      </c>
      <c r="U44" s="7" t="s">
        <v>199</v>
      </c>
      <c r="V44" s="7" t="s">
        <v>200</v>
      </c>
      <c r="X44" s="2" t="str">
        <f>HYPERLINK("https://hsdes.intel.com/resource/14013187276","14013187276")</f>
        <v>14013187276</v>
      </c>
    </row>
    <row r="45" spans="1:24" x14ac:dyDescent="0.3">
      <c r="A45" s="2" t="str">
        <f>HYPERLINK("https://hsdes.intel.com/resource/14013185849","14013185849")</f>
        <v>14013185849</v>
      </c>
      <c r="B45" s="7" t="s">
        <v>201</v>
      </c>
      <c r="C45" s="7" t="s">
        <v>2016</v>
      </c>
      <c r="D45" s="7" t="s">
        <v>196</v>
      </c>
      <c r="E45" s="7" t="s">
        <v>18</v>
      </c>
      <c r="F45" s="7" t="s">
        <v>19</v>
      </c>
      <c r="G45" s="7" t="s">
        <v>2015</v>
      </c>
      <c r="J45" s="7" t="s">
        <v>2018</v>
      </c>
      <c r="M45" s="6">
        <v>44743</v>
      </c>
      <c r="O45" s="7" t="s">
        <v>31</v>
      </c>
      <c r="P45" s="7" t="s">
        <v>144</v>
      </c>
      <c r="Q45" s="7" t="s">
        <v>33</v>
      </c>
      <c r="R45" s="7" t="s">
        <v>145</v>
      </c>
      <c r="S45" s="7" t="s">
        <v>202</v>
      </c>
      <c r="T45" s="7" t="s">
        <v>203</v>
      </c>
      <c r="U45" s="7" t="s">
        <v>204</v>
      </c>
      <c r="V45" s="7" t="s">
        <v>200</v>
      </c>
      <c r="X45" s="2" t="str">
        <f>HYPERLINK("https://hsdes.intel.com/resource/14013185849","14013185849")</f>
        <v>14013185849</v>
      </c>
    </row>
    <row r="46" spans="1:24" x14ac:dyDescent="0.3">
      <c r="A46" s="2" t="str">
        <f>HYPERLINK("https://hsdes.intel.com/resource/14013184190","14013184190")</f>
        <v>14013184190</v>
      </c>
      <c r="B46" s="7" t="s">
        <v>205</v>
      </c>
      <c r="C46" s="7" t="s">
        <v>2016</v>
      </c>
      <c r="D46" s="7" t="s">
        <v>196</v>
      </c>
      <c r="E46" s="7" t="s">
        <v>18</v>
      </c>
      <c r="F46" s="7" t="s">
        <v>19</v>
      </c>
      <c r="G46" s="7" t="s">
        <v>2015</v>
      </c>
      <c r="J46" s="7" t="s">
        <v>2018</v>
      </c>
      <c r="M46" s="6">
        <v>44743</v>
      </c>
      <c r="O46" s="7" t="s">
        <v>31</v>
      </c>
      <c r="P46" s="7" t="s">
        <v>144</v>
      </c>
      <c r="Q46" s="7" t="s">
        <v>22</v>
      </c>
      <c r="R46" s="7" t="s">
        <v>145</v>
      </c>
      <c r="S46" s="7" t="s">
        <v>206</v>
      </c>
      <c r="T46" s="7" t="s">
        <v>203</v>
      </c>
      <c r="U46" s="7" t="s">
        <v>207</v>
      </c>
      <c r="V46" s="7" t="s">
        <v>200</v>
      </c>
      <c r="X46" s="2" t="str">
        <f>HYPERLINK("https://hsdes.intel.com/resource/14013184190","14013184190")</f>
        <v>14013184190</v>
      </c>
    </row>
    <row r="47" spans="1:24" x14ac:dyDescent="0.3">
      <c r="A47" s="2" t="str">
        <f>HYPERLINK("https://hsdes.intel.com/resource/14013184271","14013184271")</f>
        <v>14013184271</v>
      </c>
      <c r="B47" s="7" t="s">
        <v>208</v>
      </c>
      <c r="C47" s="7" t="s">
        <v>2016</v>
      </c>
      <c r="D47" s="7" t="s">
        <v>196</v>
      </c>
      <c r="E47" s="7" t="s">
        <v>18</v>
      </c>
      <c r="F47" s="7" t="s">
        <v>19</v>
      </c>
      <c r="G47" s="7" t="s">
        <v>2015</v>
      </c>
      <c r="J47" s="7" t="s">
        <v>2018</v>
      </c>
      <c r="M47" s="6">
        <v>44743</v>
      </c>
      <c r="O47" s="7" t="s">
        <v>31</v>
      </c>
      <c r="P47" s="7" t="s">
        <v>144</v>
      </c>
      <c r="Q47" s="7" t="s">
        <v>33</v>
      </c>
      <c r="R47" s="7" t="s">
        <v>145</v>
      </c>
      <c r="S47" s="7" t="s">
        <v>209</v>
      </c>
      <c r="T47" s="7" t="s">
        <v>133</v>
      </c>
      <c r="U47" s="7" t="s">
        <v>210</v>
      </c>
      <c r="V47" s="7" t="s">
        <v>200</v>
      </c>
      <c r="X47" s="2" t="str">
        <f>HYPERLINK("https://hsdes.intel.com/resource/14013184271","14013184271")</f>
        <v>14013184271</v>
      </c>
    </row>
    <row r="48" spans="1:24" x14ac:dyDescent="0.3">
      <c r="A48" s="2" t="str">
        <f>HYPERLINK("https://hsdes.intel.com/resource/14013160713","14013160713")</f>
        <v>14013160713</v>
      </c>
      <c r="B48" s="7" t="s">
        <v>211</v>
      </c>
      <c r="C48" s="7" t="s">
        <v>2016</v>
      </c>
      <c r="D48" s="7" t="s">
        <v>196</v>
      </c>
      <c r="E48" s="7" t="s">
        <v>18</v>
      </c>
      <c r="F48" s="7" t="s">
        <v>19</v>
      </c>
      <c r="G48" s="7" t="s">
        <v>2015</v>
      </c>
      <c r="J48" s="7" t="s">
        <v>2018</v>
      </c>
      <c r="M48" s="6">
        <v>44743</v>
      </c>
      <c r="O48" s="7" t="s">
        <v>31</v>
      </c>
      <c r="P48" s="7" t="s">
        <v>144</v>
      </c>
      <c r="Q48" s="7" t="s">
        <v>33</v>
      </c>
      <c r="R48" s="7" t="s">
        <v>145</v>
      </c>
      <c r="S48" s="7" t="s">
        <v>212</v>
      </c>
      <c r="T48" s="7" t="s">
        <v>203</v>
      </c>
      <c r="U48" s="7" t="s">
        <v>213</v>
      </c>
      <c r="V48" s="7" t="s">
        <v>200</v>
      </c>
      <c r="X48" s="2" t="str">
        <f>HYPERLINK("https://hsdes.intel.com/resource/14013160713","14013160713")</f>
        <v>14013160713</v>
      </c>
    </row>
    <row r="49" spans="1:24" x14ac:dyDescent="0.3">
      <c r="A49" s="2" t="str">
        <f>HYPERLINK("https://hsdes.intel.com/resource/14013184326","14013184326")</f>
        <v>14013184326</v>
      </c>
      <c r="B49" s="7" t="s">
        <v>214</v>
      </c>
      <c r="C49" s="7" t="s">
        <v>2016</v>
      </c>
      <c r="D49" s="7" t="s">
        <v>196</v>
      </c>
      <c r="E49" s="7" t="s">
        <v>18</v>
      </c>
      <c r="F49" s="7" t="s">
        <v>19</v>
      </c>
      <c r="G49" s="7" t="s">
        <v>2015</v>
      </c>
      <c r="J49" s="7" t="s">
        <v>2018</v>
      </c>
      <c r="M49" s="6">
        <v>44743</v>
      </c>
      <c r="O49" s="7" t="s">
        <v>31</v>
      </c>
      <c r="P49" s="7" t="s">
        <v>144</v>
      </c>
      <c r="Q49" s="7" t="s">
        <v>33</v>
      </c>
      <c r="R49" s="7" t="s">
        <v>145</v>
      </c>
      <c r="S49" s="7" t="s">
        <v>215</v>
      </c>
      <c r="T49" s="7" t="s">
        <v>203</v>
      </c>
      <c r="U49" s="7" t="s">
        <v>216</v>
      </c>
      <c r="V49" s="7" t="s">
        <v>200</v>
      </c>
      <c r="X49" s="2" t="str">
        <f>HYPERLINK("https://hsdes.intel.com/resource/14013184326","14013184326")</f>
        <v>14013184326</v>
      </c>
    </row>
    <row r="50" spans="1:24" x14ac:dyDescent="0.3">
      <c r="A50" s="2" t="str">
        <f>HYPERLINK("https://hsdes.intel.com/resource/14013160109","14013160109")</f>
        <v>14013160109</v>
      </c>
      <c r="B50" s="7" t="s">
        <v>217</v>
      </c>
      <c r="C50" s="7" t="s">
        <v>2016</v>
      </c>
      <c r="D50" s="7" t="s">
        <v>142</v>
      </c>
      <c r="E50" s="7" t="s">
        <v>18</v>
      </c>
      <c r="F50" s="7" t="s">
        <v>19</v>
      </c>
      <c r="G50" s="7" t="s">
        <v>2015</v>
      </c>
      <c r="J50" s="7" t="s">
        <v>30</v>
      </c>
      <c r="M50" s="6"/>
      <c r="O50" s="7" t="s">
        <v>31</v>
      </c>
      <c r="P50" s="7" t="s">
        <v>144</v>
      </c>
      <c r="Q50" s="7" t="s">
        <v>33</v>
      </c>
      <c r="R50" s="7" t="s">
        <v>145</v>
      </c>
      <c r="S50" s="7" t="s">
        <v>218</v>
      </c>
      <c r="T50" s="7" t="s">
        <v>219</v>
      </c>
      <c r="U50" s="7" t="s">
        <v>220</v>
      </c>
      <c r="V50" s="7" t="s">
        <v>149</v>
      </c>
      <c r="X50" s="2" t="str">
        <f>HYPERLINK("https://hsdes.intel.com/resource/14013160109","14013160109")</f>
        <v>14013160109</v>
      </c>
    </row>
    <row r="51" spans="1:24" x14ac:dyDescent="0.3">
      <c r="A51" s="5" t="str">
        <f>HYPERLINK("https://hsdes.intel.com/resource/14013120845","14013120845")</f>
        <v>14013120845</v>
      </c>
      <c r="B51" s="7" t="s">
        <v>221</v>
      </c>
      <c r="C51" s="7" t="s">
        <v>2016</v>
      </c>
      <c r="D51" s="7" t="s">
        <v>29</v>
      </c>
      <c r="E51" s="7" t="s">
        <v>18</v>
      </c>
      <c r="F51" s="7" t="s">
        <v>19</v>
      </c>
      <c r="G51" s="7" t="s">
        <v>2015</v>
      </c>
      <c r="J51" s="7" t="s">
        <v>2007</v>
      </c>
      <c r="M51" s="6">
        <v>44741</v>
      </c>
      <c r="O51" s="7" t="s">
        <v>31</v>
      </c>
      <c r="P51" s="7" t="s">
        <v>32</v>
      </c>
      <c r="Q51" s="7" t="s">
        <v>33</v>
      </c>
      <c r="R51" s="7" t="s">
        <v>23</v>
      </c>
      <c r="S51" s="7" t="s">
        <v>222</v>
      </c>
      <c r="T51" s="7" t="s">
        <v>223</v>
      </c>
      <c r="U51" s="7" t="s">
        <v>224</v>
      </c>
      <c r="V51" s="7" t="s">
        <v>37</v>
      </c>
      <c r="X51" s="2" t="str">
        <f>HYPERLINK("https://hsdes.intel.com/resource/14013120845","14013120845")</f>
        <v>14013120845</v>
      </c>
    </row>
    <row r="52" spans="1:24" x14ac:dyDescent="0.3">
      <c r="A52" s="2" t="str">
        <f>HYPERLINK("https://hsdes.intel.com/resource/14013184642","14013184642")</f>
        <v>14013184642</v>
      </c>
      <c r="B52" s="7" t="s">
        <v>225</v>
      </c>
      <c r="C52" s="7" t="s">
        <v>2020</v>
      </c>
      <c r="D52" s="7" t="s">
        <v>136</v>
      </c>
      <c r="E52" s="7" t="s">
        <v>18</v>
      </c>
      <c r="F52" s="7" t="s">
        <v>19</v>
      </c>
      <c r="G52" s="7" t="s">
        <v>2015</v>
      </c>
      <c r="J52" s="7" t="s">
        <v>2022</v>
      </c>
      <c r="M52" s="6">
        <v>44743</v>
      </c>
      <c r="O52" s="7" t="s">
        <v>31</v>
      </c>
      <c r="P52" s="7" t="s">
        <v>76</v>
      </c>
      <c r="Q52" s="7" t="s">
        <v>33</v>
      </c>
      <c r="R52" s="7" t="s">
        <v>23</v>
      </c>
      <c r="S52" s="7" t="s">
        <v>226</v>
      </c>
      <c r="T52" s="7" t="s">
        <v>138</v>
      </c>
      <c r="U52" s="7" t="s">
        <v>227</v>
      </c>
      <c r="V52" s="7" t="s">
        <v>140</v>
      </c>
      <c r="X52" s="2" t="str">
        <f>HYPERLINK("https://hsdes.intel.com/resource/14013184642","14013184642")</f>
        <v>14013184642</v>
      </c>
    </row>
    <row r="53" spans="1:24" x14ac:dyDescent="0.3">
      <c r="A53" s="2" t="str">
        <f>HYPERLINK("https://hsdes.intel.com/resource/14013160756","14013160756")</f>
        <v>14013160756</v>
      </c>
      <c r="B53" s="7" t="s">
        <v>228</v>
      </c>
      <c r="C53" s="7" t="s">
        <v>2016</v>
      </c>
      <c r="D53" s="7" t="s">
        <v>17</v>
      </c>
      <c r="E53" s="7" t="s">
        <v>18</v>
      </c>
      <c r="F53" s="7" t="s">
        <v>19</v>
      </c>
      <c r="G53" s="7" t="s">
        <v>2015</v>
      </c>
      <c r="J53" s="7" t="s">
        <v>2006</v>
      </c>
      <c r="M53" s="6">
        <v>44742</v>
      </c>
      <c r="O53" s="7" t="s">
        <v>31</v>
      </c>
      <c r="P53" s="7" t="s">
        <v>21</v>
      </c>
      <c r="Q53" s="7" t="s">
        <v>33</v>
      </c>
      <c r="R53" s="7" t="s">
        <v>23</v>
      </c>
      <c r="S53" s="7" t="s">
        <v>229</v>
      </c>
      <c r="T53" s="7" t="s">
        <v>114</v>
      </c>
      <c r="U53" s="7" t="s">
        <v>230</v>
      </c>
      <c r="V53" s="7" t="s">
        <v>27</v>
      </c>
      <c r="X53" s="5" t="str">
        <f>HYPERLINK("https://hsdes.intel.com/resource/14013160756","14013160756")</f>
        <v>14013160756</v>
      </c>
    </row>
    <row r="54" spans="1:24" x14ac:dyDescent="0.3">
      <c r="A54" s="5" t="str">
        <f>HYPERLINK("https://hsdes.intel.com/resource/14013121252","14013121252")</f>
        <v>14013121252</v>
      </c>
      <c r="B54" s="7" t="s">
        <v>231</v>
      </c>
      <c r="C54" s="7" t="s">
        <v>2016</v>
      </c>
      <c r="D54" s="7" t="s">
        <v>17</v>
      </c>
      <c r="E54" s="7" t="s">
        <v>18</v>
      </c>
      <c r="F54" s="7" t="s">
        <v>19</v>
      </c>
      <c r="G54" s="7" t="s">
        <v>2015</v>
      </c>
      <c r="J54" s="7" t="s">
        <v>2028</v>
      </c>
      <c r="L54" s="7" t="s">
        <v>1969</v>
      </c>
      <c r="M54" s="6">
        <v>44746</v>
      </c>
      <c r="O54" s="7" t="s">
        <v>102</v>
      </c>
      <c r="P54" s="7" t="s">
        <v>21</v>
      </c>
      <c r="Q54" s="7" t="s">
        <v>33</v>
      </c>
      <c r="R54" s="7" t="s">
        <v>23</v>
      </c>
      <c r="S54" s="7" t="s">
        <v>232</v>
      </c>
      <c r="T54" s="7" t="s">
        <v>114</v>
      </c>
      <c r="U54" s="7" t="s">
        <v>233</v>
      </c>
      <c r="V54" s="7" t="s">
        <v>27</v>
      </c>
      <c r="X54" s="2" t="str">
        <f>HYPERLINK("https://hsdes.intel.com/resource/14013121252","14013121252")</f>
        <v>14013121252</v>
      </c>
    </row>
    <row r="55" spans="1:24" x14ac:dyDescent="0.3">
      <c r="A55" s="2" t="str">
        <f>HYPERLINK("https://hsdes.intel.com/resource/14013177947","14013177947")</f>
        <v>14013177947</v>
      </c>
      <c r="B55" s="7" t="s">
        <v>234</v>
      </c>
      <c r="C55" s="7" t="s">
        <v>2016</v>
      </c>
      <c r="D55" s="7" t="s">
        <v>235</v>
      </c>
      <c r="E55" s="7" t="s">
        <v>18</v>
      </c>
      <c r="F55" s="7" t="s">
        <v>19</v>
      </c>
      <c r="G55" s="7" t="s">
        <v>2015</v>
      </c>
      <c r="J55" s="7" t="s">
        <v>2028</v>
      </c>
      <c r="L55" s="7" t="s">
        <v>1969</v>
      </c>
      <c r="M55" s="6">
        <v>44746</v>
      </c>
      <c r="O55" s="7" t="s">
        <v>102</v>
      </c>
      <c r="P55" s="7" t="s">
        <v>184</v>
      </c>
      <c r="Q55" s="7" t="s">
        <v>33</v>
      </c>
      <c r="R55" s="7" t="s">
        <v>145</v>
      </c>
      <c r="S55" s="7" t="s">
        <v>236</v>
      </c>
      <c r="T55" s="7" t="s">
        <v>44</v>
      </c>
      <c r="U55" s="7" t="s">
        <v>237</v>
      </c>
      <c r="V55" s="7" t="s">
        <v>27</v>
      </c>
      <c r="X55" s="2" t="str">
        <f>HYPERLINK("https://hsdes.intel.com/resource/14013177947","14013177947")</f>
        <v>14013177947</v>
      </c>
    </row>
    <row r="56" spans="1:24" x14ac:dyDescent="0.3">
      <c r="A56" s="2" t="str">
        <f>HYPERLINK("https://hsdes.intel.com/resource/14013119042","14013119042")</f>
        <v>14013119042</v>
      </c>
      <c r="B56" s="7" t="s">
        <v>238</v>
      </c>
      <c r="C56" s="7" t="s">
        <v>2020</v>
      </c>
      <c r="D56" s="7" t="s">
        <v>239</v>
      </c>
      <c r="E56" s="7" t="s">
        <v>120</v>
      </c>
      <c r="F56" s="7" t="s">
        <v>19</v>
      </c>
      <c r="G56" s="7" t="s">
        <v>2015</v>
      </c>
      <c r="J56" s="7" t="s">
        <v>2019</v>
      </c>
      <c r="M56" s="6">
        <v>44742</v>
      </c>
      <c r="O56" s="7" t="s">
        <v>31</v>
      </c>
      <c r="P56" s="7" t="s">
        <v>173</v>
      </c>
      <c r="Q56" s="7" t="s">
        <v>33</v>
      </c>
      <c r="R56" s="7" t="s">
        <v>23</v>
      </c>
      <c r="S56" s="7" t="s">
        <v>240</v>
      </c>
      <c r="T56" s="7" t="s">
        <v>241</v>
      </c>
      <c r="U56" s="7" t="s">
        <v>242</v>
      </c>
      <c r="V56" s="7" t="s">
        <v>177</v>
      </c>
      <c r="X56" s="2" t="str">
        <f>HYPERLINK("https://hsdes.intel.com/resource/14013119042","14013119042")</f>
        <v>14013119042</v>
      </c>
    </row>
    <row r="57" spans="1:24" x14ac:dyDescent="0.3">
      <c r="A57" s="5" t="str">
        <f>HYPERLINK("https://hsdes.intel.com/resource/14013119125","14013119125")</f>
        <v>14013119125</v>
      </c>
      <c r="B57" s="7" t="s">
        <v>243</v>
      </c>
      <c r="C57" s="7" t="s">
        <v>2016</v>
      </c>
      <c r="D57" s="7" t="s">
        <v>244</v>
      </c>
      <c r="E57" s="7" t="s">
        <v>18</v>
      </c>
      <c r="F57" s="7" t="s">
        <v>19</v>
      </c>
      <c r="G57" s="7" t="s">
        <v>2015</v>
      </c>
      <c r="J57" s="7" t="s">
        <v>2017</v>
      </c>
      <c r="L57" s="7" t="s">
        <v>1981</v>
      </c>
      <c r="M57" s="6">
        <v>44742</v>
      </c>
      <c r="O57" s="7" t="s">
        <v>31</v>
      </c>
      <c r="P57" s="7" t="s">
        <v>184</v>
      </c>
      <c r="Q57" s="7" t="s">
        <v>22</v>
      </c>
      <c r="R57" s="7" t="s">
        <v>145</v>
      </c>
      <c r="S57" s="7" t="s">
        <v>245</v>
      </c>
      <c r="T57" s="7" t="s">
        <v>44</v>
      </c>
      <c r="U57" s="7" t="s">
        <v>246</v>
      </c>
      <c r="V57" s="7" t="s">
        <v>187</v>
      </c>
      <c r="X57" s="2" t="str">
        <f>HYPERLINK("https://hsdes.intel.com/resource/14013119125","14013119125")</f>
        <v>14013119125</v>
      </c>
    </row>
    <row r="58" spans="1:24" x14ac:dyDescent="0.3">
      <c r="A58" s="2" t="str">
        <f>HYPERLINK("https://hsdes.intel.com/resource/14013163162","14013163162")</f>
        <v>14013163162</v>
      </c>
      <c r="B58" s="7" t="s">
        <v>247</v>
      </c>
      <c r="C58" s="7" t="s">
        <v>2016</v>
      </c>
      <c r="D58" s="7" t="s">
        <v>136</v>
      </c>
      <c r="E58" s="7" t="s">
        <v>18</v>
      </c>
      <c r="F58" s="7" t="s">
        <v>19</v>
      </c>
      <c r="G58" s="7" t="s">
        <v>2015</v>
      </c>
      <c r="J58" s="7" t="s">
        <v>2026</v>
      </c>
      <c r="M58" s="6">
        <v>44747</v>
      </c>
      <c r="O58" s="7" t="s">
        <v>102</v>
      </c>
      <c r="P58" s="7" t="s">
        <v>76</v>
      </c>
      <c r="Q58" s="7" t="s">
        <v>33</v>
      </c>
      <c r="R58" s="7" t="s">
        <v>23</v>
      </c>
      <c r="S58" s="7" t="s">
        <v>248</v>
      </c>
      <c r="T58" s="7" t="s">
        <v>175</v>
      </c>
      <c r="U58" s="7" t="s">
        <v>249</v>
      </c>
      <c r="V58" s="7" t="s">
        <v>140</v>
      </c>
      <c r="X58" s="2" t="str">
        <f>HYPERLINK("https://hsdes.intel.com/resource/14013163162","14013163162")</f>
        <v>14013163162</v>
      </c>
    </row>
    <row r="59" spans="1:24" x14ac:dyDescent="0.3">
      <c r="A59" s="2" t="str">
        <f>HYPERLINK("https://hsdes.intel.com/resource/14013165524","14013165524")</f>
        <v>14013165524</v>
      </c>
      <c r="B59" s="7" t="s">
        <v>250</v>
      </c>
      <c r="C59" s="7" t="s">
        <v>2016</v>
      </c>
      <c r="D59" s="7" t="s">
        <v>136</v>
      </c>
      <c r="E59" s="7" t="s">
        <v>18</v>
      </c>
      <c r="F59" s="7" t="s">
        <v>19</v>
      </c>
      <c r="G59" s="7" t="s">
        <v>2015</v>
      </c>
      <c r="J59" s="7" t="s">
        <v>2026</v>
      </c>
      <c r="M59" s="6">
        <v>44747</v>
      </c>
      <c r="O59" s="7" t="s">
        <v>102</v>
      </c>
      <c r="P59" s="7" t="s">
        <v>76</v>
      </c>
      <c r="Q59" s="7" t="s">
        <v>33</v>
      </c>
      <c r="R59" s="7" t="s">
        <v>23</v>
      </c>
      <c r="S59" s="7" t="s">
        <v>251</v>
      </c>
      <c r="T59" s="7" t="s">
        <v>175</v>
      </c>
      <c r="U59" s="7" t="s">
        <v>252</v>
      </c>
      <c r="V59" s="7" t="s">
        <v>140</v>
      </c>
      <c r="X59" s="2" t="str">
        <f>HYPERLINK("https://hsdes.intel.com/resource/14013165524","14013165524")</f>
        <v>14013165524</v>
      </c>
    </row>
    <row r="60" spans="1:24" x14ac:dyDescent="0.3">
      <c r="A60" s="2" t="str">
        <f>HYPERLINK("https://hsdes.intel.com/resource/14013185814","14013185814")</f>
        <v>14013185814</v>
      </c>
      <c r="B60" s="7" t="s">
        <v>253</v>
      </c>
      <c r="C60" s="7" t="s">
        <v>2016</v>
      </c>
      <c r="D60" s="7" t="s">
        <v>254</v>
      </c>
      <c r="E60" s="7" t="s">
        <v>18</v>
      </c>
      <c r="F60" s="7" t="s">
        <v>19</v>
      </c>
      <c r="G60" s="7" t="s">
        <v>2015</v>
      </c>
      <c r="J60" s="7" t="s">
        <v>30</v>
      </c>
      <c r="M60" s="6"/>
      <c r="O60" s="7" t="s">
        <v>102</v>
      </c>
      <c r="P60" s="7" t="s">
        <v>161</v>
      </c>
      <c r="Q60" s="7" t="s">
        <v>33</v>
      </c>
      <c r="R60" s="7" t="s">
        <v>23</v>
      </c>
      <c r="S60" s="7" t="s">
        <v>255</v>
      </c>
      <c r="T60" s="7" t="s">
        <v>203</v>
      </c>
      <c r="U60" s="7" t="s">
        <v>256</v>
      </c>
      <c r="V60" s="7" t="s">
        <v>164</v>
      </c>
      <c r="X60" s="2" t="str">
        <f>HYPERLINK("https://hsdes.intel.com/resource/14013185814","14013185814")</f>
        <v>14013185814</v>
      </c>
    </row>
    <row r="61" spans="1:24" x14ac:dyDescent="0.3">
      <c r="A61" s="5" t="str">
        <f>HYPERLINK("https://hsdes.intel.com/resource/14013179274","14013179274")</f>
        <v>14013179274</v>
      </c>
      <c r="B61" s="7" t="s">
        <v>257</v>
      </c>
      <c r="C61" s="7" t="s">
        <v>2016</v>
      </c>
      <c r="D61" s="7" t="s">
        <v>17</v>
      </c>
      <c r="E61" s="7" t="s">
        <v>18</v>
      </c>
      <c r="F61" s="7" t="s">
        <v>19</v>
      </c>
      <c r="G61" s="7" t="s">
        <v>2015</v>
      </c>
      <c r="J61" s="7" t="s">
        <v>2006</v>
      </c>
      <c r="M61" s="6">
        <v>44742</v>
      </c>
      <c r="O61" s="7" t="s">
        <v>102</v>
      </c>
      <c r="P61" s="7" t="s">
        <v>21</v>
      </c>
      <c r="Q61" s="7" t="s">
        <v>33</v>
      </c>
      <c r="R61" s="7" t="s">
        <v>23</v>
      </c>
      <c r="S61" s="7" t="s">
        <v>258</v>
      </c>
      <c r="T61" s="7" t="s">
        <v>114</v>
      </c>
      <c r="U61" s="7" t="s">
        <v>259</v>
      </c>
      <c r="V61" s="7" t="s">
        <v>27</v>
      </c>
      <c r="X61" s="2" t="str">
        <f>HYPERLINK("https://hsdes.intel.com/resource/14013179274","14013179274")</f>
        <v>14013179274</v>
      </c>
    </row>
    <row r="62" spans="1:24" x14ac:dyDescent="0.3">
      <c r="A62" s="2" t="str">
        <f>HYPERLINK("https://hsdes.intel.com/resource/14013158189","14013158189")</f>
        <v>14013158189</v>
      </c>
      <c r="B62" s="7" t="s">
        <v>260</v>
      </c>
      <c r="C62" s="7" t="s">
        <v>2016</v>
      </c>
      <c r="D62" s="7" t="s">
        <v>235</v>
      </c>
      <c r="E62" s="7" t="s">
        <v>120</v>
      </c>
      <c r="F62" s="7" t="s">
        <v>19</v>
      </c>
      <c r="G62" s="7" t="s">
        <v>2015</v>
      </c>
      <c r="J62" s="7" t="s">
        <v>2017</v>
      </c>
      <c r="M62" s="6">
        <v>44742</v>
      </c>
      <c r="O62" s="7" t="s">
        <v>31</v>
      </c>
      <c r="P62" s="7" t="s">
        <v>184</v>
      </c>
      <c r="Q62" s="7" t="s">
        <v>22</v>
      </c>
      <c r="R62" s="7" t="s">
        <v>145</v>
      </c>
      <c r="S62" s="7" t="s">
        <v>261</v>
      </c>
      <c r="T62" s="7" t="s">
        <v>203</v>
      </c>
      <c r="U62" s="7" t="s">
        <v>262</v>
      </c>
      <c r="V62" s="7" t="s">
        <v>187</v>
      </c>
      <c r="X62" s="2" t="str">
        <f>HYPERLINK("https://hsdes.intel.com/resource/14013158189","14013158189")</f>
        <v>14013158189</v>
      </c>
    </row>
    <row r="63" spans="1:24" x14ac:dyDescent="0.3">
      <c r="A63" s="2" t="str">
        <f>HYPERLINK("https://hsdes.intel.com/resource/14013161288","14013161288")</f>
        <v>14013161288</v>
      </c>
      <c r="B63" s="7" t="s">
        <v>263</v>
      </c>
      <c r="C63" s="7" t="s">
        <v>2020</v>
      </c>
      <c r="D63" s="7" t="s">
        <v>264</v>
      </c>
      <c r="E63" s="7" t="s">
        <v>18</v>
      </c>
      <c r="F63" s="7" t="s">
        <v>19</v>
      </c>
      <c r="G63" s="7" t="s">
        <v>2015</v>
      </c>
      <c r="H63" s="20"/>
      <c r="J63" s="7" t="s">
        <v>2018</v>
      </c>
      <c r="L63" s="7" t="s">
        <v>2027</v>
      </c>
      <c r="M63" s="6">
        <v>44746</v>
      </c>
      <c r="O63" s="7" t="s">
        <v>31</v>
      </c>
      <c r="P63" s="7" t="s">
        <v>32</v>
      </c>
      <c r="Q63" s="7" t="s">
        <v>33</v>
      </c>
      <c r="R63" s="7" t="s">
        <v>23</v>
      </c>
      <c r="S63" s="7" t="s">
        <v>265</v>
      </c>
      <c r="T63" s="7" t="s">
        <v>203</v>
      </c>
      <c r="U63" s="7" t="s">
        <v>266</v>
      </c>
      <c r="V63" s="7" t="s">
        <v>267</v>
      </c>
      <c r="X63" s="5" t="str">
        <f>HYPERLINK("https://hsdes.intel.com/resource/14013161288","14013161288")</f>
        <v>14013161288</v>
      </c>
    </row>
    <row r="64" spans="1:24" x14ac:dyDescent="0.3">
      <c r="A64" s="2" t="str">
        <f>HYPERLINK("https://hsdes.intel.com/resource/14013161284","14013161284")</f>
        <v>14013161284</v>
      </c>
      <c r="B64" s="7" t="s">
        <v>268</v>
      </c>
      <c r="C64" s="7" t="s">
        <v>2016</v>
      </c>
      <c r="D64" s="7" t="s">
        <v>264</v>
      </c>
      <c r="E64" s="7" t="s">
        <v>18</v>
      </c>
      <c r="F64" s="7" t="s">
        <v>19</v>
      </c>
      <c r="G64" s="7" t="s">
        <v>2015</v>
      </c>
      <c r="J64" s="7" t="s">
        <v>30</v>
      </c>
      <c r="M64" s="6"/>
      <c r="O64" s="7" t="s">
        <v>31</v>
      </c>
      <c r="P64" s="7" t="s">
        <v>32</v>
      </c>
      <c r="Q64" s="7" t="s">
        <v>33</v>
      </c>
      <c r="R64" s="7" t="s">
        <v>23</v>
      </c>
      <c r="S64" s="7" t="s">
        <v>269</v>
      </c>
      <c r="T64" s="7" t="s">
        <v>203</v>
      </c>
      <c r="U64" s="7" t="s">
        <v>270</v>
      </c>
      <c r="V64" s="7" t="s">
        <v>267</v>
      </c>
      <c r="X64" s="2" t="str">
        <f>HYPERLINK("https://hsdes.intel.com/resource/14013161284","14013161284")</f>
        <v>14013161284</v>
      </c>
    </row>
    <row r="65" spans="1:24" x14ac:dyDescent="0.3">
      <c r="A65" s="2" t="str">
        <f>HYPERLINK("https://hsdes.intel.com/resource/14013185086","14013185086")</f>
        <v>14013185086</v>
      </c>
      <c r="B65" s="7" t="s">
        <v>271</v>
      </c>
      <c r="C65" s="7" t="s">
        <v>2016</v>
      </c>
      <c r="D65" s="7" t="s">
        <v>272</v>
      </c>
      <c r="E65" s="7" t="s">
        <v>18</v>
      </c>
      <c r="F65" s="7" t="s">
        <v>19</v>
      </c>
      <c r="G65" s="7" t="s">
        <v>2015</v>
      </c>
      <c r="J65" s="7" t="s">
        <v>30</v>
      </c>
      <c r="M65" s="6"/>
      <c r="O65" s="7" t="s">
        <v>31</v>
      </c>
      <c r="P65" s="7" t="s">
        <v>76</v>
      </c>
      <c r="Q65" s="7" t="s">
        <v>33</v>
      </c>
      <c r="R65" s="7" t="s">
        <v>23</v>
      </c>
      <c r="S65" s="7" t="s">
        <v>273</v>
      </c>
      <c r="T65" s="7" t="s">
        <v>241</v>
      </c>
      <c r="U65" s="7" t="s">
        <v>274</v>
      </c>
      <c r="V65" s="7" t="s">
        <v>275</v>
      </c>
      <c r="X65" s="2" t="str">
        <f>HYPERLINK("https://hsdes.intel.com/resource/14013185086","14013185086")</f>
        <v>14013185086</v>
      </c>
    </row>
    <row r="66" spans="1:24" x14ac:dyDescent="0.3">
      <c r="A66" s="5" t="str">
        <f>HYPERLINK("https://hsdes.intel.com/resource/14013175628","14013175628")</f>
        <v>14013175628</v>
      </c>
      <c r="B66" s="7" t="s">
        <v>276</v>
      </c>
      <c r="C66" s="7" t="s">
        <v>2016</v>
      </c>
      <c r="D66" s="7" t="s">
        <v>29</v>
      </c>
      <c r="E66" s="7" t="s">
        <v>18</v>
      </c>
      <c r="F66" s="7" t="s">
        <v>19</v>
      </c>
      <c r="G66" s="7" t="s">
        <v>2015</v>
      </c>
      <c r="J66" s="7" t="s">
        <v>2007</v>
      </c>
      <c r="M66" s="6">
        <v>44741</v>
      </c>
      <c r="O66" s="7" t="s">
        <v>102</v>
      </c>
      <c r="P66" s="7" t="s">
        <v>32</v>
      </c>
      <c r="Q66" s="7" t="s">
        <v>33</v>
      </c>
      <c r="R66" s="7" t="s">
        <v>23</v>
      </c>
      <c r="S66" s="7" t="s">
        <v>277</v>
      </c>
      <c r="T66" s="7" t="s">
        <v>241</v>
      </c>
      <c r="U66" s="7" t="s">
        <v>278</v>
      </c>
      <c r="V66" s="7" t="s">
        <v>37</v>
      </c>
      <c r="X66" s="2" t="str">
        <f>HYPERLINK("https://hsdes.intel.com/resource/14013175628","14013175628")</f>
        <v>14013175628</v>
      </c>
    </row>
    <row r="67" spans="1:24" x14ac:dyDescent="0.3">
      <c r="A67" s="5" t="str">
        <f>HYPERLINK("https://hsdes.intel.com/resource/14013159847","14013159847")</f>
        <v>14013159847</v>
      </c>
      <c r="B67" s="7" t="s">
        <v>279</v>
      </c>
      <c r="C67" s="7" t="s">
        <v>2016</v>
      </c>
      <c r="D67" s="7" t="s">
        <v>280</v>
      </c>
      <c r="E67" s="7" t="s">
        <v>18</v>
      </c>
      <c r="F67" s="7" t="s">
        <v>19</v>
      </c>
      <c r="G67" s="7" t="s">
        <v>2015</v>
      </c>
      <c r="J67" s="7" t="s">
        <v>2028</v>
      </c>
      <c r="L67" s="7" t="s">
        <v>1973</v>
      </c>
      <c r="M67" s="6">
        <v>44746</v>
      </c>
      <c r="O67" s="7" t="s">
        <v>31</v>
      </c>
      <c r="P67" s="7" t="s">
        <v>173</v>
      </c>
      <c r="Q67" s="7" t="s">
        <v>33</v>
      </c>
      <c r="R67" s="7" t="s">
        <v>23</v>
      </c>
      <c r="S67" s="7" t="s">
        <v>281</v>
      </c>
      <c r="T67" s="7" t="s">
        <v>241</v>
      </c>
      <c r="U67" s="7" t="s">
        <v>282</v>
      </c>
      <c r="V67" s="7" t="s">
        <v>283</v>
      </c>
      <c r="X67" s="5" t="str">
        <f>HYPERLINK("https://hsdes.intel.com/resource/14013159847","14013159847")</f>
        <v>14013159847</v>
      </c>
    </row>
    <row r="68" spans="1:24" x14ac:dyDescent="0.3">
      <c r="A68" s="5" t="str">
        <f>HYPERLINK("https://hsdes.intel.com/resource/14013184742","14013184742")</f>
        <v>14013184742</v>
      </c>
      <c r="B68" s="7" t="s">
        <v>284</v>
      </c>
      <c r="C68" s="7" t="s">
        <v>2016</v>
      </c>
      <c r="D68" s="7" t="s">
        <v>280</v>
      </c>
      <c r="E68" s="7" t="s">
        <v>18</v>
      </c>
      <c r="F68" s="7" t="s">
        <v>19</v>
      </c>
      <c r="G68" s="7" t="s">
        <v>2015</v>
      </c>
      <c r="J68" s="7" t="s">
        <v>2006</v>
      </c>
      <c r="L68" s="7" t="s">
        <v>285</v>
      </c>
      <c r="M68" s="6">
        <v>44741</v>
      </c>
      <c r="O68" s="7" t="s">
        <v>102</v>
      </c>
      <c r="P68" s="7" t="s">
        <v>173</v>
      </c>
      <c r="Q68" s="7" t="s">
        <v>33</v>
      </c>
      <c r="R68" s="7" t="s">
        <v>23</v>
      </c>
      <c r="S68" s="7" t="s">
        <v>286</v>
      </c>
      <c r="T68" s="7" t="s">
        <v>44</v>
      </c>
      <c r="U68" s="7" t="s">
        <v>287</v>
      </c>
      <c r="V68" s="7" t="s">
        <v>283</v>
      </c>
      <c r="X68" s="2" t="str">
        <f>HYPERLINK("https://hsdes.intel.com/resource/14013184742","14013184742")</f>
        <v>14013184742</v>
      </c>
    </row>
    <row r="69" spans="1:24" x14ac:dyDescent="0.3">
      <c r="A69" s="2" t="str">
        <f>HYPERLINK("https://hsdes.intel.com/resource/14013179174","14013179174")</f>
        <v>14013179174</v>
      </c>
      <c r="B69" s="7" t="s">
        <v>288</v>
      </c>
      <c r="C69" s="7" t="s">
        <v>2016</v>
      </c>
      <c r="D69" s="7" t="s">
        <v>244</v>
      </c>
      <c r="E69" s="7" t="s">
        <v>18</v>
      </c>
      <c r="F69" s="7" t="s">
        <v>19</v>
      </c>
      <c r="G69" s="7" t="s">
        <v>2015</v>
      </c>
      <c r="J69" s="7" t="s">
        <v>2017</v>
      </c>
      <c r="M69" s="6">
        <v>44742</v>
      </c>
      <c r="O69" s="7" t="s">
        <v>31</v>
      </c>
      <c r="P69" s="7" t="s">
        <v>184</v>
      </c>
      <c r="Q69" s="7" t="s">
        <v>22</v>
      </c>
      <c r="R69" s="7" t="s">
        <v>145</v>
      </c>
      <c r="S69" s="7" t="s">
        <v>289</v>
      </c>
      <c r="T69" s="7" t="s">
        <v>290</v>
      </c>
      <c r="U69" s="7" t="s">
        <v>291</v>
      </c>
      <c r="V69" s="7" t="s">
        <v>187</v>
      </c>
      <c r="X69" s="2" t="str">
        <f>HYPERLINK("https://hsdes.intel.com/resource/14013179174","14013179174")</f>
        <v>14013179174</v>
      </c>
    </row>
    <row r="70" spans="1:24" x14ac:dyDescent="0.3">
      <c r="A70" s="2" t="str">
        <f>HYPERLINK("https://hsdes.intel.com/resource/14013161806","14013161806")</f>
        <v>14013161806</v>
      </c>
      <c r="B70" s="7" t="s">
        <v>292</v>
      </c>
      <c r="C70" s="7" t="s">
        <v>2020</v>
      </c>
      <c r="D70" s="7" t="s">
        <v>264</v>
      </c>
      <c r="E70" s="7" t="s">
        <v>18</v>
      </c>
      <c r="F70" s="7" t="s">
        <v>19</v>
      </c>
      <c r="G70" s="7" t="s">
        <v>2015</v>
      </c>
      <c r="J70" s="7" t="s">
        <v>2022</v>
      </c>
      <c r="M70" s="6">
        <v>44743</v>
      </c>
      <c r="O70" s="7" t="s">
        <v>20</v>
      </c>
      <c r="P70" s="7" t="s">
        <v>32</v>
      </c>
      <c r="Q70" s="7" t="s">
        <v>33</v>
      </c>
      <c r="R70" s="7" t="s">
        <v>23</v>
      </c>
      <c r="S70" s="7" t="s">
        <v>293</v>
      </c>
      <c r="T70" s="7" t="s">
        <v>241</v>
      </c>
      <c r="U70" s="7" t="s">
        <v>294</v>
      </c>
      <c r="V70" s="7" t="s">
        <v>267</v>
      </c>
      <c r="X70" s="2" t="str">
        <f>HYPERLINK("https://hsdes.intel.com/resource/14013161806","14013161806")</f>
        <v>14013161806</v>
      </c>
    </row>
    <row r="71" spans="1:24" x14ac:dyDescent="0.3">
      <c r="A71" s="5" t="str">
        <f>HYPERLINK("https://hsdes.intel.com/resource/14013158547","14013158547")</f>
        <v>14013158547</v>
      </c>
      <c r="B71" s="7" t="s">
        <v>295</v>
      </c>
      <c r="C71" s="7" t="s">
        <v>2016</v>
      </c>
      <c r="D71" s="7" t="s">
        <v>280</v>
      </c>
      <c r="E71" s="7" t="s">
        <v>18</v>
      </c>
      <c r="F71" s="7" t="s">
        <v>19</v>
      </c>
      <c r="G71" s="7" t="s">
        <v>2015</v>
      </c>
      <c r="J71" s="7" t="s">
        <v>2006</v>
      </c>
      <c r="M71" s="6">
        <v>44742</v>
      </c>
      <c r="O71" s="7" t="s">
        <v>102</v>
      </c>
      <c r="P71" s="7" t="s">
        <v>173</v>
      </c>
      <c r="Q71" s="7" t="s">
        <v>33</v>
      </c>
      <c r="R71" s="7" t="s">
        <v>23</v>
      </c>
      <c r="S71" s="7" t="s">
        <v>296</v>
      </c>
      <c r="T71" s="7" t="s">
        <v>241</v>
      </c>
      <c r="U71" s="7" t="s">
        <v>297</v>
      </c>
      <c r="V71" s="7" t="s">
        <v>283</v>
      </c>
      <c r="X71" s="2" t="str">
        <f>HYPERLINK("https://hsdes.intel.com/resource/14013158547","14013158547")</f>
        <v>14013158547</v>
      </c>
    </row>
    <row r="72" spans="1:24" x14ac:dyDescent="0.3">
      <c r="A72" s="5" t="str">
        <f>HYPERLINK("https://hsdes.intel.com/resource/14013161602","14013161602")</f>
        <v>14013161602</v>
      </c>
      <c r="B72" s="7" t="s">
        <v>298</v>
      </c>
      <c r="C72" s="7" t="s">
        <v>2016</v>
      </c>
      <c r="D72" s="7" t="s">
        <v>280</v>
      </c>
      <c r="E72" s="7" t="s">
        <v>18</v>
      </c>
      <c r="F72" s="7" t="s">
        <v>19</v>
      </c>
      <c r="G72" s="7" t="s">
        <v>2015</v>
      </c>
      <c r="J72" s="7" t="s">
        <v>2006</v>
      </c>
      <c r="L72" s="7" t="s">
        <v>285</v>
      </c>
      <c r="M72" s="6">
        <v>44742</v>
      </c>
      <c r="O72" s="7" t="s">
        <v>102</v>
      </c>
      <c r="P72" s="7" t="s">
        <v>173</v>
      </c>
      <c r="Q72" s="7" t="s">
        <v>33</v>
      </c>
      <c r="R72" s="7" t="s">
        <v>23</v>
      </c>
      <c r="S72" s="7" t="s">
        <v>299</v>
      </c>
      <c r="T72" s="7" t="s">
        <v>241</v>
      </c>
      <c r="U72" s="7" t="s">
        <v>300</v>
      </c>
      <c r="V72" s="7" t="s">
        <v>283</v>
      </c>
      <c r="X72" s="2" t="str">
        <f>HYPERLINK("https://hsdes.intel.com/resource/14013161602","14013161602")</f>
        <v>14013161602</v>
      </c>
    </row>
    <row r="73" spans="1:24" x14ac:dyDescent="0.3">
      <c r="A73" s="5" t="str">
        <f>HYPERLINK("https://hsdes.intel.com/resource/14013157230","14013157230")</f>
        <v>14013157230</v>
      </c>
      <c r="B73" s="7" t="s">
        <v>301</v>
      </c>
      <c r="C73" s="7" t="s">
        <v>2016</v>
      </c>
      <c r="D73" s="7" t="s">
        <v>280</v>
      </c>
      <c r="E73" s="7" t="s">
        <v>18</v>
      </c>
      <c r="F73" s="7" t="s">
        <v>19</v>
      </c>
      <c r="G73" s="7" t="s">
        <v>2015</v>
      </c>
      <c r="J73" s="7" t="s">
        <v>2006</v>
      </c>
      <c r="M73" s="6">
        <v>44742</v>
      </c>
      <c r="O73" s="7" t="s">
        <v>31</v>
      </c>
      <c r="P73" s="7" t="s">
        <v>173</v>
      </c>
      <c r="Q73" s="7" t="s">
        <v>33</v>
      </c>
      <c r="R73" s="7" t="s">
        <v>23</v>
      </c>
      <c r="S73" s="7" t="s">
        <v>302</v>
      </c>
      <c r="T73" s="7" t="s">
        <v>241</v>
      </c>
      <c r="U73" s="7" t="s">
        <v>303</v>
      </c>
      <c r="V73" s="7" t="s">
        <v>283</v>
      </c>
      <c r="X73" s="2" t="str">
        <f>HYPERLINK("https://hsdes.intel.com/resource/14013157230","14013157230")</f>
        <v>14013157230</v>
      </c>
    </row>
    <row r="74" spans="1:24" x14ac:dyDescent="0.3">
      <c r="A74" s="2" t="str">
        <f>HYPERLINK("https://hsdes.intel.com/resource/14013162869","14013162869")</f>
        <v>14013162869</v>
      </c>
      <c r="B74" s="7" t="s">
        <v>304</v>
      </c>
      <c r="C74" s="7" t="s">
        <v>2016</v>
      </c>
      <c r="D74" s="7" t="s">
        <v>75</v>
      </c>
      <c r="E74" s="7" t="s">
        <v>18</v>
      </c>
      <c r="F74" s="7" t="s">
        <v>19</v>
      </c>
      <c r="G74" s="7" t="s">
        <v>2015</v>
      </c>
      <c r="J74" s="7" t="s">
        <v>30</v>
      </c>
      <c r="M74" s="6"/>
      <c r="O74" s="7" t="s">
        <v>31</v>
      </c>
      <c r="P74" s="7" t="s">
        <v>76</v>
      </c>
      <c r="Q74" s="7" t="s">
        <v>33</v>
      </c>
      <c r="R74" s="7" t="s">
        <v>23</v>
      </c>
      <c r="S74" s="7" t="s">
        <v>305</v>
      </c>
      <c r="T74" s="7" t="s">
        <v>241</v>
      </c>
      <c r="U74" s="7" t="s">
        <v>306</v>
      </c>
      <c r="V74" s="7" t="s">
        <v>79</v>
      </c>
      <c r="X74" s="2" t="str">
        <f>HYPERLINK("https://hsdes.intel.com/resource/14013162869","14013162869")</f>
        <v>14013162869</v>
      </c>
    </row>
    <row r="75" spans="1:24" x14ac:dyDescent="0.3">
      <c r="A75" s="2" t="str">
        <f>HYPERLINK("https://hsdes.intel.com/resource/14013157057","14013157057")</f>
        <v>14013157057</v>
      </c>
      <c r="B75" s="7" t="s">
        <v>307</v>
      </c>
      <c r="C75" s="7" t="s">
        <v>2016</v>
      </c>
      <c r="D75" s="7" t="s">
        <v>75</v>
      </c>
      <c r="E75" s="7" t="s">
        <v>18</v>
      </c>
      <c r="F75" s="7" t="s">
        <v>19</v>
      </c>
      <c r="G75" s="7" t="s">
        <v>2015</v>
      </c>
      <c r="J75" s="7" t="s">
        <v>30</v>
      </c>
      <c r="M75" s="6"/>
      <c r="O75" s="7" t="s">
        <v>31</v>
      </c>
      <c r="P75" s="7" t="s">
        <v>76</v>
      </c>
      <c r="Q75" s="7" t="s">
        <v>33</v>
      </c>
      <c r="R75" s="7" t="s">
        <v>23</v>
      </c>
      <c r="S75" s="7" t="s">
        <v>308</v>
      </c>
      <c r="T75" s="7" t="s">
        <v>44</v>
      </c>
      <c r="U75" s="7" t="s">
        <v>309</v>
      </c>
      <c r="V75" s="7" t="s">
        <v>79</v>
      </c>
      <c r="X75" s="2" t="str">
        <f>HYPERLINK("https://hsdes.intel.com/resource/14013157057","14013157057")</f>
        <v>14013157057</v>
      </c>
    </row>
    <row r="76" spans="1:24" x14ac:dyDescent="0.3">
      <c r="A76" s="2" t="str">
        <f>HYPERLINK("https://hsdes.intel.com/resource/14013156894","14013156894")</f>
        <v>14013156894</v>
      </c>
      <c r="B76" s="7" t="s">
        <v>2002</v>
      </c>
      <c r="C76" s="7" t="s">
        <v>2020</v>
      </c>
      <c r="D76" s="7" t="s">
        <v>75</v>
      </c>
      <c r="E76" s="7" t="s">
        <v>18</v>
      </c>
      <c r="F76" s="7" t="s">
        <v>19</v>
      </c>
      <c r="G76" s="7" t="s">
        <v>2015</v>
      </c>
      <c r="J76" s="7" t="s">
        <v>2022</v>
      </c>
      <c r="M76" s="6">
        <v>44743</v>
      </c>
      <c r="O76" s="7" t="s">
        <v>31</v>
      </c>
      <c r="P76" s="7" t="s">
        <v>76</v>
      </c>
      <c r="Q76" s="7" t="s">
        <v>33</v>
      </c>
      <c r="R76" s="7" t="s">
        <v>23</v>
      </c>
      <c r="S76" s="7" t="s">
        <v>310</v>
      </c>
      <c r="T76" s="7" t="s">
        <v>44</v>
      </c>
      <c r="U76" s="7" t="s">
        <v>311</v>
      </c>
      <c r="V76" s="7" t="s">
        <v>79</v>
      </c>
      <c r="X76" s="2" t="str">
        <f>HYPERLINK("https://hsdes.intel.com/resource/14013156894","14013156894")</f>
        <v>14013156894</v>
      </c>
    </row>
    <row r="77" spans="1:24" x14ac:dyDescent="0.3">
      <c r="A77" s="2" t="str">
        <f>HYPERLINK("https://hsdes.intel.com/resource/14013185758","14013185758")</f>
        <v>14013185758</v>
      </c>
      <c r="B77" s="7" t="s">
        <v>312</v>
      </c>
      <c r="C77" s="7" t="s">
        <v>2016</v>
      </c>
      <c r="D77" s="7" t="s">
        <v>17</v>
      </c>
      <c r="E77" s="7" t="s">
        <v>18</v>
      </c>
      <c r="F77" s="7" t="s">
        <v>19</v>
      </c>
      <c r="G77" s="7" t="s">
        <v>2015</v>
      </c>
      <c r="J77" s="7" t="s">
        <v>2006</v>
      </c>
      <c r="M77" s="6">
        <v>44742</v>
      </c>
      <c r="O77" s="7" t="s">
        <v>102</v>
      </c>
      <c r="P77" s="7" t="s">
        <v>21</v>
      </c>
      <c r="Q77" s="7" t="s">
        <v>33</v>
      </c>
      <c r="R77" s="7" t="s">
        <v>23</v>
      </c>
      <c r="S77" s="7" t="s">
        <v>313</v>
      </c>
      <c r="T77" s="7" t="s">
        <v>114</v>
      </c>
      <c r="U77" s="7" t="s">
        <v>314</v>
      </c>
      <c r="V77" s="7" t="s">
        <v>27</v>
      </c>
      <c r="X77" s="5" t="str">
        <f>HYPERLINK("https://hsdes.intel.com/resource/14013185758","14013185758")</f>
        <v>14013185758</v>
      </c>
    </row>
    <row r="78" spans="1:24" x14ac:dyDescent="0.3">
      <c r="A78" s="2" t="str">
        <f>HYPERLINK("https://hsdes.intel.com/resource/14013158803","14013158803")</f>
        <v>14013158803</v>
      </c>
      <c r="B78" s="7" t="s">
        <v>315</v>
      </c>
      <c r="C78" s="7" t="s">
        <v>2016</v>
      </c>
      <c r="D78" s="7" t="s">
        <v>17</v>
      </c>
      <c r="E78" s="7" t="s">
        <v>18</v>
      </c>
      <c r="F78" s="7" t="s">
        <v>19</v>
      </c>
      <c r="G78" s="7" t="s">
        <v>2015</v>
      </c>
      <c r="J78" s="7" t="s">
        <v>2006</v>
      </c>
      <c r="M78" s="6">
        <v>44742</v>
      </c>
      <c r="O78" s="7" t="s">
        <v>102</v>
      </c>
      <c r="P78" s="7" t="s">
        <v>21</v>
      </c>
      <c r="Q78" s="7" t="s">
        <v>33</v>
      </c>
      <c r="R78" s="7" t="s">
        <v>23</v>
      </c>
      <c r="S78" s="7" t="s">
        <v>316</v>
      </c>
      <c r="T78" s="7" t="s">
        <v>114</v>
      </c>
      <c r="U78" s="7" t="s">
        <v>317</v>
      </c>
      <c r="V78" s="7" t="s">
        <v>27</v>
      </c>
      <c r="X78" s="5" t="str">
        <f>HYPERLINK("https://hsdes.intel.com/resource/14013158803","14013158803")</f>
        <v>14013158803</v>
      </c>
    </row>
    <row r="79" spans="1:24" x14ac:dyDescent="0.3">
      <c r="A79" s="2" t="str">
        <f>HYPERLINK("https://hsdes.intel.com/resource/14013185828","14013185828")</f>
        <v>14013185828</v>
      </c>
      <c r="B79" s="7" t="s">
        <v>318</v>
      </c>
      <c r="C79" s="7" t="s">
        <v>2016</v>
      </c>
      <c r="D79" s="7" t="s">
        <v>254</v>
      </c>
      <c r="E79" s="7" t="s">
        <v>18</v>
      </c>
      <c r="F79" s="7" t="s">
        <v>19</v>
      </c>
      <c r="G79" s="7" t="s">
        <v>2015</v>
      </c>
      <c r="J79" s="7" t="s">
        <v>2007</v>
      </c>
      <c r="M79" s="6">
        <v>44741</v>
      </c>
      <c r="O79" s="7" t="s">
        <v>31</v>
      </c>
      <c r="P79" s="7" t="s">
        <v>161</v>
      </c>
      <c r="Q79" s="7" t="s">
        <v>33</v>
      </c>
      <c r="R79" s="7" t="s">
        <v>145</v>
      </c>
      <c r="S79" s="7" t="s">
        <v>319</v>
      </c>
      <c r="T79" s="7" t="s">
        <v>203</v>
      </c>
      <c r="U79" s="7" t="s">
        <v>320</v>
      </c>
      <c r="V79" s="7" t="s">
        <v>164</v>
      </c>
      <c r="X79" s="2" t="str">
        <f>HYPERLINK("https://hsdes.intel.com/resource/14013185828","14013185828")</f>
        <v>14013185828</v>
      </c>
    </row>
    <row r="80" spans="1:24" x14ac:dyDescent="0.3">
      <c r="A80" s="2" t="str">
        <f>HYPERLINK("https://hsdes.intel.com/resource/14013185827","14013185827")</f>
        <v>14013185827</v>
      </c>
      <c r="B80" s="7" t="s">
        <v>321</v>
      </c>
      <c r="C80" s="7" t="s">
        <v>2016</v>
      </c>
      <c r="D80" s="7" t="s">
        <v>254</v>
      </c>
      <c r="E80" s="7" t="s">
        <v>18</v>
      </c>
      <c r="F80" s="7" t="s">
        <v>19</v>
      </c>
      <c r="G80" s="7" t="s">
        <v>2015</v>
      </c>
      <c r="J80" s="7" t="s">
        <v>30</v>
      </c>
      <c r="M80" s="6"/>
      <c r="O80" s="7" t="s">
        <v>102</v>
      </c>
      <c r="P80" s="7" t="s">
        <v>161</v>
      </c>
      <c r="Q80" s="7" t="s">
        <v>33</v>
      </c>
      <c r="R80" s="7" t="s">
        <v>23</v>
      </c>
      <c r="S80" s="7" t="s">
        <v>322</v>
      </c>
      <c r="T80" s="7" t="s">
        <v>323</v>
      </c>
      <c r="U80" s="7" t="s">
        <v>324</v>
      </c>
      <c r="V80" s="7" t="s">
        <v>164</v>
      </c>
      <c r="X80" s="2" t="str">
        <f>HYPERLINK("https://hsdes.intel.com/resource/14013185827","14013185827")</f>
        <v>14013185827</v>
      </c>
    </row>
    <row r="81" spans="1:24" x14ac:dyDescent="0.3">
      <c r="A81" s="2" t="str">
        <f>HYPERLINK("https://hsdes.intel.com/resource/14013185830","14013185830")</f>
        <v>14013185830</v>
      </c>
      <c r="B81" s="7" t="s">
        <v>325</v>
      </c>
      <c r="C81" s="7" t="s">
        <v>2016</v>
      </c>
      <c r="D81" s="7" t="s">
        <v>254</v>
      </c>
      <c r="E81" s="7" t="s">
        <v>18</v>
      </c>
      <c r="F81" s="7" t="s">
        <v>19</v>
      </c>
      <c r="G81" s="7" t="s">
        <v>2015</v>
      </c>
      <c r="J81" s="7" t="s">
        <v>2007</v>
      </c>
      <c r="M81" s="6">
        <v>44741</v>
      </c>
      <c r="O81" s="7" t="s">
        <v>102</v>
      </c>
      <c r="P81" s="7" t="s">
        <v>161</v>
      </c>
      <c r="Q81" s="7" t="s">
        <v>33</v>
      </c>
      <c r="R81" s="7" t="s">
        <v>145</v>
      </c>
      <c r="S81" s="7" t="s">
        <v>326</v>
      </c>
      <c r="T81" s="7" t="s">
        <v>323</v>
      </c>
      <c r="U81" s="7" t="s">
        <v>327</v>
      </c>
      <c r="V81" s="7" t="s">
        <v>164</v>
      </c>
      <c r="X81" s="2" t="str">
        <f>HYPERLINK("https://hsdes.intel.com/resource/14013185830","14013185830")</f>
        <v>14013185830</v>
      </c>
    </row>
    <row r="82" spans="1:24" x14ac:dyDescent="0.3">
      <c r="A82" s="2" t="str">
        <f>HYPERLINK("https://hsdes.intel.com/resource/14013185826","14013185826")</f>
        <v>14013185826</v>
      </c>
      <c r="B82" s="7" t="s">
        <v>328</v>
      </c>
      <c r="C82" s="7" t="s">
        <v>2016</v>
      </c>
      <c r="D82" s="7" t="s">
        <v>254</v>
      </c>
      <c r="E82" s="7" t="s">
        <v>18</v>
      </c>
      <c r="F82" s="7" t="s">
        <v>19</v>
      </c>
      <c r="G82" s="7" t="s">
        <v>2015</v>
      </c>
      <c r="J82" s="7" t="s">
        <v>30</v>
      </c>
      <c r="M82" s="6"/>
      <c r="O82" s="7" t="s">
        <v>102</v>
      </c>
      <c r="P82" s="7" t="s">
        <v>161</v>
      </c>
      <c r="Q82" s="7" t="s">
        <v>33</v>
      </c>
      <c r="R82" s="7" t="s">
        <v>23</v>
      </c>
      <c r="S82" s="7" t="s">
        <v>329</v>
      </c>
      <c r="T82" s="7" t="s">
        <v>323</v>
      </c>
      <c r="U82" s="7" t="s">
        <v>330</v>
      </c>
      <c r="V82" s="7" t="s">
        <v>164</v>
      </c>
      <c r="X82" s="2" t="str">
        <f>HYPERLINK("https://hsdes.intel.com/resource/14013185826","14013185826")</f>
        <v>14013185826</v>
      </c>
    </row>
    <row r="83" spans="1:24" x14ac:dyDescent="0.3">
      <c r="A83" s="2" t="str">
        <f>HYPERLINK("https://hsdes.intel.com/resource/14013185392","14013185392")</f>
        <v>14013185392</v>
      </c>
      <c r="B83" s="7" t="s">
        <v>331</v>
      </c>
      <c r="C83" s="7" t="s">
        <v>1968</v>
      </c>
      <c r="D83" s="7" t="s">
        <v>17</v>
      </c>
      <c r="E83" s="7" t="s">
        <v>18</v>
      </c>
      <c r="F83" s="7" t="s">
        <v>19</v>
      </c>
      <c r="G83" s="7" t="s">
        <v>1999</v>
      </c>
      <c r="J83" s="7" t="s">
        <v>2006</v>
      </c>
      <c r="L83" s="7" t="s">
        <v>332</v>
      </c>
      <c r="M83" s="6"/>
      <c r="O83" s="7" t="s">
        <v>102</v>
      </c>
      <c r="P83" s="7" t="s">
        <v>21</v>
      </c>
      <c r="Q83" s="7" t="s">
        <v>33</v>
      </c>
      <c r="R83" s="7" t="s">
        <v>23</v>
      </c>
      <c r="S83" s="7" t="s">
        <v>333</v>
      </c>
      <c r="T83" s="7" t="s">
        <v>334</v>
      </c>
      <c r="U83" s="7" t="s">
        <v>335</v>
      </c>
      <c r="V83" s="7" t="s">
        <v>27</v>
      </c>
      <c r="X83" s="2" t="str">
        <f>HYPERLINK("https://hsdes.intel.com/resource/14013185392","14013185392")</f>
        <v>14013185392</v>
      </c>
    </row>
    <row r="84" spans="1:24" x14ac:dyDescent="0.3">
      <c r="A84" s="2" t="str">
        <f>HYPERLINK("https://hsdes.intel.com/resource/14013185729","14013185729")</f>
        <v>14013185729</v>
      </c>
      <c r="B84" s="7" t="s">
        <v>336</v>
      </c>
      <c r="C84" s="7" t="s">
        <v>2016</v>
      </c>
      <c r="D84" s="7" t="s">
        <v>254</v>
      </c>
      <c r="E84" s="7" t="s">
        <v>18</v>
      </c>
      <c r="F84" s="7" t="s">
        <v>19</v>
      </c>
      <c r="G84" s="7" t="s">
        <v>2015</v>
      </c>
      <c r="J84" s="7" t="s">
        <v>30</v>
      </c>
      <c r="M84" s="6"/>
      <c r="O84" s="7" t="s">
        <v>31</v>
      </c>
      <c r="P84" s="7" t="s">
        <v>161</v>
      </c>
      <c r="Q84" s="7" t="s">
        <v>33</v>
      </c>
      <c r="R84" s="7" t="s">
        <v>23</v>
      </c>
      <c r="S84" s="7" t="s">
        <v>337</v>
      </c>
      <c r="T84" s="7" t="s">
        <v>203</v>
      </c>
      <c r="U84" s="7" t="s">
        <v>338</v>
      </c>
      <c r="V84" s="7" t="s">
        <v>164</v>
      </c>
      <c r="X84" s="2" t="str">
        <f>HYPERLINK("https://hsdes.intel.com/resource/14013185729","14013185729")</f>
        <v>14013185729</v>
      </c>
    </row>
    <row r="85" spans="1:24" x14ac:dyDescent="0.3">
      <c r="A85" s="2" t="str">
        <f>HYPERLINK("https://hsdes.intel.com/resource/14013185732","14013185732")</f>
        <v>14013185732</v>
      </c>
      <c r="B85" s="7" t="s">
        <v>339</v>
      </c>
      <c r="C85" s="7" t="s">
        <v>2016</v>
      </c>
      <c r="D85" s="7" t="s">
        <v>254</v>
      </c>
      <c r="E85" s="7" t="s">
        <v>18</v>
      </c>
      <c r="F85" s="7" t="s">
        <v>19</v>
      </c>
      <c r="G85" s="7" t="s">
        <v>2015</v>
      </c>
      <c r="J85" s="7" t="s">
        <v>30</v>
      </c>
      <c r="M85" s="6"/>
      <c r="O85" s="7" t="s">
        <v>31</v>
      </c>
      <c r="P85" s="7" t="s">
        <v>161</v>
      </c>
      <c r="Q85" s="7" t="s">
        <v>33</v>
      </c>
      <c r="R85" s="7" t="s">
        <v>23</v>
      </c>
      <c r="S85" s="7" t="s">
        <v>340</v>
      </c>
      <c r="T85" s="7" t="s">
        <v>323</v>
      </c>
      <c r="U85" s="7" t="s">
        <v>341</v>
      </c>
      <c r="V85" s="7" t="s">
        <v>164</v>
      </c>
      <c r="X85" s="2" t="str">
        <f>HYPERLINK("https://hsdes.intel.com/resource/14013185732","14013185732")</f>
        <v>14013185732</v>
      </c>
    </row>
    <row r="86" spans="1:24" x14ac:dyDescent="0.3">
      <c r="A86" s="2" t="str">
        <f>HYPERLINK("https://hsdes.intel.com/resource/14013115435","14013115435")</f>
        <v>14013115435</v>
      </c>
      <c r="B86" s="7" t="s">
        <v>342</v>
      </c>
      <c r="C86" s="7" t="s">
        <v>2016</v>
      </c>
      <c r="D86" s="7" t="s">
        <v>254</v>
      </c>
      <c r="E86" s="7" t="s">
        <v>18</v>
      </c>
      <c r="F86" s="7" t="s">
        <v>19</v>
      </c>
      <c r="G86" s="7" t="s">
        <v>2015</v>
      </c>
      <c r="J86" s="7" t="s">
        <v>2007</v>
      </c>
      <c r="M86" s="6">
        <v>44741</v>
      </c>
      <c r="O86" s="7" t="s">
        <v>20</v>
      </c>
      <c r="P86" s="7" t="s">
        <v>161</v>
      </c>
      <c r="Q86" s="7" t="s">
        <v>33</v>
      </c>
      <c r="R86" s="7" t="s">
        <v>23</v>
      </c>
      <c r="S86" s="7" t="s">
        <v>343</v>
      </c>
      <c r="T86" s="7" t="s">
        <v>203</v>
      </c>
      <c r="U86" s="7" t="s">
        <v>344</v>
      </c>
      <c r="V86" s="7" t="s">
        <v>164</v>
      </c>
      <c r="X86" s="2" t="str">
        <f>HYPERLINK("https://hsdes.intel.com/resource/14013115435","14013115435")</f>
        <v>14013115435</v>
      </c>
    </row>
    <row r="87" spans="1:24" x14ac:dyDescent="0.3">
      <c r="A87" s="2" t="str">
        <f>HYPERLINK("https://hsdes.intel.com/resource/14013185824","14013185824")</f>
        <v>14013185824</v>
      </c>
      <c r="B87" s="7" t="s">
        <v>345</v>
      </c>
      <c r="C87" s="7" t="s">
        <v>2016</v>
      </c>
      <c r="D87" s="7" t="s">
        <v>254</v>
      </c>
      <c r="E87" s="7" t="s">
        <v>18</v>
      </c>
      <c r="F87" s="7" t="s">
        <v>19</v>
      </c>
      <c r="G87" s="7" t="s">
        <v>2015</v>
      </c>
      <c r="J87" s="7" t="s">
        <v>2007</v>
      </c>
      <c r="M87" s="6">
        <v>44741</v>
      </c>
      <c r="O87" s="7" t="s">
        <v>102</v>
      </c>
      <c r="P87" s="7" t="s">
        <v>161</v>
      </c>
      <c r="Q87" s="7" t="s">
        <v>33</v>
      </c>
      <c r="R87" s="7" t="s">
        <v>23</v>
      </c>
      <c r="S87" s="7" t="s">
        <v>346</v>
      </c>
      <c r="T87" s="7" t="s">
        <v>323</v>
      </c>
      <c r="U87" s="7" t="s">
        <v>347</v>
      </c>
      <c r="V87" s="7" t="s">
        <v>164</v>
      </c>
      <c r="X87" s="2" t="str">
        <f>HYPERLINK("https://hsdes.intel.com/resource/14013185824","14013185824")</f>
        <v>14013185824</v>
      </c>
    </row>
    <row r="88" spans="1:24" x14ac:dyDescent="0.3">
      <c r="A88" s="2" t="str">
        <f>HYPERLINK("https://hsdes.intel.com/resource/22011843490","22011843490")</f>
        <v>22011843490</v>
      </c>
      <c r="B88" s="7" t="s">
        <v>348</v>
      </c>
      <c r="C88" s="7" t="s">
        <v>2016</v>
      </c>
      <c r="D88" s="7" t="s">
        <v>254</v>
      </c>
      <c r="E88" s="7" t="s">
        <v>18</v>
      </c>
      <c r="F88" s="7" t="s">
        <v>19</v>
      </c>
      <c r="G88" s="7" t="s">
        <v>2015</v>
      </c>
      <c r="J88" s="7" t="s">
        <v>30</v>
      </c>
      <c r="M88" s="6"/>
      <c r="O88" s="7" t="s">
        <v>31</v>
      </c>
      <c r="P88" s="7" t="s">
        <v>161</v>
      </c>
      <c r="Q88" s="7" t="s">
        <v>33</v>
      </c>
      <c r="R88" s="7" t="s">
        <v>23</v>
      </c>
      <c r="S88" s="7" t="s">
        <v>349</v>
      </c>
      <c r="T88" s="7" t="s">
        <v>203</v>
      </c>
      <c r="U88" s="7" t="s">
        <v>350</v>
      </c>
      <c r="V88" s="7" t="s">
        <v>164</v>
      </c>
      <c r="X88" s="2" t="str">
        <f>HYPERLINK("https://hsdes.intel.com/resource/22011843490","22011843490")</f>
        <v>22011843490</v>
      </c>
    </row>
    <row r="89" spans="1:24" x14ac:dyDescent="0.3">
      <c r="A89" s="2" t="str">
        <f>HYPERLINK("https://hsdes.intel.com/resource/22011843494","22011843494")</f>
        <v>22011843494</v>
      </c>
      <c r="B89" s="7" t="s">
        <v>351</v>
      </c>
      <c r="C89" s="7" t="s">
        <v>2016</v>
      </c>
      <c r="D89" s="7" t="s">
        <v>254</v>
      </c>
      <c r="E89" s="7" t="s">
        <v>18</v>
      </c>
      <c r="F89" s="7" t="s">
        <v>19</v>
      </c>
      <c r="G89" s="7" t="s">
        <v>2015</v>
      </c>
      <c r="J89" s="7" t="s">
        <v>30</v>
      </c>
      <c r="M89" s="6"/>
      <c r="O89" s="7" t="s">
        <v>31</v>
      </c>
      <c r="P89" s="7" t="s">
        <v>161</v>
      </c>
      <c r="Q89" s="7" t="s">
        <v>33</v>
      </c>
      <c r="R89" s="7" t="s">
        <v>23</v>
      </c>
      <c r="S89" s="7" t="s">
        <v>352</v>
      </c>
      <c r="T89" s="7" t="s">
        <v>203</v>
      </c>
      <c r="U89" s="7" t="s">
        <v>353</v>
      </c>
      <c r="V89" s="7" t="s">
        <v>164</v>
      </c>
      <c r="X89" s="2" t="str">
        <f>HYPERLINK("https://hsdes.intel.com/resource/22011843494","22011843494")</f>
        <v>22011843494</v>
      </c>
    </row>
    <row r="90" spans="1:24" x14ac:dyDescent="0.3">
      <c r="A90" s="4">
        <v>16013677643</v>
      </c>
      <c r="B90" s="7" t="s">
        <v>354</v>
      </c>
      <c r="C90" s="7" t="s">
        <v>2016</v>
      </c>
      <c r="D90" s="7" t="s">
        <v>17</v>
      </c>
      <c r="E90" s="7" t="s">
        <v>120</v>
      </c>
      <c r="F90" s="7" t="s">
        <v>19</v>
      </c>
      <c r="G90" s="7" t="s">
        <v>2015</v>
      </c>
      <c r="J90" s="7" t="s">
        <v>2006</v>
      </c>
      <c r="L90" s="7" t="s">
        <v>355</v>
      </c>
      <c r="M90" s="6">
        <v>44743</v>
      </c>
      <c r="O90" s="7" t="s">
        <v>31</v>
      </c>
      <c r="P90" s="7" t="s">
        <v>21</v>
      </c>
      <c r="Q90" s="7" t="s">
        <v>33</v>
      </c>
      <c r="R90" s="7" t="s">
        <v>23</v>
      </c>
      <c r="S90" s="7" t="s">
        <v>356</v>
      </c>
      <c r="T90" s="7" t="s">
        <v>357</v>
      </c>
      <c r="U90" s="7" t="s">
        <v>358</v>
      </c>
      <c r="V90" s="7" t="s">
        <v>27</v>
      </c>
      <c r="X90" s="4">
        <v>16013677643</v>
      </c>
    </row>
    <row r="91" spans="1:24" x14ac:dyDescent="0.3">
      <c r="A91" s="2" t="str">
        <f>HYPERLINK("https://hsdes.intel.com/resource/14013163390","14013163390")</f>
        <v>14013163390</v>
      </c>
      <c r="B91" s="7" t="s">
        <v>359</v>
      </c>
      <c r="C91" s="7" t="s">
        <v>2016</v>
      </c>
      <c r="D91" s="7" t="s">
        <v>17</v>
      </c>
      <c r="E91" s="7" t="s">
        <v>18</v>
      </c>
      <c r="F91" s="7" t="s">
        <v>19</v>
      </c>
      <c r="G91" s="7" t="s">
        <v>2015</v>
      </c>
      <c r="J91" s="7" t="s">
        <v>2006</v>
      </c>
      <c r="M91" s="6">
        <v>44743</v>
      </c>
      <c r="O91" s="7" t="s">
        <v>20</v>
      </c>
      <c r="P91" s="7" t="s">
        <v>21</v>
      </c>
      <c r="Q91" s="7" t="s">
        <v>33</v>
      </c>
      <c r="R91" s="7" t="s">
        <v>23</v>
      </c>
      <c r="S91" s="7" t="s">
        <v>356</v>
      </c>
      <c r="T91" s="7" t="s">
        <v>357</v>
      </c>
      <c r="U91" s="7" t="s">
        <v>360</v>
      </c>
      <c r="V91" s="7" t="s">
        <v>27</v>
      </c>
      <c r="X91" s="5" t="str">
        <f>HYPERLINK("https://hsdes.intel.com/resource/14013163390","14013163390")</f>
        <v>14013163390</v>
      </c>
    </row>
    <row r="92" spans="1:24" x14ac:dyDescent="0.3">
      <c r="A92" s="2" t="str">
        <f>HYPERLINK("https://hsdes.intel.com/resource/16013676942","16013676942")</f>
        <v>16013676942</v>
      </c>
      <c r="B92" s="7" t="s">
        <v>361</v>
      </c>
      <c r="C92" s="7" t="s">
        <v>2016</v>
      </c>
      <c r="D92" s="7" t="s">
        <v>17</v>
      </c>
      <c r="E92" s="7" t="s">
        <v>120</v>
      </c>
      <c r="F92" s="7" t="s">
        <v>19</v>
      </c>
      <c r="G92" s="7" t="s">
        <v>2015</v>
      </c>
      <c r="J92" s="7" t="s">
        <v>2006</v>
      </c>
      <c r="L92" s="9" t="s">
        <v>355</v>
      </c>
      <c r="M92" s="6">
        <v>44743</v>
      </c>
      <c r="O92" s="7" t="s">
        <v>31</v>
      </c>
      <c r="P92" s="7" t="s">
        <v>21</v>
      </c>
      <c r="Q92" s="7" t="s">
        <v>33</v>
      </c>
      <c r="R92" s="7" t="s">
        <v>23</v>
      </c>
      <c r="S92" s="7" t="s">
        <v>362</v>
      </c>
      <c r="T92" s="7" t="s">
        <v>357</v>
      </c>
      <c r="U92" s="7" t="s">
        <v>363</v>
      </c>
      <c r="V92" s="7" t="s">
        <v>27</v>
      </c>
      <c r="X92" s="5" t="str">
        <f>HYPERLINK("https://hsdes.intel.com/resource/16013676942","16013676942")</f>
        <v>16013676942</v>
      </c>
    </row>
    <row r="93" spans="1:24" x14ac:dyDescent="0.3">
      <c r="A93" s="2" t="str">
        <f>HYPERLINK("https://hsdes.intel.com/resource/14013163393","14013163393")</f>
        <v>14013163393</v>
      </c>
      <c r="B93" s="7" t="s">
        <v>364</v>
      </c>
      <c r="C93" s="7" t="s">
        <v>2016</v>
      </c>
      <c r="D93" s="7" t="s">
        <v>17</v>
      </c>
      <c r="E93" s="7" t="s">
        <v>18</v>
      </c>
      <c r="F93" s="7" t="s">
        <v>19</v>
      </c>
      <c r="G93" s="7" t="s">
        <v>2015</v>
      </c>
      <c r="J93" s="7" t="s">
        <v>2006</v>
      </c>
      <c r="M93" s="6">
        <v>44743</v>
      </c>
      <c r="O93" s="7" t="s">
        <v>102</v>
      </c>
      <c r="P93" s="7" t="s">
        <v>21</v>
      </c>
      <c r="Q93" s="7" t="s">
        <v>33</v>
      </c>
      <c r="R93" s="7" t="s">
        <v>23</v>
      </c>
      <c r="S93" s="7" t="s">
        <v>362</v>
      </c>
      <c r="T93" s="7" t="s">
        <v>357</v>
      </c>
      <c r="U93" s="7" t="s">
        <v>365</v>
      </c>
      <c r="V93" s="7" t="s">
        <v>27</v>
      </c>
      <c r="X93" s="5" t="str">
        <f>HYPERLINK("https://hsdes.intel.com/resource/14013163393","14013163393")</f>
        <v>14013163393</v>
      </c>
    </row>
    <row r="94" spans="1:24" x14ac:dyDescent="0.3">
      <c r="A94" s="2" t="str">
        <f>HYPERLINK("https://hsdes.intel.com/resource/14013163402","14013163402")</f>
        <v>14013163402</v>
      </c>
      <c r="B94" s="7" t="s">
        <v>366</v>
      </c>
      <c r="C94" s="7" t="s">
        <v>2016</v>
      </c>
      <c r="D94" s="7" t="s">
        <v>17</v>
      </c>
      <c r="E94" s="7" t="s">
        <v>18</v>
      </c>
      <c r="F94" s="7" t="s">
        <v>19</v>
      </c>
      <c r="G94" s="7" t="s">
        <v>2015</v>
      </c>
      <c r="J94" s="7" t="s">
        <v>2006</v>
      </c>
      <c r="L94" s="9"/>
      <c r="M94" s="6">
        <v>44743</v>
      </c>
      <c r="O94" s="7" t="s">
        <v>31</v>
      </c>
      <c r="P94" s="7" t="s">
        <v>21</v>
      </c>
      <c r="Q94" s="7" t="s">
        <v>33</v>
      </c>
      <c r="R94" s="7" t="s">
        <v>23</v>
      </c>
      <c r="S94" s="7" t="s">
        <v>367</v>
      </c>
      <c r="T94" s="7" t="s">
        <v>357</v>
      </c>
      <c r="U94" s="7" t="s">
        <v>368</v>
      </c>
      <c r="V94" s="7" t="s">
        <v>27</v>
      </c>
      <c r="X94" s="5" t="str">
        <f>HYPERLINK("https://hsdes.intel.com/resource/14013163402","14013163402")</f>
        <v>14013163402</v>
      </c>
    </row>
    <row r="95" spans="1:24" x14ac:dyDescent="0.3">
      <c r="A95" s="5" t="str">
        <f>HYPERLINK("https://hsdes.intel.com/resource/14013163371","14013163371")</f>
        <v>14013163371</v>
      </c>
      <c r="B95" s="7" t="s">
        <v>2003</v>
      </c>
      <c r="C95" s="7" t="s">
        <v>2016</v>
      </c>
      <c r="D95" s="7" t="s">
        <v>17</v>
      </c>
      <c r="E95" s="7" t="s">
        <v>18</v>
      </c>
      <c r="F95" s="7" t="s">
        <v>19</v>
      </c>
      <c r="G95" s="7" t="s">
        <v>2015</v>
      </c>
      <c r="J95" s="7" t="s">
        <v>2006</v>
      </c>
      <c r="M95" s="6">
        <v>44743</v>
      </c>
      <c r="O95" s="7" t="s">
        <v>102</v>
      </c>
      <c r="P95" s="7" t="s">
        <v>21</v>
      </c>
      <c r="Q95" s="7" t="s">
        <v>33</v>
      </c>
      <c r="R95" s="7" t="s">
        <v>23</v>
      </c>
      <c r="S95" s="7" t="s">
        <v>369</v>
      </c>
      <c r="T95" s="7" t="s">
        <v>357</v>
      </c>
      <c r="U95" s="7" t="s">
        <v>370</v>
      </c>
      <c r="V95" s="7" t="s">
        <v>27</v>
      </c>
      <c r="X95" s="5" t="str">
        <f>HYPERLINK("https://hsdes.intel.com/resource/14013163371","14013163371")</f>
        <v>14013163371</v>
      </c>
    </row>
    <row r="96" spans="1:24" x14ac:dyDescent="0.3">
      <c r="A96" s="2" t="str">
        <f>HYPERLINK("https://hsdes.intel.com/resource/16013686490","16013686490")</f>
        <v>16013686490</v>
      </c>
      <c r="B96" s="7" t="s">
        <v>371</v>
      </c>
      <c r="C96" s="7" t="s">
        <v>2016</v>
      </c>
      <c r="D96" s="7" t="s">
        <v>17</v>
      </c>
      <c r="E96" s="7" t="s">
        <v>120</v>
      </c>
      <c r="F96" s="7" t="s">
        <v>19</v>
      </c>
      <c r="G96" s="7" t="s">
        <v>2015</v>
      </c>
      <c r="J96" s="7" t="s">
        <v>2006</v>
      </c>
      <c r="M96" s="6">
        <v>44742</v>
      </c>
      <c r="O96" s="7" t="s">
        <v>31</v>
      </c>
      <c r="P96" s="7" t="s">
        <v>21</v>
      </c>
      <c r="Q96" s="7" t="s">
        <v>33</v>
      </c>
      <c r="R96" s="7" t="s">
        <v>23</v>
      </c>
      <c r="S96" s="7" t="s">
        <v>372</v>
      </c>
      <c r="T96" s="7" t="s">
        <v>357</v>
      </c>
      <c r="U96" s="7" t="s">
        <v>373</v>
      </c>
      <c r="V96" s="7" t="s">
        <v>27</v>
      </c>
      <c r="X96" s="5" t="str">
        <f>HYPERLINK("https://hsdes.intel.com/resource/16013686490","16013686490")</f>
        <v>16013686490</v>
      </c>
    </row>
    <row r="97" spans="1:24" x14ac:dyDescent="0.3">
      <c r="A97" s="2" t="str">
        <f>HYPERLINK("https://hsdes.intel.com/resource/14013163332","14013163332")</f>
        <v>14013163332</v>
      </c>
      <c r="B97" s="7" t="s">
        <v>374</v>
      </c>
      <c r="C97" s="7" t="s">
        <v>2016</v>
      </c>
      <c r="D97" s="7" t="s">
        <v>17</v>
      </c>
      <c r="E97" s="7" t="s">
        <v>18</v>
      </c>
      <c r="F97" s="7" t="s">
        <v>19</v>
      </c>
      <c r="G97" s="7" t="s">
        <v>2015</v>
      </c>
      <c r="J97" s="7" t="s">
        <v>2006</v>
      </c>
      <c r="L97" s="9"/>
      <c r="M97" s="6">
        <v>44742</v>
      </c>
      <c r="O97" s="7" t="s">
        <v>20</v>
      </c>
      <c r="P97" s="7" t="s">
        <v>21</v>
      </c>
      <c r="Q97" s="7" t="s">
        <v>33</v>
      </c>
      <c r="R97" s="7" t="s">
        <v>23</v>
      </c>
      <c r="S97" s="7" t="s">
        <v>372</v>
      </c>
      <c r="T97" s="7" t="s">
        <v>357</v>
      </c>
      <c r="U97" s="7" t="s">
        <v>375</v>
      </c>
      <c r="V97" s="7" t="s">
        <v>27</v>
      </c>
      <c r="X97" s="5" t="str">
        <f>HYPERLINK("https://hsdes.intel.com/resource/14013163332","14013163332")</f>
        <v>14013163332</v>
      </c>
    </row>
    <row r="98" spans="1:24" x14ac:dyDescent="0.3">
      <c r="A98" s="2" t="str">
        <f>HYPERLINK("https://hsdes.intel.com/resource/16013681042","16013681042")</f>
        <v>16013681042</v>
      </c>
      <c r="B98" s="7" t="s">
        <v>376</v>
      </c>
      <c r="C98" s="7" t="s">
        <v>2016</v>
      </c>
      <c r="D98" s="7" t="s">
        <v>17</v>
      </c>
      <c r="E98" s="7" t="s">
        <v>120</v>
      </c>
      <c r="F98" s="7" t="s">
        <v>19</v>
      </c>
      <c r="G98" s="7" t="s">
        <v>2015</v>
      </c>
      <c r="J98" s="7" t="s">
        <v>2006</v>
      </c>
      <c r="L98" s="7" t="s">
        <v>377</v>
      </c>
      <c r="M98" s="6">
        <v>44742</v>
      </c>
      <c r="O98" s="7" t="s">
        <v>31</v>
      </c>
      <c r="P98" s="7" t="s">
        <v>21</v>
      </c>
      <c r="Q98" s="7" t="s">
        <v>33</v>
      </c>
      <c r="R98" s="7" t="s">
        <v>23</v>
      </c>
      <c r="S98" s="7" t="s">
        <v>378</v>
      </c>
      <c r="T98" s="7" t="s">
        <v>357</v>
      </c>
      <c r="U98" s="7" t="s">
        <v>379</v>
      </c>
      <c r="V98" s="7" t="s">
        <v>27</v>
      </c>
      <c r="X98" s="5" t="str">
        <f>HYPERLINK("https://hsdes.intel.com/resource/16013681042","16013681042")</f>
        <v>16013681042</v>
      </c>
    </row>
    <row r="99" spans="1:24" x14ac:dyDescent="0.3">
      <c r="A99" s="3" t="str">
        <f>HYPERLINK("https://hsdes.intel.com/resource/14013163339","14013163339")</f>
        <v>14013163339</v>
      </c>
      <c r="B99" s="7" t="s">
        <v>380</v>
      </c>
      <c r="C99" s="7" t="s">
        <v>2016</v>
      </c>
      <c r="D99" s="7" t="s">
        <v>17</v>
      </c>
      <c r="E99" s="7" t="s">
        <v>18</v>
      </c>
      <c r="F99" s="7" t="s">
        <v>19</v>
      </c>
      <c r="G99" s="7" t="s">
        <v>2015</v>
      </c>
      <c r="J99" s="7" t="s">
        <v>2006</v>
      </c>
      <c r="L99" s="9"/>
      <c r="M99" s="6">
        <v>44742</v>
      </c>
      <c r="O99" s="7" t="s">
        <v>102</v>
      </c>
      <c r="P99" s="7" t="s">
        <v>21</v>
      </c>
      <c r="Q99" s="7" t="s">
        <v>33</v>
      </c>
      <c r="R99" s="7" t="s">
        <v>23</v>
      </c>
      <c r="S99" s="7" t="s">
        <v>378</v>
      </c>
      <c r="T99" s="7" t="s">
        <v>357</v>
      </c>
      <c r="U99" s="7" t="s">
        <v>381</v>
      </c>
      <c r="V99" s="7" t="s">
        <v>27</v>
      </c>
      <c r="X99" s="5" t="str">
        <f>HYPERLINK("https://hsdes.intel.com/resource/14013163339","14013163339")</f>
        <v>14013163339</v>
      </c>
    </row>
    <row r="100" spans="1:24" x14ac:dyDescent="0.3">
      <c r="A100" s="2" t="str">
        <f>HYPERLINK("https://hsdes.intel.com/resource/14013163359","14013163359")</f>
        <v>14013163359</v>
      </c>
      <c r="B100" s="7" t="s">
        <v>382</v>
      </c>
      <c r="C100" s="7" t="s">
        <v>2016</v>
      </c>
      <c r="D100" s="7" t="s">
        <v>17</v>
      </c>
      <c r="E100" s="7" t="s">
        <v>18</v>
      </c>
      <c r="F100" s="7" t="s">
        <v>19</v>
      </c>
      <c r="G100" s="7" t="s">
        <v>2015</v>
      </c>
      <c r="J100" s="7" t="s">
        <v>2006</v>
      </c>
      <c r="M100" s="6">
        <v>44742</v>
      </c>
      <c r="O100" s="7" t="s">
        <v>102</v>
      </c>
      <c r="P100" s="7" t="s">
        <v>21</v>
      </c>
      <c r="Q100" s="7" t="s">
        <v>33</v>
      </c>
      <c r="R100" s="7" t="s">
        <v>23</v>
      </c>
      <c r="S100" s="7" t="s">
        <v>383</v>
      </c>
      <c r="T100" s="7" t="s">
        <v>357</v>
      </c>
      <c r="U100" s="7" t="s">
        <v>384</v>
      </c>
      <c r="V100" s="7" t="s">
        <v>27</v>
      </c>
      <c r="X100" s="5" t="str">
        <f>HYPERLINK("https://hsdes.intel.com/resource/14013163359","14013163359")</f>
        <v>14013163359</v>
      </c>
    </row>
    <row r="101" spans="1:24" x14ac:dyDescent="0.3">
      <c r="A101" s="2" t="str">
        <f>HYPERLINK("https://hsdes.intel.com/resource/14013163315","14013163315")</f>
        <v>14013163315</v>
      </c>
      <c r="B101" s="7" t="s">
        <v>385</v>
      </c>
      <c r="C101" s="7" t="s">
        <v>2016</v>
      </c>
      <c r="D101" s="7" t="s">
        <v>17</v>
      </c>
      <c r="E101" s="7" t="s">
        <v>18</v>
      </c>
      <c r="F101" s="7" t="s">
        <v>19</v>
      </c>
      <c r="G101" s="7" t="s">
        <v>2015</v>
      </c>
      <c r="J101" s="7" t="s">
        <v>2006</v>
      </c>
      <c r="M101" s="6">
        <v>44742</v>
      </c>
      <c r="O101" s="7" t="s">
        <v>102</v>
      </c>
      <c r="P101" s="7" t="s">
        <v>21</v>
      </c>
      <c r="Q101" s="7" t="s">
        <v>33</v>
      </c>
      <c r="R101" s="7" t="s">
        <v>23</v>
      </c>
      <c r="S101" s="7" t="s">
        <v>386</v>
      </c>
      <c r="T101" s="7" t="s">
        <v>357</v>
      </c>
      <c r="U101" s="7" t="s">
        <v>387</v>
      </c>
      <c r="V101" s="7" t="s">
        <v>27</v>
      </c>
      <c r="X101" s="5" t="str">
        <f>HYPERLINK("https://hsdes.intel.com/resource/14013163315","14013163315")</f>
        <v>14013163315</v>
      </c>
    </row>
    <row r="102" spans="1:24" x14ac:dyDescent="0.3">
      <c r="A102" s="2" t="str">
        <f>HYPERLINK("https://hsdes.intel.com/resource/14013120195","14013120195")</f>
        <v>14013120195</v>
      </c>
      <c r="B102" s="7" t="s">
        <v>388</v>
      </c>
      <c r="C102" s="7" t="s">
        <v>2016</v>
      </c>
      <c r="D102" s="7" t="s">
        <v>254</v>
      </c>
      <c r="E102" s="7" t="s">
        <v>18</v>
      </c>
      <c r="F102" s="7" t="s">
        <v>19</v>
      </c>
      <c r="G102" s="7" t="s">
        <v>2015</v>
      </c>
      <c r="J102" s="7" t="s">
        <v>30</v>
      </c>
      <c r="M102" s="6"/>
      <c r="O102" s="7" t="s">
        <v>31</v>
      </c>
      <c r="P102" s="7" t="s">
        <v>161</v>
      </c>
      <c r="Q102" s="7" t="s">
        <v>33</v>
      </c>
      <c r="R102" s="7" t="s">
        <v>23</v>
      </c>
      <c r="S102" s="7" t="s">
        <v>389</v>
      </c>
      <c r="T102" s="7" t="s">
        <v>323</v>
      </c>
      <c r="U102" s="7" t="s">
        <v>390</v>
      </c>
      <c r="V102" s="7" t="s">
        <v>164</v>
      </c>
      <c r="X102" s="2" t="str">
        <f>HYPERLINK("https://hsdes.intel.com/resource/14013120195","14013120195")</f>
        <v>14013120195</v>
      </c>
    </row>
    <row r="103" spans="1:24" x14ac:dyDescent="0.3">
      <c r="A103" s="2" t="str">
        <f>HYPERLINK("https://hsdes.intel.com/resource/14013160631","14013160631")</f>
        <v>14013160631</v>
      </c>
      <c r="B103" s="7" t="s">
        <v>391</v>
      </c>
      <c r="C103" s="7" t="s">
        <v>2020</v>
      </c>
      <c r="D103" s="7" t="s">
        <v>264</v>
      </c>
      <c r="E103" s="7" t="s">
        <v>18</v>
      </c>
      <c r="F103" s="7" t="s">
        <v>19</v>
      </c>
      <c r="G103" s="7" t="s">
        <v>2015</v>
      </c>
      <c r="H103" s="20"/>
      <c r="J103" s="7" t="s">
        <v>2022</v>
      </c>
      <c r="M103" s="6">
        <v>44743</v>
      </c>
      <c r="O103" s="7" t="s">
        <v>31</v>
      </c>
      <c r="P103" s="7" t="s">
        <v>32</v>
      </c>
      <c r="Q103" s="7" t="s">
        <v>33</v>
      </c>
      <c r="R103" s="7" t="s">
        <v>23</v>
      </c>
      <c r="S103" s="7" t="s">
        <v>392</v>
      </c>
      <c r="T103" s="7" t="s">
        <v>203</v>
      </c>
      <c r="U103" s="7" t="s">
        <v>393</v>
      </c>
      <c r="V103" s="7" t="s">
        <v>267</v>
      </c>
      <c r="X103" s="2" t="str">
        <f>HYPERLINK("https://hsdes.intel.com/resource/14013160631","14013160631")</f>
        <v>14013160631</v>
      </c>
    </row>
    <row r="104" spans="1:24" x14ac:dyDescent="0.3">
      <c r="A104" s="2" t="str">
        <f>HYPERLINK("https://hsdes.intel.com/resource/14013184823","14013184823")</f>
        <v>14013184823</v>
      </c>
      <c r="B104" s="7" t="s">
        <v>394</v>
      </c>
      <c r="C104" s="7" t="s">
        <v>2016</v>
      </c>
      <c r="D104" s="7" t="s">
        <v>136</v>
      </c>
      <c r="E104" s="7" t="s">
        <v>18</v>
      </c>
      <c r="F104" s="7" t="s">
        <v>19</v>
      </c>
      <c r="G104" s="7" t="s">
        <v>2015</v>
      </c>
      <c r="J104" s="7" t="s">
        <v>30</v>
      </c>
      <c r="M104" s="6"/>
      <c r="O104" s="7" t="s">
        <v>31</v>
      </c>
      <c r="P104" s="7" t="s">
        <v>76</v>
      </c>
      <c r="Q104" s="7" t="s">
        <v>33</v>
      </c>
      <c r="R104" s="7" t="s">
        <v>23</v>
      </c>
      <c r="S104" s="7" t="s">
        <v>395</v>
      </c>
      <c r="T104" s="7" t="s">
        <v>138</v>
      </c>
      <c r="U104" s="7" t="s">
        <v>396</v>
      </c>
      <c r="V104" s="7" t="s">
        <v>140</v>
      </c>
      <c r="X104" s="2" t="str">
        <f>HYPERLINK("https://hsdes.intel.com/resource/14013184823","14013184823")</f>
        <v>14013184823</v>
      </c>
    </row>
    <row r="105" spans="1:24" x14ac:dyDescent="0.3">
      <c r="A105" s="2" t="str">
        <f>HYPERLINK("https://hsdes.intel.com/resource/14013174476","14013174476")</f>
        <v>14013174476</v>
      </c>
      <c r="B105" s="7" t="s">
        <v>397</v>
      </c>
      <c r="C105" s="7" t="s">
        <v>2016</v>
      </c>
      <c r="D105" s="7" t="s">
        <v>398</v>
      </c>
      <c r="E105" s="7" t="s">
        <v>18</v>
      </c>
      <c r="F105" s="7" t="s">
        <v>19</v>
      </c>
      <c r="G105" s="7" t="s">
        <v>2015</v>
      </c>
      <c r="J105" s="7" t="s">
        <v>2017</v>
      </c>
      <c r="M105" s="6">
        <v>44743</v>
      </c>
      <c r="O105" s="7" t="s">
        <v>31</v>
      </c>
      <c r="P105" s="7" t="s">
        <v>184</v>
      </c>
      <c r="Q105" s="7" t="s">
        <v>33</v>
      </c>
      <c r="R105" s="7" t="s">
        <v>145</v>
      </c>
      <c r="S105" s="7" t="s">
        <v>399</v>
      </c>
      <c r="T105" s="7" t="s">
        <v>241</v>
      </c>
      <c r="U105" s="7" t="s">
        <v>400</v>
      </c>
      <c r="V105" s="7" t="s">
        <v>187</v>
      </c>
      <c r="X105" s="2" t="str">
        <f>HYPERLINK("https://hsdes.intel.com/resource/14013174476","14013174476")</f>
        <v>14013174476</v>
      </c>
    </row>
    <row r="106" spans="1:24" x14ac:dyDescent="0.3">
      <c r="A106" s="2" t="str">
        <f>HYPERLINK("https://hsdes.intel.com/resource/14013174630","14013174630")</f>
        <v>14013174630</v>
      </c>
      <c r="B106" s="7" t="s">
        <v>401</v>
      </c>
      <c r="C106" s="7" t="s">
        <v>2016</v>
      </c>
      <c r="D106" s="7" t="s">
        <v>398</v>
      </c>
      <c r="E106" s="7" t="s">
        <v>18</v>
      </c>
      <c r="F106" s="7" t="s">
        <v>19</v>
      </c>
      <c r="G106" s="7" t="s">
        <v>2015</v>
      </c>
      <c r="J106" s="7" t="s">
        <v>2017</v>
      </c>
      <c r="M106" s="6">
        <v>44742</v>
      </c>
      <c r="O106" s="7" t="s">
        <v>31</v>
      </c>
      <c r="P106" s="7" t="s">
        <v>184</v>
      </c>
      <c r="Q106" s="7" t="s">
        <v>33</v>
      </c>
      <c r="R106" s="7" t="s">
        <v>145</v>
      </c>
      <c r="S106" s="7" t="s">
        <v>402</v>
      </c>
      <c r="T106" s="7" t="s">
        <v>138</v>
      </c>
      <c r="U106" s="7" t="s">
        <v>403</v>
      </c>
      <c r="V106" s="7" t="s">
        <v>187</v>
      </c>
      <c r="X106" s="2" t="str">
        <f>HYPERLINK("https://hsdes.intel.com/resource/14013174630","14013174630")</f>
        <v>14013174630</v>
      </c>
    </row>
    <row r="107" spans="1:24" x14ac:dyDescent="0.3">
      <c r="A107" s="4">
        <v>14013174625</v>
      </c>
      <c r="B107" s="7" t="s">
        <v>404</v>
      </c>
      <c r="C107" s="7" t="s">
        <v>2016</v>
      </c>
      <c r="D107" s="7" t="s">
        <v>398</v>
      </c>
      <c r="E107" s="7" t="s">
        <v>18</v>
      </c>
      <c r="F107" s="7" t="s">
        <v>19</v>
      </c>
      <c r="G107" s="7" t="s">
        <v>2015</v>
      </c>
      <c r="J107" s="7" t="s">
        <v>2017</v>
      </c>
      <c r="L107" s="7" t="s">
        <v>2004</v>
      </c>
      <c r="M107" s="6">
        <v>44742</v>
      </c>
      <c r="O107" s="7" t="s">
        <v>31</v>
      </c>
      <c r="P107" s="7" t="s">
        <v>184</v>
      </c>
      <c r="Q107" s="7" t="s">
        <v>33</v>
      </c>
      <c r="R107" s="7" t="s">
        <v>145</v>
      </c>
      <c r="S107" s="7" t="s">
        <v>405</v>
      </c>
      <c r="T107" s="7" t="s">
        <v>241</v>
      </c>
      <c r="U107" s="7" t="s">
        <v>406</v>
      </c>
      <c r="V107" s="7" t="s">
        <v>187</v>
      </c>
      <c r="X107" s="4">
        <v>14013174625</v>
      </c>
    </row>
    <row r="108" spans="1:24" x14ac:dyDescent="0.3">
      <c r="A108" s="2" t="str">
        <f>HYPERLINK("https://hsdes.intel.com/resource/14013175738","14013175738")</f>
        <v>14013175738</v>
      </c>
      <c r="B108" s="7" t="s">
        <v>407</v>
      </c>
      <c r="C108" s="7" t="s">
        <v>2016</v>
      </c>
      <c r="D108" s="7" t="s">
        <v>166</v>
      </c>
      <c r="E108" s="7" t="s">
        <v>120</v>
      </c>
      <c r="F108" s="7" t="s">
        <v>19</v>
      </c>
      <c r="G108" s="7" t="s">
        <v>2015</v>
      </c>
      <c r="J108" s="7" t="s">
        <v>30</v>
      </c>
      <c r="M108" s="6"/>
      <c r="O108" s="7" t="s">
        <v>102</v>
      </c>
      <c r="P108" s="7" t="s">
        <v>173</v>
      </c>
      <c r="Q108" s="7" t="s">
        <v>33</v>
      </c>
      <c r="R108" s="7" t="s">
        <v>23</v>
      </c>
      <c r="S108" s="7" t="s">
        <v>408</v>
      </c>
      <c r="T108" s="7" t="s">
        <v>133</v>
      </c>
      <c r="U108" s="7" t="s">
        <v>409</v>
      </c>
      <c r="V108" s="7" t="s">
        <v>177</v>
      </c>
      <c r="X108" s="2" t="str">
        <f>HYPERLINK("https://hsdes.intel.com/resource/14013175738","14013175738")</f>
        <v>14013175738</v>
      </c>
    </row>
    <row r="109" spans="1:24" x14ac:dyDescent="0.3">
      <c r="A109" s="5" t="str">
        <f>HYPERLINK("https://hsdes.intel.com/resource/14013178001","14013178001")</f>
        <v>14013178001</v>
      </c>
      <c r="B109" s="7" t="s">
        <v>410</v>
      </c>
      <c r="C109" s="7" t="s">
        <v>2016</v>
      </c>
      <c r="D109" s="7" t="s">
        <v>280</v>
      </c>
      <c r="E109" s="7" t="s">
        <v>18</v>
      </c>
      <c r="F109" s="7" t="s">
        <v>19</v>
      </c>
      <c r="G109" s="7" t="s">
        <v>2015</v>
      </c>
      <c r="J109" s="7" t="s">
        <v>2006</v>
      </c>
      <c r="M109" s="6">
        <v>44741</v>
      </c>
      <c r="O109" s="7" t="s">
        <v>31</v>
      </c>
      <c r="P109" s="7" t="s">
        <v>173</v>
      </c>
      <c r="Q109" s="7" t="s">
        <v>33</v>
      </c>
      <c r="R109" s="7" t="s">
        <v>23</v>
      </c>
      <c r="S109" s="7" t="s">
        <v>411</v>
      </c>
      <c r="T109" s="7" t="s">
        <v>203</v>
      </c>
      <c r="U109" s="7" t="s">
        <v>412</v>
      </c>
      <c r="V109" s="7" t="s">
        <v>283</v>
      </c>
      <c r="X109" s="2" t="str">
        <f>HYPERLINK("https://hsdes.intel.com/resource/14013178001","14013178001")</f>
        <v>14013178001</v>
      </c>
    </row>
    <row r="110" spans="1:24" x14ac:dyDescent="0.3">
      <c r="A110" s="2" t="str">
        <f>HYPERLINK("https://hsdes.intel.com/resource/14013169128","14013169128")</f>
        <v>14013169128</v>
      </c>
      <c r="B110" s="7" t="s">
        <v>413</v>
      </c>
      <c r="C110" s="7" t="s">
        <v>2016</v>
      </c>
      <c r="D110" s="7" t="s">
        <v>414</v>
      </c>
      <c r="E110" s="7" t="s">
        <v>18</v>
      </c>
      <c r="F110" s="7" t="s">
        <v>19</v>
      </c>
      <c r="G110" s="7" t="s">
        <v>2015</v>
      </c>
      <c r="J110" s="7" t="s">
        <v>2019</v>
      </c>
      <c r="M110" s="6">
        <v>44743</v>
      </c>
      <c r="O110" s="7" t="s">
        <v>102</v>
      </c>
      <c r="P110" s="7" t="s">
        <v>161</v>
      </c>
      <c r="Q110" s="7" t="s">
        <v>33</v>
      </c>
      <c r="R110" s="7" t="s">
        <v>23</v>
      </c>
      <c r="S110" s="7" t="s">
        <v>415</v>
      </c>
      <c r="T110" s="7" t="s">
        <v>416</v>
      </c>
      <c r="U110" s="7" t="s">
        <v>417</v>
      </c>
      <c r="V110" s="7" t="s">
        <v>418</v>
      </c>
      <c r="X110" s="2" t="str">
        <f>HYPERLINK("https://hsdes.intel.com/resource/14013169128","14013169128")</f>
        <v>14013169128</v>
      </c>
    </row>
    <row r="111" spans="1:24" x14ac:dyDescent="0.3">
      <c r="A111" s="2" t="str">
        <f>HYPERLINK("https://hsdes.intel.com/resource/14013169126","14013169126")</f>
        <v>14013169126</v>
      </c>
      <c r="B111" s="7" t="s">
        <v>419</v>
      </c>
      <c r="C111" s="7" t="s">
        <v>2016</v>
      </c>
      <c r="D111" s="7" t="s">
        <v>414</v>
      </c>
      <c r="E111" s="7" t="s">
        <v>18</v>
      </c>
      <c r="F111" s="7" t="s">
        <v>19</v>
      </c>
      <c r="G111" s="7" t="s">
        <v>2015</v>
      </c>
      <c r="J111" s="7" t="s">
        <v>30</v>
      </c>
      <c r="M111" s="6"/>
      <c r="O111" s="7" t="s">
        <v>102</v>
      </c>
      <c r="P111" s="7" t="s">
        <v>161</v>
      </c>
      <c r="Q111" s="7" t="s">
        <v>33</v>
      </c>
      <c r="R111" s="7" t="s">
        <v>23</v>
      </c>
      <c r="S111" s="7" t="s">
        <v>420</v>
      </c>
      <c r="T111" s="7" t="s">
        <v>416</v>
      </c>
      <c r="U111" s="7" t="s">
        <v>421</v>
      </c>
      <c r="V111" s="7" t="s">
        <v>418</v>
      </c>
      <c r="X111" s="2" t="str">
        <f>HYPERLINK("https://hsdes.intel.com/resource/14013169126","14013169126")</f>
        <v>14013169126</v>
      </c>
    </row>
    <row r="112" spans="1:24" x14ac:dyDescent="0.3">
      <c r="A112" s="2" t="str">
        <f>HYPERLINK("https://hsdes.intel.com/resource/14013163226","14013163226")</f>
        <v>14013163226</v>
      </c>
      <c r="B112" s="7" t="s">
        <v>422</v>
      </c>
      <c r="C112" s="7" t="s">
        <v>2016</v>
      </c>
      <c r="D112" s="7" t="s">
        <v>17</v>
      </c>
      <c r="E112" s="7" t="s">
        <v>18</v>
      </c>
      <c r="F112" s="7" t="s">
        <v>19</v>
      </c>
      <c r="G112" s="7" t="s">
        <v>2015</v>
      </c>
      <c r="J112" s="7" t="s">
        <v>2006</v>
      </c>
      <c r="M112" s="6">
        <v>44742</v>
      </c>
      <c r="O112" s="7" t="s">
        <v>102</v>
      </c>
      <c r="P112" s="7" t="s">
        <v>21</v>
      </c>
      <c r="Q112" s="7" t="s">
        <v>33</v>
      </c>
      <c r="R112" s="7" t="s">
        <v>23</v>
      </c>
      <c r="S112" s="7" t="s">
        <v>423</v>
      </c>
      <c r="T112" s="7" t="s">
        <v>424</v>
      </c>
      <c r="U112" s="7" t="s">
        <v>425</v>
      </c>
      <c r="V112" s="7" t="s">
        <v>27</v>
      </c>
      <c r="X112" s="5" t="str">
        <f>HYPERLINK("https://hsdes.intel.com/resource/14013163226","14013163226")</f>
        <v>14013163226</v>
      </c>
    </row>
    <row r="113" spans="1:24" x14ac:dyDescent="0.3">
      <c r="A113" s="2" t="str">
        <f>HYPERLINK("https://hsdes.intel.com/resource/14013176650","14013176650")</f>
        <v>14013176650</v>
      </c>
      <c r="B113" s="7" t="s">
        <v>426</v>
      </c>
      <c r="C113" s="7" t="s">
        <v>2016</v>
      </c>
      <c r="D113" s="7" t="s">
        <v>272</v>
      </c>
      <c r="E113" s="7" t="s">
        <v>120</v>
      </c>
      <c r="F113" s="7" t="s">
        <v>19</v>
      </c>
      <c r="G113" s="7" t="s">
        <v>2015</v>
      </c>
      <c r="J113" s="7" t="s">
        <v>2019</v>
      </c>
      <c r="M113" s="6">
        <v>44743</v>
      </c>
      <c r="N113" s="6"/>
      <c r="O113" s="7" t="s">
        <v>31</v>
      </c>
      <c r="P113" s="7" t="s">
        <v>76</v>
      </c>
      <c r="Q113" s="7" t="s">
        <v>33</v>
      </c>
      <c r="R113" s="7" t="s">
        <v>23</v>
      </c>
      <c r="S113" s="7" t="s">
        <v>427</v>
      </c>
      <c r="T113" s="7" t="s">
        <v>241</v>
      </c>
      <c r="U113" s="7" t="s">
        <v>428</v>
      </c>
      <c r="V113" s="7" t="s">
        <v>275</v>
      </c>
      <c r="X113" s="2" t="str">
        <f>HYPERLINK("https://hsdes.intel.com/resource/14013176650","14013176650")</f>
        <v>14013176650</v>
      </c>
    </row>
    <row r="114" spans="1:24" x14ac:dyDescent="0.3">
      <c r="A114" s="2" t="str">
        <f>HYPERLINK("https://hsdes.intel.com/resource/14013176647","14013176647")</f>
        <v>14013176647</v>
      </c>
      <c r="B114" s="7" t="s">
        <v>429</v>
      </c>
      <c r="C114" s="7" t="s">
        <v>2020</v>
      </c>
      <c r="D114" s="7" t="s">
        <v>272</v>
      </c>
      <c r="E114" s="7" t="s">
        <v>120</v>
      </c>
      <c r="F114" s="7" t="s">
        <v>19</v>
      </c>
      <c r="G114" s="7" t="s">
        <v>2015</v>
      </c>
      <c r="J114" s="7" t="s">
        <v>2022</v>
      </c>
      <c r="M114" s="6">
        <v>44746</v>
      </c>
      <c r="N114" s="6"/>
      <c r="O114" s="7" t="s">
        <v>31</v>
      </c>
      <c r="P114" s="7" t="s">
        <v>76</v>
      </c>
      <c r="Q114" s="7" t="s">
        <v>33</v>
      </c>
      <c r="R114" s="7" t="s">
        <v>23</v>
      </c>
      <c r="S114" s="7" t="s">
        <v>430</v>
      </c>
      <c r="T114" s="7" t="s">
        <v>241</v>
      </c>
      <c r="U114" s="7" t="s">
        <v>431</v>
      </c>
      <c r="V114" s="7" t="s">
        <v>275</v>
      </c>
      <c r="X114" s="2" t="str">
        <f>HYPERLINK("https://hsdes.intel.com/resource/14013176647","14013176647")</f>
        <v>14013176647</v>
      </c>
    </row>
    <row r="115" spans="1:24" x14ac:dyDescent="0.3">
      <c r="A115" s="2" t="str">
        <f>HYPERLINK("https://hsdes.intel.com/resource/14013176644","14013176644")</f>
        <v>14013176644</v>
      </c>
      <c r="B115" s="7" t="s">
        <v>432</v>
      </c>
      <c r="C115" s="7" t="s">
        <v>2016</v>
      </c>
      <c r="D115" s="7" t="s">
        <v>272</v>
      </c>
      <c r="E115" s="7" t="s">
        <v>120</v>
      </c>
      <c r="F115" s="7" t="s">
        <v>19</v>
      </c>
      <c r="G115" s="7" t="s">
        <v>2015</v>
      </c>
      <c r="J115" s="7" t="s">
        <v>30</v>
      </c>
      <c r="M115" s="6"/>
      <c r="O115" s="7" t="s">
        <v>31</v>
      </c>
      <c r="P115" s="7" t="s">
        <v>76</v>
      </c>
      <c r="Q115" s="7" t="s">
        <v>22</v>
      </c>
      <c r="R115" s="7" t="s">
        <v>23</v>
      </c>
      <c r="S115" s="7" t="s">
        <v>433</v>
      </c>
      <c r="T115" s="7" t="s">
        <v>241</v>
      </c>
      <c r="U115" s="7" t="s">
        <v>434</v>
      </c>
      <c r="V115" s="7" t="s">
        <v>275</v>
      </c>
      <c r="X115" s="2" t="str">
        <f>HYPERLINK("https://hsdes.intel.com/resource/14013176644","14013176644")</f>
        <v>14013176644</v>
      </c>
    </row>
    <row r="116" spans="1:24" x14ac:dyDescent="0.3">
      <c r="A116" s="2" t="str">
        <f>HYPERLINK("https://hsdes.intel.com/resource/14013176415","14013176415")</f>
        <v>14013176415</v>
      </c>
      <c r="B116" s="7" t="s">
        <v>435</v>
      </c>
      <c r="C116" s="7" t="s">
        <v>2016</v>
      </c>
      <c r="D116" s="7" t="s">
        <v>272</v>
      </c>
      <c r="E116" s="7" t="s">
        <v>18</v>
      </c>
      <c r="F116" s="7" t="s">
        <v>19</v>
      </c>
      <c r="G116" s="7" t="s">
        <v>2015</v>
      </c>
      <c r="J116" s="7" t="s">
        <v>30</v>
      </c>
      <c r="M116" s="6"/>
      <c r="O116" s="7" t="s">
        <v>102</v>
      </c>
      <c r="P116" s="7" t="s">
        <v>76</v>
      </c>
      <c r="Q116" s="7" t="s">
        <v>33</v>
      </c>
      <c r="R116" s="7" t="s">
        <v>23</v>
      </c>
      <c r="S116" s="7" t="s">
        <v>436</v>
      </c>
      <c r="T116" s="7" t="s">
        <v>241</v>
      </c>
      <c r="U116" s="7" t="s">
        <v>437</v>
      </c>
      <c r="V116" s="7" t="s">
        <v>275</v>
      </c>
      <c r="X116" s="2" t="str">
        <f>HYPERLINK("https://hsdes.intel.com/resource/14013176415","14013176415")</f>
        <v>14013176415</v>
      </c>
    </row>
    <row r="117" spans="1:24" x14ac:dyDescent="0.3">
      <c r="A117" s="2" t="str">
        <f>HYPERLINK("https://hsdes.intel.com/resource/14013160446","14013160446")</f>
        <v>14013160446</v>
      </c>
      <c r="B117" s="7" t="s">
        <v>438</v>
      </c>
      <c r="C117" s="7" t="s">
        <v>2016</v>
      </c>
      <c r="D117" s="7" t="s">
        <v>272</v>
      </c>
      <c r="E117" s="7" t="s">
        <v>18</v>
      </c>
      <c r="F117" s="7" t="s">
        <v>19</v>
      </c>
      <c r="G117" s="7" t="s">
        <v>2015</v>
      </c>
      <c r="J117" s="7" t="s">
        <v>2026</v>
      </c>
      <c r="L117" s="7" t="s">
        <v>285</v>
      </c>
      <c r="M117" s="6">
        <v>44747</v>
      </c>
      <c r="O117" s="7" t="s">
        <v>102</v>
      </c>
      <c r="P117" s="7" t="s">
        <v>76</v>
      </c>
      <c r="Q117" s="7" t="s">
        <v>33</v>
      </c>
      <c r="R117" s="7" t="s">
        <v>23</v>
      </c>
      <c r="S117" s="7" t="s">
        <v>439</v>
      </c>
      <c r="T117" s="7" t="s">
        <v>241</v>
      </c>
      <c r="U117" s="7" t="s">
        <v>440</v>
      </c>
      <c r="V117" s="7" t="s">
        <v>275</v>
      </c>
      <c r="X117" s="2" t="str">
        <f>HYPERLINK("https://hsdes.intel.com/resource/14013160446","14013160446")</f>
        <v>14013160446</v>
      </c>
    </row>
    <row r="118" spans="1:24" x14ac:dyDescent="0.3">
      <c r="A118" s="5" t="str">
        <f>HYPERLINK("https://hsdes.intel.com/resource/14013172908","14013172908")</f>
        <v>14013172908</v>
      </c>
      <c r="B118" s="7" t="s">
        <v>441</v>
      </c>
      <c r="C118" s="7" t="s">
        <v>2016</v>
      </c>
      <c r="D118" s="7" t="s">
        <v>280</v>
      </c>
      <c r="E118" s="7" t="s">
        <v>18</v>
      </c>
      <c r="F118" s="7" t="s">
        <v>19</v>
      </c>
      <c r="G118" s="7" t="s">
        <v>2015</v>
      </c>
      <c r="J118" s="7" t="s">
        <v>2006</v>
      </c>
      <c r="M118" s="6">
        <v>44741</v>
      </c>
      <c r="O118" s="7" t="s">
        <v>31</v>
      </c>
      <c r="P118" s="7" t="s">
        <v>173</v>
      </c>
      <c r="Q118" s="7" t="s">
        <v>33</v>
      </c>
      <c r="R118" s="7" t="s">
        <v>23</v>
      </c>
      <c r="S118" s="7" t="s">
        <v>442</v>
      </c>
      <c r="T118" s="7" t="s">
        <v>443</v>
      </c>
      <c r="U118" s="7" t="s">
        <v>444</v>
      </c>
      <c r="V118" s="7" t="s">
        <v>283</v>
      </c>
      <c r="X118" s="2" t="str">
        <f>HYPERLINK("https://hsdes.intel.com/resource/14013172908","14013172908")</f>
        <v>14013172908</v>
      </c>
    </row>
    <row r="119" spans="1:24" x14ac:dyDescent="0.3">
      <c r="A119" s="5" t="str">
        <f>HYPERLINK("https://hsdes.intel.com/resource/14013161111","14013161111")</f>
        <v>14013161111</v>
      </c>
      <c r="B119" s="7" t="s">
        <v>445</v>
      </c>
      <c r="C119" s="7" t="s">
        <v>2016</v>
      </c>
      <c r="D119" s="7" t="s">
        <v>235</v>
      </c>
      <c r="E119" s="7" t="s">
        <v>18</v>
      </c>
      <c r="F119" s="7" t="s">
        <v>19</v>
      </c>
      <c r="G119" s="7" t="s">
        <v>2015</v>
      </c>
      <c r="J119" s="7" t="s">
        <v>30</v>
      </c>
      <c r="M119" s="6"/>
      <c r="O119" s="7" t="s">
        <v>31</v>
      </c>
      <c r="P119" s="7" t="s">
        <v>184</v>
      </c>
      <c r="Q119" s="7" t="s">
        <v>22</v>
      </c>
      <c r="R119" s="7" t="s">
        <v>145</v>
      </c>
      <c r="S119" s="7" t="s">
        <v>446</v>
      </c>
      <c r="T119" s="7" t="s">
        <v>203</v>
      </c>
      <c r="U119" s="7" t="s">
        <v>447</v>
      </c>
      <c r="V119" s="7" t="s">
        <v>187</v>
      </c>
      <c r="X119" s="2" t="str">
        <f>HYPERLINK("https://hsdes.intel.com/resource/14013161111","14013161111")</f>
        <v>14013161111</v>
      </c>
    </row>
    <row r="120" spans="1:24" x14ac:dyDescent="0.3">
      <c r="A120" s="2" t="str">
        <f>HYPERLINK("https://hsdes.intel.com/resource/14013161102","14013161102")</f>
        <v>14013161102</v>
      </c>
      <c r="B120" s="7" t="s">
        <v>448</v>
      </c>
      <c r="C120" s="7" t="s">
        <v>2016</v>
      </c>
      <c r="D120" s="7" t="s">
        <v>235</v>
      </c>
      <c r="E120" s="7" t="s">
        <v>18</v>
      </c>
      <c r="F120" s="7" t="s">
        <v>19</v>
      </c>
      <c r="G120" s="7" t="s">
        <v>2015</v>
      </c>
      <c r="J120" s="7" t="s">
        <v>2017</v>
      </c>
      <c r="M120" s="6">
        <v>44742</v>
      </c>
      <c r="O120" s="7" t="s">
        <v>31</v>
      </c>
      <c r="P120" s="7" t="s">
        <v>184</v>
      </c>
      <c r="Q120" s="7" t="s">
        <v>22</v>
      </c>
      <c r="R120" s="7" t="s">
        <v>145</v>
      </c>
      <c r="S120" s="7" t="s">
        <v>449</v>
      </c>
      <c r="T120" s="7" t="s">
        <v>323</v>
      </c>
      <c r="U120" s="7" t="s">
        <v>450</v>
      </c>
      <c r="V120" s="7" t="s">
        <v>187</v>
      </c>
      <c r="X120" s="2" t="str">
        <f>HYPERLINK("https://hsdes.intel.com/resource/14013161102","14013161102")</f>
        <v>14013161102</v>
      </c>
    </row>
    <row r="121" spans="1:24" x14ac:dyDescent="0.3">
      <c r="A121" s="2" t="str">
        <f>HYPERLINK("https://hsdes.intel.com/resource/14013179162","14013179162")</f>
        <v>14013179162</v>
      </c>
      <c r="B121" s="7" t="s">
        <v>451</v>
      </c>
      <c r="C121" s="7" t="s">
        <v>2016</v>
      </c>
      <c r="D121" s="7" t="s">
        <v>235</v>
      </c>
      <c r="E121" s="7" t="s">
        <v>18</v>
      </c>
      <c r="F121" s="7" t="s">
        <v>19</v>
      </c>
      <c r="G121" s="7" t="s">
        <v>2015</v>
      </c>
      <c r="J121" s="7" t="s">
        <v>2017</v>
      </c>
      <c r="M121" s="6">
        <v>44742</v>
      </c>
      <c r="O121" s="7" t="s">
        <v>102</v>
      </c>
      <c r="P121" s="7" t="s">
        <v>184</v>
      </c>
      <c r="Q121" s="7" t="s">
        <v>33</v>
      </c>
      <c r="R121" s="7" t="s">
        <v>145</v>
      </c>
      <c r="S121" s="7" t="s">
        <v>452</v>
      </c>
      <c r="T121" s="7" t="s">
        <v>203</v>
      </c>
      <c r="U121" s="7" t="s">
        <v>453</v>
      </c>
      <c r="V121" s="7" t="s">
        <v>187</v>
      </c>
      <c r="X121" s="2" t="str">
        <f>HYPERLINK("https://hsdes.intel.com/resource/14013179162","14013179162")</f>
        <v>14013179162</v>
      </c>
    </row>
    <row r="122" spans="1:24" x14ac:dyDescent="0.3">
      <c r="A122" s="5" t="str">
        <f>HYPERLINK("https://hsdes.intel.com/resource/14013164115","14013164115")</f>
        <v>14013164115</v>
      </c>
      <c r="B122" s="7" t="s">
        <v>454</v>
      </c>
      <c r="C122" s="7" t="s">
        <v>2016</v>
      </c>
      <c r="D122" s="7" t="s">
        <v>17</v>
      </c>
      <c r="E122" s="7" t="s">
        <v>120</v>
      </c>
      <c r="F122" s="7" t="s">
        <v>19</v>
      </c>
      <c r="G122" s="7" t="s">
        <v>2015</v>
      </c>
      <c r="J122" s="7" t="s">
        <v>2006</v>
      </c>
      <c r="M122" s="6">
        <v>44742</v>
      </c>
      <c r="O122" s="7" t="s">
        <v>31</v>
      </c>
      <c r="P122" s="7" t="s">
        <v>21</v>
      </c>
      <c r="Q122" s="7" t="s">
        <v>33</v>
      </c>
      <c r="R122" s="7" t="s">
        <v>23</v>
      </c>
      <c r="S122" s="7" t="s">
        <v>455</v>
      </c>
      <c r="T122" s="7" t="s">
        <v>104</v>
      </c>
      <c r="U122" s="7" t="s">
        <v>456</v>
      </c>
      <c r="V122" s="7" t="s">
        <v>27</v>
      </c>
      <c r="X122" s="2" t="str">
        <f>HYPERLINK("https://hsdes.intel.com/resource/14013164115","14013164115")</f>
        <v>14013164115</v>
      </c>
    </row>
    <row r="123" spans="1:24" x14ac:dyDescent="0.3">
      <c r="A123" s="2" t="str">
        <f>HYPERLINK("https://hsdes.intel.com/resource/14013163931","14013163931")</f>
        <v>14013163931</v>
      </c>
      <c r="B123" s="7" t="s">
        <v>457</v>
      </c>
      <c r="C123" s="7" t="s">
        <v>2016</v>
      </c>
      <c r="D123" s="7" t="s">
        <v>17</v>
      </c>
      <c r="E123" s="7" t="s">
        <v>120</v>
      </c>
      <c r="F123" s="7" t="s">
        <v>19</v>
      </c>
      <c r="G123" s="7" t="s">
        <v>2015</v>
      </c>
      <c r="J123" s="7" t="s">
        <v>2006</v>
      </c>
      <c r="K123" s="7" t="s">
        <v>1997</v>
      </c>
      <c r="M123" s="6">
        <v>44742</v>
      </c>
      <c r="O123" s="7" t="s">
        <v>102</v>
      </c>
      <c r="P123" s="7" t="s">
        <v>21</v>
      </c>
      <c r="Q123" s="7" t="s">
        <v>33</v>
      </c>
      <c r="R123" s="7" t="s">
        <v>23</v>
      </c>
      <c r="S123" s="7" t="s">
        <v>458</v>
      </c>
      <c r="T123" s="7" t="s">
        <v>104</v>
      </c>
      <c r="U123" s="7" t="s">
        <v>459</v>
      </c>
      <c r="V123" s="7" t="s">
        <v>27</v>
      </c>
      <c r="X123" s="2" t="str">
        <f>HYPERLINK("https://hsdes.intel.com/resource/14013163931","14013163931")</f>
        <v>14013163931</v>
      </c>
    </row>
    <row r="124" spans="1:24" x14ac:dyDescent="0.3">
      <c r="A124" s="2" t="str">
        <f>HYPERLINK("https://hsdes.intel.com/resource/14013174623","14013174623")</f>
        <v>14013174623</v>
      </c>
      <c r="B124" s="7" t="s">
        <v>460</v>
      </c>
      <c r="C124" s="7" t="s">
        <v>2016</v>
      </c>
      <c r="D124" s="7" t="s">
        <v>398</v>
      </c>
      <c r="E124" s="7" t="s">
        <v>18</v>
      </c>
      <c r="F124" s="7" t="s">
        <v>19</v>
      </c>
      <c r="G124" s="7" t="s">
        <v>2015</v>
      </c>
      <c r="J124" s="7" t="s">
        <v>2017</v>
      </c>
      <c r="M124" s="6">
        <v>44742</v>
      </c>
      <c r="O124" s="7" t="s">
        <v>31</v>
      </c>
      <c r="P124" s="7" t="s">
        <v>184</v>
      </c>
      <c r="Q124" s="7" t="s">
        <v>22</v>
      </c>
      <c r="R124" s="7" t="s">
        <v>145</v>
      </c>
      <c r="S124" s="7" t="s">
        <v>461</v>
      </c>
      <c r="T124" s="7" t="s">
        <v>241</v>
      </c>
      <c r="U124" s="7" t="s">
        <v>462</v>
      </c>
      <c r="V124" s="7" t="s">
        <v>187</v>
      </c>
      <c r="X124" s="2" t="str">
        <f>HYPERLINK("https://hsdes.intel.com/resource/14013174623","14013174623")</f>
        <v>14013174623</v>
      </c>
    </row>
    <row r="125" spans="1:24" x14ac:dyDescent="0.3">
      <c r="A125" s="2" t="str">
        <f>HYPERLINK("https://hsdes.intel.com/resource/16013677281","16013677281")</f>
        <v>16013677281</v>
      </c>
      <c r="B125" s="7" t="s">
        <v>463</v>
      </c>
      <c r="C125" s="7" t="s">
        <v>2016</v>
      </c>
      <c r="D125" s="7" t="s">
        <v>398</v>
      </c>
      <c r="E125" s="7" t="s">
        <v>18</v>
      </c>
      <c r="F125" s="7" t="s">
        <v>19</v>
      </c>
      <c r="G125" s="7" t="s">
        <v>2015</v>
      </c>
      <c r="J125" s="7" t="s">
        <v>2017</v>
      </c>
      <c r="M125" s="6">
        <v>44742</v>
      </c>
      <c r="O125" s="7" t="s">
        <v>31</v>
      </c>
      <c r="P125" s="7" t="s">
        <v>184</v>
      </c>
      <c r="Q125" s="7" t="s">
        <v>33</v>
      </c>
      <c r="R125" s="7" t="s">
        <v>145</v>
      </c>
      <c r="S125" s="7" t="s">
        <v>464</v>
      </c>
      <c r="T125" s="7" t="s">
        <v>241</v>
      </c>
      <c r="U125" s="7" t="s">
        <v>465</v>
      </c>
      <c r="V125" s="7" t="s">
        <v>187</v>
      </c>
      <c r="X125" s="2" t="str">
        <f>HYPERLINK("https://hsdes.intel.com/resource/16013677281","16013677281")</f>
        <v>16013677281</v>
      </c>
    </row>
    <row r="126" spans="1:24" x14ac:dyDescent="0.3">
      <c r="A126" s="5" t="str">
        <f>HYPERLINK("https://hsdes.intel.com/resource/14013160458","14013160458")</f>
        <v>14013160458</v>
      </c>
      <c r="B126" s="7" t="s">
        <v>466</v>
      </c>
      <c r="C126" s="7" t="s">
        <v>2020</v>
      </c>
      <c r="D126" s="7" t="s">
        <v>136</v>
      </c>
      <c r="E126" s="7" t="s">
        <v>18</v>
      </c>
      <c r="F126" s="7" t="s">
        <v>19</v>
      </c>
      <c r="G126" s="7" t="s">
        <v>2015</v>
      </c>
      <c r="J126" s="7" t="s">
        <v>2022</v>
      </c>
      <c r="M126" s="6">
        <v>44742</v>
      </c>
      <c r="O126" s="7" t="s">
        <v>31</v>
      </c>
      <c r="P126" s="7" t="s">
        <v>21</v>
      </c>
      <c r="Q126" s="7" t="s">
        <v>33</v>
      </c>
      <c r="R126" s="7" t="s">
        <v>23</v>
      </c>
      <c r="S126" s="7" t="s">
        <v>467</v>
      </c>
      <c r="T126" s="7" t="s">
        <v>468</v>
      </c>
      <c r="U126" s="7" t="s">
        <v>469</v>
      </c>
      <c r="V126" s="7" t="s">
        <v>170</v>
      </c>
      <c r="X126" s="2" t="str">
        <f>HYPERLINK("https://hsdes.intel.com/resource/14013160458","14013160458")</f>
        <v>14013160458</v>
      </c>
    </row>
    <row r="127" spans="1:24" x14ac:dyDescent="0.3">
      <c r="A127" s="2" t="str">
        <f>HYPERLINK("https://hsdes.intel.com/resource/14013174344","14013174344")</f>
        <v>14013174344</v>
      </c>
      <c r="B127" s="7" t="s">
        <v>470</v>
      </c>
      <c r="C127" s="7" t="s">
        <v>2016</v>
      </c>
      <c r="D127" s="7" t="s">
        <v>235</v>
      </c>
      <c r="E127" s="7" t="s">
        <v>18</v>
      </c>
      <c r="F127" s="7" t="s">
        <v>19</v>
      </c>
      <c r="G127" s="7" t="s">
        <v>2015</v>
      </c>
      <c r="J127" s="7" t="s">
        <v>2017</v>
      </c>
      <c r="M127" s="6">
        <v>44743</v>
      </c>
      <c r="O127" s="7" t="s">
        <v>31</v>
      </c>
      <c r="P127" s="7" t="s">
        <v>184</v>
      </c>
      <c r="Q127" s="7" t="s">
        <v>22</v>
      </c>
      <c r="R127" s="7" t="s">
        <v>145</v>
      </c>
      <c r="S127" s="7" t="s">
        <v>471</v>
      </c>
      <c r="T127" s="7" t="s">
        <v>203</v>
      </c>
      <c r="U127" s="7" t="s">
        <v>472</v>
      </c>
      <c r="V127" s="7" t="s">
        <v>187</v>
      </c>
      <c r="X127" s="2" t="str">
        <f>HYPERLINK("https://hsdes.intel.com/resource/14013174344","14013174344")</f>
        <v>14013174344</v>
      </c>
    </row>
    <row r="128" spans="1:24" x14ac:dyDescent="0.3">
      <c r="A128" s="2" t="str">
        <f>HYPERLINK("https://hsdes.intel.com/resource/14013158359","14013158359")</f>
        <v>14013158359</v>
      </c>
      <c r="B128" s="7" t="s">
        <v>473</v>
      </c>
      <c r="C128" s="7" t="s">
        <v>2016</v>
      </c>
      <c r="D128" s="7" t="s">
        <v>29</v>
      </c>
      <c r="E128" s="7" t="s">
        <v>18</v>
      </c>
      <c r="F128" s="7" t="s">
        <v>19</v>
      </c>
      <c r="G128" s="7" t="s">
        <v>2015</v>
      </c>
      <c r="J128" s="7" t="s">
        <v>30</v>
      </c>
      <c r="M128" s="6"/>
      <c r="O128" s="7" t="s">
        <v>31</v>
      </c>
      <c r="P128" s="7" t="s">
        <v>32</v>
      </c>
      <c r="Q128" s="7" t="s">
        <v>33</v>
      </c>
      <c r="R128" s="7" t="s">
        <v>23</v>
      </c>
      <c r="S128" s="7" t="s">
        <v>474</v>
      </c>
      <c r="T128" s="7" t="s">
        <v>475</v>
      </c>
      <c r="U128" s="7" t="s">
        <v>476</v>
      </c>
      <c r="V128" s="7" t="s">
        <v>37</v>
      </c>
      <c r="X128" s="2" t="str">
        <f>HYPERLINK("https://hsdes.intel.com/resource/14013158359","14013158359")</f>
        <v>14013158359</v>
      </c>
    </row>
    <row r="129" spans="1:24" x14ac:dyDescent="0.3">
      <c r="A129" s="2" t="str">
        <f>HYPERLINK("https://hsdes.intel.com/resource/14013163232","14013163232")</f>
        <v>14013163232</v>
      </c>
      <c r="B129" s="7" t="s">
        <v>477</v>
      </c>
      <c r="C129" s="7" t="s">
        <v>2016</v>
      </c>
      <c r="D129" s="7" t="s">
        <v>17</v>
      </c>
      <c r="E129" s="7" t="s">
        <v>18</v>
      </c>
      <c r="F129" s="7" t="s">
        <v>19</v>
      </c>
      <c r="G129" s="7" t="s">
        <v>2015</v>
      </c>
      <c r="J129" s="7" t="s">
        <v>2006</v>
      </c>
      <c r="M129" s="6">
        <v>44742</v>
      </c>
      <c r="O129" s="7" t="s">
        <v>102</v>
      </c>
      <c r="P129" s="7" t="s">
        <v>21</v>
      </c>
      <c r="Q129" s="7" t="s">
        <v>33</v>
      </c>
      <c r="R129" s="7" t="s">
        <v>23</v>
      </c>
      <c r="S129" s="7" t="s">
        <v>478</v>
      </c>
      <c r="T129" s="7" t="s">
        <v>104</v>
      </c>
      <c r="U129" s="7" t="s">
        <v>479</v>
      </c>
      <c r="V129" s="7" t="s">
        <v>27</v>
      </c>
      <c r="X129" s="5" t="str">
        <f>HYPERLINK("https://hsdes.intel.com/resource/14013163232","14013163232")</f>
        <v>14013163232</v>
      </c>
    </row>
    <row r="130" spans="1:24" x14ac:dyDescent="0.3">
      <c r="A130" s="2" t="str">
        <f>HYPERLINK("https://hsdes.intel.com/resource/14013184856","14013184856")</f>
        <v>14013184856</v>
      </c>
      <c r="B130" s="7" t="s">
        <v>480</v>
      </c>
      <c r="C130" s="7" t="s">
        <v>2016</v>
      </c>
      <c r="D130" s="7" t="s">
        <v>235</v>
      </c>
      <c r="E130" s="7" t="s">
        <v>18</v>
      </c>
      <c r="F130" s="7" t="s">
        <v>19</v>
      </c>
      <c r="G130" s="7" t="s">
        <v>2015</v>
      </c>
      <c r="J130" s="7" t="s">
        <v>2017</v>
      </c>
      <c r="L130" s="7" t="s">
        <v>2000</v>
      </c>
      <c r="M130" s="6">
        <v>44742</v>
      </c>
      <c r="O130" s="7" t="s">
        <v>31</v>
      </c>
      <c r="P130" s="7" t="s">
        <v>184</v>
      </c>
      <c r="Q130" s="7" t="s">
        <v>22</v>
      </c>
      <c r="R130" s="7" t="s">
        <v>145</v>
      </c>
      <c r="S130" s="7" t="s">
        <v>481</v>
      </c>
      <c r="T130" s="7" t="s">
        <v>482</v>
      </c>
      <c r="U130" s="7" t="s">
        <v>483</v>
      </c>
      <c r="V130" s="7" t="s">
        <v>187</v>
      </c>
      <c r="X130" s="2" t="str">
        <f>HYPERLINK("https://hsdes.intel.com/resource/14013184856","14013184856")</f>
        <v>14013184856</v>
      </c>
    </row>
    <row r="131" spans="1:24" x14ac:dyDescent="0.3">
      <c r="A131" s="2" t="str">
        <f>HYPERLINK("https://hsdes.intel.com/resource/14013185503","14013185503")</f>
        <v>14013185503</v>
      </c>
      <c r="B131" s="7" t="s">
        <v>484</v>
      </c>
      <c r="C131" s="7" t="s">
        <v>2016</v>
      </c>
      <c r="D131" s="7" t="s">
        <v>235</v>
      </c>
      <c r="E131" s="7" t="s">
        <v>18</v>
      </c>
      <c r="F131" s="7" t="s">
        <v>19</v>
      </c>
      <c r="G131" s="7" t="s">
        <v>2015</v>
      </c>
      <c r="J131" s="7" t="s">
        <v>2017</v>
      </c>
      <c r="M131" s="6">
        <v>44742</v>
      </c>
      <c r="O131" s="7" t="s">
        <v>31</v>
      </c>
      <c r="P131" s="7" t="s">
        <v>184</v>
      </c>
      <c r="Q131" s="7" t="s">
        <v>22</v>
      </c>
      <c r="R131" s="7" t="s">
        <v>145</v>
      </c>
      <c r="S131" s="7" t="s">
        <v>485</v>
      </c>
      <c r="T131" s="7" t="s">
        <v>486</v>
      </c>
      <c r="U131" s="7" t="s">
        <v>487</v>
      </c>
      <c r="V131" s="7" t="s">
        <v>187</v>
      </c>
      <c r="X131" s="2" t="str">
        <f>HYPERLINK("https://hsdes.intel.com/resource/14013185503","14013185503")</f>
        <v>14013185503</v>
      </c>
    </row>
    <row r="132" spans="1:24" x14ac:dyDescent="0.3">
      <c r="A132" s="2" t="str">
        <f>HYPERLINK("https://hsdes.intel.com/resource/14013176151","14013176151")</f>
        <v>14013176151</v>
      </c>
      <c r="B132" s="7" t="s">
        <v>488</v>
      </c>
      <c r="C132" s="7" t="s">
        <v>2016</v>
      </c>
      <c r="D132" s="7" t="s">
        <v>172</v>
      </c>
      <c r="E132" s="7" t="s">
        <v>18</v>
      </c>
      <c r="F132" s="7" t="s">
        <v>19</v>
      </c>
      <c r="G132" s="7" t="s">
        <v>2015</v>
      </c>
      <c r="J132" s="7" t="s">
        <v>30</v>
      </c>
      <c r="M132" s="6"/>
      <c r="O132" s="7" t="s">
        <v>31</v>
      </c>
      <c r="P132" s="7" t="s">
        <v>173</v>
      </c>
      <c r="Q132" s="7" t="s">
        <v>33</v>
      </c>
      <c r="R132" s="7" t="s">
        <v>23</v>
      </c>
      <c r="S132" s="7" t="s">
        <v>489</v>
      </c>
      <c r="T132" s="7" t="s">
        <v>133</v>
      </c>
      <c r="U132" s="7" t="s">
        <v>490</v>
      </c>
      <c r="V132" s="7" t="s">
        <v>177</v>
      </c>
      <c r="X132" s="2" t="str">
        <f>HYPERLINK("https://hsdes.intel.com/resource/14013176151","14013176151")</f>
        <v>14013176151</v>
      </c>
    </row>
    <row r="133" spans="1:24" x14ac:dyDescent="0.3">
      <c r="A133" s="2" t="str">
        <f>HYPERLINK("https://hsdes.intel.com/resource/14013177940","14013177940")</f>
        <v>14013177940</v>
      </c>
      <c r="B133" s="7" t="s">
        <v>491</v>
      </c>
      <c r="C133" s="7" t="s">
        <v>2016</v>
      </c>
      <c r="D133" s="7" t="s">
        <v>235</v>
      </c>
      <c r="E133" s="7" t="s">
        <v>18</v>
      </c>
      <c r="F133" s="7" t="s">
        <v>19</v>
      </c>
      <c r="G133" s="7" t="s">
        <v>2015</v>
      </c>
      <c r="J133" s="7" t="s">
        <v>2017</v>
      </c>
      <c r="M133" s="6">
        <v>44742</v>
      </c>
      <c r="O133" s="7" t="s">
        <v>31</v>
      </c>
      <c r="P133" s="7" t="s">
        <v>184</v>
      </c>
      <c r="Q133" s="7" t="s">
        <v>22</v>
      </c>
      <c r="R133" s="7" t="s">
        <v>145</v>
      </c>
      <c r="S133" s="7" t="s">
        <v>492</v>
      </c>
      <c r="T133" s="7" t="s">
        <v>493</v>
      </c>
      <c r="U133" s="7" t="s">
        <v>494</v>
      </c>
      <c r="V133" s="7" t="s">
        <v>187</v>
      </c>
      <c r="X133" s="2" t="str">
        <f>HYPERLINK("https://hsdes.intel.com/resource/14013177940","14013177940")</f>
        <v>14013177940</v>
      </c>
    </row>
    <row r="134" spans="1:24" x14ac:dyDescent="0.3">
      <c r="A134" s="2" t="str">
        <f>HYPERLINK("https://hsdes.intel.com/resource/14013174814","14013174814")</f>
        <v>14013174814</v>
      </c>
      <c r="B134" s="7" t="s">
        <v>495</v>
      </c>
      <c r="C134" s="7" t="s">
        <v>2016</v>
      </c>
      <c r="D134" s="7" t="s">
        <v>398</v>
      </c>
      <c r="E134" s="7" t="s">
        <v>18</v>
      </c>
      <c r="F134" s="7" t="s">
        <v>19</v>
      </c>
      <c r="G134" s="7" t="s">
        <v>2015</v>
      </c>
      <c r="J134" s="7" t="s">
        <v>2017</v>
      </c>
      <c r="M134" s="6">
        <v>44742</v>
      </c>
      <c r="O134" s="7" t="s">
        <v>31</v>
      </c>
      <c r="P134" s="7" t="s">
        <v>184</v>
      </c>
      <c r="Q134" s="7" t="s">
        <v>33</v>
      </c>
      <c r="R134" s="7" t="s">
        <v>145</v>
      </c>
      <c r="S134" s="7" t="s">
        <v>496</v>
      </c>
      <c r="T134" s="7" t="s">
        <v>203</v>
      </c>
      <c r="U134" s="7" t="s">
        <v>497</v>
      </c>
      <c r="V134" s="7" t="s">
        <v>187</v>
      </c>
      <c r="X134" s="2" t="str">
        <f>HYPERLINK("https://hsdes.intel.com/resource/14013174814","14013174814")</f>
        <v>14013174814</v>
      </c>
    </row>
    <row r="135" spans="1:24" x14ac:dyDescent="0.3">
      <c r="A135" s="2" t="str">
        <f>HYPERLINK("https://hsdes.intel.com/resource/14013174731","14013174731")</f>
        <v>14013174731</v>
      </c>
      <c r="B135" s="7" t="s">
        <v>498</v>
      </c>
      <c r="C135" s="7" t="s">
        <v>2016</v>
      </c>
      <c r="D135" s="7" t="s">
        <v>398</v>
      </c>
      <c r="E135" s="7" t="s">
        <v>18</v>
      </c>
      <c r="F135" s="7" t="s">
        <v>19</v>
      </c>
      <c r="G135" s="7" t="s">
        <v>2015</v>
      </c>
      <c r="J135" s="7" t="s">
        <v>2017</v>
      </c>
      <c r="M135" s="6">
        <v>44743</v>
      </c>
      <c r="O135" s="7" t="s">
        <v>31</v>
      </c>
      <c r="P135" s="7" t="s">
        <v>184</v>
      </c>
      <c r="Q135" s="7" t="s">
        <v>33</v>
      </c>
      <c r="R135" s="7" t="s">
        <v>145</v>
      </c>
      <c r="S135" s="7" t="s">
        <v>499</v>
      </c>
      <c r="T135" s="7" t="s">
        <v>44</v>
      </c>
      <c r="U135" s="7" t="s">
        <v>500</v>
      </c>
      <c r="V135" s="7" t="s">
        <v>187</v>
      </c>
      <c r="X135" s="2" t="str">
        <f>HYPERLINK("https://hsdes.intel.com/resource/14013174731","14013174731")</f>
        <v>14013174731</v>
      </c>
    </row>
    <row r="136" spans="1:24" x14ac:dyDescent="0.3">
      <c r="A136" s="2" t="str">
        <f>HYPERLINK("https://hsdes.intel.com/resource/14013174768","14013174768")</f>
        <v>14013174768</v>
      </c>
      <c r="B136" s="7" t="s">
        <v>501</v>
      </c>
      <c r="C136" s="7" t="s">
        <v>2016</v>
      </c>
      <c r="D136" s="7" t="s">
        <v>235</v>
      </c>
      <c r="E136" s="7" t="s">
        <v>18</v>
      </c>
      <c r="F136" s="7" t="s">
        <v>19</v>
      </c>
      <c r="G136" s="7" t="s">
        <v>2015</v>
      </c>
      <c r="J136" s="7" t="s">
        <v>2017</v>
      </c>
      <c r="M136" s="6">
        <v>44742</v>
      </c>
      <c r="O136" s="7" t="s">
        <v>31</v>
      </c>
      <c r="P136" s="7" t="s">
        <v>184</v>
      </c>
      <c r="Q136" s="7" t="s">
        <v>33</v>
      </c>
      <c r="R136" s="7" t="s">
        <v>145</v>
      </c>
      <c r="S136" s="7" t="s">
        <v>502</v>
      </c>
      <c r="T136" s="7" t="s">
        <v>503</v>
      </c>
      <c r="U136" s="7" t="s">
        <v>504</v>
      </c>
      <c r="V136" s="7" t="s">
        <v>187</v>
      </c>
      <c r="X136" s="2" t="str">
        <f>HYPERLINK("https://hsdes.intel.com/resource/14013174768","14013174768")</f>
        <v>14013174768</v>
      </c>
    </row>
    <row r="137" spans="1:24" x14ac:dyDescent="0.3">
      <c r="A137" s="2" t="str">
        <f>HYPERLINK("https://hsdes.intel.com/resource/14013174775","14013174775")</f>
        <v>14013174775</v>
      </c>
      <c r="B137" s="7" t="s">
        <v>505</v>
      </c>
      <c r="C137" s="7" t="s">
        <v>2016</v>
      </c>
      <c r="D137" s="7" t="s">
        <v>235</v>
      </c>
      <c r="E137" s="7" t="s">
        <v>18</v>
      </c>
      <c r="F137" s="7" t="s">
        <v>19</v>
      </c>
      <c r="G137" s="7" t="s">
        <v>2015</v>
      </c>
      <c r="J137" s="7" t="s">
        <v>2017</v>
      </c>
      <c r="M137" s="6">
        <v>44742</v>
      </c>
      <c r="O137" s="7" t="s">
        <v>31</v>
      </c>
      <c r="P137" s="7" t="s">
        <v>184</v>
      </c>
      <c r="Q137" s="7" t="s">
        <v>33</v>
      </c>
      <c r="R137" s="7" t="s">
        <v>145</v>
      </c>
      <c r="S137" s="7" t="s">
        <v>506</v>
      </c>
      <c r="T137" s="7" t="s">
        <v>507</v>
      </c>
      <c r="U137" s="7" t="s">
        <v>508</v>
      </c>
      <c r="V137" s="7" t="s">
        <v>187</v>
      </c>
      <c r="X137" s="2" t="str">
        <f>HYPERLINK("https://hsdes.intel.com/resource/14013174775","14013174775")</f>
        <v>14013174775</v>
      </c>
    </row>
    <row r="138" spans="1:24" x14ac:dyDescent="0.3">
      <c r="A138" s="2" t="str">
        <f>HYPERLINK("https://hsdes.intel.com/resource/14013179142","14013179142")</f>
        <v>14013179142</v>
      </c>
      <c r="B138" s="7" t="s">
        <v>509</v>
      </c>
      <c r="C138" s="7" t="s">
        <v>2016</v>
      </c>
      <c r="D138" s="7" t="s">
        <v>235</v>
      </c>
      <c r="E138" s="7" t="s">
        <v>18</v>
      </c>
      <c r="F138" s="7" t="s">
        <v>19</v>
      </c>
      <c r="G138" s="7" t="s">
        <v>2015</v>
      </c>
      <c r="J138" s="7" t="s">
        <v>2017</v>
      </c>
      <c r="M138" s="6">
        <v>44742</v>
      </c>
      <c r="O138" s="7" t="s">
        <v>31</v>
      </c>
      <c r="P138" s="7" t="s">
        <v>184</v>
      </c>
      <c r="Q138" s="7" t="s">
        <v>22</v>
      </c>
      <c r="R138" s="7" t="s">
        <v>145</v>
      </c>
      <c r="S138" s="7" t="s">
        <v>510</v>
      </c>
      <c r="T138" s="7" t="s">
        <v>482</v>
      </c>
      <c r="U138" s="7" t="s">
        <v>511</v>
      </c>
      <c r="V138" s="7" t="s">
        <v>187</v>
      </c>
      <c r="X138" s="2" t="str">
        <f>HYPERLINK("https://hsdes.intel.com/resource/14013179142","14013179142")</f>
        <v>14013179142</v>
      </c>
    </row>
    <row r="139" spans="1:24" x14ac:dyDescent="0.3">
      <c r="A139" s="2" t="str">
        <f>HYPERLINK("https://hsdes.intel.com/resource/14013174033","14013174033")</f>
        <v>14013174033</v>
      </c>
      <c r="B139" s="7" t="s">
        <v>512</v>
      </c>
      <c r="C139" s="7" t="s">
        <v>2016</v>
      </c>
      <c r="D139" s="7" t="s">
        <v>235</v>
      </c>
      <c r="E139" s="7" t="s">
        <v>18</v>
      </c>
      <c r="F139" s="7" t="s">
        <v>19</v>
      </c>
      <c r="G139" s="7" t="s">
        <v>2015</v>
      </c>
      <c r="J139" s="7" t="s">
        <v>2017</v>
      </c>
      <c r="M139" s="6">
        <v>44743</v>
      </c>
      <c r="O139" s="7" t="s">
        <v>102</v>
      </c>
      <c r="P139" s="7" t="s">
        <v>184</v>
      </c>
      <c r="Q139" s="7" t="s">
        <v>22</v>
      </c>
      <c r="R139" s="7" t="s">
        <v>145</v>
      </c>
      <c r="S139" s="7" t="s">
        <v>513</v>
      </c>
      <c r="T139" s="7" t="s">
        <v>203</v>
      </c>
      <c r="U139" s="7" t="s">
        <v>514</v>
      </c>
      <c r="V139" s="7" t="s">
        <v>187</v>
      </c>
      <c r="X139" s="2" t="str">
        <f>HYPERLINK("https://hsdes.intel.com/resource/14013174033","14013174033")</f>
        <v>14013174033</v>
      </c>
    </row>
    <row r="140" spans="1:24" x14ac:dyDescent="0.3">
      <c r="A140" s="3" t="str">
        <f>HYPERLINK("https://hsdes.intel.com/resource/14013178318","14013178318")</f>
        <v>14013178318</v>
      </c>
      <c r="B140" s="7" t="s">
        <v>515</v>
      </c>
      <c r="C140" s="7" t="s">
        <v>2016</v>
      </c>
      <c r="D140" s="7" t="s">
        <v>235</v>
      </c>
      <c r="E140" s="7" t="s">
        <v>18</v>
      </c>
      <c r="F140" s="7" t="s">
        <v>19</v>
      </c>
      <c r="G140" s="7" t="s">
        <v>2015</v>
      </c>
      <c r="J140" s="7" t="s">
        <v>2017</v>
      </c>
      <c r="M140" s="6">
        <v>44743</v>
      </c>
      <c r="O140" s="7" t="s">
        <v>31</v>
      </c>
      <c r="P140" s="7" t="s">
        <v>184</v>
      </c>
      <c r="Q140" s="7" t="s">
        <v>22</v>
      </c>
      <c r="R140" s="7" t="s">
        <v>145</v>
      </c>
      <c r="S140" s="7" t="s">
        <v>516</v>
      </c>
      <c r="T140" s="7" t="s">
        <v>203</v>
      </c>
      <c r="U140" s="7" t="s">
        <v>517</v>
      </c>
      <c r="V140" s="7" t="s">
        <v>187</v>
      </c>
      <c r="X140" s="3" t="str">
        <f>HYPERLINK("https://hsdes.intel.com/resource/14013178318","14013178318")</f>
        <v>14013178318</v>
      </c>
    </row>
    <row r="141" spans="1:24" x14ac:dyDescent="0.3">
      <c r="A141" s="2" t="str">
        <f>HYPERLINK("https://hsdes.intel.com/resource/14013177930","14013177930")</f>
        <v>14013177930</v>
      </c>
      <c r="B141" s="7" t="s">
        <v>518</v>
      </c>
      <c r="C141" s="7" t="s">
        <v>2016</v>
      </c>
      <c r="D141" s="7" t="s">
        <v>235</v>
      </c>
      <c r="E141" s="7" t="s">
        <v>18</v>
      </c>
      <c r="F141" s="7" t="s">
        <v>19</v>
      </c>
      <c r="G141" s="7" t="s">
        <v>2015</v>
      </c>
      <c r="J141" s="7" t="s">
        <v>2017</v>
      </c>
      <c r="M141" s="6">
        <v>44742</v>
      </c>
      <c r="O141" s="7" t="s">
        <v>102</v>
      </c>
      <c r="P141" s="7" t="s">
        <v>184</v>
      </c>
      <c r="Q141" s="7" t="s">
        <v>33</v>
      </c>
      <c r="R141" s="7" t="s">
        <v>145</v>
      </c>
      <c r="S141" s="7" t="s">
        <v>519</v>
      </c>
      <c r="T141" s="7" t="s">
        <v>203</v>
      </c>
      <c r="U141" s="7" t="s">
        <v>520</v>
      </c>
      <c r="V141" s="7" t="s">
        <v>187</v>
      </c>
      <c r="X141" s="2" t="str">
        <f>HYPERLINK("https://hsdes.intel.com/resource/14013177930","14013177930")</f>
        <v>14013177930</v>
      </c>
    </row>
    <row r="142" spans="1:24" x14ac:dyDescent="0.3">
      <c r="A142" s="2" t="str">
        <f>HYPERLINK("https://hsdes.intel.com/resource/14013177961","14013177961")</f>
        <v>14013177961</v>
      </c>
      <c r="B142" s="7" t="s">
        <v>521</v>
      </c>
      <c r="C142" s="7" t="s">
        <v>2016</v>
      </c>
      <c r="D142" s="7" t="s">
        <v>235</v>
      </c>
      <c r="E142" s="7" t="s">
        <v>18</v>
      </c>
      <c r="F142" s="7" t="s">
        <v>19</v>
      </c>
      <c r="G142" s="7" t="s">
        <v>2015</v>
      </c>
      <c r="J142" s="7" t="s">
        <v>2017</v>
      </c>
      <c r="L142" s="7" t="s">
        <v>1996</v>
      </c>
      <c r="M142" s="6">
        <v>44743</v>
      </c>
      <c r="O142" s="7" t="s">
        <v>102</v>
      </c>
      <c r="P142" s="7" t="s">
        <v>184</v>
      </c>
      <c r="Q142" s="7" t="s">
        <v>22</v>
      </c>
      <c r="R142" s="7" t="s">
        <v>145</v>
      </c>
      <c r="S142" s="7" t="s">
        <v>522</v>
      </c>
      <c r="T142" s="7" t="s">
        <v>203</v>
      </c>
      <c r="U142" s="7" t="s">
        <v>523</v>
      </c>
      <c r="V142" s="7" t="s">
        <v>187</v>
      </c>
      <c r="X142" s="2" t="str">
        <f>HYPERLINK("https://hsdes.intel.com/resource/14013177961","14013177961")</f>
        <v>14013177961</v>
      </c>
    </row>
    <row r="143" spans="1:24" x14ac:dyDescent="0.3">
      <c r="A143" s="3" t="str">
        <f>HYPERLINK("https://hsdes.intel.com/resource/14013185356","14013185356")</f>
        <v>14013185356</v>
      </c>
      <c r="B143" s="7" t="s">
        <v>524</v>
      </c>
      <c r="C143" s="7" t="s">
        <v>2016</v>
      </c>
      <c r="D143" s="7" t="s">
        <v>235</v>
      </c>
      <c r="E143" s="7" t="s">
        <v>18</v>
      </c>
      <c r="F143" s="7" t="s">
        <v>19</v>
      </c>
      <c r="G143" s="7" t="s">
        <v>2015</v>
      </c>
      <c r="J143" s="7" t="s">
        <v>2017</v>
      </c>
      <c r="M143" s="6">
        <v>44743</v>
      </c>
      <c r="O143" s="7" t="s">
        <v>31</v>
      </c>
      <c r="P143" s="7" t="s">
        <v>184</v>
      </c>
      <c r="Q143" s="7" t="s">
        <v>22</v>
      </c>
      <c r="R143" s="7" t="s">
        <v>145</v>
      </c>
      <c r="S143" s="7" t="s">
        <v>525</v>
      </c>
      <c r="T143" s="7" t="s">
        <v>482</v>
      </c>
      <c r="U143" s="7" t="s">
        <v>526</v>
      </c>
      <c r="V143" s="7" t="s">
        <v>187</v>
      </c>
      <c r="X143" s="3" t="str">
        <f>HYPERLINK("https://hsdes.intel.com/resource/14013185356","14013185356")</f>
        <v>14013185356</v>
      </c>
    </row>
    <row r="144" spans="1:24" x14ac:dyDescent="0.3">
      <c r="A144" s="2" t="str">
        <f>HYPERLINK("https://hsdes.intel.com/resource/14013183750","14013183750")</f>
        <v>14013183750</v>
      </c>
      <c r="B144" s="7" t="s">
        <v>527</v>
      </c>
      <c r="C144" s="7" t="s">
        <v>2016</v>
      </c>
      <c r="D144" s="7" t="s">
        <v>235</v>
      </c>
      <c r="E144" s="7" t="s">
        <v>18</v>
      </c>
      <c r="F144" s="7" t="s">
        <v>19</v>
      </c>
      <c r="G144" s="7" t="s">
        <v>2015</v>
      </c>
      <c r="J144" s="7" t="s">
        <v>2017</v>
      </c>
      <c r="M144" s="6">
        <v>44743</v>
      </c>
      <c r="O144" s="7" t="s">
        <v>31</v>
      </c>
      <c r="P144" s="7" t="s">
        <v>184</v>
      </c>
      <c r="Q144" s="7" t="s">
        <v>22</v>
      </c>
      <c r="R144" s="7" t="s">
        <v>145</v>
      </c>
      <c r="S144" s="7" t="s">
        <v>528</v>
      </c>
      <c r="T144" s="7" t="s">
        <v>203</v>
      </c>
      <c r="U144" s="7" t="s">
        <v>529</v>
      </c>
      <c r="V144" s="7" t="s">
        <v>187</v>
      </c>
      <c r="X144" s="2" t="str">
        <f>HYPERLINK("https://hsdes.intel.com/resource/14013183750","14013183750")</f>
        <v>14013183750</v>
      </c>
    </row>
    <row r="145" spans="1:24" x14ac:dyDescent="0.3">
      <c r="A145" s="2" t="str">
        <f>HYPERLINK("https://hsdes.intel.com/resource/14013179166","14013179166")</f>
        <v>14013179166</v>
      </c>
      <c r="B145" s="7" t="s">
        <v>530</v>
      </c>
      <c r="C145" s="7" t="s">
        <v>2016</v>
      </c>
      <c r="D145" s="7" t="s">
        <v>235</v>
      </c>
      <c r="E145" s="7" t="s">
        <v>18</v>
      </c>
      <c r="F145" s="7" t="s">
        <v>19</v>
      </c>
      <c r="G145" s="7" t="s">
        <v>2015</v>
      </c>
      <c r="J145" s="7" t="s">
        <v>2017</v>
      </c>
      <c r="M145" s="6">
        <v>44743</v>
      </c>
      <c r="O145" s="7" t="s">
        <v>31</v>
      </c>
      <c r="P145" s="7" t="s">
        <v>184</v>
      </c>
      <c r="Q145" s="7" t="s">
        <v>22</v>
      </c>
      <c r="R145" s="7" t="s">
        <v>145</v>
      </c>
      <c r="S145" s="7" t="s">
        <v>531</v>
      </c>
      <c r="T145" s="7" t="s">
        <v>203</v>
      </c>
      <c r="U145" s="7" t="s">
        <v>532</v>
      </c>
      <c r="V145" s="7" t="s">
        <v>187</v>
      </c>
      <c r="X145" s="2" t="str">
        <f>HYPERLINK("https://hsdes.intel.com/resource/14013179166","14013179166")</f>
        <v>14013179166</v>
      </c>
    </row>
    <row r="146" spans="1:24" x14ac:dyDescent="0.3">
      <c r="A146" s="2" t="str">
        <f>HYPERLINK("https://hsdes.intel.com/resource/14013178326","14013178326")</f>
        <v>14013178326</v>
      </c>
      <c r="B146" s="7" t="s">
        <v>533</v>
      </c>
      <c r="C146" s="7" t="s">
        <v>2016</v>
      </c>
      <c r="D146" s="7" t="s">
        <v>235</v>
      </c>
      <c r="E146" s="7" t="s">
        <v>18</v>
      </c>
      <c r="F146" s="7" t="s">
        <v>19</v>
      </c>
      <c r="G146" s="7" t="s">
        <v>2015</v>
      </c>
      <c r="J146" s="7" t="s">
        <v>2017</v>
      </c>
      <c r="M146" s="6">
        <v>44742</v>
      </c>
      <c r="O146" s="7" t="s">
        <v>31</v>
      </c>
      <c r="P146" s="7" t="s">
        <v>184</v>
      </c>
      <c r="Q146" s="7" t="s">
        <v>22</v>
      </c>
      <c r="R146" s="7" t="s">
        <v>145</v>
      </c>
      <c r="S146" s="7" t="s">
        <v>534</v>
      </c>
      <c r="T146" s="7" t="s">
        <v>203</v>
      </c>
      <c r="U146" s="7" t="s">
        <v>535</v>
      </c>
      <c r="V146" s="7" t="s">
        <v>187</v>
      </c>
      <c r="X146" s="2" t="str">
        <f>HYPERLINK("https://hsdes.intel.com/resource/14013178326","14013178326")</f>
        <v>14013178326</v>
      </c>
    </row>
    <row r="147" spans="1:24" x14ac:dyDescent="0.3">
      <c r="A147" s="2" t="str">
        <f>HYPERLINK("https://hsdes.intel.com/resource/14013158143","14013158143")</f>
        <v>14013158143</v>
      </c>
      <c r="B147" s="7" t="s">
        <v>536</v>
      </c>
      <c r="C147" s="7" t="s">
        <v>2016</v>
      </c>
      <c r="D147" s="7" t="s">
        <v>235</v>
      </c>
      <c r="E147" s="7" t="s">
        <v>18</v>
      </c>
      <c r="F147" s="7" t="s">
        <v>19</v>
      </c>
      <c r="G147" s="7" t="s">
        <v>2015</v>
      </c>
      <c r="J147" s="7" t="s">
        <v>2017</v>
      </c>
      <c r="M147" s="6">
        <v>44743</v>
      </c>
      <c r="O147" s="7" t="s">
        <v>31</v>
      </c>
      <c r="P147" s="7" t="s">
        <v>184</v>
      </c>
      <c r="Q147" s="7" t="s">
        <v>22</v>
      </c>
      <c r="R147" s="7" t="s">
        <v>145</v>
      </c>
      <c r="S147" s="7" t="s">
        <v>537</v>
      </c>
      <c r="T147" s="7" t="s">
        <v>203</v>
      </c>
      <c r="U147" s="7" t="s">
        <v>538</v>
      </c>
      <c r="V147" s="7" t="s">
        <v>187</v>
      </c>
      <c r="X147" s="2" t="str">
        <f>HYPERLINK("https://hsdes.intel.com/resource/14013158143","14013158143")</f>
        <v>14013158143</v>
      </c>
    </row>
    <row r="148" spans="1:24" x14ac:dyDescent="0.3">
      <c r="A148" s="2" t="str">
        <f>HYPERLINK("https://hsdes.intel.com/resource/14013179255","14013179255")</f>
        <v>14013179255</v>
      </c>
      <c r="B148" s="7" t="s">
        <v>539</v>
      </c>
      <c r="C148" s="7" t="s">
        <v>2020</v>
      </c>
      <c r="D148" s="7" t="s">
        <v>136</v>
      </c>
      <c r="E148" s="7" t="s">
        <v>18</v>
      </c>
      <c r="F148" s="7" t="s">
        <v>19</v>
      </c>
      <c r="G148" s="7" t="s">
        <v>2015</v>
      </c>
      <c r="J148" s="7" t="s">
        <v>2022</v>
      </c>
      <c r="M148" s="6">
        <v>44743</v>
      </c>
      <c r="O148" s="7" t="s">
        <v>31</v>
      </c>
      <c r="P148" s="7" t="s">
        <v>76</v>
      </c>
      <c r="Q148" s="7" t="s">
        <v>33</v>
      </c>
      <c r="R148" s="7" t="s">
        <v>23</v>
      </c>
      <c r="S148" s="7" t="s">
        <v>540</v>
      </c>
      <c r="T148" s="7" t="s">
        <v>241</v>
      </c>
      <c r="U148" s="7" t="s">
        <v>541</v>
      </c>
      <c r="V148" s="7" t="s">
        <v>140</v>
      </c>
      <c r="X148" s="2" t="str">
        <f>HYPERLINK("https://hsdes.intel.com/resource/14013179255","14013179255")</f>
        <v>14013179255</v>
      </c>
    </row>
    <row r="149" spans="1:24" x14ac:dyDescent="0.3">
      <c r="A149" s="2" t="str">
        <f>HYPERLINK("https://hsdes.intel.com/resource/14013184540","14013184540")</f>
        <v>14013184540</v>
      </c>
      <c r="B149" s="7" t="s">
        <v>542</v>
      </c>
      <c r="C149" s="7" t="s">
        <v>2016</v>
      </c>
      <c r="D149" s="7" t="s">
        <v>543</v>
      </c>
      <c r="E149" s="7" t="s">
        <v>18</v>
      </c>
      <c r="F149" s="7" t="s">
        <v>19</v>
      </c>
      <c r="G149" s="7" t="s">
        <v>2015</v>
      </c>
      <c r="J149" s="7" t="s">
        <v>2017</v>
      </c>
      <c r="M149" s="6">
        <v>44743</v>
      </c>
      <c r="O149" s="7" t="s">
        <v>31</v>
      </c>
      <c r="P149" s="7" t="s">
        <v>184</v>
      </c>
      <c r="Q149" s="7" t="s">
        <v>22</v>
      </c>
      <c r="R149" s="7" t="s">
        <v>145</v>
      </c>
      <c r="S149" s="7" t="s">
        <v>544</v>
      </c>
      <c r="T149" s="7" t="s">
        <v>180</v>
      </c>
      <c r="U149" s="7" t="s">
        <v>545</v>
      </c>
      <c r="V149" s="7" t="s">
        <v>187</v>
      </c>
      <c r="X149" s="2" t="str">
        <f>HYPERLINK("https://hsdes.intel.com/resource/14013184540","14013184540")</f>
        <v>14013184540</v>
      </c>
    </row>
    <row r="150" spans="1:24" x14ac:dyDescent="0.3">
      <c r="A150" s="2" t="str">
        <f>HYPERLINK("https://hsdes.intel.com/resource/14013165521","14013165521")</f>
        <v>14013165521</v>
      </c>
      <c r="B150" s="7" t="s">
        <v>546</v>
      </c>
      <c r="C150" s="7" t="s">
        <v>1968</v>
      </c>
      <c r="D150" s="7" t="s">
        <v>547</v>
      </c>
      <c r="E150" s="7" t="s">
        <v>18</v>
      </c>
      <c r="F150" s="7" t="s">
        <v>19</v>
      </c>
      <c r="G150" s="7" t="s">
        <v>1999</v>
      </c>
      <c r="J150" s="7" t="s">
        <v>2006</v>
      </c>
      <c r="L150" s="7" t="s">
        <v>548</v>
      </c>
      <c r="M150" s="6"/>
      <c r="O150" s="7" t="s">
        <v>102</v>
      </c>
      <c r="P150" s="7" t="s">
        <v>21</v>
      </c>
      <c r="Q150" s="7" t="s">
        <v>33</v>
      </c>
      <c r="R150" s="7" t="s">
        <v>23</v>
      </c>
      <c r="S150" s="7" t="s">
        <v>549</v>
      </c>
      <c r="T150" s="7" t="s">
        <v>550</v>
      </c>
      <c r="U150" s="7" t="s">
        <v>551</v>
      </c>
      <c r="V150" s="7" t="s">
        <v>170</v>
      </c>
      <c r="X150" s="2" t="str">
        <f>HYPERLINK("https://hsdes.intel.com/resource/14013165521","14013165521")</f>
        <v>14013165521</v>
      </c>
    </row>
    <row r="151" spans="1:24" x14ac:dyDescent="0.3">
      <c r="A151" s="2" t="str">
        <f>HYPERLINK("https://hsdes.intel.com/resource/14013176861","14013176861")</f>
        <v>14013176861</v>
      </c>
      <c r="B151" s="7" t="s">
        <v>552</v>
      </c>
      <c r="C151" s="7" t="s">
        <v>2016</v>
      </c>
      <c r="D151" s="7" t="s">
        <v>172</v>
      </c>
      <c r="E151" s="7" t="s">
        <v>120</v>
      </c>
      <c r="F151" s="7" t="s">
        <v>19</v>
      </c>
      <c r="G151" s="7" t="s">
        <v>2015</v>
      </c>
      <c r="J151" s="7" t="s">
        <v>30</v>
      </c>
      <c r="M151" s="6"/>
      <c r="O151" s="7" t="s">
        <v>31</v>
      </c>
      <c r="P151" s="7" t="s">
        <v>173</v>
      </c>
      <c r="Q151" s="7" t="s">
        <v>33</v>
      </c>
      <c r="R151" s="7" t="s">
        <v>23</v>
      </c>
      <c r="S151" s="7" t="s">
        <v>553</v>
      </c>
      <c r="T151" s="7" t="s">
        <v>203</v>
      </c>
      <c r="U151" s="7" t="s">
        <v>554</v>
      </c>
      <c r="V151" s="7" t="s">
        <v>177</v>
      </c>
      <c r="X151" s="2" t="str">
        <f>HYPERLINK("https://hsdes.intel.com/resource/14013176861","14013176861")</f>
        <v>14013176861</v>
      </c>
    </row>
    <row r="152" spans="1:24" x14ac:dyDescent="0.3">
      <c r="A152" s="2" t="str">
        <f>HYPERLINK("https://hsdes.intel.com/resource/14013173927","14013173927")</f>
        <v>14013173927</v>
      </c>
      <c r="B152" s="7" t="s">
        <v>555</v>
      </c>
      <c r="C152" s="7" t="s">
        <v>2016</v>
      </c>
      <c r="D152" s="7" t="s">
        <v>244</v>
      </c>
      <c r="E152" s="7" t="s">
        <v>18</v>
      </c>
      <c r="F152" s="7" t="s">
        <v>19</v>
      </c>
      <c r="G152" s="7" t="s">
        <v>2015</v>
      </c>
      <c r="J152" s="7" t="s">
        <v>30</v>
      </c>
      <c r="M152" s="6"/>
      <c r="O152" s="7" t="s">
        <v>31</v>
      </c>
      <c r="P152" s="7" t="s">
        <v>184</v>
      </c>
      <c r="Q152" s="7" t="s">
        <v>33</v>
      </c>
      <c r="R152" s="7" t="s">
        <v>145</v>
      </c>
      <c r="S152" s="7" t="s">
        <v>556</v>
      </c>
      <c r="T152" s="7" t="s">
        <v>241</v>
      </c>
      <c r="U152" s="7" t="s">
        <v>557</v>
      </c>
      <c r="V152" s="7" t="s">
        <v>187</v>
      </c>
      <c r="X152" s="2" t="str">
        <f>HYPERLINK("https://hsdes.intel.com/resource/14013173927","14013173927")</f>
        <v>14013173927</v>
      </c>
    </row>
    <row r="153" spans="1:24" x14ac:dyDescent="0.3">
      <c r="A153" s="2" t="str">
        <f>HYPERLINK("https://hsdes.intel.com/resource/16012963869","16012963869")</f>
        <v>16012963869</v>
      </c>
      <c r="B153" s="7" t="s">
        <v>558</v>
      </c>
      <c r="C153" s="7" t="s">
        <v>2016</v>
      </c>
      <c r="D153" s="7" t="s">
        <v>235</v>
      </c>
      <c r="E153" s="7" t="s">
        <v>18</v>
      </c>
      <c r="F153" s="7" t="s">
        <v>19</v>
      </c>
      <c r="G153" s="7" t="s">
        <v>2015</v>
      </c>
      <c r="J153" s="7" t="s">
        <v>2017</v>
      </c>
      <c r="M153" s="6">
        <v>44743</v>
      </c>
      <c r="O153" s="7" t="s">
        <v>31</v>
      </c>
      <c r="P153" s="7" t="s">
        <v>184</v>
      </c>
      <c r="Q153" s="7" t="s">
        <v>22</v>
      </c>
      <c r="R153" s="7" t="s">
        <v>145</v>
      </c>
      <c r="S153" s="7" t="s">
        <v>559</v>
      </c>
      <c r="T153" s="7" t="s">
        <v>203</v>
      </c>
      <c r="U153" s="7" t="s">
        <v>560</v>
      </c>
      <c r="V153" s="7" t="s">
        <v>187</v>
      </c>
      <c r="X153" s="2" t="str">
        <f>HYPERLINK("https://hsdes.intel.com/resource/16012963869","16012963869")</f>
        <v>16012963869</v>
      </c>
    </row>
    <row r="154" spans="1:24" x14ac:dyDescent="0.3">
      <c r="A154" s="2" t="str">
        <f>HYPERLINK("https://hsdes.intel.com/resource/22011834336","22011834336")</f>
        <v>22011834336</v>
      </c>
      <c r="B154" s="7" t="s">
        <v>561</v>
      </c>
      <c r="C154" s="7" t="s">
        <v>2020</v>
      </c>
      <c r="D154" s="7" t="s">
        <v>136</v>
      </c>
      <c r="E154" s="7" t="s">
        <v>18</v>
      </c>
      <c r="F154" s="7" t="s">
        <v>19</v>
      </c>
      <c r="G154" s="7" t="s">
        <v>2015</v>
      </c>
      <c r="J154" s="7" t="s">
        <v>2022</v>
      </c>
      <c r="L154" s="7" t="s">
        <v>272</v>
      </c>
      <c r="M154" s="6">
        <v>44743</v>
      </c>
      <c r="O154" s="7" t="s">
        <v>31</v>
      </c>
      <c r="P154" s="7" t="s">
        <v>76</v>
      </c>
      <c r="Q154" s="7" t="s">
        <v>33</v>
      </c>
      <c r="R154" s="7" t="s">
        <v>145</v>
      </c>
      <c r="S154" s="7" t="s">
        <v>562</v>
      </c>
      <c r="T154" s="7" t="s">
        <v>563</v>
      </c>
      <c r="U154" s="7" t="s">
        <v>564</v>
      </c>
      <c r="V154" s="7" t="s">
        <v>140</v>
      </c>
      <c r="X154" s="2" t="str">
        <f>HYPERLINK("https://hsdes.intel.com/resource/22011834336","22011834336")</f>
        <v>22011834336</v>
      </c>
    </row>
    <row r="155" spans="1:24" x14ac:dyDescent="0.3">
      <c r="A155" s="2" t="str">
        <f>HYPERLINK("https://hsdes.intel.com/resource/14013177299","14013177299")</f>
        <v>14013177299</v>
      </c>
      <c r="B155" s="7" t="s">
        <v>565</v>
      </c>
      <c r="C155" s="7" t="s">
        <v>1968</v>
      </c>
      <c r="D155" s="7" t="s">
        <v>29</v>
      </c>
      <c r="E155" s="7" t="s">
        <v>18</v>
      </c>
      <c r="F155" s="7" t="s">
        <v>19</v>
      </c>
      <c r="G155" s="7" t="s">
        <v>1999</v>
      </c>
      <c r="J155" s="7" t="s">
        <v>2006</v>
      </c>
      <c r="L155" s="7" t="s">
        <v>566</v>
      </c>
      <c r="M155" s="6"/>
      <c r="O155" s="7" t="s">
        <v>31</v>
      </c>
      <c r="P155" s="7" t="s">
        <v>173</v>
      </c>
      <c r="Q155" s="7" t="s">
        <v>33</v>
      </c>
      <c r="R155" s="7" t="s">
        <v>23</v>
      </c>
      <c r="S155" s="7" t="s">
        <v>567</v>
      </c>
      <c r="T155" s="7" t="s">
        <v>133</v>
      </c>
      <c r="U155" s="7" t="s">
        <v>568</v>
      </c>
      <c r="V155" s="7" t="s">
        <v>177</v>
      </c>
      <c r="X155" s="2" t="str">
        <f>HYPERLINK("https://hsdes.intel.com/resource/14013177299","14013177299")</f>
        <v>14013177299</v>
      </c>
    </row>
    <row r="156" spans="1:24" x14ac:dyDescent="0.3">
      <c r="A156" s="2" t="str">
        <f>HYPERLINK("https://hsdes.intel.com/resource/14013177439","14013177439")</f>
        <v>14013177439</v>
      </c>
      <c r="B156" s="7" t="s">
        <v>569</v>
      </c>
      <c r="C156" s="7" t="s">
        <v>2016</v>
      </c>
      <c r="D156" s="7" t="s">
        <v>29</v>
      </c>
      <c r="E156" s="7" t="s">
        <v>18</v>
      </c>
      <c r="F156" s="7" t="s">
        <v>19</v>
      </c>
      <c r="G156" s="7" t="s">
        <v>2015</v>
      </c>
      <c r="J156" s="7" t="s">
        <v>30</v>
      </c>
      <c r="M156" s="6"/>
      <c r="O156" s="7" t="s">
        <v>31</v>
      </c>
      <c r="P156" s="7" t="s">
        <v>173</v>
      </c>
      <c r="Q156" s="7" t="s">
        <v>33</v>
      </c>
      <c r="R156" s="7" t="s">
        <v>145</v>
      </c>
      <c r="S156" s="7" t="s">
        <v>570</v>
      </c>
      <c r="T156" s="7" t="s">
        <v>133</v>
      </c>
      <c r="U156" s="7" t="s">
        <v>571</v>
      </c>
      <c r="V156" s="7" t="s">
        <v>177</v>
      </c>
      <c r="X156" s="2" t="str">
        <f>HYPERLINK("https://hsdes.intel.com/resource/14013177439","14013177439")</f>
        <v>14013177439</v>
      </c>
    </row>
    <row r="157" spans="1:24" x14ac:dyDescent="0.3">
      <c r="A157" s="2" t="str">
        <f>HYPERLINK("https://hsdes.intel.com/resource/16012975448","16012975448")</f>
        <v>16012975448</v>
      </c>
      <c r="B157" s="7" t="s">
        <v>572</v>
      </c>
      <c r="C157" s="7" t="s">
        <v>2016</v>
      </c>
      <c r="D157" s="7" t="s">
        <v>254</v>
      </c>
      <c r="E157" s="7" t="s">
        <v>18</v>
      </c>
      <c r="F157" s="7" t="s">
        <v>19</v>
      </c>
      <c r="G157" s="7" t="s">
        <v>2015</v>
      </c>
      <c r="J157" s="7" t="s">
        <v>2019</v>
      </c>
      <c r="M157" s="6">
        <v>44743</v>
      </c>
      <c r="O157" s="7" t="s">
        <v>102</v>
      </c>
      <c r="P157" s="7" t="s">
        <v>161</v>
      </c>
      <c r="Q157" s="7" t="s">
        <v>33</v>
      </c>
      <c r="R157" s="7" t="s">
        <v>145</v>
      </c>
      <c r="T157" s="7" t="s">
        <v>203</v>
      </c>
      <c r="U157" s="7" t="s">
        <v>573</v>
      </c>
      <c r="X157" s="2" t="str">
        <f>HYPERLINK("https://hsdes.intel.com/resource/16012975448","16012975448")</f>
        <v>16012975448</v>
      </c>
    </row>
    <row r="158" spans="1:24" x14ac:dyDescent="0.3">
      <c r="A158" s="2" t="str">
        <f>HYPERLINK("https://hsdes.intel.com/resource/14013158543","14013158543")</f>
        <v>14013158543</v>
      </c>
      <c r="B158" s="7" t="s">
        <v>574</v>
      </c>
      <c r="C158" s="7" t="s">
        <v>2016</v>
      </c>
      <c r="D158" s="7" t="s">
        <v>575</v>
      </c>
      <c r="E158" s="7" t="s">
        <v>18</v>
      </c>
      <c r="F158" s="7" t="s">
        <v>19</v>
      </c>
      <c r="G158" s="7" t="s">
        <v>2015</v>
      </c>
      <c r="J158" s="7" t="s">
        <v>2028</v>
      </c>
      <c r="M158" s="6">
        <v>44746</v>
      </c>
      <c r="O158" s="7" t="s">
        <v>102</v>
      </c>
      <c r="P158" s="7" t="s">
        <v>32</v>
      </c>
      <c r="Q158" s="7" t="s">
        <v>33</v>
      </c>
      <c r="R158" s="7" t="s">
        <v>23</v>
      </c>
      <c r="S158" s="7" t="s">
        <v>576</v>
      </c>
      <c r="T158" s="7" t="s">
        <v>241</v>
      </c>
      <c r="U158" s="7" t="s">
        <v>577</v>
      </c>
      <c r="V158" s="7" t="s">
        <v>37</v>
      </c>
      <c r="X158" s="5" t="str">
        <f>HYPERLINK("https://hsdes.intel.com/resource/14013158543","14013158543")</f>
        <v>14013158543</v>
      </c>
    </row>
    <row r="159" spans="1:24" x14ac:dyDescent="0.3">
      <c r="A159" s="2" t="str">
        <f>HYPERLINK("https://hsdes.intel.com/resource/14013162406","14013162406")</f>
        <v>14013162406</v>
      </c>
      <c r="B159" s="7" t="s">
        <v>578</v>
      </c>
      <c r="C159" s="7" t="s">
        <v>2016</v>
      </c>
      <c r="D159" s="7" t="s">
        <v>264</v>
      </c>
      <c r="E159" s="7" t="s">
        <v>18</v>
      </c>
      <c r="F159" s="7" t="s">
        <v>19</v>
      </c>
      <c r="G159" s="7" t="s">
        <v>2015</v>
      </c>
      <c r="J159" s="7" t="s">
        <v>2026</v>
      </c>
      <c r="L159" s="7" t="s">
        <v>1970</v>
      </c>
      <c r="M159" s="6">
        <v>44746</v>
      </c>
      <c r="O159" s="7" t="s">
        <v>31</v>
      </c>
      <c r="P159" s="7" t="s">
        <v>32</v>
      </c>
      <c r="Q159" s="7" t="s">
        <v>33</v>
      </c>
      <c r="R159" s="7" t="s">
        <v>145</v>
      </c>
      <c r="S159" s="7" t="s">
        <v>579</v>
      </c>
      <c r="T159" s="7" t="s">
        <v>203</v>
      </c>
      <c r="U159" s="7" t="s">
        <v>580</v>
      </c>
      <c r="V159" s="7" t="s">
        <v>267</v>
      </c>
      <c r="X159" s="2" t="str">
        <f>HYPERLINK("https://hsdes.intel.com/resource/14013162406","14013162406")</f>
        <v>14013162406</v>
      </c>
    </row>
    <row r="160" spans="1:24" x14ac:dyDescent="0.3">
      <c r="A160" s="5" t="str">
        <f>HYPERLINK("https://hsdes.intel.com/resource/14013118918","14013118918")</f>
        <v>14013118918</v>
      </c>
      <c r="B160" s="7" t="s">
        <v>581</v>
      </c>
      <c r="C160" s="7" t="s">
        <v>2016</v>
      </c>
      <c r="D160" s="7" t="s">
        <v>29</v>
      </c>
      <c r="E160" s="7" t="s">
        <v>18</v>
      </c>
      <c r="F160" s="7" t="s">
        <v>19</v>
      </c>
      <c r="G160" s="7" t="s">
        <v>2015</v>
      </c>
      <c r="J160" s="7" t="s">
        <v>2007</v>
      </c>
      <c r="M160" s="6">
        <v>44741</v>
      </c>
      <c r="O160" s="7" t="s">
        <v>31</v>
      </c>
      <c r="P160" s="7" t="s">
        <v>32</v>
      </c>
      <c r="Q160" s="7" t="s">
        <v>33</v>
      </c>
      <c r="R160" s="7" t="s">
        <v>23</v>
      </c>
      <c r="S160" s="7" t="s">
        <v>582</v>
      </c>
      <c r="T160" s="7" t="s">
        <v>203</v>
      </c>
      <c r="U160" s="7" t="s">
        <v>583</v>
      </c>
      <c r="V160" s="7" t="s">
        <v>37</v>
      </c>
      <c r="X160" s="2" t="str">
        <f>HYPERLINK("https://hsdes.intel.com/resource/14013118918","14013118918")</f>
        <v>14013118918</v>
      </c>
    </row>
    <row r="161" spans="1:24" x14ac:dyDescent="0.3">
      <c r="A161" s="2" t="str">
        <f>HYPERLINK("https://hsdes.intel.com/resource/14013176958","14013176958")</f>
        <v>14013176958</v>
      </c>
      <c r="B161" s="7" t="s">
        <v>584</v>
      </c>
      <c r="C161" s="7" t="s">
        <v>2016</v>
      </c>
      <c r="D161" s="7" t="s">
        <v>131</v>
      </c>
      <c r="E161" s="7" t="s">
        <v>120</v>
      </c>
      <c r="F161" s="7" t="s">
        <v>19</v>
      </c>
      <c r="G161" s="7" t="s">
        <v>2015</v>
      </c>
      <c r="J161" s="7" t="s">
        <v>30</v>
      </c>
      <c r="M161" s="6"/>
      <c r="O161" s="7" t="s">
        <v>31</v>
      </c>
      <c r="P161" s="7" t="s">
        <v>173</v>
      </c>
      <c r="Q161" s="7" t="s">
        <v>33</v>
      </c>
      <c r="R161" s="7" t="s">
        <v>145</v>
      </c>
      <c r="S161" s="7" t="s">
        <v>585</v>
      </c>
      <c r="T161" s="7" t="s">
        <v>586</v>
      </c>
      <c r="U161" s="7" t="s">
        <v>587</v>
      </c>
      <c r="V161" s="7" t="s">
        <v>177</v>
      </c>
      <c r="X161" s="2" t="str">
        <f>HYPERLINK("https://hsdes.intel.com/resource/14013176958","14013176958")</f>
        <v>14013176958</v>
      </c>
    </row>
    <row r="162" spans="1:24" x14ac:dyDescent="0.3">
      <c r="A162" s="5" t="str">
        <f>HYPERLINK("https://hsdes.intel.com/resource/14013177014","14013177014")</f>
        <v>14013177014</v>
      </c>
      <c r="B162" s="7" t="s">
        <v>588</v>
      </c>
      <c r="C162" s="7" t="s">
        <v>2016</v>
      </c>
      <c r="D162" s="7" t="s">
        <v>589</v>
      </c>
      <c r="E162" s="7" t="s">
        <v>120</v>
      </c>
      <c r="F162" s="7" t="s">
        <v>19</v>
      </c>
      <c r="G162" s="7" t="s">
        <v>2015</v>
      </c>
      <c r="J162" s="7" t="s">
        <v>2006</v>
      </c>
      <c r="M162" s="6">
        <v>44741</v>
      </c>
      <c r="O162" s="7" t="s">
        <v>20</v>
      </c>
      <c r="P162" s="7" t="s">
        <v>21</v>
      </c>
      <c r="Q162" s="7" t="s">
        <v>33</v>
      </c>
      <c r="R162" s="7" t="s">
        <v>23</v>
      </c>
      <c r="S162" s="7" t="s">
        <v>590</v>
      </c>
      <c r="T162" s="7" t="s">
        <v>203</v>
      </c>
      <c r="U162" s="7" t="s">
        <v>591</v>
      </c>
      <c r="V162" s="7" t="s">
        <v>283</v>
      </c>
      <c r="X162" s="2" t="str">
        <f>HYPERLINK("https://hsdes.intel.com/resource/14013177014","14013177014")</f>
        <v>14013177014</v>
      </c>
    </row>
    <row r="163" spans="1:24" x14ac:dyDescent="0.3">
      <c r="A163" s="2" t="str">
        <f>HYPERLINK("https://hsdes.intel.com/resource/14013162577","14013162577")</f>
        <v>14013162577</v>
      </c>
      <c r="B163" s="7" t="s">
        <v>592</v>
      </c>
      <c r="C163" s="7" t="s">
        <v>2016</v>
      </c>
      <c r="D163" s="7" t="s">
        <v>136</v>
      </c>
      <c r="E163" s="7" t="s">
        <v>18</v>
      </c>
      <c r="F163" s="7" t="s">
        <v>19</v>
      </c>
      <c r="G163" s="7" t="s">
        <v>2015</v>
      </c>
      <c r="J163" s="7" t="s">
        <v>30</v>
      </c>
      <c r="M163" s="6"/>
      <c r="O163" s="7" t="s">
        <v>31</v>
      </c>
      <c r="P163" s="7" t="s">
        <v>76</v>
      </c>
      <c r="Q163" s="7" t="s">
        <v>33</v>
      </c>
      <c r="R163" s="7" t="s">
        <v>23</v>
      </c>
      <c r="S163" s="7" t="s">
        <v>593</v>
      </c>
      <c r="T163" s="7" t="s">
        <v>241</v>
      </c>
      <c r="U163" s="7" t="s">
        <v>594</v>
      </c>
      <c r="V163" s="7" t="s">
        <v>140</v>
      </c>
      <c r="X163" s="2" t="str">
        <f>HYPERLINK("https://hsdes.intel.com/resource/14013162577","14013162577")</f>
        <v>14013162577</v>
      </c>
    </row>
    <row r="164" spans="1:24" x14ac:dyDescent="0.3">
      <c r="A164" s="2" t="str">
        <f>HYPERLINK("https://hsdes.intel.com/resource/14013162512","14013162512")</f>
        <v>14013162512</v>
      </c>
      <c r="B164" s="7" t="s">
        <v>595</v>
      </c>
      <c r="C164" s="7" t="s">
        <v>2016</v>
      </c>
      <c r="D164" s="7" t="s">
        <v>136</v>
      </c>
      <c r="E164" s="7" t="s">
        <v>18</v>
      </c>
      <c r="F164" s="7" t="s">
        <v>19</v>
      </c>
      <c r="G164" s="7" t="s">
        <v>2015</v>
      </c>
      <c r="J164" s="7" t="s">
        <v>30</v>
      </c>
      <c r="M164" s="6"/>
      <c r="O164" s="7" t="s">
        <v>31</v>
      </c>
      <c r="P164" s="7" t="s">
        <v>76</v>
      </c>
      <c r="Q164" s="7" t="s">
        <v>33</v>
      </c>
      <c r="R164" s="7" t="s">
        <v>23</v>
      </c>
      <c r="S164" s="7" t="s">
        <v>596</v>
      </c>
      <c r="T164" s="7" t="s">
        <v>241</v>
      </c>
      <c r="U164" s="7" t="s">
        <v>597</v>
      </c>
      <c r="V164" s="7" t="s">
        <v>140</v>
      </c>
      <c r="X164" s="2" t="str">
        <f>HYPERLINK("https://hsdes.intel.com/resource/14013162512","14013162512")</f>
        <v>14013162512</v>
      </c>
    </row>
    <row r="165" spans="1:24" x14ac:dyDescent="0.3">
      <c r="A165" s="2" t="str">
        <f>HYPERLINK("https://hsdes.intel.com/resource/14013162499","14013162499")</f>
        <v>14013162499</v>
      </c>
      <c r="B165" s="7" t="s">
        <v>598</v>
      </c>
      <c r="C165" s="7" t="s">
        <v>2016</v>
      </c>
      <c r="D165" s="7" t="s">
        <v>136</v>
      </c>
      <c r="E165" s="7" t="s">
        <v>18</v>
      </c>
      <c r="F165" s="7" t="s">
        <v>19</v>
      </c>
      <c r="G165" s="7" t="s">
        <v>2015</v>
      </c>
      <c r="J165" s="7" t="s">
        <v>30</v>
      </c>
      <c r="M165" s="6"/>
      <c r="O165" s="7" t="s">
        <v>31</v>
      </c>
      <c r="P165" s="7" t="s">
        <v>76</v>
      </c>
      <c r="Q165" s="7" t="s">
        <v>33</v>
      </c>
      <c r="R165" s="7" t="s">
        <v>23</v>
      </c>
      <c r="S165" s="7" t="s">
        <v>599</v>
      </c>
      <c r="T165" s="7" t="s">
        <v>241</v>
      </c>
      <c r="U165" s="7" t="s">
        <v>600</v>
      </c>
      <c r="V165" s="7" t="s">
        <v>140</v>
      </c>
      <c r="X165" s="2" t="str">
        <f>HYPERLINK("https://hsdes.intel.com/resource/14013162499","14013162499")</f>
        <v>14013162499</v>
      </c>
    </row>
    <row r="166" spans="1:24" x14ac:dyDescent="0.3">
      <c r="A166" s="5" t="str">
        <f>HYPERLINK("https://hsdes.intel.com/resource/14013177007","14013177007")</f>
        <v>14013177007</v>
      </c>
      <c r="B166" s="7" t="s">
        <v>601</v>
      </c>
      <c r="C166" s="7" t="s">
        <v>2016</v>
      </c>
      <c r="D166" s="7" t="s">
        <v>589</v>
      </c>
      <c r="E166" s="7" t="s">
        <v>120</v>
      </c>
      <c r="F166" s="7" t="s">
        <v>19</v>
      </c>
      <c r="G166" s="7" t="s">
        <v>2015</v>
      </c>
      <c r="J166" s="7" t="s">
        <v>2006</v>
      </c>
      <c r="M166" s="6">
        <v>44741</v>
      </c>
      <c r="O166" s="7" t="s">
        <v>20</v>
      </c>
      <c r="P166" s="7" t="s">
        <v>21</v>
      </c>
      <c r="Q166" s="7" t="s">
        <v>33</v>
      </c>
      <c r="R166" s="7" t="s">
        <v>23</v>
      </c>
      <c r="S166" s="7" t="s">
        <v>602</v>
      </c>
      <c r="T166" s="7" t="s">
        <v>203</v>
      </c>
      <c r="U166" s="7" t="s">
        <v>603</v>
      </c>
      <c r="V166" s="7" t="s">
        <v>283</v>
      </c>
      <c r="X166" s="2" t="str">
        <f>HYPERLINK("https://hsdes.intel.com/resource/14013177007","14013177007")</f>
        <v>14013177007</v>
      </c>
    </row>
    <row r="167" spans="1:24" x14ac:dyDescent="0.3">
      <c r="A167" s="5" t="str">
        <f>HYPERLINK("https://hsdes.intel.com/resource/14013177725","14013177725")</f>
        <v>14013177725</v>
      </c>
      <c r="B167" s="7" t="s">
        <v>604</v>
      </c>
      <c r="C167" s="7" t="s">
        <v>2016</v>
      </c>
      <c r="D167" s="7" t="s">
        <v>589</v>
      </c>
      <c r="E167" s="7" t="s">
        <v>120</v>
      </c>
      <c r="F167" s="7" t="s">
        <v>19</v>
      </c>
      <c r="G167" s="7" t="s">
        <v>2015</v>
      </c>
      <c r="J167" s="7" t="s">
        <v>2006</v>
      </c>
      <c r="M167" s="6">
        <v>44741</v>
      </c>
      <c r="O167" s="7" t="s">
        <v>102</v>
      </c>
      <c r="P167" s="7" t="s">
        <v>21</v>
      </c>
      <c r="Q167" s="7" t="s">
        <v>33</v>
      </c>
      <c r="R167" s="7" t="s">
        <v>23</v>
      </c>
      <c r="S167" s="7" t="s">
        <v>605</v>
      </c>
      <c r="T167" s="7" t="s">
        <v>203</v>
      </c>
      <c r="U167" s="7" t="s">
        <v>606</v>
      </c>
      <c r="V167" s="7" t="s">
        <v>283</v>
      </c>
      <c r="X167" s="2" t="str">
        <f>HYPERLINK("https://hsdes.intel.com/resource/14013177725","14013177725")</f>
        <v>14013177725</v>
      </c>
    </row>
    <row r="168" spans="1:24" x14ac:dyDescent="0.3">
      <c r="A168" s="5" t="str">
        <f>HYPERLINK("https://hsdes.intel.com/resource/14013177005","14013177005")</f>
        <v>14013177005</v>
      </c>
      <c r="B168" s="7" t="s">
        <v>607</v>
      </c>
      <c r="C168" s="7" t="s">
        <v>2016</v>
      </c>
      <c r="D168" s="7" t="s">
        <v>589</v>
      </c>
      <c r="E168" s="7" t="s">
        <v>120</v>
      </c>
      <c r="F168" s="7" t="s">
        <v>19</v>
      </c>
      <c r="G168" s="7" t="s">
        <v>2015</v>
      </c>
      <c r="J168" s="7" t="s">
        <v>2006</v>
      </c>
      <c r="M168" s="6">
        <v>44741</v>
      </c>
      <c r="O168" s="7" t="s">
        <v>31</v>
      </c>
      <c r="P168" s="7" t="s">
        <v>21</v>
      </c>
      <c r="Q168" s="7" t="s">
        <v>33</v>
      </c>
      <c r="R168" s="7" t="s">
        <v>23</v>
      </c>
      <c r="S168" s="7" t="s">
        <v>608</v>
      </c>
      <c r="T168" s="7" t="s">
        <v>203</v>
      </c>
      <c r="U168" s="7" t="s">
        <v>609</v>
      </c>
      <c r="V168" s="7" t="s">
        <v>283</v>
      </c>
      <c r="X168" s="2" t="str">
        <f>HYPERLINK("https://hsdes.intel.com/resource/14013177005","14013177005")</f>
        <v>14013177005</v>
      </c>
    </row>
    <row r="169" spans="1:24" x14ac:dyDescent="0.3">
      <c r="A169" s="5" t="str">
        <f>HYPERLINK("https://hsdes.intel.com/resource/14013158758","14013158758")</f>
        <v>14013158758</v>
      </c>
      <c r="B169" s="7" t="s">
        <v>610</v>
      </c>
      <c r="C169" s="7" t="s">
        <v>2020</v>
      </c>
      <c r="D169" s="7" t="s">
        <v>75</v>
      </c>
      <c r="E169" s="7" t="s">
        <v>18</v>
      </c>
      <c r="F169" s="7" t="s">
        <v>19</v>
      </c>
      <c r="G169" s="7" t="s">
        <v>2015</v>
      </c>
      <c r="J169" s="7" t="s">
        <v>2022</v>
      </c>
      <c r="M169" s="6">
        <v>44743</v>
      </c>
      <c r="O169" s="7" t="s">
        <v>31</v>
      </c>
      <c r="P169" s="7" t="s">
        <v>76</v>
      </c>
      <c r="Q169" s="7" t="s">
        <v>33</v>
      </c>
      <c r="R169" s="7" t="s">
        <v>23</v>
      </c>
      <c r="S169" s="7" t="s">
        <v>611</v>
      </c>
      <c r="T169" s="7" t="s">
        <v>241</v>
      </c>
      <c r="U169" s="7" t="s">
        <v>612</v>
      </c>
      <c r="V169" s="7" t="s">
        <v>79</v>
      </c>
      <c r="X169" s="5" t="str">
        <f>HYPERLINK("https://hsdes.intel.com/resource/14013158758","14013158758")</f>
        <v>14013158758</v>
      </c>
    </row>
    <row r="170" spans="1:24" x14ac:dyDescent="0.3">
      <c r="A170" s="2" t="str">
        <f>HYPERLINK("https://hsdes.intel.com/resource/14013180508","14013180508")</f>
        <v>14013180508</v>
      </c>
      <c r="B170" s="7" t="s">
        <v>613</v>
      </c>
      <c r="C170" s="7" t="s">
        <v>2016</v>
      </c>
      <c r="D170" s="7" t="s">
        <v>29</v>
      </c>
      <c r="E170" s="7" t="s">
        <v>18</v>
      </c>
      <c r="F170" s="7" t="s">
        <v>19</v>
      </c>
      <c r="G170" s="7" t="s">
        <v>2015</v>
      </c>
      <c r="J170" s="7" t="s">
        <v>30</v>
      </c>
      <c r="M170" s="6"/>
      <c r="O170" s="7" t="s">
        <v>31</v>
      </c>
      <c r="P170" s="7" t="s">
        <v>32</v>
      </c>
      <c r="Q170" s="7" t="s">
        <v>33</v>
      </c>
      <c r="R170" s="7" t="s">
        <v>23</v>
      </c>
      <c r="S170" s="7" t="s">
        <v>614</v>
      </c>
      <c r="T170" s="7" t="s">
        <v>138</v>
      </c>
      <c r="U170" s="7" t="s">
        <v>615</v>
      </c>
      <c r="V170" s="7" t="s">
        <v>37</v>
      </c>
      <c r="X170" s="2" t="str">
        <f>HYPERLINK("https://hsdes.intel.com/resource/14013180508","14013180508")</f>
        <v>14013180508</v>
      </c>
    </row>
    <row r="171" spans="1:24" x14ac:dyDescent="0.3">
      <c r="A171" s="2" t="str">
        <f>HYPERLINK("https://hsdes.intel.com/resource/14013161630","14013161630")</f>
        <v>14013161630</v>
      </c>
      <c r="B171" s="7" t="s">
        <v>616</v>
      </c>
      <c r="C171" s="7" t="s">
        <v>2016</v>
      </c>
      <c r="D171" s="7" t="s">
        <v>264</v>
      </c>
      <c r="E171" s="7" t="s">
        <v>18</v>
      </c>
      <c r="F171" s="7" t="s">
        <v>19</v>
      </c>
      <c r="G171" s="7" t="s">
        <v>2015</v>
      </c>
      <c r="J171" s="7" t="s">
        <v>30</v>
      </c>
      <c r="M171" s="6"/>
      <c r="O171" s="7" t="s">
        <v>31</v>
      </c>
      <c r="P171" s="7" t="s">
        <v>32</v>
      </c>
      <c r="Q171" s="7" t="s">
        <v>33</v>
      </c>
      <c r="R171" s="7" t="s">
        <v>23</v>
      </c>
      <c r="S171" s="7" t="s">
        <v>617</v>
      </c>
      <c r="T171" s="7" t="s">
        <v>203</v>
      </c>
      <c r="U171" s="7" t="s">
        <v>618</v>
      </c>
      <c r="V171" s="7" t="s">
        <v>267</v>
      </c>
      <c r="X171" s="2" t="str">
        <f>HYPERLINK("https://hsdes.intel.com/resource/14013161630","14013161630")</f>
        <v>14013161630</v>
      </c>
    </row>
    <row r="172" spans="1:24" x14ac:dyDescent="0.3">
      <c r="A172" s="2" t="str">
        <f>HYPERLINK("https://hsdes.intel.com/resource/14013161629","14013161629")</f>
        <v>14013161629</v>
      </c>
      <c r="B172" s="7" t="s">
        <v>619</v>
      </c>
      <c r="C172" s="7" t="s">
        <v>2020</v>
      </c>
      <c r="D172" s="7" t="s">
        <v>264</v>
      </c>
      <c r="E172" s="7" t="s">
        <v>18</v>
      </c>
      <c r="F172" s="7" t="s">
        <v>19</v>
      </c>
      <c r="G172" s="7" t="s">
        <v>2015</v>
      </c>
      <c r="J172" s="7" t="s">
        <v>2022</v>
      </c>
      <c r="M172" s="6">
        <v>44743</v>
      </c>
      <c r="O172" s="7" t="s">
        <v>31</v>
      </c>
      <c r="P172" s="7" t="s">
        <v>32</v>
      </c>
      <c r="Q172" s="7" t="s">
        <v>33</v>
      </c>
      <c r="R172" s="7" t="s">
        <v>23</v>
      </c>
      <c r="S172" s="7" t="s">
        <v>620</v>
      </c>
      <c r="T172" s="7" t="s">
        <v>203</v>
      </c>
      <c r="U172" s="7" t="s">
        <v>621</v>
      </c>
      <c r="V172" s="7" t="s">
        <v>267</v>
      </c>
      <c r="X172" s="2" t="str">
        <f>HYPERLINK("https://hsdes.intel.com/resource/14013161629","14013161629")</f>
        <v>14013161629</v>
      </c>
    </row>
    <row r="173" spans="1:24" x14ac:dyDescent="0.3">
      <c r="A173" s="2" t="str">
        <f>HYPERLINK("https://hsdes.intel.com/resource/14013161623","14013161623")</f>
        <v>14013161623</v>
      </c>
      <c r="B173" s="7" t="s">
        <v>622</v>
      </c>
      <c r="C173" s="7" t="s">
        <v>2016</v>
      </c>
      <c r="D173" s="7" t="s">
        <v>264</v>
      </c>
      <c r="E173" s="7" t="s">
        <v>18</v>
      </c>
      <c r="F173" s="7" t="s">
        <v>19</v>
      </c>
      <c r="G173" s="7" t="s">
        <v>2015</v>
      </c>
      <c r="J173" s="7" t="s">
        <v>30</v>
      </c>
      <c r="M173" s="6"/>
      <c r="O173" s="7" t="s">
        <v>31</v>
      </c>
      <c r="P173" s="7" t="s">
        <v>32</v>
      </c>
      <c r="Q173" s="7" t="s">
        <v>33</v>
      </c>
      <c r="R173" s="7" t="s">
        <v>23</v>
      </c>
      <c r="S173" s="7" t="s">
        <v>623</v>
      </c>
      <c r="T173" s="7" t="s">
        <v>203</v>
      </c>
      <c r="U173" s="7" t="s">
        <v>624</v>
      </c>
      <c r="V173" s="7" t="s">
        <v>267</v>
      </c>
      <c r="X173" s="2" t="str">
        <f>HYPERLINK("https://hsdes.intel.com/resource/14013161623","14013161623")</f>
        <v>14013161623</v>
      </c>
    </row>
    <row r="174" spans="1:24" x14ac:dyDescent="0.3">
      <c r="A174" s="2" t="str">
        <f>HYPERLINK("https://hsdes.intel.com/resource/14013176948","14013176948")</f>
        <v>14013176948</v>
      </c>
      <c r="B174" s="7" t="s">
        <v>625</v>
      </c>
      <c r="C174" s="7" t="s">
        <v>2016</v>
      </c>
      <c r="D174" s="7" t="s">
        <v>172</v>
      </c>
      <c r="E174" s="7" t="s">
        <v>120</v>
      </c>
      <c r="F174" s="7" t="s">
        <v>19</v>
      </c>
      <c r="G174" s="7" t="s">
        <v>2015</v>
      </c>
      <c r="J174" s="7" t="s">
        <v>30</v>
      </c>
      <c r="M174" s="6"/>
      <c r="O174" s="7" t="s">
        <v>31</v>
      </c>
      <c r="P174" s="7" t="s">
        <v>173</v>
      </c>
      <c r="Q174" s="7" t="s">
        <v>33</v>
      </c>
      <c r="R174" s="7" t="s">
        <v>23</v>
      </c>
      <c r="S174" s="7" t="s">
        <v>626</v>
      </c>
      <c r="T174" s="7" t="s">
        <v>203</v>
      </c>
      <c r="U174" s="7" t="s">
        <v>627</v>
      </c>
      <c r="V174" s="7" t="s">
        <v>177</v>
      </c>
      <c r="X174" s="2" t="str">
        <f>HYPERLINK("https://hsdes.intel.com/resource/14013176948","14013176948")</f>
        <v>14013176948</v>
      </c>
    </row>
    <row r="175" spans="1:24" x14ac:dyDescent="0.3">
      <c r="A175" s="2" t="str">
        <f>HYPERLINK("https://hsdes.intel.com/resource/14013164746","14013164746")</f>
        <v>14013164746</v>
      </c>
      <c r="B175" s="7" t="s">
        <v>628</v>
      </c>
      <c r="C175" s="7" t="s">
        <v>2020</v>
      </c>
      <c r="D175" s="7" t="s">
        <v>264</v>
      </c>
      <c r="E175" s="7" t="s">
        <v>18</v>
      </c>
      <c r="F175" s="7" t="s">
        <v>19</v>
      </c>
      <c r="G175" s="7" t="s">
        <v>2015</v>
      </c>
      <c r="J175" s="7" t="s">
        <v>2022</v>
      </c>
      <c r="M175" s="6">
        <v>44743</v>
      </c>
      <c r="O175" s="7" t="s">
        <v>31</v>
      </c>
      <c r="P175" s="7" t="s">
        <v>32</v>
      </c>
      <c r="Q175" s="7" t="s">
        <v>33</v>
      </c>
      <c r="R175" s="7" t="s">
        <v>23</v>
      </c>
      <c r="S175" s="7" t="s">
        <v>629</v>
      </c>
      <c r="T175" s="7" t="s">
        <v>203</v>
      </c>
      <c r="U175" s="7" t="s">
        <v>630</v>
      </c>
      <c r="V175" s="7" t="s">
        <v>267</v>
      </c>
      <c r="X175" s="2" t="str">
        <f>HYPERLINK("https://hsdes.intel.com/resource/14013164746","14013164746")</f>
        <v>14013164746</v>
      </c>
    </row>
    <row r="176" spans="1:24" x14ac:dyDescent="0.3">
      <c r="A176" s="2" t="str">
        <f>HYPERLINK("https://hsdes.intel.com/resource/14013164753","14013164753")</f>
        <v>14013164753</v>
      </c>
      <c r="B176" s="7" t="s">
        <v>631</v>
      </c>
      <c r="C176" s="7" t="s">
        <v>2020</v>
      </c>
      <c r="D176" s="7" t="s">
        <v>264</v>
      </c>
      <c r="E176" s="7" t="s">
        <v>18</v>
      </c>
      <c r="F176" s="7" t="s">
        <v>19</v>
      </c>
      <c r="G176" s="7" t="s">
        <v>2015</v>
      </c>
      <c r="J176" s="7" t="s">
        <v>2022</v>
      </c>
      <c r="M176" s="6">
        <v>44743</v>
      </c>
      <c r="O176" s="7" t="s">
        <v>31</v>
      </c>
      <c r="P176" s="7" t="s">
        <v>32</v>
      </c>
      <c r="Q176" s="7" t="s">
        <v>33</v>
      </c>
      <c r="R176" s="7" t="s">
        <v>23</v>
      </c>
      <c r="S176" s="7" t="s">
        <v>632</v>
      </c>
      <c r="T176" s="7" t="s">
        <v>203</v>
      </c>
      <c r="U176" s="7" t="s">
        <v>633</v>
      </c>
      <c r="V176" s="7" t="s">
        <v>267</v>
      </c>
      <c r="X176" s="5" t="str">
        <f>HYPERLINK("https://hsdes.intel.com/resource/14013164753","14013164753")</f>
        <v>14013164753</v>
      </c>
    </row>
    <row r="177" spans="1:24" x14ac:dyDescent="0.3">
      <c r="A177" s="2" t="str">
        <f>HYPERLINK("https://hsdes.intel.com/resource/14013177261","14013177261")</f>
        <v>14013177261</v>
      </c>
      <c r="B177" s="7" t="s">
        <v>634</v>
      </c>
      <c r="C177" s="7" t="s">
        <v>2020</v>
      </c>
      <c r="D177" s="7" t="s">
        <v>635</v>
      </c>
      <c r="E177" s="7" t="s">
        <v>18</v>
      </c>
      <c r="F177" s="7" t="s">
        <v>19</v>
      </c>
      <c r="G177" s="7" t="s">
        <v>2015</v>
      </c>
      <c r="J177" s="7" t="s">
        <v>2019</v>
      </c>
      <c r="M177" s="6">
        <v>44742</v>
      </c>
      <c r="O177" s="7" t="s">
        <v>20</v>
      </c>
      <c r="P177" s="7" t="s">
        <v>173</v>
      </c>
      <c r="Q177" s="7" t="s">
        <v>33</v>
      </c>
      <c r="R177" s="7" t="s">
        <v>23</v>
      </c>
      <c r="S177" s="7" t="s">
        <v>636</v>
      </c>
      <c r="T177" s="7" t="s">
        <v>203</v>
      </c>
      <c r="U177" s="7" t="s">
        <v>637</v>
      </c>
      <c r="V177" s="7" t="s">
        <v>177</v>
      </c>
      <c r="X177" s="2" t="str">
        <f>HYPERLINK("https://hsdes.intel.com/resource/14013177261","14013177261")</f>
        <v>14013177261</v>
      </c>
    </row>
    <row r="178" spans="1:24" x14ac:dyDescent="0.3">
      <c r="A178" s="2" t="str">
        <f>HYPERLINK("https://hsdes.intel.com/resource/14013177264","14013177264")</f>
        <v>14013177264</v>
      </c>
      <c r="B178" s="7" t="s">
        <v>638</v>
      </c>
      <c r="C178" s="7" t="s">
        <v>2020</v>
      </c>
      <c r="D178" s="7" t="s">
        <v>635</v>
      </c>
      <c r="E178" s="7" t="s">
        <v>18</v>
      </c>
      <c r="F178" s="7" t="s">
        <v>19</v>
      </c>
      <c r="G178" s="7" t="s">
        <v>2015</v>
      </c>
      <c r="J178" s="7" t="s">
        <v>2019</v>
      </c>
      <c r="M178" s="6">
        <v>44742</v>
      </c>
      <c r="O178" s="7" t="s">
        <v>20</v>
      </c>
      <c r="P178" s="7" t="s">
        <v>173</v>
      </c>
      <c r="Q178" s="7" t="s">
        <v>33</v>
      </c>
      <c r="R178" s="7" t="s">
        <v>145</v>
      </c>
      <c r="S178" s="7" t="s">
        <v>639</v>
      </c>
      <c r="T178" s="7" t="s">
        <v>203</v>
      </c>
      <c r="U178" s="7" t="s">
        <v>640</v>
      </c>
      <c r="V178" s="7" t="s">
        <v>177</v>
      </c>
      <c r="X178" s="2" t="str">
        <f>HYPERLINK("https://hsdes.intel.com/resource/14013177264","14013177264")</f>
        <v>14013177264</v>
      </c>
    </row>
    <row r="179" spans="1:24" x14ac:dyDescent="0.3">
      <c r="A179" s="2" t="str">
        <f>HYPERLINK("https://hsdes.intel.com/resource/14013177266","14013177266")</f>
        <v>14013177266</v>
      </c>
      <c r="B179" s="7" t="s">
        <v>641</v>
      </c>
      <c r="C179" s="7" t="s">
        <v>2020</v>
      </c>
      <c r="D179" s="7" t="s">
        <v>635</v>
      </c>
      <c r="E179" s="7" t="s">
        <v>18</v>
      </c>
      <c r="F179" s="7" t="s">
        <v>19</v>
      </c>
      <c r="G179" s="7" t="s">
        <v>2015</v>
      </c>
      <c r="J179" s="7" t="s">
        <v>2019</v>
      </c>
      <c r="M179" s="6">
        <v>44742</v>
      </c>
      <c r="O179" s="7" t="s">
        <v>20</v>
      </c>
      <c r="P179" s="7" t="s">
        <v>173</v>
      </c>
      <c r="Q179" s="7" t="s">
        <v>33</v>
      </c>
      <c r="R179" s="7" t="s">
        <v>145</v>
      </c>
      <c r="S179" s="7" t="s">
        <v>642</v>
      </c>
      <c r="T179" s="7" t="s">
        <v>203</v>
      </c>
      <c r="U179" s="7" t="s">
        <v>643</v>
      </c>
      <c r="V179" s="7" t="s">
        <v>177</v>
      </c>
      <c r="X179" s="2" t="str">
        <f>HYPERLINK("https://hsdes.intel.com/resource/14013177266","14013177266")</f>
        <v>14013177266</v>
      </c>
    </row>
    <row r="180" spans="1:24" x14ac:dyDescent="0.3">
      <c r="A180" s="2" t="str">
        <f>HYPERLINK("https://hsdes.intel.com/resource/14013161490","14013161490")</f>
        <v>14013161490</v>
      </c>
      <c r="B180" s="20" t="s">
        <v>644</v>
      </c>
      <c r="C180" s="7" t="s">
        <v>2020</v>
      </c>
      <c r="D180" s="7" t="s">
        <v>398</v>
      </c>
      <c r="E180" s="7" t="s">
        <v>18</v>
      </c>
      <c r="F180" s="7" t="s">
        <v>19</v>
      </c>
      <c r="G180" s="7" t="s">
        <v>2015</v>
      </c>
      <c r="J180" s="7" t="s">
        <v>2018</v>
      </c>
      <c r="M180" s="6">
        <v>44743</v>
      </c>
      <c r="O180" s="7" t="s">
        <v>31</v>
      </c>
      <c r="P180" s="7" t="s">
        <v>144</v>
      </c>
      <c r="Q180" s="7" t="s">
        <v>33</v>
      </c>
      <c r="R180" s="7" t="s">
        <v>145</v>
      </c>
      <c r="S180" s="7" t="s">
        <v>645</v>
      </c>
      <c r="T180" s="7" t="s">
        <v>203</v>
      </c>
      <c r="U180" s="7" t="s">
        <v>646</v>
      </c>
      <c r="V180" s="7" t="s">
        <v>200</v>
      </c>
      <c r="X180" s="25" t="str">
        <f>HYPERLINK("https://hsdes.intel.com/resource/14013161490","14013161490")</f>
        <v>14013161490</v>
      </c>
    </row>
    <row r="181" spans="1:24" x14ac:dyDescent="0.3">
      <c r="A181" s="3" t="str">
        <f>HYPERLINK("https://hsdes.intel.com/resource/14013163101","14013163101")</f>
        <v>14013163101</v>
      </c>
      <c r="B181" s="7" t="s">
        <v>647</v>
      </c>
      <c r="C181" s="7" t="s">
        <v>2016</v>
      </c>
      <c r="D181" s="7" t="s">
        <v>235</v>
      </c>
      <c r="E181" s="7" t="s">
        <v>18</v>
      </c>
      <c r="F181" s="7" t="s">
        <v>19</v>
      </c>
      <c r="G181" s="7" t="s">
        <v>2015</v>
      </c>
      <c r="J181" s="7" t="s">
        <v>2017</v>
      </c>
      <c r="M181" s="6">
        <v>44743</v>
      </c>
      <c r="O181" s="7" t="s">
        <v>31</v>
      </c>
      <c r="P181" s="7" t="s">
        <v>184</v>
      </c>
      <c r="Q181" s="7" t="s">
        <v>33</v>
      </c>
      <c r="R181" s="7" t="s">
        <v>145</v>
      </c>
      <c r="S181" s="7" t="s">
        <v>648</v>
      </c>
      <c r="T181" s="7" t="s">
        <v>203</v>
      </c>
      <c r="U181" s="7" t="s">
        <v>649</v>
      </c>
      <c r="V181" s="7" t="s">
        <v>187</v>
      </c>
      <c r="X181" s="3" t="str">
        <f>HYPERLINK("https://hsdes.intel.com/resource/14013163101","14013163101")</f>
        <v>14013163101</v>
      </c>
    </row>
    <row r="182" spans="1:24" x14ac:dyDescent="0.3">
      <c r="A182" s="2" t="str">
        <f>HYPERLINK("https://hsdes.intel.com/resource/14013165037","14013165037")</f>
        <v>14013165037</v>
      </c>
      <c r="B182" s="7" t="s">
        <v>650</v>
      </c>
      <c r="C182" s="7" t="s">
        <v>2016</v>
      </c>
      <c r="D182" s="7" t="s">
        <v>280</v>
      </c>
      <c r="E182" s="7" t="s">
        <v>18</v>
      </c>
      <c r="F182" s="7" t="s">
        <v>19</v>
      </c>
      <c r="G182" s="7" t="s">
        <v>2015</v>
      </c>
      <c r="J182" s="7" t="s">
        <v>30</v>
      </c>
      <c r="M182" s="6"/>
      <c r="O182" s="7" t="s">
        <v>31</v>
      </c>
      <c r="P182" s="7" t="s">
        <v>173</v>
      </c>
      <c r="Q182" s="7" t="s">
        <v>33</v>
      </c>
      <c r="R182" s="7" t="s">
        <v>23</v>
      </c>
      <c r="S182" s="7" t="s">
        <v>651</v>
      </c>
      <c r="T182" s="7" t="s">
        <v>175</v>
      </c>
      <c r="U182" s="7" t="s">
        <v>652</v>
      </c>
      <c r="V182" s="7" t="s">
        <v>283</v>
      </c>
      <c r="X182" s="2" t="str">
        <f>HYPERLINK("https://hsdes.intel.com/resource/14013165037","14013165037")</f>
        <v>14013165037</v>
      </c>
    </row>
    <row r="183" spans="1:24" x14ac:dyDescent="0.3">
      <c r="A183" s="5" t="str">
        <f>HYPERLINK("https://hsdes.intel.com/resource/14013174845","14013174845")</f>
        <v>14013174845</v>
      </c>
      <c r="B183" s="7" t="s">
        <v>653</v>
      </c>
      <c r="C183" s="7" t="s">
        <v>2020</v>
      </c>
      <c r="D183" s="7" t="s">
        <v>543</v>
      </c>
      <c r="E183" s="7" t="s">
        <v>18</v>
      </c>
      <c r="F183" s="7" t="s">
        <v>19</v>
      </c>
      <c r="G183" s="7" t="s">
        <v>2015</v>
      </c>
      <c r="J183" s="7" t="s">
        <v>2017</v>
      </c>
      <c r="M183" s="6">
        <v>44743</v>
      </c>
      <c r="O183" s="7" t="s">
        <v>31</v>
      </c>
      <c r="P183" s="7" t="s">
        <v>184</v>
      </c>
      <c r="Q183" s="7" t="s">
        <v>33</v>
      </c>
      <c r="R183" s="7" t="s">
        <v>145</v>
      </c>
      <c r="S183" s="7" t="s">
        <v>654</v>
      </c>
      <c r="T183" s="7" t="s">
        <v>175</v>
      </c>
      <c r="U183" s="7" t="s">
        <v>655</v>
      </c>
      <c r="V183" s="7" t="s">
        <v>187</v>
      </c>
      <c r="X183" s="2" t="str">
        <f>HYPERLINK("https://hsdes.intel.com/resource/14013174845","14013174845")</f>
        <v>14013174845</v>
      </c>
    </row>
    <row r="184" spans="1:24" x14ac:dyDescent="0.3">
      <c r="A184" s="2" t="str">
        <f>HYPERLINK("https://hsdes.intel.com/resource/14013177900","14013177900")</f>
        <v>14013177900</v>
      </c>
      <c r="B184" s="7" t="s">
        <v>656</v>
      </c>
      <c r="C184" s="7" t="s">
        <v>1968</v>
      </c>
      <c r="D184" s="7" t="s">
        <v>172</v>
      </c>
      <c r="E184" s="7" t="s">
        <v>18</v>
      </c>
      <c r="F184" s="7" t="s">
        <v>19</v>
      </c>
      <c r="G184" s="7" t="s">
        <v>1999</v>
      </c>
      <c r="J184" s="7" t="s">
        <v>2006</v>
      </c>
      <c r="L184" s="7" t="s">
        <v>657</v>
      </c>
      <c r="M184" s="6"/>
      <c r="O184" s="7" t="s">
        <v>31</v>
      </c>
      <c r="P184" s="7" t="s">
        <v>173</v>
      </c>
      <c r="Q184" s="7" t="s">
        <v>33</v>
      </c>
      <c r="R184" s="7" t="s">
        <v>145</v>
      </c>
      <c r="S184" s="7" t="s">
        <v>658</v>
      </c>
      <c r="T184" s="7" t="s">
        <v>175</v>
      </c>
      <c r="U184" s="7" t="s">
        <v>659</v>
      </c>
      <c r="V184" s="7" t="s">
        <v>177</v>
      </c>
      <c r="X184" s="2" t="str">
        <f>HYPERLINK("https://hsdes.intel.com/resource/14013177900","14013177900")</f>
        <v>14013177900</v>
      </c>
    </row>
    <row r="185" spans="1:24" x14ac:dyDescent="0.3">
      <c r="A185" s="2" t="str">
        <f>HYPERLINK("https://hsdes.intel.com/resource/14013174763","14013174763")</f>
        <v>14013174763</v>
      </c>
      <c r="B185" s="7" t="s">
        <v>660</v>
      </c>
      <c r="C185" s="7" t="s">
        <v>2020</v>
      </c>
      <c r="D185" s="7" t="s">
        <v>543</v>
      </c>
      <c r="E185" s="7" t="s">
        <v>18</v>
      </c>
      <c r="F185" s="7" t="s">
        <v>19</v>
      </c>
      <c r="G185" s="7" t="s">
        <v>2015</v>
      </c>
      <c r="J185" s="7" t="s">
        <v>2017</v>
      </c>
      <c r="M185" s="6">
        <v>44743</v>
      </c>
      <c r="O185" s="7" t="s">
        <v>31</v>
      </c>
      <c r="P185" s="7" t="s">
        <v>184</v>
      </c>
      <c r="Q185" s="7" t="s">
        <v>33</v>
      </c>
      <c r="R185" s="7" t="s">
        <v>145</v>
      </c>
      <c r="S185" s="7" t="s">
        <v>661</v>
      </c>
      <c r="T185" s="7" t="s">
        <v>175</v>
      </c>
      <c r="U185" s="7" t="s">
        <v>662</v>
      </c>
      <c r="V185" s="7" t="s">
        <v>187</v>
      </c>
      <c r="X185" s="2" t="str">
        <f>HYPERLINK("https://hsdes.intel.com/resource/14013174763","14013174763")</f>
        <v>14013174763</v>
      </c>
    </row>
    <row r="186" spans="1:24" x14ac:dyDescent="0.3">
      <c r="A186" s="2" t="str">
        <f>HYPERLINK("https://hsdes.intel.com/resource/14013182569","14013182569")</f>
        <v>14013182569</v>
      </c>
      <c r="B186" s="7" t="s">
        <v>663</v>
      </c>
      <c r="C186" s="7" t="s">
        <v>2016</v>
      </c>
      <c r="D186" s="7" t="s">
        <v>136</v>
      </c>
      <c r="E186" s="7" t="s">
        <v>18</v>
      </c>
      <c r="F186" s="7" t="s">
        <v>19</v>
      </c>
      <c r="G186" s="7" t="s">
        <v>2015</v>
      </c>
      <c r="J186" s="7" t="s">
        <v>30</v>
      </c>
      <c r="M186" s="6"/>
      <c r="O186" s="7" t="s">
        <v>102</v>
      </c>
      <c r="P186" s="7" t="s">
        <v>76</v>
      </c>
      <c r="Q186" s="7" t="s">
        <v>33</v>
      </c>
      <c r="R186" s="7" t="s">
        <v>23</v>
      </c>
      <c r="S186" s="7" t="s">
        <v>664</v>
      </c>
      <c r="T186" s="7" t="s">
        <v>241</v>
      </c>
      <c r="U186" s="7" t="s">
        <v>665</v>
      </c>
      <c r="V186" s="7" t="s">
        <v>140</v>
      </c>
      <c r="X186" s="2" t="str">
        <f>HYPERLINK("https://hsdes.intel.com/resource/14013182569","14013182569")</f>
        <v>14013182569</v>
      </c>
    </row>
    <row r="187" spans="1:24" x14ac:dyDescent="0.3">
      <c r="A187" s="2" t="str">
        <f>HYPERLINK("https://hsdes.intel.com/resource/14013160614","14013160614")</f>
        <v>14013160614</v>
      </c>
      <c r="B187" s="7" t="s">
        <v>666</v>
      </c>
      <c r="C187" s="7" t="s">
        <v>2020</v>
      </c>
      <c r="D187" s="7" t="s">
        <v>264</v>
      </c>
      <c r="E187" s="7" t="s">
        <v>18</v>
      </c>
      <c r="F187" s="7" t="s">
        <v>19</v>
      </c>
      <c r="G187" s="7" t="s">
        <v>2015</v>
      </c>
      <c r="H187" s="20"/>
      <c r="J187" s="7" t="s">
        <v>2022</v>
      </c>
      <c r="M187" s="6">
        <v>44743</v>
      </c>
      <c r="O187" s="7" t="s">
        <v>31</v>
      </c>
      <c r="P187" s="7" t="s">
        <v>32</v>
      </c>
      <c r="Q187" s="7" t="s">
        <v>33</v>
      </c>
      <c r="R187" s="7" t="s">
        <v>23</v>
      </c>
      <c r="S187" s="7" t="s">
        <v>667</v>
      </c>
      <c r="T187" s="7" t="s">
        <v>203</v>
      </c>
      <c r="U187" s="7" t="s">
        <v>668</v>
      </c>
      <c r="V187" s="7" t="s">
        <v>267</v>
      </c>
      <c r="X187" s="2" t="str">
        <f>HYPERLINK("https://hsdes.intel.com/resource/14013160614","14013160614")</f>
        <v>14013160614</v>
      </c>
    </row>
    <row r="188" spans="1:24" x14ac:dyDescent="0.3">
      <c r="A188" s="2" t="str">
        <f>HYPERLINK("https://hsdes.intel.com/resource/14013161693","14013161693")</f>
        <v>14013161693</v>
      </c>
      <c r="B188" s="7" t="s">
        <v>669</v>
      </c>
      <c r="C188" s="7" t="s">
        <v>2020</v>
      </c>
      <c r="D188" s="7" t="s">
        <v>264</v>
      </c>
      <c r="E188" s="7" t="s">
        <v>18</v>
      </c>
      <c r="F188" s="7" t="s">
        <v>19</v>
      </c>
      <c r="G188" s="7" t="s">
        <v>2015</v>
      </c>
      <c r="J188" s="7" t="s">
        <v>2022</v>
      </c>
      <c r="M188" s="6">
        <v>44743</v>
      </c>
      <c r="O188" s="7" t="s">
        <v>31</v>
      </c>
      <c r="P188" s="7" t="s">
        <v>32</v>
      </c>
      <c r="Q188" s="7" t="s">
        <v>33</v>
      </c>
      <c r="R188" s="7" t="s">
        <v>23</v>
      </c>
      <c r="S188" s="7" t="s">
        <v>670</v>
      </c>
      <c r="T188" s="7" t="s">
        <v>203</v>
      </c>
      <c r="U188" s="7" t="s">
        <v>671</v>
      </c>
      <c r="V188" s="7" t="s">
        <v>267</v>
      </c>
      <c r="X188" s="2" t="str">
        <f>HYPERLINK("https://hsdes.intel.com/resource/14013161693","14013161693")</f>
        <v>14013161693</v>
      </c>
    </row>
    <row r="189" spans="1:24" x14ac:dyDescent="0.3">
      <c r="A189" s="2" t="str">
        <f>HYPERLINK("https://hsdes.intel.com/resource/14013115489","14013115489")</f>
        <v>14013115489</v>
      </c>
      <c r="B189" s="7" t="s">
        <v>672</v>
      </c>
      <c r="C189" s="7" t="s">
        <v>2016</v>
      </c>
      <c r="D189" s="7" t="s">
        <v>75</v>
      </c>
      <c r="E189" s="7" t="s">
        <v>18</v>
      </c>
      <c r="F189" s="7" t="s">
        <v>19</v>
      </c>
      <c r="G189" s="7" t="s">
        <v>2015</v>
      </c>
      <c r="J189" s="7" t="s">
        <v>30</v>
      </c>
      <c r="M189" s="6"/>
      <c r="O189" s="7" t="s">
        <v>31</v>
      </c>
      <c r="P189" s="7" t="s">
        <v>76</v>
      </c>
      <c r="Q189" s="7" t="s">
        <v>22</v>
      </c>
      <c r="R189" s="7" t="s">
        <v>23</v>
      </c>
      <c r="S189" s="7" t="s">
        <v>673</v>
      </c>
      <c r="T189" s="7" t="s">
        <v>190</v>
      </c>
      <c r="U189" s="7" t="s">
        <v>674</v>
      </c>
      <c r="V189" s="7" t="s">
        <v>79</v>
      </c>
      <c r="X189" s="2" t="str">
        <f>HYPERLINK("https://hsdes.intel.com/resource/14013115489","14013115489")</f>
        <v>14013115489</v>
      </c>
    </row>
    <row r="190" spans="1:24" x14ac:dyDescent="0.3">
      <c r="A190" s="2" t="str">
        <f>HYPERLINK("https://hsdes.intel.com/resource/14013163449","14013163449")</f>
        <v>14013163449</v>
      </c>
      <c r="B190" s="7" t="s">
        <v>675</v>
      </c>
      <c r="C190" s="7" t="s">
        <v>2016</v>
      </c>
      <c r="D190" s="7" t="s">
        <v>17</v>
      </c>
      <c r="E190" s="7" t="s">
        <v>18</v>
      </c>
      <c r="F190" s="7" t="s">
        <v>19</v>
      </c>
      <c r="G190" s="7" t="s">
        <v>2015</v>
      </c>
      <c r="J190" s="7" t="s">
        <v>2006</v>
      </c>
      <c r="M190" s="6">
        <v>44742</v>
      </c>
      <c r="N190" s="6"/>
      <c r="O190" s="7" t="s">
        <v>102</v>
      </c>
      <c r="P190" s="7" t="s">
        <v>21</v>
      </c>
      <c r="Q190" s="7" t="s">
        <v>33</v>
      </c>
      <c r="R190" s="7" t="s">
        <v>23</v>
      </c>
      <c r="S190" s="7" t="s">
        <v>676</v>
      </c>
      <c r="T190" s="7" t="s">
        <v>357</v>
      </c>
      <c r="U190" s="7" t="s">
        <v>677</v>
      </c>
      <c r="V190" s="7" t="s">
        <v>27</v>
      </c>
      <c r="X190" s="5" t="str">
        <f>HYPERLINK("https://hsdes.intel.com/resource/14013163449","14013163449")</f>
        <v>14013163449</v>
      </c>
    </row>
    <row r="191" spans="1:24" x14ac:dyDescent="0.3">
      <c r="A191" s="2" t="str">
        <f>HYPERLINK("https://hsdes.intel.com/resource/14013115165","14013115165")</f>
        <v>14013115165</v>
      </c>
      <c r="B191" s="7" t="s">
        <v>678</v>
      </c>
      <c r="C191" s="7" t="s">
        <v>2016</v>
      </c>
      <c r="D191" s="7" t="s">
        <v>254</v>
      </c>
      <c r="E191" s="7" t="s">
        <v>18</v>
      </c>
      <c r="F191" s="7" t="s">
        <v>19</v>
      </c>
      <c r="G191" s="7" t="s">
        <v>2015</v>
      </c>
      <c r="J191" s="7" t="s">
        <v>2007</v>
      </c>
      <c r="M191" s="6">
        <v>44741</v>
      </c>
      <c r="O191" s="7" t="s">
        <v>31</v>
      </c>
      <c r="P191" s="7" t="s">
        <v>161</v>
      </c>
      <c r="Q191" s="7" t="s">
        <v>22</v>
      </c>
      <c r="R191" s="7" t="s">
        <v>23</v>
      </c>
      <c r="S191" s="7" t="s">
        <v>679</v>
      </c>
      <c r="T191" s="7" t="s">
        <v>203</v>
      </c>
      <c r="U191" s="7" t="s">
        <v>680</v>
      </c>
      <c r="V191" s="7" t="s">
        <v>164</v>
      </c>
      <c r="X191" s="2" t="str">
        <f>HYPERLINK("https://hsdes.intel.com/resource/14013115165","14013115165")</f>
        <v>14013115165</v>
      </c>
    </row>
    <row r="192" spans="1:24" x14ac:dyDescent="0.3">
      <c r="A192" s="2" t="str">
        <f>HYPERLINK("https://hsdes.intel.com/resource/14013160620","14013160620")</f>
        <v>14013160620</v>
      </c>
      <c r="B192" s="7" t="s">
        <v>681</v>
      </c>
      <c r="C192" s="7" t="s">
        <v>1968</v>
      </c>
      <c r="D192" s="7" t="s">
        <v>264</v>
      </c>
      <c r="E192" s="7" t="s">
        <v>18</v>
      </c>
      <c r="F192" s="7" t="s">
        <v>19</v>
      </c>
      <c r="G192" s="7" t="s">
        <v>1999</v>
      </c>
      <c r="J192" s="7" t="s">
        <v>2006</v>
      </c>
      <c r="L192" s="7" t="s">
        <v>682</v>
      </c>
      <c r="M192" s="6"/>
      <c r="O192" s="7" t="s">
        <v>31</v>
      </c>
      <c r="P192" s="7" t="s">
        <v>32</v>
      </c>
      <c r="Q192" s="7" t="s">
        <v>33</v>
      </c>
      <c r="R192" s="7" t="s">
        <v>145</v>
      </c>
      <c r="S192" s="7" t="s">
        <v>683</v>
      </c>
      <c r="T192" s="7" t="s">
        <v>203</v>
      </c>
      <c r="U192" s="7" t="s">
        <v>684</v>
      </c>
      <c r="V192" s="7" t="s">
        <v>267</v>
      </c>
      <c r="X192" s="2" t="str">
        <f>HYPERLINK("https://hsdes.intel.com/resource/14013160620","14013160620")</f>
        <v>14013160620</v>
      </c>
    </row>
    <row r="193" spans="1:24" x14ac:dyDescent="0.3">
      <c r="A193" s="2" t="str">
        <f>HYPERLINK("https://hsdes.intel.com/resource/14013160613","14013160613")</f>
        <v>14013160613</v>
      </c>
      <c r="B193" s="7" t="s">
        <v>685</v>
      </c>
      <c r="C193" s="7" t="s">
        <v>1968</v>
      </c>
      <c r="D193" s="7" t="s">
        <v>264</v>
      </c>
      <c r="E193" s="7" t="s">
        <v>18</v>
      </c>
      <c r="F193" s="7" t="s">
        <v>19</v>
      </c>
      <c r="G193" s="7" t="s">
        <v>1999</v>
      </c>
      <c r="J193" s="7" t="s">
        <v>2006</v>
      </c>
      <c r="L193" s="7" t="s">
        <v>682</v>
      </c>
      <c r="M193" s="6"/>
      <c r="O193" s="7" t="s">
        <v>31</v>
      </c>
      <c r="P193" s="7" t="s">
        <v>32</v>
      </c>
      <c r="Q193" s="7" t="s">
        <v>33</v>
      </c>
      <c r="R193" s="7" t="s">
        <v>145</v>
      </c>
      <c r="S193" s="7" t="s">
        <v>686</v>
      </c>
      <c r="T193" s="7" t="s">
        <v>203</v>
      </c>
      <c r="U193" s="7" t="s">
        <v>687</v>
      </c>
      <c r="V193" s="7" t="s">
        <v>267</v>
      </c>
      <c r="X193" s="2" t="str">
        <f>HYPERLINK("https://hsdes.intel.com/resource/14013160613","14013160613")</f>
        <v>14013160613</v>
      </c>
    </row>
    <row r="194" spans="1:24" x14ac:dyDescent="0.3">
      <c r="A194" s="2" t="str">
        <f>HYPERLINK("https://hsdes.intel.com/resource/14013179479","14013179479")</f>
        <v>14013179479</v>
      </c>
      <c r="B194" s="7" t="s">
        <v>688</v>
      </c>
      <c r="C194" s="7" t="s">
        <v>1968</v>
      </c>
      <c r="D194" s="7" t="s">
        <v>264</v>
      </c>
      <c r="E194" s="7" t="s">
        <v>18</v>
      </c>
      <c r="F194" s="7" t="s">
        <v>19</v>
      </c>
      <c r="G194" s="7" t="s">
        <v>1999</v>
      </c>
      <c r="J194" s="7" t="s">
        <v>2006</v>
      </c>
      <c r="L194" s="7" t="s">
        <v>682</v>
      </c>
      <c r="M194" s="6"/>
      <c r="O194" s="7" t="s">
        <v>102</v>
      </c>
      <c r="P194" s="7" t="s">
        <v>32</v>
      </c>
      <c r="Q194" s="7" t="s">
        <v>33</v>
      </c>
      <c r="R194" s="7" t="s">
        <v>145</v>
      </c>
      <c r="S194" s="7" t="s">
        <v>689</v>
      </c>
      <c r="T194" s="7" t="s">
        <v>203</v>
      </c>
      <c r="U194" s="7" t="s">
        <v>690</v>
      </c>
      <c r="V194" s="7" t="s">
        <v>267</v>
      </c>
      <c r="X194" s="2" t="str">
        <f>HYPERLINK("https://hsdes.intel.com/resource/14013179479","14013179479")</f>
        <v>14013179479</v>
      </c>
    </row>
    <row r="195" spans="1:24" x14ac:dyDescent="0.3">
      <c r="A195" s="2" t="str">
        <f>HYPERLINK("https://hsdes.intel.com/resource/14013165526","14013165526")</f>
        <v>14013165526</v>
      </c>
      <c r="B195" s="7" t="s">
        <v>691</v>
      </c>
      <c r="C195" s="7" t="s">
        <v>2016</v>
      </c>
      <c r="D195" s="7" t="s">
        <v>254</v>
      </c>
      <c r="E195" s="7" t="s">
        <v>18</v>
      </c>
      <c r="F195" s="7" t="s">
        <v>19</v>
      </c>
      <c r="G195" s="7" t="s">
        <v>2015</v>
      </c>
      <c r="J195" s="7" t="s">
        <v>2007</v>
      </c>
      <c r="M195" s="6">
        <v>44741</v>
      </c>
      <c r="O195" s="7" t="s">
        <v>31</v>
      </c>
      <c r="P195" s="7" t="s">
        <v>161</v>
      </c>
      <c r="Q195" s="7" t="s">
        <v>33</v>
      </c>
      <c r="R195" s="7" t="s">
        <v>23</v>
      </c>
      <c r="S195" s="7" t="s">
        <v>692</v>
      </c>
      <c r="T195" s="7" t="s">
        <v>203</v>
      </c>
      <c r="U195" s="7" t="s">
        <v>693</v>
      </c>
      <c r="V195" s="7" t="s">
        <v>164</v>
      </c>
      <c r="X195" s="2" t="str">
        <f>HYPERLINK("https://hsdes.intel.com/resource/14013165526","14013165526")</f>
        <v>14013165526</v>
      </c>
    </row>
    <row r="196" spans="1:24" x14ac:dyDescent="0.3">
      <c r="A196" s="2" t="str">
        <f>HYPERLINK("https://hsdes.intel.com/resource/14013182324","14013182324")</f>
        <v>14013182324</v>
      </c>
      <c r="B196" s="7" t="s">
        <v>694</v>
      </c>
      <c r="C196" s="7" t="s">
        <v>2016</v>
      </c>
      <c r="D196" s="7" t="s">
        <v>17</v>
      </c>
      <c r="E196" s="7" t="s">
        <v>18</v>
      </c>
      <c r="F196" s="7" t="s">
        <v>19</v>
      </c>
      <c r="G196" s="7" t="s">
        <v>2015</v>
      </c>
      <c r="J196" s="7" t="s">
        <v>2007</v>
      </c>
      <c r="M196" s="6">
        <v>44741</v>
      </c>
      <c r="O196" s="7" t="s">
        <v>31</v>
      </c>
      <c r="P196" s="7" t="s">
        <v>21</v>
      </c>
      <c r="Q196" s="7" t="s">
        <v>33</v>
      </c>
      <c r="R196" s="7" t="s">
        <v>23</v>
      </c>
      <c r="S196" s="7" t="s">
        <v>695</v>
      </c>
      <c r="T196" s="7" t="s">
        <v>128</v>
      </c>
      <c r="U196" s="7" t="s">
        <v>696</v>
      </c>
      <c r="V196" s="7" t="s">
        <v>164</v>
      </c>
      <c r="X196" s="2" t="str">
        <f>HYPERLINK("https://hsdes.intel.com/resource/14013182324","14013182324")</f>
        <v>14013182324</v>
      </c>
    </row>
    <row r="197" spans="1:24" x14ac:dyDescent="0.3">
      <c r="A197" s="2" t="str">
        <f>HYPERLINK("https://hsdes.intel.com/resource/14013163080","14013163080")</f>
        <v>14013163080</v>
      </c>
      <c r="B197" s="7" t="s">
        <v>697</v>
      </c>
      <c r="C197" s="7" t="s">
        <v>2016</v>
      </c>
      <c r="D197" s="7" t="s">
        <v>575</v>
      </c>
      <c r="E197" s="7" t="s">
        <v>18</v>
      </c>
      <c r="F197" s="7" t="s">
        <v>19</v>
      </c>
      <c r="G197" s="7" t="s">
        <v>2015</v>
      </c>
      <c r="J197" s="7" t="s">
        <v>2028</v>
      </c>
      <c r="L197" s="6"/>
      <c r="M197" s="6">
        <v>44746</v>
      </c>
      <c r="O197" s="7" t="s">
        <v>20</v>
      </c>
      <c r="P197" s="7" t="s">
        <v>32</v>
      </c>
      <c r="Q197" s="7" t="s">
        <v>33</v>
      </c>
      <c r="R197" s="7" t="s">
        <v>23</v>
      </c>
      <c r="S197" s="7" t="s">
        <v>698</v>
      </c>
      <c r="T197" s="7" t="s">
        <v>699</v>
      </c>
      <c r="U197" s="7" t="s">
        <v>700</v>
      </c>
      <c r="V197" s="7" t="s">
        <v>37</v>
      </c>
      <c r="X197" s="2" t="str">
        <f>HYPERLINK("https://hsdes.intel.com/resource/14013163080","14013163080")</f>
        <v>14013163080</v>
      </c>
    </row>
    <row r="198" spans="1:24" x14ac:dyDescent="0.3">
      <c r="A198" s="5" t="str">
        <f>HYPERLINK("https://hsdes.intel.com/resource/14013159015","14013159015")</f>
        <v>14013159015</v>
      </c>
      <c r="B198" s="7" t="s">
        <v>701</v>
      </c>
      <c r="C198" s="7" t="s">
        <v>2016</v>
      </c>
      <c r="D198" s="7" t="s">
        <v>280</v>
      </c>
      <c r="E198" s="7" t="s">
        <v>18</v>
      </c>
      <c r="F198" s="7" t="s">
        <v>19</v>
      </c>
      <c r="G198" s="7" t="s">
        <v>2015</v>
      </c>
      <c r="J198" s="7" t="s">
        <v>2006</v>
      </c>
      <c r="M198" s="6">
        <v>44742</v>
      </c>
      <c r="O198" s="7" t="s">
        <v>31</v>
      </c>
      <c r="P198" s="7" t="s">
        <v>173</v>
      </c>
      <c r="Q198" s="7" t="s">
        <v>33</v>
      </c>
      <c r="R198" s="7" t="s">
        <v>23</v>
      </c>
      <c r="S198" s="7" t="s">
        <v>702</v>
      </c>
      <c r="T198" s="7" t="s">
        <v>703</v>
      </c>
      <c r="U198" s="7" t="s">
        <v>704</v>
      </c>
      <c r="V198" s="7" t="s">
        <v>283</v>
      </c>
      <c r="X198" s="2" t="str">
        <f>HYPERLINK("https://hsdes.intel.com/resource/14013159015","14013159015")</f>
        <v>14013159015</v>
      </c>
    </row>
    <row r="199" spans="1:24" x14ac:dyDescent="0.3">
      <c r="A199" s="5" t="str">
        <f>HYPERLINK("https://hsdes.intel.com/resource/14013157183","14013157183")</f>
        <v>14013157183</v>
      </c>
      <c r="B199" s="7" t="s">
        <v>705</v>
      </c>
      <c r="C199" s="7" t="s">
        <v>2016</v>
      </c>
      <c r="D199" s="7" t="s">
        <v>280</v>
      </c>
      <c r="E199" s="7" t="s">
        <v>18</v>
      </c>
      <c r="F199" s="7" t="s">
        <v>19</v>
      </c>
      <c r="G199" s="7" t="s">
        <v>2015</v>
      </c>
      <c r="J199" s="7" t="s">
        <v>2006</v>
      </c>
      <c r="M199" s="6">
        <v>44741</v>
      </c>
      <c r="O199" s="7" t="s">
        <v>102</v>
      </c>
      <c r="P199" s="7" t="s">
        <v>173</v>
      </c>
      <c r="Q199" s="7" t="s">
        <v>33</v>
      </c>
      <c r="R199" s="7" t="s">
        <v>23</v>
      </c>
      <c r="S199" s="7" t="s">
        <v>706</v>
      </c>
      <c r="T199" s="7" t="s">
        <v>44</v>
      </c>
      <c r="U199" s="7" t="s">
        <v>707</v>
      </c>
      <c r="V199" s="7" t="s">
        <v>283</v>
      </c>
      <c r="X199" s="2" t="str">
        <f>HYPERLINK("https://hsdes.intel.com/resource/14013157183","14013157183")</f>
        <v>14013157183</v>
      </c>
    </row>
    <row r="200" spans="1:24" x14ac:dyDescent="0.3">
      <c r="A200" s="5" t="str">
        <f>HYPERLINK("https://hsdes.intel.com/resource/14013157534","14013157534")</f>
        <v>14013157534</v>
      </c>
      <c r="B200" s="7" t="s">
        <v>708</v>
      </c>
      <c r="C200" s="7" t="s">
        <v>2016</v>
      </c>
      <c r="D200" s="7" t="s">
        <v>280</v>
      </c>
      <c r="E200" s="7" t="s">
        <v>18</v>
      </c>
      <c r="F200" s="7" t="s">
        <v>19</v>
      </c>
      <c r="G200" s="7" t="s">
        <v>2015</v>
      </c>
      <c r="J200" s="7" t="s">
        <v>2006</v>
      </c>
      <c r="L200" s="7" t="s">
        <v>285</v>
      </c>
      <c r="M200" s="6">
        <v>44742</v>
      </c>
      <c r="O200" s="7" t="s">
        <v>31</v>
      </c>
      <c r="P200" s="7" t="s">
        <v>173</v>
      </c>
      <c r="Q200" s="7" t="s">
        <v>33</v>
      </c>
      <c r="R200" s="7" t="s">
        <v>23</v>
      </c>
      <c r="S200" s="7" t="s">
        <v>709</v>
      </c>
      <c r="T200" s="7" t="s">
        <v>44</v>
      </c>
      <c r="U200" s="7" t="s">
        <v>710</v>
      </c>
      <c r="V200" s="7" t="s">
        <v>283</v>
      </c>
      <c r="X200" s="5" t="str">
        <f>HYPERLINK("https://hsdes.intel.com/resource/14013157534","14013157534")</f>
        <v>14013157534</v>
      </c>
    </row>
    <row r="201" spans="1:24" x14ac:dyDescent="0.3">
      <c r="A201" s="5" t="str">
        <f>HYPERLINK("https://hsdes.intel.com/resource/16014811724","16014811724")</f>
        <v>16014811724</v>
      </c>
      <c r="B201" s="20" t="s">
        <v>711</v>
      </c>
      <c r="C201" s="7" t="s">
        <v>2016</v>
      </c>
      <c r="D201" s="7" t="s">
        <v>543</v>
      </c>
      <c r="E201" s="7" t="s">
        <v>18</v>
      </c>
      <c r="F201" s="7" t="s">
        <v>19</v>
      </c>
      <c r="G201" s="7" t="s">
        <v>2015</v>
      </c>
      <c r="J201" s="7" t="s">
        <v>2017</v>
      </c>
      <c r="M201" s="6">
        <v>44742</v>
      </c>
      <c r="O201" s="7" t="s">
        <v>102</v>
      </c>
      <c r="P201" s="7" t="s">
        <v>184</v>
      </c>
      <c r="Q201" s="7" t="s">
        <v>33</v>
      </c>
      <c r="R201" s="7" t="s">
        <v>145</v>
      </c>
      <c r="S201" s="7" t="s">
        <v>712</v>
      </c>
      <c r="T201" s="7" t="s">
        <v>175</v>
      </c>
      <c r="U201" s="7" t="s">
        <v>713</v>
      </c>
      <c r="V201" s="7" t="s">
        <v>187</v>
      </c>
      <c r="X201" s="2" t="str">
        <f>HYPERLINK("https://hsdes.intel.com/resource/16014811724","16014811724")</f>
        <v>16014811724</v>
      </c>
    </row>
    <row r="202" spans="1:24" x14ac:dyDescent="0.3">
      <c r="A202" s="2" t="str">
        <f>HYPERLINK("https://hsdes.intel.com/resource/14013185407","14013185407")</f>
        <v>14013185407</v>
      </c>
      <c r="B202" s="7" t="s">
        <v>714</v>
      </c>
      <c r="C202" s="7" t="s">
        <v>2020</v>
      </c>
      <c r="D202" s="7" t="s">
        <v>547</v>
      </c>
      <c r="E202" s="7" t="s">
        <v>18</v>
      </c>
      <c r="F202" s="7" t="s">
        <v>19</v>
      </c>
      <c r="G202" s="7" t="s">
        <v>2015</v>
      </c>
      <c r="J202" s="7" t="s">
        <v>2022</v>
      </c>
      <c r="M202" s="6">
        <v>44742</v>
      </c>
      <c r="O202" s="7" t="s">
        <v>102</v>
      </c>
      <c r="P202" s="7" t="s">
        <v>21</v>
      </c>
      <c r="Q202" s="7" t="s">
        <v>33</v>
      </c>
      <c r="R202" s="7" t="s">
        <v>23</v>
      </c>
      <c r="S202" s="7" t="s">
        <v>715</v>
      </c>
      <c r="T202" s="7" t="s">
        <v>168</v>
      </c>
      <c r="U202" s="7" t="s">
        <v>716</v>
      </c>
      <c r="V202" s="7" t="s">
        <v>170</v>
      </c>
      <c r="X202" s="2" t="str">
        <f>HYPERLINK("https://hsdes.intel.com/resource/14013185407","14013185407")</f>
        <v>14013185407</v>
      </c>
    </row>
    <row r="203" spans="1:24" x14ac:dyDescent="0.3">
      <c r="A203" s="5" t="str">
        <f>HYPERLINK("https://hsdes.intel.com/resource/14013184108","14013184108")</f>
        <v>14013184108</v>
      </c>
      <c r="B203" s="7" t="s">
        <v>717</v>
      </c>
      <c r="C203" s="7" t="s">
        <v>2020</v>
      </c>
      <c r="D203" s="7" t="s">
        <v>547</v>
      </c>
      <c r="E203" s="7" t="s">
        <v>18</v>
      </c>
      <c r="F203" s="7" t="s">
        <v>19</v>
      </c>
      <c r="G203" s="7" t="s">
        <v>2015</v>
      </c>
      <c r="J203" s="7" t="s">
        <v>2022</v>
      </c>
      <c r="M203" s="6">
        <v>44742</v>
      </c>
      <c r="O203" s="7" t="s">
        <v>102</v>
      </c>
      <c r="P203" s="7" t="s">
        <v>21</v>
      </c>
      <c r="Q203" s="7" t="s">
        <v>33</v>
      </c>
      <c r="R203" s="7" t="s">
        <v>23</v>
      </c>
      <c r="S203" s="7" t="s">
        <v>718</v>
      </c>
      <c r="T203" s="7" t="s">
        <v>168</v>
      </c>
      <c r="U203" s="7" t="s">
        <v>719</v>
      </c>
      <c r="V203" s="7" t="s">
        <v>170</v>
      </c>
      <c r="X203" s="2" t="str">
        <f>HYPERLINK("https://hsdes.intel.com/resource/14013184108","14013184108")</f>
        <v>14013184108</v>
      </c>
    </row>
    <row r="204" spans="1:24" x14ac:dyDescent="0.3">
      <c r="A204" s="2" t="str">
        <f>HYPERLINK("https://hsdes.intel.com/resource/14013185837","14013185837")</f>
        <v>14013185837</v>
      </c>
      <c r="B204" s="7" t="s">
        <v>720</v>
      </c>
      <c r="C204" s="7" t="s">
        <v>2020</v>
      </c>
      <c r="D204" s="7" t="s">
        <v>547</v>
      </c>
      <c r="E204" s="7" t="s">
        <v>18</v>
      </c>
      <c r="F204" s="7" t="s">
        <v>19</v>
      </c>
      <c r="G204" s="7" t="s">
        <v>2015</v>
      </c>
      <c r="J204" s="7" t="s">
        <v>2022</v>
      </c>
      <c r="M204" s="6">
        <v>44742</v>
      </c>
      <c r="O204" s="7" t="s">
        <v>102</v>
      </c>
      <c r="P204" s="7" t="s">
        <v>21</v>
      </c>
      <c r="Q204" s="7" t="s">
        <v>33</v>
      </c>
      <c r="R204" s="7" t="s">
        <v>23</v>
      </c>
      <c r="S204" s="7" t="s">
        <v>721</v>
      </c>
      <c r="T204" s="7" t="s">
        <v>168</v>
      </c>
      <c r="U204" s="7" t="s">
        <v>722</v>
      </c>
      <c r="V204" s="7" t="s">
        <v>170</v>
      </c>
      <c r="X204" s="2" t="str">
        <f>HYPERLINK("https://hsdes.intel.com/resource/14013185837","14013185837")</f>
        <v>14013185837</v>
      </c>
    </row>
    <row r="205" spans="1:24" x14ac:dyDescent="0.3">
      <c r="A205" s="5" t="str">
        <f>HYPERLINK("https://hsdes.intel.com/resource/14013184100","14013184100")</f>
        <v>14013184100</v>
      </c>
      <c r="B205" s="7" t="s">
        <v>723</v>
      </c>
      <c r="C205" s="7" t="s">
        <v>2020</v>
      </c>
      <c r="D205" s="7" t="s">
        <v>547</v>
      </c>
      <c r="E205" s="7" t="s">
        <v>18</v>
      </c>
      <c r="F205" s="7" t="s">
        <v>19</v>
      </c>
      <c r="G205" s="7" t="s">
        <v>2015</v>
      </c>
      <c r="J205" s="7" t="s">
        <v>2022</v>
      </c>
      <c r="M205" s="6">
        <v>44742</v>
      </c>
      <c r="O205" s="7" t="s">
        <v>31</v>
      </c>
      <c r="P205" s="7" t="s">
        <v>21</v>
      </c>
      <c r="Q205" s="7" t="s">
        <v>33</v>
      </c>
      <c r="R205" s="7" t="s">
        <v>23</v>
      </c>
      <c r="S205" s="7" t="s">
        <v>724</v>
      </c>
      <c r="T205" s="7" t="s">
        <v>168</v>
      </c>
      <c r="U205" s="7" t="s">
        <v>725</v>
      </c>
      <c r="V205" s="7" t="s">
        <v>170</v>
      </c>
      <c r="X205" s="2" t="str">
        <f>HYPERLINK("https://hsdes.intel.com/resource/14013184100","14013184100")</f>
        <v>14013184100</v>
      </c>
    </row>
    <row r="206" spans="1:24" x14ac:dyDescent="0.3">
      <c r="A206" s="5" t="str">
        <f>HYPERLINK("https://hsdes.intel.com/resource/14013185834","14013185834")</f>
        <v>14013185834</v>
      </c>
      <c r="B206" s="7" t="s">
        <v>726</v>
      </c>
      <c r="C206" s="7" t="s">
        <v>2020</v>
      </c>
      <c r="D206" s="7" t="s">
        <v>547</v>
      </c>
      <c r="E206" s="7" t="s">
        <v>18</v>
      </c>
      <c r="F206" s="7" t="s">
        <v>19</v>
      </c>
      <c r="G206" s="7" t="s">
        <v>2015</v>
      </c>
      <c r="J206" s="7" t="s">
        <v>2022</v>
      </c>
      <c r="M206" s="6">
        <v>44742</v>
      </c>
      <c r="O206" s="7" t="s">
        <v>102</v>
      </c>
      <c r="P206" s="7" t="s">
        <v>21</v>
      </c>
      <c r="Q206" s="7" t="s">
        <v>33</v>
      </c>
      <c r="R206" s="7" t="s">
        <v>23</v>
      </c>
      <c r="S206" s="7" t="s">
        <v>727</v>
      </c>
      <c r="T206" s="7" t="s">
        <v>168</v>
      </c>
      <c r="U206" s="7" t="s">
        <v>728</v>
      </c>
      <c r="V206" s="7" t="s">
        <v>170</v>
      </c>
      <c r="X206" s="2" t="str">
        <f>HYPERLINK("https://hsdes.intel.com/resource/14013185834","14013185834")</f>
        <v>14013185834</v>
      </c>
    </row>
    <row r="207" spans="1:24" x14ac:dyDescent="0.3">
      <c r="A207" s="5" t="str">
        <f>HYPERLINK("https://hsdes.intel.com/resource/14013184139","14013184139")</f>
        <v>14013184139</v>
      </c>
      <c r="B207" s="7" t="s">
        <v>729</v>
      </c>
      <c r="C207" s="7" t="s">
        <v>2020</v>
      </c>
      <c r="D207" s="7" t="s">
        <v>547</v>
      </c>
      <c r="E207" s="7" t="s">
        <v>18</v>
      </c>
      <c r="F207" s="7" t="s">
        <v>19</v>
      </c>
      <c r="G207" s="7" t="s">
        <v>2015</v>
      </c>
      <c r="J207" s="7" t="s">
        <v>2022</v>
      </c>
      <c r="M207" s="6">
        <v>44742</v>
      </c>
      <c r="O207" s="7" t="s">
        <v>20</v>
      </c>
      <c r="P207" s="7" t="s">
        <v>21</v>
      </c>
      <c r="Q207" s="7" t="s">
        <v>33</v>
      </c>
      <c r="R207" s="7" t="s">
        <v>23</v>
      </c>
      <c r="S207" s="7" t="s">
        <v>730</v>
      </c>
      <c r="T207" s="7" t="s">
        <v>168</v>
      </c>
      <c r="U207" s="7" t="s">
        <v>731</v>
      </c>
      <c r="V207" s="7" t="s">
        <v>170</v>
      </c>
      <c r="X207" s="2" t="str">
        <f>HYPERLINK("https://hsdes.intel.com/resource/14013184139","14013184139")</f>
        <v>14013184139</v>
      </c>
    </row>
    <row r="208" spans="1:24" x14ac:dyDescent="0.3">
      <c r="A208" s="5" t="str">
        <f>HYPERLINK("https://hsdes.intel.com/resource/14013185426","14013185426")</f>
        <v>14013185426</v>
      </c>
      <c r="B208" s="7" t="s">
        <v>732</v>
      </c>
      <c r="C208" s="7" t="s">
        <v>2020</v>
      </c>
      <c r="D208" s="7" t="s">
        <v>547</v>
      </c>
      <c r="E208" s="7" t="s">
        <v>18</v>
      </c>
      <c r="F208" s="7" t="s">
        <v>19</v>
      </c>
      <c r="G208" s="7" t="s">
        <v>2015</v>
      </c>
      <c r="J208" s="7" t="s">
        <v>2022</v>
      </c>
      <c r="M208" s="6">
        <v>44742</v>
      </c>
      <c r="O208" s="7" t="s">
        <v>31</v>
      </c>
      <c r="P208" s="7" t="s">
        <v>21</v>
      </c>
      <c r="Q208" s="7" t="s">
        <v>33</v>
      </c>
      <c r="R208" s="7" t="s">
        <v>23</v>
      </c>
      <c r="S208" s="7" t="s">
        <v>733</v>
      </c>
      <c r="T208" s="7" t="s">
        <v>168</v>
      </c>
      <c r="U208" s="7" t="s">
        <v>734</v>
      </c>
      <c r="V208" s="7" t="s">
        <v>170</v>
      </c>
      <c r="X208" s="2" t="str">
        <f>HYPERLINK("https://hsdes.intel.com/resource/14013185426","14013185426")</f>
        <v>14013185426</v>
      </c>
    </row>
    <row r="209" spans="1:24" x14ac:dyDescent="0.3">
      <c r="A209" s="2" t="str">
        <f>HYPERLINK("https://hsdes.intel.com/resource/14013175230","14013175230")</f>
        <v>14013175230</v>
      </c>
      <c r="B209" s="20" t="s">
        <v>735</v>
      </c>
      <c r="C209" s="7" t="s">
        <v>2016</v>
      </c>
      <c r="D209" s="7" t="s">
        <v>543</v>
      </c>
      <c r="E209" s="7" t="s">
        <v>18</v>
      </c>
      <c r="F209" s="7" t="s">
        <v>19</v>
      </c>
      <c r="G209" s="7" t="s">
        <v>2015</v>
      </c>
      <c r="J209" s="7" t="s">
        <v>2017</v>
      </c>
      <c r="M209" s="6">
        <v>44743</v>
      </c>
      <c r="O209" s="7" t="s">
        <v>31</v>
      </c>
      <c r="P209" s="7" t="s">
        <v>184</v>
      </c>
      <c r="Q209" s="7" t="s">
        <v>33</v>
      </c>
      <c r="R209" s="7" t="s">
        <v>145</v>
      </c>
      <c r="S209" s="7" t="s">
        <v>736</v>
      </c>
      <c r="T209" s="7" t="s">
        <v>175</v>
      </c>
      <c r="U209" s="7" t="s">
        <v>737</v>
      </c>
      <c r="V209" s="7" t="s">
        <v>187</v>
      </c>
      <c r="X209" s="2" t="str">
        <f>HYPERLINK("https://hsdes.intel.com/resource/14013175230","14013175230")</f>
        <v>14013175230</v>
      </c>
    </row>
    <row r="210" spans="1:24" x14ac:dyDescent="0.3">
      <c r="A210" s="2" t="str">
        <f>HYPERLINK("https://hsdes.intel.com/resource/14013187972","14013187972")</f>
        <v>14013187972</v>
      </c>
      <c r="B210" s="20" t="s">
        <v>735</v>
      </c>
      <c r="C210" s="7" t="s">
        <v>2016</v>
      </c>
      <c r="D210" s="7" t="s">
        <v>543</v>
      </c>
      <c r="E210" s="7" t="s">
        <v>18</v>
      </c>
      <c r="F210" s="7" t="s">
        <v>19</v>
      </c>
      <c r="G210" s="7" t="s">
        <v>2015</v>
      </c>
      <c r="J210" s="7" t="s">
        <v>2017</v>
      </c>
      <c r="M210" s="6">
        <v>44743</v>
      </c>
      <c r="O210" s="7" t="s">
        <v>31</v>
      </c>
      <c r="P210" s="7" t="s">
        <v>184</v>
      </c>
      <c r="Q210" s="7" t="s">
        <v>22</v>
      </c>
      <c r="R210" s="7" t="s">
        <v>145</v>
      </c>
      <c r="S210" s="7" t="s">
        <v>738</v>
      </c>
      <c r="T210" s="7" t="s">
        <v>241</v>
      </c>
      <c r="U210" s="7" t="s">
        <v>739</v>
      </c>
      <c r="V210" s="7" t="s">
        <v>187</v>
      </c>
      <c r="X210" s="2" t="str">
        <f>HYPERLINK("https://hsdes.intel.com/resource/14013187972","14013187972")</f>
        <v>14013187972</v>
      </c>
    </row>
    <row r="211" spans="1:24" x14ac:dyDescent="0.3">
      <c r="A211" s="2" t="str">
        <f>HYPERLINK("https://hsdes.intel.com/resource/14013175445","14013175445")</f>
        <v>14013175445</v>
      </c>
      <c r="B211" s="20" t="s">
        <v>740</v>
      </c>
      <c r="C211" s="7" t="s">
        <v>2016</v>
      </c>
      <c r="D211" s="7" t="s">
        <v>543</v>
      </c>
      <c r="E211" s="7" t="s">
        <v>18</v>
      </c>
      <c r="F211" s="7" t="s">
        <v>19</v>
      </c>
      <c r="G211" s="7" t="s">
        <v>2015</v>
      </c>
      <c r="J211" s="7" t="s">
        <v>2017</v>
      </c>
      <c r="M211" s="6">
        <v>44743</v>
      </c>
      <c r="O211" s="7" t="s">
        <v>31</v>
      </c>
      <c r="P211" s="7" t="s">
        <v>184</v>
      </c>
      <c r="Q211" s="7" t="s">
        <v>22</v>
      </c>
      <c r="R211" s="7" t="s">
        <v>145</v>
      </c>
      <c r="S211" s="7" t="s">
        <v>741</v>
      </c>
      <c r="T211" s="7" t="s">
        <v>175</v>
      </c>
      <c r="U211" s="7" t="s">
        <v>742</v>
      </c>
      <c r="V211" s="7" t="s">
        <v>187</v>
      </c>
      <c r="X211" s="2" t="str">
        <f>HYPERLINK("https://hsdes.intel.com/resource/14013175445","14013175445")</f>
        <v>14013175445</v>
      </c>
    </row>
    <row r="212" spans="1:24" x14ac:dyDescent="0.3">
      <c r="A212" s="2" t="str">
        <f>HYPERLINK("https://hsdes.intel.com/resource/14013187978","14013187978")</f>
        <v>14013187978</v>
      </c>
      <c r="B212" s="20" t="s">
        <v>740</v>
      </c>
      <c r="C212" s="7" t="s">
        <v>2016</v>
      </c>
      <c r="D212" s="7" t="s">
        <v>543</v>
      </c>
      <c r="E212" s="7" t="s">
        <v>18</v>
      </c>
      <c r="F212" s="7" t="s">
        <v>19</v>
      </c>
      <c r="G212" s="7" t="s">
        <v>2015</v>
      </c>
      <c r="J212" s="7" t="s">
        <v>2017</v>
      </c>
      <c r="M212" s="6">
        <v>44743</v>
      </c>
      <c r="O212" s="7" t="s">
        <v>31</v>
      </c>
      <c r="P212" s="7" t="s">
        <v>184</v>
      </c>
      <c r="Q212" s="7" t="s">
        <v>33</v>
      </c>
      <c r="R212" s="7" t="s">
        <v>145</v>
      </c>
      <c r="S212" s="7" t="s">
        <v>743</v>
      </c>
      <c r="T212" s="7" t="s">
        <v>241</v>
      </c>
      <c r="U212" s="7" t="s">
        <v>739</v>
      </c>
      <c r="V212" s="7" t="s">
        <v>187</v>
      </c>
      <c r="X212" s="2" t="str">
        <f>HYPERLINK("https://hsdes.intel.com/resource/14013187978","14013187978")</f>
        <v>14013187978</v>
      </c>
    </row>
    <row r="213" spans="1:24" x14ac:dyDescent="0.3">
      <c r="A213" s="2" t="str">
        <f>HYPERLINK("https://hsdes.intel.com/resource/14013175209","14013175209")</f>
        <v>14013175209</v>
      </c>
      <c r="B213" s="20" t="s">
        <v>744</v>
      </c>
      <c r="C213" s="7" t="s">
        <v>2016</v>
      </c>
      <c r="D213" s="7" t="s">
        <v>543</v>
      </c>
      <c r="E213" s="7" t="s">
        <v>18</v>
      </c>
      <c r="F213" s="7" t="s">
        <v>19</v>
      </c>
      <c r="G213" s="7" t="s">
        <v>2015</v>
      </c>
      <c r="J213" s="7" t="s">
        <v>2017</v>
      </c>
      <c r="M213" s="6">
        <v>44743</v>
      </c>
      <c r="O213" s="7" t="s">
        <v>31</v>
      </c>
      <c r="P213" s="7" t="s">
        <v>184</v>
      </c>
      <c r="Q213" s="7" t="s">
        <v>22</v>
      </c>
      <c r="R213" s="7" t="s">
        <v>145</v>
      </c>
      <c r="S213" s="7" t="s">
        <v>745</v>
      </c>
      <c r="T213" s="7" t="s">
        <v>241</v>
      </c>
      <c r="U213" s="7" t="s">
        <v>746</v>
      </c>
      <c r="V213" s="7" t="s">
        <v>187</v>
      </c>
      <c r="X213" s="2" t="str">
        <f>HYPERLINK("https://hsdes.intel.com/resource/14013175209","14013175209")</f>
        <v>14013175209</v>
      </c>
    </row>
    <row r="214" spans="1:24" x14ac:dyDescent="0.3">
      <c r="A214" s="2" t="str">
        <f>HYPERLINK("https://hsdes.intel.com/resource/14013187969","14013187969")</f>
        <v>14013187969</v>
      </c>
      <c r="B214" s="20" t="s">
        <v>744</v>
      </c>
      <c r="C214" s="7" t="s">
        <v>2016</v>
      </c>
      <c r="D214" s="7" t="s">
        <v>543</v>
      </c>
      <c r="E214" s="7" t="s">
        <v>18</v>
      </c>
      <c r="F214" s="7" t="s">
        <v>19</v>
      </c>
      <c r="G214" s="7" t="s">
        <v>2015</v>
      </c>
      <c r="J214" s="7" t="s">
        <v>2017</v>
      </c>
      <c r="M214" s="6">
        <v>44743</v>
      </c>
      <c r="O214" s="7" t="s">
        <v>31</v>
      </c>
      <c r="P214" s="7" t="s">
        <v>184</v>
      </c>
      <c r="Q214" s="7" t="s">
        <v>33</v>
      </c>
      <c r="R214" s="7" t="s">
        <v>145</v>
      </c>
      <c r="S214" s="7" t="s">
        <v>747</v>
      </c>
      <c r="T214" s="7" t="s">
        <v>241</v>
      </c>
      <c r="U214" s="7" t="s">
        <v>739</v>
      </c>
      <c r="V214" s="7" t="s">
        <v>187</v>
      </c>
      <c r="X214" s="2" t="str">
        <f>HYPERLINK("https://hsdes.intel.com/resource/14013187969","14013187969")</f>
        <v>14013187969</v>
      </c>
    </row>
    <row r="215" spans="1:24" x14ac:dyDescent="0.3">
      <c r="A215" s="2" t="str">
        <f>HYPERLINK("https://hsdes.intel.com/resource/14013175211","14013175211")</f>
        <v>14013175211</v>
      </c>
      <c r="B215" s="7" t="s">
        <v>748</v>
      </c>
      <c r="C215" s="7" t="s">
        <v>1968</v>
      </c>
      <c r="D215" s="7" t="s">
        <v>543</v>
      </c>
      <c r="E215" s="7" t="s">
        <v>18</v>
      </c>
      <c r="F215" s="7" t="s">
        <v>19</v>
      </c>
      <c r="G215" s="7" t="s">
        <v>1999</v>
      </c>
      <c r="J215" s="7" t="s">
        <v>2006</v>
      </c>
      <c r="L215" s="7" t="s">
        <v>749</v>
      </c>
      <c r="M215" s="6"/>
      <c r="O215" s="7" t="s">
        <v>31</v>
      </c>
      <c r="P215" s="7" t="s">
        <v>184</v>
      </c>
      <c r="Q215" s="7" t="s">
        <v>33</v>
      </c>
      <c r="R215" s="7" t="s">
        <v>145</v>
      </c>
      <c r="S215" s="7" t="s">
        <v>750</v>
      </c>
      <c r="T215" s="7" t="s">
        <v>175</v>
      </c>
      <c r="U215" s="7" t="s">
        <v>751</v>
      </c>
      <c r="V215" s="7" t="s">
        <v>187</v>
      </c>
      <c r="X215" s="2" t="str">
        <f>HYPERLINK("https://hsdes.intel.com/resource/14013175211","14013175211")</f>
        <v>14013175211</v>
      </c>
    </row>
    <row r="216" spans="1:24" x14ac:dyDescent="0.3">
      <c r="A216" s="2" t="str">
        <f>HYPERLINK("https://hsdes.intel.com/resource/14013187970","14013187970")</f>
        <v>14013187970</v>
      </c>
      <c r="B216" s="7" t="s">
        <v>748</v>
      </c>
      <c r="C216" s="7" t="s">
        <v>1968</v>
      </c>
      <c r="D216" s="7" t="s">
        <v>543</v>
      </c>
      <c r="E216" s="7" t="s">
        <v>18</v>
      </c>
      <c r="F216" s="7" t="s">
        <v>19</v>
      </c>
      <c r="G216" s="7" t="s">
        <v>1999</v>
      </c>
      <c r="J216" s="7" t="s">
        <v>2006</v>
      </c>
      <c r="L216" s="7" t="s">
        <v>749</v>
      </c>
      <c r="M216" s="6"/>
      <c r="O216" s="7" t="s">
        <v>31</v>
      </c>
      <c r="P216" s="7" t="s">
        <v>184</v>
      </c>
      <c r="Q216" s="7" t="s">
        <v>33</v>
      </c>
      <c r="R216" s="7" t="s">
        <v>145</v>
      </c>
      <c r="S216" s="7" t="s">
        <v>752</v>
      </c>
      <c r="T216" s="7" t="s">
        <v>241</v>
      </c>
      <c r="U216" s="7" t="s">
        <v>753</v>
      </c>
      <c r="V216" s="7" t="s">
        <v>187</v>
      </c>
      <c r="X216" s="2" t="str">
        <f>HYPERLINK("https://hsdes.intel.com/resource/14013187970","14013187970")</f>
        <v>14013187970</v>
      </c>
    </row>
    <row r="217" spans="1:24" x14ac:dyDescent="0.3">
      <c r="A217" s="2" t="str">
        <f>HYPERLINK("https://hsdes.intel.com/resource/16013298939","16013298939")</f>
        <v>16013298939</v>
      </c>
      <c r="B217" s="7" t="s">
        <v>754</v>
      </c>
      <c r="C217" s="7" t="s">
        <v>2016</v>
      </c>
      <c r="D217" s="7" t="s">
        <v>414</v>
      </c>
      <c r="E217" s="7" t="s">
        <v>120</v>
      </c>
      <c r="F217" s="7" t="s">
        <v>19</v>
      </c>
      <c r="G217" s="7" t="s">
        <v>2015</v>
      </c>
      <c r="H217" s="20"/>
      <c r="J217" s="7" t="s">
        <v>2019</v>
      </c>
      <c r="M217" s="6">
        <v>44743</v>
      </c>
      <c r="O217" s="7" t="s">
        <v>102</v>
      </c>
      <c r="P217" s="7" t="s">
        <v>161</v>
      </c>
      <c r="Q217" s="7" t="s">
        <v>33</v>
      </c>
      <c r="R217" s="7" t="s">
        <v>145</v>
      </c>
      <c r="T217" s="7" t="s">
        <v>416</v>
      </c>
      <c r="U217" s="7" t="s">
        <v>755</v>
      </c>
      <c r="X217" s="2" t="str">
        <f>HYPERLINK("https://hsdes.intel.com/resource/16013298939","16013298939")</f>
        <v>16013298939</v>
      </c>
    </row>
    <row r="218" spans="1:24" x14ac:dyDescent="0.3">
      <c r="A218" s="2" t="str">
        <f>HYPERLINK("https://hsdes.intel.com/resource/16013298935","16013298935")</f>
        <v>16013298935</v>
      </c>
      <c r="B218" s="7" t="s">
        <v>756</v>
      </c>
      <c r="C218" s="7" t="s">
        <v>2016</v>
      </c>
      <c r="D218" s="7" t="s">
        <v>414</v>
      </c>
      <c r="E218" s="7" t="s">
        <v>120</v>
      </c>
      <c r="F218" s="7" t="s">
        <v>19</v>
      </c>
      <c r="G218" s="7" t="s">
        <v>2015</v>
      </c>
      <c r="H218" s="20"/>
      <c r="J218" s="7" t="s">
        <v>2019</v>
      </c>
      <c r="M218" s="6">
        <v>44743</v>
      </c>
      <c r="O218" s="7" t="s">
        <v>102</v>
      </c>
      <c r="P218" s="7" t="s">
        <v>161</v>
      </c>
      <c r="Q218" s="7" t="s">
        <v>33</v>
      </c>
      <c r="R218" s="7" t="s">
        <v>145</v>
      </c>
      <c r="T218" s="7" t="s">
        <v>416</v>
      </c>
      <c r="U218" s="7" t="s">
        <v>757</v>
      </c>
      <c r="X218" s="2" t="str">
        <f>HYPERLINK("https://hsdes.intel.com/resource/16013298935","16013298935")</f>
        <v>16013298935</v>
      </c>
    </row>
    <row r="219" spans="1:24" x14ac:dyDescent="0.3">
      <c r="A219" s="2" t="str">
        <f>HYPERLINK("https://hsdes.intel.com/resource/14013185714","14013185714")</f>
        <v>14013185714</v>
      </c>
      <c r="B219" s="7" t="s">
        <v>758</v>
      </c>
      <c r="C219" s="7" t="s">
        <v>1968</v>
      </c>
      <c r="D219" s="7" t="s">
        <v>264</v>
      </c>
      <c r="E219" s="7" t="s">
        <v>18</v>
      </c>
      <c r="F219" s="7" t="s">
        <v>19</v>
      </c>
      <c r="G219" s="7" t="s">
        <v>1999</v>
      </c>
      <c r="J219" s="7" t="s">
        <v>2006</v>
      </c>
      <c r="L219" s="7" t="s">
        <v>749</v>
      </c>
      <c r="M219" s="6"/>
      <c r="O219" s="7" t="s">
        <v>31</v>
      </c>
      <c r="P219" s="7" t="s">
        <v>32</v>
      </c>
      <c r="Q219" s="7" t="s">
        <v>33</v>
      </c>
      <c r="R219" s="7" t="s">
        <v>23</v>
      </c>
      <c r="S219" s="7" t="s">
        <v>759</v>
      </c>
      <c r="T219" s="7" t="s">
        <v>503</v>
      </c>
      <c r="U219" s="7" t="s">
        <v>760</v>
      </c>
      <c r="V219" s="7" t="s">
        <v>267</v>
      </c>
      <c r="X219" s="2" t="str">
        <f>HYPERLINK("https://hsdes.intel.com/resource/14013185714","14013185714")</f>
        <v>14013185714</v>
      </c>
    </row>
    <row r="220" spans="1:24" x14ac:dyDescent="0.3">
      <c r="A220" s="2" t="str">
        <f>HYPERLINK("https://hsdes.intel.com/resource/14013185710","14013185710")</f>
        <v>14013185710</v>
      </c>
      <c r="B220" s="7" t="s">
        <v>761</v>
      </c>
      <c r="C220" s="7" t="s">
        <v>2016</v>
      </c>
      <c r="D220" s="7" t="s">
        <v>264</v>
      </c>
      <c r="E220" s="7" t="s">
        <v>18</v>
      </c>
      <c r="F220" s="7" t="s">
        <v>19</v>
      </c>
      <c r="G220" s="7" t="s">
        <v>2015</v>
      </c>
      <c r="J220" s="7" t="s">
        <v>30</v>
      </c>
      <c r="M220" s="6"/>
      <c r="O220" s="7" t="s">
        <v>31</v>
      </c>
      <c r="P220" s="7" t="s">
        <v>32</v>
      </c>
      <c r="Q220" s="7" t="s">
        <v>33</v>
      </c>
      <c r="R220" s="7" t="s">
        <v>23</v>
      </c>
      <c r="S220" s="7" t="s">
        <v>762</v>
      </c>
      <c r="T220" s="7" t="s">
        <v>203</v>
      </c>
      <c r="U220" s="7" t="s">
        <v>763</v>
      </c>
      <c r="V220" s="7" t="s">
        <v>267</v>
      </c>
      <c r="X220" s="2" t="str">
        <f>HYPERLINK("https://hsdes.intel.com/resource/14013185710","14013185710")</f>
        <v>14013185710</v>
      </c>
    </row>
    <row r="221" spans="1:24" x14ac:dyDescent="0.3">
      <c r="A221" s="2" t="str">
        <f>HYPERLINK("https://hsdes.intel.com/resource/14013157757","14013157757")</f>
        <v>14013157757</v>
      </c>
      <c r="B221" s="7" t="s">
        <v>764</v>
      </c>
      <c r="C221" s="7" t="s">
        <v>2020</v>
      </c>
      <c r="D221" s="7" t="s">
        <v>264</v>
      </c>
      <c r="E221" s="7" t="s">
        <v>18</v>
      </c>
      <c r="F221" s="7" t="s">
        <v>19</v>
      </c>
      <c r="G221" s="7" t="s">
        <v>2015</v>
      </c>
      <c r="H221" s="20"/>
      <c r="J221" s="7" t="s">
        <v>2022</v>
      </c>
      <c r="M221" s="6">
        <v>44743</v>
      </c>
      <c r="O221" s="7" t="s">
        <v>102</v>
      </c>
      <c r="P221" s="7" t="s">
        <v>32</v>
      </c>
      <c r="Q221" s="7" t="s">
        <v>22</v>
      </c>
      <c r="R221" s="7" t="s">
        <v>23</v>
      </c>
      <c r="S221" s="7" t="s">
        <v>765</v>
      </c>
      <c r="T221" s="7" t="s">
        <v>203</v>
      </c>
      <c r="U221" s="7" t="s">
        <v>766</v>
      </c>
      <c r="V221" s="7" t="s">
        <v>267</v>
      </c>
      <c r="X221" s="2" t="str">
        <f>HYPERLINK("https://hsdes.intel.com/resource/14013157757","14013157757")</f>
        <v>14013157757</v>
      </c>
    </row>
    <row r="222" spans="1:24" x14ac:dyDescent="0.3">
      <c r="A222" s="2" t="str">
        <f>HYPERLINK("https://hsdes.intel.com/resource/14013185678","14013185678")</f>
        <v>14013185678</v>
      </c>
      <c r="B222" s="7" t="s">
        <v>767</v>
      </c>
      <c r="C222" s="7" t="s">
        <v>2016</v>
      </c>
      <c r="D222" s="7" t="s">
        <v>264</v>
      </c>
      <c r="E222" s="7" t="s">
        <v>18</v>
      </c>
      <c r="F222" s="7" t="s">
        <v>19</v>
      </c>
      <c r="G222" s="7" t="s">
        <v>2015</v>
      </c>
      <c r="J222" s="7" t="s">
        <v>30</v>
      </c>
      <c r="M222" s="6"/>
      <c r="O222" s="7" t="s">
        <v>31</v>
      </c>
      <c r="P222" s="7" t="s">
        <v>32</v>
      </c>
      <c r="Q222" s="7" t="s">
        <v>33</v>
      </c>
      <c r="R222" s="7" t="s">
        <v>23</v>
      </c>
      <c r="S222" s="7" t="s">
        <v>768</v>
      </c>
      <c r="T222" s="7" t="s">
        <v>203</v>
      </c>
      <c r="U222" s="7" t="s">
        <v>769</v>
      </c>
      <c r="V222" s="7" t="s">
        <v>267</v>
      </c>
      <c r="X222" s="2" t="str">
        <f>HYPERLINK("https://hsdes.intel.com/resource/14013185678","14013185678")</f>
        <v>14013185678</v>
      </c>
    </row>
    <row r="223" spans="1:24" x14ac:dyDescent="0.3">
      <c r="A223" s="2" t="str">
        <f>HYPERLINK("https://hsdes.intel.com/resource/14013160689","14013160689")</f>
        <v>14013160689</v>
      </c>
      <c r="B223" s="7" t="s">
        <v>770</v>
      </c>
      <c r="C223" s="7" t="s">
        <v>2020</v>
      </c>
      <c r="D223" s="7" t="s">
        <v>264</v>
      </c>
      <c r="E223" s="7" t="s">
        <v>18</v>
      </c>
      <c r="F223" s="7" t="s">
        <v>19</v>
      </c>
      <c r="G223" s="7" t="s">
        <v>2015</v>
      </c>
      <c r="J223" s="7" t="s">
        <v>2022</v>
      </c>
      <c r="L223" s="7" t="s">
        <v>285</v>
      </c>
      <c r="M223" s="6">
        <v>44743</v>
      </c>
      <c r="O223" s="7" t="s">
        <v>102</v>
      </c>
      <c r="P223" s="7" t="s">
        <v>32</v>
      </c>
      <c r="Q223" s="7" t="s">
        <v>33</v>
      </c>
      <c r="R223" s="7" t="s">
        <v>23</v>
      </c>
      <c r="S223" s="7" t="s">
        <v>771</v>
      </c>
      <c r="T223" s="7" t="s">
        <v>203</v>
      </c>
      <c r="U223" s="7" t="s">
        <v>772</v>
      </c>
      <c r="V223" s="7" t="s">
        <v>267</v>
      </c>
      <c r="X223" s="2" t="str">
        <f>HYPERLINK("https://hsdes.intel.com/resource/14013160689","14013160689")</f>
        <v>14013160689</v>
      </c>
    </row>
    <row r="224" spans="1:24" x14ac:dyDescent="0.3">
      <c r="A224" s="2" t="str">
        <f>HYPERLINK("https://hsdes.intel.com/resource/14013164082","14013164082")</f>
        <v>14013164082</v>
      </c>
      <c r="B224" s="7" t="s">
        <v>773</v>
      </c>
      <c r="C224" s="7" t="s">
        <v>2016</v>
      </c>
      <c r="D224" s="7" t="s">
        <v>264</v>
      </c>
      <c r="E224" s="7" t="s">
        <v>18</v>
      </c>
      <c r="F224" s="7" t="s">
        <v>19</v>
      </c>
      <c r="G224" s="7" t="s">
        <v>2015</v>
      </c>
      <c r="J224" s="7" t="s">
        <v>30</v>
      </c>
      <c r="M224" s="6"/>
      <c r="O224" s="7" t="s">
        <v>31</v>
      </c>
      <c r="P224" s="7" t="s">
        <v>32</v>
      </c>
      <c r="Q224" s="7" t="s">
        <v>33</v>
      </c>
      <c r="R224" s="7" t="s">
        <v>23</v>
      </c>
      <c r="S224" s="7" t="s">
        <v>774</v>
      </c>
      <c r="T224" s="7" t="s">
        <v>203</v>
      </c>
      <c r="U224" s="7" t="s">
        <v>775</v>
      </c>
      <c r="V224" s="7" t="s">
        <v>267</v>
      </c>
      <c r="X224" s="2" t="str">
        <f>HYPERLINK("https://hsdes.intel.com/resource/14013164082","14013164082")</f>
        <v>14013164082</v>
      </c>
    </row>
    <row r="225" spans="1:24" x14ac:dyDescent="0.3">
      <c r="A225" s="2" t="str">
        <f>HYPERLINK("https://hsdes.intel.com/resource/14013185707","14013185707")</f>
        <v>14013185707</v>
      </c>
      <c r="B225" s="7" t="s">
        <v>776</v>
      </c>
      <c r="C225" s="7" t="s">
        <v>1968</v>
      </c>
      <c r="D225" s="7" t="s">
        <v>264</v>
      </c>
      <c r="E225" s="7" t="s">
        <v>18</v>
      </c>
      <c r="F225" s="7" t="s">
        <v>19</v>
      </c>
      <c r="G225" s="7" t="s">
        <v>1999</v>
      </c>
      <c r="J225" s="7" t="s">
        <v>2007</v>
      </c>
      <c r="L225" s="7" t="s">
        <v>749</v>
      </c>
      <c r="M225" s="6"/>
      <c r="O225" s="7" t="s">
        <v>31</v>
      </c>
      <c r="P225" s="7" t="s">
        <v>32</v>
      </c>
      <c r="Q225" s="7" t="s">
        <v>33</v>
      </c>
      <c r="R225" s="7" t="s">
        <v>23</v>
      </c>
      <c r="S225" s="7" t="s">
        <v>777</v>
      </c>
      <c r="T225" s="7" t="s">
        <v>503</v>
      </c>
      <c r="U225" s="7" t="s">
        <v>778</v>
      </c>
      <c r="V225" s="7" t="s">
        <v>267</v>
      </c>
      <c r="X225" s="2" t="str">
        <f>HYPERLINK("https://hsdes.intel.com/resource/14013185707","14013185707")</f>
        <v>14013185707</v>
      </c>
    </row>
    <row r="226" spans="1:24" x14ac:dyDescent="0.3">
      <c r="A226" s="2" t="str">
        <f>HYPERLINK("https://hsdes.intel.com/resource/14013185694","14013185694")</f>
        <v>14013185694</v>
      </c>
      <c r="B226" s="7" t="s">
        <v>779</v>
      </c>
      <c r="C226" s="7" t="s">
        <v>2016</v>
      </c>
      <c r="D226" s="7" t="s">
        <v>264</v>
      </c>
      <c r="E226" s="7" t="s">
        <v>18</v>
      </c>
      <c r="F226" s="7" t="s">
        <v>19</v>
      </c>
      <c r="G226" s="7" t="s">
        <v>2015</v>
      </c>
      <c r="J226" s="7" t="s">
        <v>30</v>
      </c>
      <c r="M226" s="6"/>
      <c r="O226" s="7" t="s">
        <v>31</v>
      </c>
      <c r="P226" s="7" t="s">
        <v>32</v>
      </c>
      <c r="Q226" s="7" t="s">
        <v>33</v>
      </c>
      <c r="R226" s="7" t="s">
        <v>23</v>
      </c>
      <c r="S226" s="7" t="s">
        <v>780</v>
      </c>
      <c r="T226" s="7" t="s">
        <v>203</v>
      </c>
      <c r="U226" s="7" t="s">
        <v>781</v>
      </c>
      <c r="V226" s="7" t="s">
        <v>267</v>
      </c>
      <c r="X226" s="2" t="str">
        <f>HYPERLINK("https://hsdes.intel.com/resource/14013185694","14013185694")</f>
        <v>14013185694</v>
      </c>
    </row>
    <row r="227" spans="1:24" x14ac:dyDescent="0.3">
      <c r="A227" s="2" t="str">
        <f>HYPERLINK("https://hsdes.intel.com/resource/14013179118","14013179118")</f>
        <v>14013179118</v>
      </c>
      <c r="B227" s="7" t="s">
        <v>782</v>
      </c>
      <c r="C227" s="7" t="s">
        <v>2016</v>
      </c>
      <c r="D227" s="7" t="s">
        <v>264</v>
      </c>
      <c r="E227" s="7" t="s">
        <v>18</v>
      </c>
      <c r="F227" s="7" t="s">
        <v>19</v>
      </c>
      <c r="G227" s="7" t="s">
        <v>2015</v>
      </c>
      <c r="J227" s="7" t="s">
        <v>30</v>
      </c>
      <c r="M227" s="6"/>
      <c r="O227" s="7" t="s">
        <v>102</v>
      </c>
      <c r="P227" s="7" t="s">
        <v>32</v>
      </c>
      <c r="Q227" s="7" t="s">
        <v>33</v>
      </c>
      <c r="R227" s="7" t="s">
        <v>23</v>
      </c>
      <c r="S227" s="7" t="s">
        <v>783</v>
      </c>
      <c r="T227" s="7" t="s">
        <v>503</v>
      </c>
      <c r="U227" s="7" t="s">
        <v>784</v>
      </c>
      <c r="V227" s="7" t="s">
        <v>267</v>
      </c>
      <c r="X227" s="2" t="str">
        <f>HYPERLINK("https://hsdes.intel.com/resource/14013179118","14013179118")</f>
        <v>14013179118</v>
      </c>
    </row>
    <row r="228" spans="1:24" x14ac:dyDescent="0.3">
      <c r="A228" s="2" t="str">
        <f>HYPERLINK("https://hsdes.intel.com/resource/14013159046","14013159046")</f>
        <v>14013159046</v>
      </c>
      <c r="B228" s="7" t="s">
        <v>785</v>
      </c>
      <c r="C228" s="7" t="s">
        <v>2020</v>
      </c>
      <c r="D228" s="7" t="s">
        <v>264</v>
      </c>
      <c r="E228" s="7" t="s">
        <v>18</v>
      </c>
      <c r="F228" s="7" t="s">
        <v>19</v>
      </c>
      <c r="G228" s="7" t="s">
        <v>2015</v>
      </c>
      <c r="J228" s="7" t="s">
        <v>2022</v>
      </c>
      <c r="L228" s="9"/>
      <c r="M228" s="6">
        <v>44743</v>
      </c>
      <c r="O228" s="7" t="s">
        <v>31</v>
      </c>
      <c r="P228" s="7" t="s">
        <v>32</v>
      </c>
      <c r="Q228" s="7" t="s">
        <v>33</v>
      </c>
      <c r="R228" s="7" t="s">
        <v>23</v>
      </c>
      <c r="S228" s="7" t="s">
        <v>786</v>
      </c>
      <c r="T228" s="7" t="s">
        <v>323</v>
      </c>
      <c r="U228" s="7" t="s">
        <v>787</v>
      </c>
      <c r="V228" s="7" t="s">
        <v>267</v>
      </c>
      <c r="X228" s="2" t="str">
        <f>HYPERLINK("https://hsdes.intel.com/resource/14013159046","14013159046")</f>
        <v>14013159046</v>
      </c>
    </row>
    <row r="229" spans="1:24" x14ac:dyDescent="0.3">
      <c r="A229" s="2" t="str">
        <f>HYPERLINK("https://hsdes.intel.com/resource/14013161675","14013161675")</f>
        <v>14013161675</v>
      </c>
      <c r="B229" s="7" t="s">
        <v>788</v>
      </c>
      <c r="C229" s="7" t="s">
        <v>2016</v>
      </c>
      <c r="D229" s="7" t="s">
        <v>264</v>
      </c>
      <c r="E229" s="7" t="s">
        <v>18</v>
      </c>
      <c r="F229" s="7" t="s">
        <v>19</v>
      </c>
      <c r="G229" s="7" t="s">
        <v>2015</v>
      </c>
      <c r="J229" s="7" t="s">
        <v>2026</v>
      </c>
      <c r="L229" s="7" t="s">
        <v>1970</v>
      </c>
      <c r="M229" s="6">
        <v>44746</v>
      </c>
      <c r="O229" s="7" t="s">
        <v>31</v>
      </c>
      <c r="P229" s="7" t="s">
        <v>32</v>
      </c>
      <c r="Q229" s="7" t="s">
        <v>33</v>
      </c>
      <c r="R229" s="7" t="s">
        <v>23</v>
      </c>
      <c r="S229" s="7" t="s">
        <v>789</v>
      </c>
      <c r="T229" s="7" t="s">
        <v>323</v>
      </c>
      <c r="U229" s="7" t="s">
        <v>790</v>
      </c>
      <c r="V229" s="7" t="s">
        <v>267</v>
      </c>
      <c r="X229" s="2" t="str">
        <f>HYPERLINK("https://hsdes.intel.com/resource/14013161675","14013161675")</f>
        <v>14013161675</v>
      </c>
    </row>
    <row r="230" spans="1:24" x14ac:dyDescent="0.3">
      <c r="A230" s="2" t="str">
        <f>HYPERLINK("https://hsdes.intel.com/resource/14013185689","14013185689")</f>
        <v>14013185689</v>
      </c>
      <c r="B230" s="7" t="s">
        <v>791</v>
      </c>
      <c r="C230" s="7" t="s">
        <v>2016</v>
      </c>
      <c r="D230" s="7" t="s">
        <v>264</v>
      </c>
      <c r="E230" s="7" t="s">
        <v>18</v>
      </c>
      <c r="F230" s="7" t="s">
        <v>19</v>
      </c>
      <c r="G230" s="7" t="s">
        <v>2015</v>
      </c>
      <c r="J230" s="7" t="s">
        <v>2026</v>
      </c>
      <c r="L230" s="7" t="s">
        <v>1970</v>
      </c>
      <c r="M230" s="6">
        <v>44746</v>
      </c>
      <c r="O230" s="7" t="s">
        <v>31</v>
      </c>
      <c r="P230" s="7" t="s">
        <v>32</v>
      </c>
      <c r="Q230" s="7" t="s">
        <v>33</v>
      </c>
      <c r="R230" s="7" t="s">
        <v>23</v>
      </c>
      <c r="S230" s="7" t="s">
        <v>792</v>
      </c>
      <c r="T230" s="7" t="s">
        <v>323</v>
      </c>
      <c r="U230" s="7" t="s">
        <v>793</v>
      </c>
      <c r="V230" s="7" t="s">
        <v>267</v>
      </c>
      <c r="X230" s="2" t="str">
        <f>HYPERLINK("https://hsdes.intel.com/resource/14013185689","14013185689")</f>
        <v>14013185689</v>
      </c>
    </row>
    <row r="231" spans="1:24" x14ac:dyDescent="0.3">
      <c r="A231" s="5" t="str">
        <f>HYPERLINK("https://hsdes.intel.com/resource/14013165202","14013165202")</f>
        <v>14013165202</v>
      </c>
      <c r="B231" s="7" t="s">
        <v>794</v>
      </c>
      <c r="C231" s="7" t="s">
        <v>2016</v>
      </c>
      <c r="D231" s="7" t="s">
        <v>17</v>
      </c>
      <c r="E231" s="7" t="s">
        <v>18</v>
      </c>
      <c r="F231" s="7" t="s">
        <v>19</v>
      </c>
      <c r="G231" s="7" t="s">
        <v>2015</v>
      </c>
      <c r="J231" s="7" t="s">
        <v>2006</v>
      </c>
      <c r="M231" s="6">
        <v>44742</v>
      </c>
      <c r="N231" s="6"/>
      <c r="O231" s="7" t="s">
        <v>20</v>
      </c>
      <c r="P231" s="7" t="s">
        <v>21</v>
      </c>
      <c r="Q231" s="7" t="s">
        <v>33</v>
      </c>
      <c r="R231" s="7" t="s">
        <v>23</v>
      </c>
      <c r="S231" s="7" t="s">
        <v>795</v>
      </c>
      <c r="T231" s="7" t="s">
        <v>104</v>
      </c>
      <c r="U231" s="7" t="s">
        <v>796</v>
      </c>
      <c r="V231" s="7" t="s">
        <v>27</v>
      </c>
      <c r="X231" s="2" t="str">
        <f>HYPERLINK("https://hsdes.intel.com/resource/14013165202","14013165202")</f>
        <v>14013165202</v>
      </c>
    </row>
    <row r="232" spans="1:24" x14ac:dyDescent="0.3">
      <c r="A232" s="2" t="str">
        <f>HYPERLINK("https://hsdes.intel.com/resource/14013165225","14013165225")</f>
        <v>14013165225</v>
      </c>
      <c r="B232" s="7" t="s">
        <v>797</v>
      </c>
      <c r="C232" s="7" t="s">
        <v>2016</v>
      </c>
      <c r="D232" s="7" t="s">
        <v>17</v>
      </c>
      <c r="E232" s="7" t="s">
        <v>18</v>
      </c>
      <c r="F232" s="7" t="s">
        <v>19</v>
      </c>
      <c r="G232" s="7" t="s">
        <v>2015</v>
      </c>
      <c r="J232" s="7" t="s">
        <v>2007</v>
      </c>
      <c r="M232" s="6">
        <v>44742</v>
      </c>
      <c r="N232" s="6"/>
      <c r="O232" s="7" t="s">
        <v>20</v>
      </c>
      <c r="P232" s="7" t="s">
        <v>21</v>
      </c>
      <c r="Q232" s="7" t="s">
        <v>33</v>
      </c>
      <c r="R232" s="7" t="s">
        <v>23</v>
      </c>
      <c r="S232" s="7" t="s">
        <v>798</v>
      </c>
      <c r="T232" s="7" t="s">
        <v>104</v>
      </c>
      <c r="U232" s="7" t="s">
        <v>799</v>
      </c>
      <c r="V232" s="7" t="s">
        <v>27</v>
      </c>
      <c r="X232" s="2" t="str">
        <f>HYPERLINK("https://hsdes.intel.com/resource/14013165225","14013165225")</f>
        <v>14013165225</v>
      </c>
    </row>
    <row r="233" spans="1:24" x14ac:dyDescent="0.3">
      <c r="A233" s="2" t="str">
        <f>HYPERLINK("https://hsdes.intel.com/resource/14013165287","14013165287")</f>
        <v>14013165287</v>
      </c>
      <c r="B233" s="7" t="s">
        <v>800</v>
      </c>
      <c r="C233" s="7" t="s">
        <v>2016</v>
      </c>
      <c r="D233" s="7" t="s">
        <v>17</v>
      </c>
      <c r="E233" s="7" t="s">
        <v>18</v>
      </c>
      <c r="F233" s="7" t="s">
        <v>19</v>
      </c>
      <c r="G233" s="7" t="s">
        <v>2015</v>
      </c>
      <c r="J233" s="7" t="s">
        <v>2007</v>
      </c>
      <c r="M233" s="6">
        <v>44743</v>
      </c>
      <c r="O233" s="7" t="s">
        <v>20</v>
      </c>
      <c r="P233" s="7" t="s">
        <v>21</v>
      </c>
      <c r="Q233" s="7" t="s">
        <v>33</v>
      </c>
      <c r="R233" s="7" t="s">
        <v>23</v>
      </c>
      <c r="S233" s="7" t="s">
        <v>801</v>
      </c>
      <c r="T233" s="7" t="s">
        <v>104</v>
      </c>
      <c r="U233" s="7" t="s">
        <v>802</v>
      </c>
      <c r="V233" s="7" t="s">
        <v>27</v>
      </c>
      <c r="X233" s="2" t="str">
        <f>HYPERLINK("https://hsdes.intel.com/resource/14013165287","14013165287")</f>
        <v>14013165287</v>
      </c>
    </row>
    <row r="234" spans="1:24" x14ac:dyDescent="0.3">
      <c r="A234" s="2" t="str">
        <f>HYPERLINK("https://hsdes.intel.com/resource/14013165290","14013165290")</f>
        <v>14013165290</v>
      </c>
      <c r="B234" s="7" t="s">
        <v>803</v>
      </c>
      <c r="C234" s="7" t="s">
        <v>2016</v>
      </c>
      <c r="D234" s="7" t="s">
        <v>17</v>
      </c>
      <c r="E234" s="7" t="s">
        <v>18</v>
      </c>
      <c r="F234" s="7" t="s">
        <v>19</v>
      </c>
      <c r="G234" s="7" t="s">
        <v>2015</v>
      </c>
      <c r="J234" s="7" t="s">
        <v>2007</v>
      </c>
      <c r="M234" s="6">
        <v>44743</v>
      </c>
      <c r="O234" s="7" t="s">
        <v>20</v>
      </c>
      <c r="P234" s="7" t="s">
        <v>21</v>
      </c>
      <c r="Q234" s="7" t="s">
        <v>33</v>
      </c>
      <c r="R234" s="7" t="s">
        <v>23</v>
      </c>
      <c r="S234" s="7" t="s">
        <v>804</v>
      </c>
      <c r="T234" s="7" t="s">
        <v>104</v>
      </c>
      <c r="U234" s="7" t="s">
        <v>805</v>
      </c>
      <c r="V234" s="7" t="s">
        <v>27</v>
      </c>
      <c r="X234" s="2" t="str">
        <f>HYPERLINK("https://hsdes.intel.com/resource/14013165290","14013165290")</f>
        <v>14013165290</v>
      </c>
    </row>
    <row r="235" spans="1:24" x14ac:dyDescent="0.3">
      <c r="A235" s="2" t="str">
        <f>HYPERLINK("https://hsdes.intel.com/resource/14013165243","14013165243")</f>
        <v>14013165243</v>
      </c>
      <c r="B235" s="7" t="s">
        <v>806</v>
      </c>
      <c r="C235" s="7" t="s">
        <v>2016</v>
      </c>
      <c r="D235" s="7" t="s">
        <v>17</v>
      </c>
      <c r="E235" s="7" t="s">
        <v>18</v>
      </c>
      <c r="F235" s="7" t="s">
        <v>19</v>
      </c>
      <c r="G235" s="7" t="s">
        <v>2015</v>
      </c>
      <c r="J235" s="7" t="s">
        <v>2007</v>
      </c>
      <c r="M235" s="6">
        <v>44742</v>
      </c>
      <c r="O235" s="7" t="s">
        <v>20</v>
      </c>
      <c r="P235" s="7" t="s">
        <v>21</v>
      </c>
      <c r="Q235" s="7" t="s">
        <v>33</v>
      </c>
      <c r="R235" s="7" t="s">
        <v>23</v>
      </c>
      <c r="S235" s="7" t="s">
        <v>807</v>
      </c>
      <c r="T235" s="7" t="s">
        <v>104</v>
      </c>
      <c r="U235" s="7" t="s">
        <v>808</v>
      </c>
      <c r="V235" s="7" t="s">
        <v>27</v>
      </c>
      <c r="X235" s="5" t="str">
        <f>HYPERLINK("https://hsdes.intel.com/resource/14013165243","14013165243")</f>
        <v>14013165243</v>
      </c>
    </row>
    <row r="236" spans="1:24" x14ac:dyDescent="0.3">
      <c r="A236" s="2" t="str">
        <f>HYPERLINK("https://hsdes.intel.com/resource/14013165260","14013165260")</f>
        <v>14013165260</v>
      </c>
      <c r="B236" s="7" t="s">
        <v>809</v>
      </c>
      <c r="C236" s="7" t="s">
        <v>2016</v>
      </c>
      <c r="D236" s="7" t="s">
        <v>17</v>
      </c>
      <c r="E236" s="7" t="s">
        <v>18</v>
      </c>
      <c r="F236" s="7" t="s">
        <v>19</v>
      </c>
      <c r="G236" s="7" t="s">
        <v>2015</v>
      </c>
      <c r="J236" s="7" t="s">
        <v>2007</v>
      </c>
      <c r="M236" s="6">
        <v>44742</v>
      </c>
      <c r="O236" s="7" t="s">
        <v>20</v>
      </c>
      <c r="P236" s="7" t="s">
        <v>21</v>
      </c>
      <c r="Q236" s="7" t="s">
        <v>33</v>
      </c>
      <c r="R236" s="7" t="s">
        <v>23</v>
      </c>
      <c r="S236" s="7" t="s">
        <v>810</v>
      </c>
      <c r="T236" s="7" t="s">
        <v>104</v>
      </c>
      <c r="U236" s="7" t="s">
        <v>811</v>
      </c>
      <c r="V236" s="7" t="s">
        <v>27</v>
      </c>
      <c r="X236" s="2" t="str">
        <f>HYPERLINK("https://hsdes.intel.com/resource/14013165260","14013165260")</f>
        <v>14013165260</v>
      </c>
    </row>
    <row r="237" spans="1:24" x14ac:dyDescent="0.3">
      <c r="A237" s="2" t="str">
        <f>HYPERLINK("https://hsdes.intel.com/resource/14013165272","14013165272")</f>
        <v>14013165272</v>
      </c>
      <c r="B237" s="7" t="s">
        <v>812</v>
      </c>
      <c r="C237" s="7" t="s">
        <v>2016</v>
      </c>
      <c r="D237" s="7" t="s">
        <v>17</v>
      </c>
      <c r="E237" s="7" t="s">
        <v>18</v>
      </c>
      <c r="F237" s="7" t="s">
        <v>19</v>
      </c>
      <c r="G237" s="7" t="s">
        <v>2015</v>
      </c>
      <c r="J237" s="7" t="s">
        <v>2007</v>
      </c>
      <c r="M237" s="6">
        <v>44742</v>
      </c>
      <c r="O237" s="7" t="s">
        <v>20</v>
      </c>
      <c r="P237" s="7" t="s">
        <v>21</v>
      </c>
      <c r="Q237" s="7" t="s">
        <v>33</v>
      </c>
      <c r="R237" s="7" t="s">
        <v>23</v>
      </c>
      <c r="S237" s="7" t="s">
        <v>813</v>
      </c>
      <c r="T237" s="7" t="s">
        <v>104</v>
      </c>
      <c r="U237" s="7" t="s">
        <v>814</v>
      </c>
      <c r="V237" s="7" t="s">
        <v>27</v>
      </c>
      <c r="X237" s="2" t="str">
        <f>HYPERLINK("https://hsdes.intel.com/resource/14013165272","14013165272")</f>
        <v>14013165272</v>
      </c>
    </row>
    <row r="238" spans="1:24" x14ac:dyDescent="0.3">
      <c r="A238" s="5" t="str">
        <f>HYPERLINK("https://hsdes.intel.com/resource/14013165281","14013165281")</f>
        <v>14013165281</v>
      </c>
      <c r="B238" s="7" t="s">
        <v>815</v>
      </c>
      <c r="C238" s="7" t="s">
        <v>2016</v>
      </c>
      <c r="D238" s="7" t="s">
        <v>17</v>
      </c>
      <c r="E238" s="7" t="s">
        <v>18</v>
      </c>
      <c r="F238" s="7" t="s">
        <v>19</v>
      </c>
      <c r="G238" s="7" t="s">
        <v>2015</v>
      </c>
      <c r="J238" s="7" t="s">
        <v>2007</v>
      </c>
      <c r="M238" s="6">
        <v>44742</v>
      </c>
      <c r="O238" s="7" t="s">
        <v>20</v>
      </c>
      <c r="P238" s="7" t="s">
        <v>21</v>
      </c>
      <c r="Q238" s="7" t="s">
        <v>33</v>
      </c>
      <c r="R238" s="7" t="s">
        <v>23</v>
      </c>
      <c r="S238" s="7" t="s">
        <v>816</v>
      </c>
      <c r="T238" s="7" t="s">
        <v>104</v>
      </c>
      <c r="U238" s="7" t="s">
        <v>817</v>
      </c>
      <c r="V238" s="7" t="s">
        <v>27</v>
      </c>
      <c r="X238" s="2" t="str">
        <f>HYPERLINK("https://hsdes.intel.com/resource/14013165281","14013165281")</f>
        <v>14013165281</v>
      </c>
    </row>
    <row r="239" spans="1:24" x14ac:dyDescent="0.3">
      <c r="A239" s="2" t="str">
        <f>HYPERLINK("https://hsdes.intel.com/resource/14013165116","14013165116")</f>
        <v>14013165116</v>
      </c>
      <c r="B239" s="7" t="s">
        <v>818</v>
      </c>
      <c r="C239" s="7" t="s">
        <v>2016</v>
      </c>
      <c r="D239" s="7" t="s">
        <v>17</v>
      </c>
      <c r="E239" s="7" t="s">
        <v>18</v>
      </c>
      <c r="F239" s="7" t="s">
        <v>19</v>
      </c>
      <c r="G239" s="7" t="s">
        <v>2015</v>
      </c>
      <c r="J239" s="7" t="s">
        <v>2007</v>
      </c>
      <c r="M239" s="6">
        <v>44742</v>
      </c>
      <c r="O239" s="7" t="s">
        <v>31</v>
      </c>
      <c r="P239" s="7" t="s">
        <v>21</v>
      </c>
      <c r="Q239" s="7" t="s">
        <v>33</v>
      </c>
      <c r="R239" s="7" t="s">
        <v>23</v>
      </c>
      <c r="S239" s="7" t="s">
        <v>819</v>
      </c>
      <c r="T239" s="7" t="s">
        <v>104</v>
      </c>
      <c r="U239" s="7" t="s">
        <v>820</v>
      </c>
      <c r="V239" s="7" t="s">
        <v>27</v>
      </c>
      <c r="X239" s="2" t="str">
        <f>HYPERLINK("https://hsdes.intel.com/resource/14013165116","14013165116")</f>
        <v>14013165116</v>
      </c>
    </row>
    <row r="240" spans="1:24" x14ac:dyDescent="0.3">
      <c r="A240" s="2" t="str">
        <f>HYPERLINK("https://hsdes.intel.com/resource/14013165112","14013165112")</f>
        <v>14013165112</v>
      </c>
      <c r="B240" s="7" t="s">
        <v>821</v>
      </c>
      <c r="C240" s="7" t="s">
        <v>2016</v>
      </c>
      <c r="D240" s="7" t="s">
        <v>17</v>
      </c>
      <c r="E240" s="7" t="s">
        <v>18</v>
      </c>
      <c r="F240" s="7" t="s">
        <v>19</v>
      </c>
      <c r="G240" s="7" t="s">
        <v>2015</v>
      </c>
      <c r="J240" s="7" t="s">
        <v>2007</v>
      </c>
      <c r="M240" s="6">
        <v>44742</v>
      </c>
      <c r="O240" s="7" t="s">
        <v>20</v>
      </c>
      <c r="P240" s="7" t="s">
        <v>21</v>
      </c>
      <c r="Q240" s="7" t="s">
        <v>33</v>
      </c>
      <c r="R240" s="7" t="s">
        <v>23</v>
      </c>
      <c r="S240" s="7" t="s">
        <v>822</v>
      </c>
      <c r="T240" s="7" t="s">
        <v>104</v>
      </c>
      <c r="U240" s="7" t="s">
        <v>823</v>
      </c>
      <c r="V240" s="7" t="s">
        <v>27</v>
      </c>
      <c r="X240" s="5" t="str">
        <f>HYPERLINK("https://hsdes.intel.com/resource/14013165112","14013165112")</f>
        <v>14013165112</v>
      </c>
    </row>
    <row r="241" spans="1:24" x14ac:dyDescent="0.3">
      <c r="A241" s="2" t="str">
        <f>HYPERLINK("https://hsdes.intel.com/resource/14013165295","14013165295")</f>
        <v>14013165295</v>
      </c>
      <c r="B241" s="7" t="s">
        <v>824</v>
      </c>
      <c r="C241" s="7" t="s">
        <v>2016</v>
      </c>
      <c r="D241" s="7" t="s">
        <v>17</v>
      </c>
      <c r="E241" s="7" t="s">
        <v>18</v>
      </c>
      <c r="F241" s="7" t="s">
        <v>19</v>
      </c>
      <c r="G241" s="7" t="s">
        <v>2015</v>
      </c>
      <c r="J241" s="7" t="s">
        <v>2007</v>
      </c>
      <c r="M241" s="6">
        <v>44743</v>
      </c>
      <c r="O241" s="7" t="s">
        <v>20</v>
      </c>
      <c r="P241" s="7" t="s">
        <v>21</v>
      </c>
      <c r="Q241" s="7" t="s">
        <v>33</v>
      </c>
      <c r="R241" s="7" t="s">
        <v>23</v>
      </c>
      <c r="S241" s="7" t="s">
        <v>825</v>
      </c>
      <c r="T241" s="7" t="s">
        <v>104</v>
      </c>
      <c r="U241" s="7" t="s">
        <v>826</v>
      </c>
      <c r="V241" s="7" t="s">
        <v>27</v>
      </c>
      <c r="X241" s="2" t="str">
        <f>HYPERLINK("https://hsdes.intel.com/resource/14013165295","14013165295")</f>
        <v>14013165295</v>
      </c>
    </row>
    <row r="242" spans="1:24" x14ac:dyDescent="0.3">
      <c r="A242" s="2" t="str">
        <f>HYPERLINK("https://hsdes.intel.com/resource/14013161312","14013161312")</f>
        <v>14013161312</v>
      </c>
      <c r="B242" s="7" t="s">
        <v>827</v>
      </c>
      <c r="C242" s="7" t="s">
        <v>2016</v>
      </c>
      <c r="D242" s="7" t="s">
        <v>280</v>
      </c>
      <c r="E242" s="7" t="s">
        <v>18</v>
      </c>
      <c r="F242" s="7" t="s">
        <v>19</v>
      </c>
      <c r="G242" s="7" t="s">
        <v>2015</v>
      </c>
      <c r="J242" s="7" t="s">
        <v>2006</v>
      </c>
      <c r="M242" s="6">
        <v>44741</v>
      </c>
      <c r="O242" s="7" t="s">
        <v>31</v>
      </c>
      <c r="P242" s="7" t="s">
        <v>173</v>
      </c>
      <c r="Q242" s="7" t="s">
        <v>33</v>
      </c>
      <c r="R242" s="7" t="s">
        <v>23</v>
      </c>
      <c r="S242" s="7" t="s">
        <v>828</v>
      </c>
      <c r="T242" s="7" t="s">
        <v>703</v>
      </c>
      <c r="U242" s="7" t="s">
        <v>829</v>
      </c>
      <c r="V242" s="7" t="s">
        <v>283</v>
      </c>
      <c r="X242" s="2" t="str">
        <f>HYPERLINK("https://hsdes.intel.com/resource/14013161312","14013161312")</f>
        <v>14013161312</v>
      </c>
    </row>
    <row r="243" spans="1:24" x14ac:dyDescent="0.3">
      <c r="A243" s="2" t="str">
        <f>HYPERLINK("https://hsdes.intel.com/resource/14013175598","14013175598")</f>
        <v>14013175598</v>
      </c>
      <c r="B243" s="7" t="s">
        <v>830</v>
      </c>
      <c r="C243" s="7" t="s">
        <v>2016</v>
      </c>
      <c r="D243" s="7" t="s">
        <v>75</v>
      </c>
      <c r="E243" s="7" t="s">
        <v>18</v>
      </c>
      <c r="F243" s="7" t="s">
        <v>19</v>
      </c>
      <c r="G243" s="7" t="s">
        <v>2015</v>
      </c>
      <c r="J243" s="7" t="s">
        <v>30</v>
      </c>
      <c r="M243" s="6"/>
      <c r="O243" s="7" t="s">
        <v>31</v>
      </c>
      <c r="P243" s="7" t="s">
        <v>76</v>
      </c>
      <c r="Q243" s="7" t="s">
        <v>33</v>
      </c>
      <c r="R243" s="7" t="s">
        <v>23</v>
      </c>
      <c r="S243" s="7" t="s">
        <v>831</v>
      </c>
      <c r="T243" s="7" t="s">
        <v>44</v>
      </c>
      <c r="U243" s="7" t="s">
        <v>832</v>
      </c>
      <c r="V243" s="7" t="s">
        <v>79</v>
      </c>
      <c r="X243" s="2" t="str">
        <f>HYPERLINK("https://hsdes.intel.com/resource/14013175598","14013175598")</f>
        <v>14013175598</v>
      </c>
    </row>
    <row r="244" spans="1:24" x14ac:dyDescent="0.3">
      <c r="A244" s="5" t="str">
        <f>HYPERLINK("https://hsdes.intel.com/resource/14013183707","14013183707")</f>
        <v>14013183707</v>
      </c>
      <c r="B244" s="7" t="s">
        <v>833</v>
      </c>
      <c r="C244" s="7" t="s">
        <v>2016</v>
      </c>
      <c r="D244" s="7" t="s">
        <v>280</v>
      </c>
      <c r="E244" s="7" t="s">
        <v>18</v>
      </c>
      <c r="F244" s="7" t="s">
        <v>19</v>
      </c>
      <c r="G244" s="7" t="s">
        <v>2015</v>
      </c>
      <c r="J244" s="7" t="s">
        <v>2006</v>
      </c>
      <c r="M244" s="6">
        <v>44742</v>
      </c>
      <c r="O244" s="7" t="s">
        <v>31</v>
      </c>
      <c r="P244" s="7" t="s">
        <v>173</v>
      </c>
      <c r="Q244" s="7" t="s">
        <v>33</v>
      </c>
      <c r="R244" s="7" t="s">
        <v>23</v>
      </c>
      <c r="S244" s="7" t="s">
        <v>834</v>
      </c>
      <c r="T244" s="7" t="s">
        <v>44</v>
      </c>
      <c r="U244" s="7" t="s">
        <v>835</v>
      </c>
      <c r="V244" s="7" t="s">
        <v>283</v>
      </c>
      <c r="X244" s="2" t="str">
        <f>HYPERLINK("https://hsdes.intel.com/resource/14013183707","14013183707")</f>
        <v>14013183707</v>
      </c>
    </row>
    <row r="245" spans="1:24" x14ac:dyDescent="0.3">
      <c r="A245" s="2" t="str">
        <f>HYPERLINK("https://hsdes.intel.com/resource/14013163063","14013163063")</f>
        <v>14013163063</v>
      </c>
      <c r="B245" s="7" t="s">
        <v>836</v>
      </c>
      <c r="C245" s="7" t="s">
        <v>2016</v>
      </c>
      <c r="D245" s="7" t="s">
        <v>17</v>
      </c>
      <c r="E245" s="7" t="s">
        <v>120</v>
      </c>
      <c r="F245" s="7" t="s">
        <v>19</v>
      </c>
      <c r="G245" s="7" t="s">
        <v>2015</v>
      </c>
      <c r="J245" s="7" t="s">
        <v>2007</v>
      </c>
      <c r="M245" s="6">
        <v>44743</v>
      </c>
      <c r="O245" s="7" t="s">
        <v>20</v>
      </c>
      <c r="P245" s="7" t="s">
        <v>21</v>
      </c>
      <c r="Q245" s="7" t="s">
        <v>33</v>
      </c>
      <c r="R245" s="7" t="s">
        <v>145</v>
      </c>
      <c r="S245" s="7" t="s">
        <v>837</v>
      </c>
      <c r="T245" s="7" t="s">
        <v>104</v>
      </c>
      <c r="U245" s="7" t="s">
        <v>838</v>
      </c>
      <c r="V245" s="7" t="s">
        <v>27</v>
      </c>
      <c r="X245" s="5" t="str">
        <f>HYPERLINK("https://hsdes.intel.com/resource/14013163063","14013163063")</f>
        <v>14013163063</v>
      </c>
    </row>
    <row r="246" spans="1:24" x14ac:dyDescent="0.3">
      <c r="A246" s="5" t="str">
        <f>HYPERLINK("https://hsdes.intel.com/resource/14013173096","14013173096")</f>
        <v>14013173096</v>
      </c>
      <c r="B246" s="7" t="s">
        <v>839</v>
      </c>
      <c r="C246" s="7" t="s">
        <v>2020</v>
      </c>
      <c r="D246" s="7" t="s">
        <v>840</v>
      </c>
      <c r="E246" s="7" t="s">
        <v>18</v>
      </c>
      <c r="F246" s="7" t="s">
        <v>19</v>
      </c>
      <c r="G246" s="7" t="s">
        <v>2015</v>
      </c>
      <c r="J246" s="7" t="s">
        <v>2022</v>
      </c>
      <c r="M246" s="6">
        <v>44742</v>
      </c>
      <c r="O246" s="7" t="s">
        <v>31</v>
      </c>
      <c r="P246" s="7" t="s">
        <v>21</v>
      </c>
      <c r="Q246" s="7" t="s">
        <v>33</v>
      </c>
      <c r="R246" s="7" t="s">
        <v>23</v>
      </c>
      <c r="S246" s="7" t="s">
        <v>841</v>
      </c>
      <c r="T246" s="7" t="s">
        <v>44</v>
      </c>
      <c r="U246" s="7" t="s">
        <v>842</v>
      </c>
      <c r="V246" s="7" t="s">
        <v>170</v>
      </c>
      <c r="X246" s="2" t="str">
        <f>HYPERLINK("https://hsdes.intel.com/resource/14013173096","14013173096")</f>
        <v>14013173096</v>
      </c>
    </row>
    <row r="247" spans="1:24" x14ac:dyDescent="0.3">
      <c r="A247" s="2" t="str">
        <f>HYPERLINK("https://hsdes.intel.com/resource/14013161993","14013161993")</f>
        <v>14013161993</v>
      </c>
      <c r="B247" s="20" t="s">
        <v>843</v>
      </c>
      <c r="C247" s="7" t="s">
        <v>2016</v>
      </c>
      <c r="D247" s="7" t="s">
        <v>840</v>
      </c>
      <c r="E247" s="7" t="s">
        <v>18</v>
      </c>
      <c r="F247" s="7" t="s">
        <v>19</v>
      </c>
      <c r="G247" s="7" t="s">
        <v>2015</v>
      </c>
      <c r="J247" s="7" t="s">
        <v>2018</v>
      </c>
      <c r="M247" s="6">
        <v>44743</v>
      </c>
      <c r="O247" s="7" t="s">
        <v>31</v>
      </c>
      <c r="P247" s="7" t="s">
        <v>173</v>
      </c>
      <c r="Q247" s="7" t="s">
        <v>33</v>
      </c>
      <c r="R247" s="7" t="s">
        <v>23</v>
      </c>
      <c r="S247" s="7" t="s">
        <v>844</v>
      </c>
      <c r="T247" s="7" t="s">
        <v>44</v>
      </c>
      <c r="U247" s="7" t="s">
        <v>845</v>
      </c>
      <c r="V247" s="7" t="s">
        <v>846</v>
      </c>
      <c r="X247" s="5" t="str">
        <f>HYPERLINK("https://hsdes.intel.com/resource/14013161993","14013161993")</f>
        <v>14013161993</v>
      </c>
    </row>
    <row r="248" spans="1:24" x14ac:dyDescent="0.3">
      <c r="A248" s="5" t="str">
        <f>HYPERLINK("https://hsdes.intel.com/resource/14013173107","14013173107")</f>
        <v>14013173107</v>
      </c>
      <c r="B248" s="7" t="s">
        <v>847</v>
      </c>
      <c r="C248" s="7" t="s">
        <v>2020</v>
      </c>
      <c r="D248" s="7" t="s">
        <v>840</v>
      </c>
      <c r="E248" s="7" t="s">
        <v>18</v>
      </c>
      <c r="F248" s="7" t="s">
        <v>19</v>
      </c>
      <c r="G248" s="7" t="s">
        <v>2015</v>
      </c>
      <c r="J248" s="7" t="s">
        <v>2022</v>
      </c>
      <c r="M248" s="6">
        <v>44742</v>
      </c>
      <c r="O248" s="7" t="s">
        <v>31</v>
      </c>
      <c r="P248" s="7" t="s">
        <v>21</v>
      </c>
      <c r="Q248" s="7" t="s">
        <v>33</v>
      </c>
      <c r="R248" s="7" t="s">
        <v>23</v>
      </c>
      <c r="S248" s="7" t="s">
        <v>848</v>
      </c>
      <c r="T248" s="7" t="s">
        <v>44</v>
      </c>
      <c r="U248" s="7" t="s">
        <v>849</v>
      </c>
      <c r="V248" s="7" t="s">
        <v>170</v>
      </c>
      <c r="X248" s="2" t="str">
        <f>HYPERLINK("https://hsdes.intel.com/resource/14013173107","14013173107")</f>
        <v>14013173107</v>
      </c>
    </row>
    <row r="249" spans="1:24" x14ac:dyDescent="0.3">
      <c r="A249" s="4">
        <v>14013161969</v>
      </c>
      <c r="B249" s="20" t="s">
        <v>850</v>
      </c>
      <c r="C249" s="7" t="s">
        <v>2016</v>
      </c>
      <c r="D249" s="7" t="s">
        <v>840</v>
      </c>
      <c r="E249" s="7" t="s">
        <v>18</v>
      </c>
      <c r="F249" s="7" t="s">
        <v>19</v>
      </c>
      <c r="G249" s="7" t="s">
        <v>2015</v>
      </c>
      <c r="J249" s="7" t="s">
        <v>2018</v>
      </c>
      <c r="M249" s="6">
        <v>44743</v>
      </c>
      <c r="O249" s="7" t="s">
        <v>31</v>
      </c>
      <c r="P249" s="7" t="s">
        <v>173</v>
      </c>
      <c r="Q249" s="7" t="s">
        <v>33</v>
      </c>
      <c r="R249" s="7" t="s">
        <v>23</v>
      </c>
      <c r="S249" s="7" t="s">
        <v>851</v>
      </c>
      <c r="T249" s="7" t="s">
        <v>44</v>
      </c>
      <c r="U249" s="7" t="s">
        <v>852</v>
      </c>
      <c r="V249" s="7" t="s">
        <v>846</v>
      </c>
      <c r="X249" s="4">
        <v>14013161969</v>
      </c>
    </row>
    <row r="250" spans="1:24" x14ac:dyDescent="0.3">
      <c r="A250" s="5" t="str">
        <f>HYPERLINK("https://hsdes.intel.com/resource/14013156881","14013156881")</f>
        <v>14013156881</v>
      </c>
      <c r="B250" s="7" t="s">
        <v>850</v>
      </c>
      <c r="C250" s="7" t="s">
        <v>2016</v>
      </c>
      <c r="D250" s="7" t="s">
        <v>280</v>
      </c>
      <c r="E250" s="7" t="s">
        <v>18</v>
      </c>
      <c r="F250" s="7" t="s">
        <v>19</v>
      </c>
      <c r="G250" s="7" t="s">
        <v>2015</v>
      </c>
      <c r="H250" s="20"/>
      <c r="J250" s="7" t="s">
        <v>2006</v>
      </c>
      <c r="M250" s="6">
        <v>44743</v>
      </c>
      <c r="O250" s="7" t="s">
        <v>31</v>
      </c>
      <c r="P250" s="7" t="s">
        <v>173</v>
      </c>
      <c r="Q250" s="7" t="s">
        <v>33</v>
      </c>
      <c r="R250" s="7" t="s">
        <v>23</v>
      </c>
      <c r="S250" s="7" t="s">
        <v>853</v>
      </c>
      <c r="T250" s="7" t="s">
        <v>854</v>
      </c>
      <c r="U250" s="7" t="s">
        <v>855</v>
      </c>
      <c r="V250" s="7" t="s">
        <v>283</v>
      </c>
      <c r="X250" s="5" t="str">
        <f>HYPERLINK("https://hsdes.intel.com/resource/14013156881","14013156881")</f>
        <v>14013156881</v>
      </c>
    </row>
    <row r="251" spans="1:24" x14ac:dyDescent="0.3">
      <c r="A251" s="5" t="str">
        <f>HYPERLINK("https://hsdes.intel.com/resource/14013173200","14013173200")</f>
        <v>14013173200</v>
      </c>
      <c r="B251" s="7" t="s">
        <v>856</v>
      </c>
      <c r="C251" s="7" t="s">
        <v>2016</v>
      </c>
      <c r="D251" s="7" t="s">
        <v>280</v>
      </c>
      <c r="E251" s="7" t="s">
        <v>18</v>
      </c>
      <c r="F251" s="7" t="s">
        <v>19</v>
      </c>
      <c r="G251" s="7" t="s">
        <v>2015</v>
      </c>
      <c r="J251" s="7" t="s">
        <v>2006</v>
      </c>
      <c r="L251" s="7" t="s">
        <v>285</v>
      </c>
      <c r="M251" s="6">
        <v>44742</v>
      </c>
      <c r="O251" s="7" t="s">
        <v>31</v>
      </c>
      <c r="P251" s="7" t="s">
        <v>173</v>
      </c>
      <c r="Q251" s="7" t="s">
        <v>33</v>
      </c>
      <c r="R251" s="7" t="s">
        <v>23</v>
      </c>
      <c r="S251" s="7" t="s">
        <v>857</v>
      </c>
      <c r="T251" s="7" t="s">
        <v>703</v>
      </c>
      <c r="U251" s="7" t="s">
        <v>858</v>
      </c>
      <c r="V251" s="7" t="s">
        <v>283</v>
      </c>
      <c r="X251" s="2" t="str">
        <f>HYPERLINK("https://hsdes.intel.com/resource/14013173200","14013173200")</f>
        <v>14013173200</v>
      </c>
    </row>
    <row r="252" spans="1:24" x14ac:dyDescent="0.3">
      <c r="A252" s="2" t="str">
        <f>HYPERLINK("https://hsdes.intel.com/resource/14013185276","14013185276")</f>
        <v>14013185276</v>
      </c>
      <c r="B252" s="7" t="s">
        <v>859</v>
      </c>
      <c r="C252" s="7" t="s">
        <v>1968</v>
      </c>
      <c r="D252" s="7" t="s">
        <v>280</v>
      </c>
      <c r="E252" s="7" t="s">
        <v>18</v>
      </c>
      <c r="F252" s="7" t="s">
        <v>19</v>
      </c>
      <c r="G252" s="7" t="s">
        <v>1999</v>
      </c>
      <c r="J252" s="7" t="s">
        <v>2007</v>
      </c>
      <c r="L252" s="7" t="s">
        <v>566</v>
      </c>
      <c r="M252" s="6"/>
      <c r="O252" s="7" t="s">
        <v>31</v>
      </c>
      <c r="P252" s="7" t="s">
        <v>173</v>
      </c>
      <c r="Q252" s="7" t="s">
        <v>33</v>
      </c>
      <c r="R252" s="7" t="s">
        <v>23</v>
      </c>
      <c r="S252" s="7" t="s">
        <v>860</v>
      </c>
      <c r="T252" s="7" t="s">
        <v>703</v>
      </c>
      <c r="U252" s="7" t="s">
        <v>861</v>
      </c>
      <c r="V252" s="7" t="s">
        <v>283</v>
      </c>
      <c r="X252" s="2" t="str">
        <f>HYPERLINK("https://hsdes.intel.com/resource/14013185276","14013185276")</f>
        <v>14013185276</v>
      </c>
    </row>
    <row r="253" spans="1:24" x14ac:dyDescent="0.3">
      <c r="A253" s="2" t="str">
        <f>HYPERLINK("https://hsdes.intel.com/resource/14013162551","14013162551")</f>
        <v>14013162551</v>
      </c>
      <c r="B253" s="7" t="s">
        <v>862</v>
      </c>
      <c r="C253" s="7" t="s">
        <v>2016</v>
      </c>
      <c r="D253" s="7" t="s">
        <v>142</v>
      </c>
      <c r="E253" s="7" t="s">
        <v>18</v>
      </c>
      <c r="F253" s="7" t="s">
        <v>19</v>
      </c>
      <c r="G253" s="7" t="s">
        <v>2015</v>
      </c>
      <c r="J253" s="7" t="s">
        <v>2019</v>
      </c>
      <c r="M253" s="6">
        <v>44743</v>
      </c>
      <c r="O253" s="7" t="s">
        <v>31</v>
      </c>
      <c r="P253" s="7" t="s">
        <v>144</v>
      </c>
      <c r="Q253" s="7" t="s">
        <v>33</v>
      </c>
      <c r="R253" s="7" t="s">
        <v>145</v>
      </c>
      <c r="S253" s="7" t="s">
        <v>863</v>
      </c>
      <c r="T253" s="7" t="s">
        <v>147</v>
      </c>
      <c r="U253" s="7" t="s">
        <v>864</v>
      </c>
      <c r="V253" s="7" t="s">
        <v>149</v>
      </c>
      <c r="X253" s="2" t="str">
        <f>HYPERLINK("https://hsdes.intel.com/resource/14013162551","14013162551")</f>
        <v>14013162551</v>
      </c>
    </row>
    <row r="254" spans="1:24" x14ac:dyDescent="0.3">
      <c r="A254" s="2" t="str">
        <f>HYPERLINK("https://hsdes.intel.com/resource/14013160438","14013160438")</f>
        <v>14013160438</v>
      </c>
      <c r="B254" s="7" t="s">
        <v>865</v>
      </c>
      <c r="C254" s="7" t="s">
        <v>2016</v>
      </c>
      <c r="D254" s="7" t="s">
        <v>272</v>
      </c>
      <c r="E254" s="7" t="s">
        <v>18</v>
      </c>
      <c r="F254" s="7" t="s">
        <v>19</v>
      </c>
      <c r="G254" s="7" t="s">
        <v>2015</v>
      </c>
      <c r="J254" s="7" t="s">
        <v>30</v>
      </c>
      <c r="M254" s="6"/>
      <c r="O254" s="7" t="s">
        <v>102</v>
      </c>
      <c r="P254" s="7" t="s">
        <v>76</v>
      </c>
      <c r="Q254" s="7" t="s">
        <v>33</v>
      </c>
      <c r="R254" s="7" t="s">
        <v>23</v>
      </c>
      <c r="S254" s="7" t="s">
        <v>866</v>
      </c>
      <c r="T254" s="7" t="s">
        <v>138</v>
      </c>
      <c r="U254" s="7" t="s">
        <v>867</v>
      </c>
      <c r="V254" s="7" t="s">
        <v>275</v>
      </c>
      <c r="X254" s="2" t="str">
        <f>HYPERLINK("https://hsdes.intel.com/resource/14013160438","14013160438")</f>
        <v>14013160438</v>
      </c>
    </row>
    <row r="255" spans="1:24" x14ac:dyDescent="0.3">
      <c r="A255" s="5" t="str">
        <f>HYPERLINK("https://hsdes.intel.com/resource/14013172958","14013172958")</f>
        <v>14013172958</v>
      </c>
      <c r="B255" s="7" t="s">
        <v>868</v>
      </c>
      <c r="C255" s="7" t="s">
        <v>2016</v>
      </c>
      <c r="D255" s="7" t="s">
        <v>547</v>
      </c>
      <c r="E255" s="7" t="s">
        <v>18</v>
      </c>
      <c r="F255" s="7" t="s">
        <v>19</v>
      </c>
      <c r="G255" s="7" t="s">
        <v>2015</v>
      </c>
      <c r="J255" s="7" t="s">
        <v>2028</v>
      </c>
      <c r="L255" s="10" t="s">
        <v>2021</v>
      </c>
      <c r="M255" s="6">
        <v>44746</v>
      </c>
      <c r="O255" s="7" t="s">
        <v>102</v>
      </c>
      <c r="P255" s="7" t="s">
        <v>21</v>
      </c>
      <c r="Q255" s="7" t="s">
        <v>33</v>
      </c>
      <c r="R255" s="7" t="s">
        <v>23</v>
      </c>
      <c r="S255" s="7" t="s">
        <v>869</v>
      </c>
      <c r="T255" s="7" t="s">
        <v>550</v>
      </c>
      <c r="U255" s="7" t="s">
        <v>870</v>
      </c>
      <c r="V255" s="7" t="s">
        <v>170</v>
      </c>
      <c r="X255" s="2" t="str">
        <f>HYPERLINK("https://hsdes.intel.com/resource/14013172958","14013172958")</f>
        <v>14013172958</v>
      </c>
    </row>
    <row r="256" spans="1:24" x14ac:dyDescent="0.3">
      <c r="A256" s="2" t="str">
        <f>HYPERLINK("https://hsdes.intel.com/resource/14013160085","14013160085")</f>
        <v>14013160085</v>
      </c>
      <c r="B256" s="7" t="s">
        <v>871</v>
      </c>
      <c r="C256" s="7" t="s">
        <v>2016</v>
      </c>
      <c r="D256" s="7" t="s">
        <v>235</v>
      </c>
      <c r="E256" s="7" t="s">
        <v>18</v>
      </c>
      <c r="F256" s="7" t="s">
        <v>19</v>
      </c>
      <c r="G256" s="7" t="s">
        <v>2015</v>
      </c>
      <c r="J256" s="7" t="s">
        <v>30</v>
      </c>
      <c r="M256" s="6"/>
      <c r="O256" s="7" t="s">
        <v>31</v>
      </c>
      <c r="P256" s="7" t="s">
        <v>184</v>
      </c>
      <c r="Q256" s="7" t="s">
        <v>22</v>
      </c>
      <c r="R256" s="7" t="s">
        <v>145</v>
      </c>
      <c r="S256" s="7" t="s">
        <v>872</v>
      </c>
      <c r="T256" s="7" t="s">
        <v>323</v>
      </c>
      <c r="U256" s="7" t="s">
        <v>873</v>
      </c>
      <c r="V256" s="7" t="s">
        <v>187</v>
      </c>
      <c r="X256" s="2" t="str">
        <f>HYPERLINK("https://hsdes.intel.com/resource/14013160085","14013160085")</f>
        <v>14013160085</v>
      </c>
    </row>
    <row r="257" spans="1:24" x14ac:dyDescent="0.3">
      <c r="A257" s="2" t="str">
        <f>HYPERLINK("https://hsdes.intel.com/resource/14013176953","14013176953")</f>
        <v>14013176953</v>
      </c>
      <c r="B257" s="7" t="s">
        <v>874</v>
      </c>
      <c r="C257" s="7" t="s">
        <v>2024</v>
      </c>
      <c r="D257" s="7" t="s">
        <v>29</v>
      </c>
      <c r="E257" s="7" t="s">
        <v>120</v>
      </c>
      <c r="F257" s="7" t="s">
        <v>19</v>
      </c>
      <c r="G257" s="7" t="s">
        <v>1999</v>
      </c>
      <c r="J257" s="7" t="s">
        <v>2019</v>
      </c>
      <c r="K257" s="19" t="s">
        <v>875</v>
      </c>
      <c r="M257" s="6">
        <v>44743</v>
      </c>
      <c r="O257" s="7" t="s">
        <v>102</v>
      </c>
      <c r="P257" s="7" t="s">
        <v>173</v>
      </c>
      <c r="Q257" s="7" t="s">
        <v>33</v>
      </c>
      <c r="R257" s="7" t="s">
        <v>23</v>
      </c>
      <c r="S257" s="7" t="s">
        <v>876</v>
      </c>
      <c r="T257" s="7" t="s">
        <v>203</v>
      </c>
      <c r="U257" s="7" t="s">
        <v>877</v>
      </c>
      <c r="V257" s="7" t="s">
        <v>177</v>
      </c>
      <c r="X257" s="2" t="str">
        <f>HYPERLINK("https://hsdes.intel.com/resource/14013176953","14013176953")</f>
        <v>14013176953</v>
      </c>
    </row>
    <row r="258" spans="1:24" x14ac:dyDescent="0.3">
      <c r="A258" s="5" t="str">
        <f>HYPERLINK("https://hsdes.intel.com/resource/14013160449","14013160449")</f>
        <v>14013160449</v>
      </c>
      <c r="B258" s="7" t="s">
        <v>878</v>
      </c>
      <c r="C258" s="7" t="s">
        <v>2016</v>
      </c>
      <c r="D258" s="7" t="s">
        <v>280</v>
      </c>
      <c r="E258" s="7" t="s">
        <v>18</v>
      </c>
      <c r="F258" s="7" t="s">
        <v>19</v>
      </c>
      <c r="G258" s="7" t="s">
        <v>2015</v>
      </c>
      <c r="J258" s="7" t="s">
        <v>2006</v>
      </c>
      <c r="L258" s="7" t="s">
        <v>285</v>
      </c>
      <c r="M258" s="6">
        <v>44741</v>
      </c>
      <c r="O258" s="7" t="s">
        <v>31</v>
      </c>
      <c r="P258" s="7" t="s">
        <v>173</v>
      </c>
      <c r="Q258" s="7" t="s">
        <v>33</v>
      </c>
      <c r="R258" s="7" t="s">
        <v>23</v>
      </c>
      <c r="S258" s="7" t="s">
        <v>879</v>
      </c>
      <c r="T258" s="7" t="s">
        <v>443</v>
      </c>
      <c r="U258" s="7" t="s">
        <v>880</v>
      </c>
      <c r="V258" s="7" t="s">
        <v>283</v>
      </c>
      <c r="X258" s="2" t="str">
        <f>HYPERLINK("https://hsdes.intel.com/resource/14013160449","14013160449")</f>
        <v>14013160449</v>
      </c>
    </row>
    <row r="259" spans="1:24" x14ac:dyDescent="0.3">
      <c r="A259" s="2" t="str">
        <f>HYPERLINK("https://hsdes.intel.com/resource/14013175857","14013175857")</f>
        <v>14013175857</v>
      </c>
      <c r="B259" s="20" t="s">
        <v>881</v>
      </c>
      <c r="C259" s="7" t="s">
        <v>2016</v>
      </c>
      <c r="D259" s="7" t="s">
        <v>196</v>
      </c>
      <c r="E259" s="7" t="s">
        <v>18</v>
      </c>
      <c r="F259" s="7" t="s">
        <v>19</v>
      </c>
      <c r="G259" s="7" t="s">
        <v>2015</v>
      </c>
      <c r="J259" s="7" t="s">
        <v>2018</v>
      </c>
      <c r="M259" s="6">
        <v>44743</v>
      </c>
      <c r="O259" s="7" t="s">
        <v>31</v>
      </c>
      <c r="P259" s="7" t="s">
        <v>144</v>
      </c>
      <c r="Q259" s="7" t="s">
        <v>33</v>
      </c>
      <c r="R259" s="7" t="s">
        <v>145</v>
      </c>
      <c r="S259" s="7" t="s">
        <v>882</v>
      </c>
      <c r="T259" s="7" t="s">
        <v>198</v>
      </c>
      <c r="U259" s="7" t="s">
        <v>883</v>
      </c>
      <c r="V259" s="7" t="s">
        <v>200</v>
      </c>
      <c r="X259" s="2" t="str">
        <f>HYPERLINK("https://hsdes.intel.com/resource/14013175857","14013175857")</f>
        <v>14013175857</v>
      </c>
    </row>
    <row r="260" spans="1:24" x14ac:dyDescent="0.3">
      <c r="A260" s="2" t="str">
        <f>HYPERLINK("https://hsdes.intel.com/resource/14013184473","14013184473")</f>
        <v>14013184473</v>
      </c>
      <c r="B260" s="20" t="s">
        <v>884</v>
      </c>
      <c r="C260" s="7" t="s">
        <v>2016</v>
      </c>
      <c r="D260" s="7" t="s">
        <v>235</v>
      </c>
      <c r="E260" s="7" t="s">
        <v>18</v>
      </c>
      <c r="F260" s="7" t="s">
        <v>19</v>
      </c>
      <c r="G260" s="7" t="s">
        <v>2015</v>
      </c>
      <c r="J260" s="7" t="s">
        <v>2018</v>
      </c>
      <c r="M260" s="6">
        <v>44742</v>
      </c>
      <c r="O260" s="7" t="s">
        <v>31</v>
      </c>
      <c r="P260" s="7" t="s">
        <v>184</v>
      </c>
      <c r="Q260" s="7" t="s">
        <v>22</v>
      </c>
      <c r="R260" s="7" t="s">
        <v>145</v>
      </c>
      <c r="S260" s="7" t="s">
        <v>885</v>
      </c>
      <c r="T260" s="7" t="s">
        <v>493</v>
      </c>
      <c r="U260" s="7" t="s">
        <v>886</v>
      </c>
      <c r="V260" s="7" t="s">
        <v>187</v>
      </c>
      <c r="X260" s="2" t="str">
        <f>HYPERLINK("https://hsdes.intel.com/resource/14013184473","14013184473")</f>
        <v>14013184473</v>
      </c>
    </row>
    <row r="261" spans="1:24" x14ac:dyDescent="0.3">
      <c r="A261" s="2" t="str">
        <f>HYPERLINK("https://hsdes.intel.com/resource/14013175421","14013175421")</f>
        <v>14013175421</v>
      </c>
      <c r="B261" s="7" t="s">
        <v>887</v>
      </c>
      <c r="C261" s="7" t="s">
        <v>2016</v>
      </c>
      <c r="D261" s="7" t="s">
        <v>398</v>
      </c>
      <c r="E261" s="7" t="s">
        <v>18</v>
      </c>
      <c r="F261" s="7" t="s">
        <v>19</v>
      </c>
      <c r="G261" s="7" t="s">
        <v>2015</v>
      </c>
      <c r="J261" s="7" t="s">
        <v>2018</v>
      </c>
      <c r="K261" s="7" t="s">
        <v>1998</v>
      </c>
      <c r="M261" s="6">
        <v>44742</v>
      </c>
      <c r="O261" s="7" t="s">
        <v>31</v>
      </c>
      <c r="P261" s="7" t="s">
        <v>184</v>
      </c>
      <c r="Q261" s="7" t="s">
        <v>33</v>
      </c>
      <c r="R261" s="7" t="s">
        <v>145</v>
      </c>
      <c r="S261" s="7" t="s">
        <v>888</v>
      </c>
      <c r="T261" s="7" t="s">
        <v>241</v>
      </c>
      <c r="U261" s="7" t="s">
        <v>889</v>
      </c>
      <c r="V261" s="7" t="s">
        <v>187</v>
      </c>
      <c r="X261" s="2" t="str">
        <f>HYPERLINK("https://hsdes.intel.com/resource/14013175421","14013175421")</f>
        <v>14013175421</v>
      </c>
    </row>
    <row r="262" spans="1:24" x14ac:dyDescent="0.3">
      <c r="A262" s="2" t="str">
        <f>HYPERLINK("https://hsdes.intel.com/resource/14013175416","14013175416")</f>
        <v>14013175416</v>
      </c>
      <c r="B262" s="7" t="s">
        <v>890</v>
      </c>
      <c r="C262" s="7" t="s">
        <v>2016</v>
      </c>
      <c r="D262" s="7" t="s">
        <v>398</v>
      </c>
      <c r="E262" s="7" t="s">
        <v>18</v>
      </c>
      <c r="F262" s="7" t="s">
        <v>19</v>
      </c>
      <c r="G262" s="7" t="s">
        <v>2015</v>
      </c>
      <c r="J262" s="7" t="s">
        <v>2018</v>
      </c>
      <c r="M262" s="6">
        <v>44742</v>
      </c>
      <c r="O262" s="7" t="s">
        <v>31</v>
      </c>
      <c r="P262" s="7" t="s">
        <v>184</v>
      </c>
      <c r="Q262" s="7" t="s">
        <v>22</v>
      </c>
      <c r="R262" s="7" t="s">
        <v>145</v>
      </c>
      <c r="S262" s="7" t="s">
        <v>891</v>
      </c>
      <c r="T262" s="7" t="s">
        <v>241</v>
      </c>
      <c r="U262" s="7" t="s">
        <v>892</v>
      </c>
      <c r="V262" s="7" t="s">
        <v>187</v>
      </c>
      <c r="X262" s="2" t="str">
        <f>HYPERLINK("https://hsdes.intel.com/resource/14013175416","14013175416")</f>
        <v>14013175416</v>
      </c>
    </row>
    <row r="263" spans="1:24" x14ac:dyDescent="0.3">
      <c r="A263" s="2" t="str">
        <f>HYPERLINK("https://hsdes.intel.com/resource/14013174447","14013174447")</f>
        <v>14013174447</v>
      </c>
      <c r="B263" s="7" t="s">
        <v>893</v>
      </c>
      <c r="C263" s="7" t="s">
        <v>2016</v>
      </c>
      <c r="D263" s="7" t="s">
        <v>398</v>
      </c>
      <c r="E263" s="7" t="s">
        <v>18</v>
      </c>
      <c r="F263" s="7" t="s">
        <v>19</v>
      </c>
      <c r="G263" s="7" t="s">
        <v>2015</v>
      </c>
      <c r="J263" s="7" t="s">
        <v>2018</v>
      </c>
      <c r="M263" s="6">
        <v>44742</v>
      </c>
      <c r="O263" s="7" t="s">
        <v>31</v>
      </c>
      <c r="P263" s="7" t="s">
        <v>184</v>
      </c>
      <c r="Q263" s="7" t="s">
        <v>33</v>
      </c>
      <c r="R263" s="7" t="s">
        <v>145</v>
      </c>
      <c r="S263" s="7" t="s">
        <v>894</v>
      </c>
      <c r="T263" s="7" t="s">
        <v>241</v>
      </c>
      <c r="U263" s="7" t="s">
        <v>895</v>
      </c>
      <c r="V263" s="7" t="s">
        <v>187</v>
      </c>
      <c r="X263" s="2" t="str">
        <f>HYPERLINK("https://hsdes.intel.com/resource/14013174447","14013174447")</f>
        <v>14013174447</v>
      </c>
    </row>
    <row r="264" spans="1:24" x14ac:dyDescent="0.3">
      <c r="A264" s="2" t="str">
        <f>HYPERLINK("https://hsdes.intel.com/resource/14013174718","14013174718")</f>
        <v>14013174718</v>
      </c>
      <c r="B264" s="7" t="s">
        <v>896</v>
      </c>
      <c r="C264" s="7" t="s">
        <v>2016</v>
      </c>
      <c r="D264" s="7" t="s">
        <v>398</v>
      </c>
      <c r="E264" s="7" t="s">
        <v>18</v>
      </c>
      <c r="F264" s="7" t="s">
        <v>19</v>
      </c>
      <c r="G264" s="7" t="s">
        <v>2015</v>
      </c>
      <c r="J264" s="7" t="s">
        <v>2018</v>
      </c>
      <c r="L264" s="7" t="s">
        <v>2004</v>
      </c>
      <c r="M264" s="6">
        <v>44743</v>
      </c>
      <c r="O264" s="7" t="s">
        <v>31</v>
      </c>
      <c r="P264" s="7" t="s">
        <v>184</v>
      </c>
      <c r="Q264" s="7" t="s">
        <v>33</v>
      </c>
      <c r="R264" s="7" t="s">
        <v>145</v>
      </c>
      <c r="S264" s="7" t="s">
        <v>897</v>
      </c>
      <c r="T264" s="7" t="s">
        <v>241</v>
      </c>
      <c r="U264" s="7" t="s">
        <v>898</v>
      </c>
      <c r="V264" s="7" t="s">
        <v>187</v>
      </c>
      <c r="X264" s="2" t="str">
        <f>HYPERLINK("https://hsdes.intel.com/resource/14013174718","14013174718")</f>
        <v>14013174718</v>
      </c>
    </row>
    <row r="265" spans="1:24" x14ac:dyDescent="0.3">
      <c r="A265" s="2" t="str">
        <f>HYPERLINK("https://hsdes.intel.com/resource/14013163415","14013163415")</f>
        <v>14013163415</v>
      </c>
      <c r="B265" s="7" t="s">
        <v>899</v>
      </c>
      <c r="C265" s="7" t="s">
        <v>2016</v>
      </c>
      <c r="D265" s="7" t="s">
        <v>17</v>
      </c>
      <c r="E265" s="7" t="s">
        <v>18</v>
      </c>
      <c r="F265" s="7" t="s">
        <v>19</v>
      </c>
      <c r="G265" s="7" t="s">
        <v>2015</v>
      </c>
      <c r="J265" s="7" t="s">
        <v>2007</v>
      </c>
      <c r="M265" s="6">
        <v>44743</v>
      </c>
      <c r="O265" s="7" t="s">
        <v>102</v>
      </c>
      <c r="P265" s="7" t="s">
        <v>21</v>
      </c>
      <c r="Q265" s="7" t="s">
        <v>33</v>
      </c>
      <c r="R265" s="7" t="s">
        <v>23</v>
      </c>
      <c r="S265" s="7" t="s">
        <v>900</v>
      </c>
      <c r="T265" s="7" t="s">
        <v>357</v>
      </c>
      <c r="U265" s="7" t="s">
        <v>901</v>
      </c>
      <c r="V265" s="7" t="s">
        <v>27</v>
      </c>
      <c r="X265" s="5" t="str">
        <f>HYPERLINK("https://hsdes.intel.com/resource/14013163415","14013163415")</f>
        <v>14013163415</v>
      </c>
    </row>
    <row r="266" spans="1:24" x14ac:dyDescent="0.3">
      <c r="A266" s="2" t="str">
        <f>HYPERLINK("https://hsdes.intel.com/resource/16013162130","16013162130")</f>
        <v>16013162130</v>
      </c>
      <c r="B266" s="7" t="s">
        <v>902</v>
      </c>
      <c r="C266" s="7" t="s">
        <v>2016</v>
      </c>
      <c r="D266" s="7" t="s">
        <v>17</v>
      </c>
      <c r="E266" s="7" t="s">
        <v>120</v>
      </c>
      <c r="F266" s="7" t="s">
        <v>19</v>
      </c>
      <c r="G266" s="7" t="s">
        <v>2015</v>
      </c>
      <c r="J266" s="7" t="s">
        <v>2018</v>
      </c>
      <c r="L266" s="7" t="s">
        <v>2027</v>
      </c>
      <c r="M266" s="6">
        <v>44746</v>
      </c>
      <c r="O266" s="7" t="s">
        <v>102</v>
      </c>
      <c r="P266" s="7" t="s">
        <v>21</v>
      </c>
      <c r="Q266" s="7" t="s">
        <v>33</v>
      </c>
      <c r="R266" s="7" t="s">
        <v>23</v>
      </c>
      <c r="T266" s="7" t="s">
        <v>903</v>
      </c>
      <c r="U266" s="7" t="s">
        <v>904</v>
      </c>
      <c r="X266" s="5" t="str">
        <f>HYPERLINK("https://hsdes.intel.com/resource/16013162130","16013162130")</f>
        <v>16013162130</v>
      </c>
    </row>
    <row r="267" spans="1:24" x14ac:dyDescent="0.3">
      <c r="A267" s="2" t="str">
        <f>HYPERLINK("https://hsdes.intel.com/resource/14013175465","14013175465")</f>
        <v>14013175465</v>
      </c>
      <c r="B267" s="7" t="s">
        <v>905</v>
      </c>
      <c r="C267" s="7" t="s">
        <v>2020</v>
      </c>
      <c r="D267" s="7" t="s">
        <v>398</v>
      </c>
      <c r="E267" s="7" t="s">
        <v>18</v>
      </c>
      <c r="F267" s="7" t="s">
        <v>19</v>
      </c>
      <c r="G267" s="7" t="s">
        <v>2015</v>
      </c>
      <c r="J267" s="7" t="s">
        <v>2018</v>
      </c>
      <c r="M267" s="6">
        <v>44742</v>
      </c>
      <c r="O267" s="7" t="s">
        <v>31</v>
      </c>
      <c r="P267" s="7" t="s">
        <v>184</v>
      </c>
      <c r="Q267" s="7" t="s">
        <v>22</v>
      </c>
      <c r="R267" s="7" t="s">
        <v>145</v>
      </c>
      <c r="S267" s="7" t="s">
        <v>906</v>
      </c>
      <c r="T267" s="7" t="s">
        <v>138</v>
      </c>
      <c r="U267" s="7" t="s">
        <v>907</v>
      </c>
      <c r="V267" s="7" t="s">
        <v>187</v>
      </c>
      <c r="X267" s="2" t="str">
        <f>HYPERLINK("https://hsdes.intel.com/resource/14013175465","14013175465")</f>
        <v>14013175465</v>
      </c>
    </row>
    <row r="268" spans="1:24" x14ac:dyDescent="0.3">
      <c r="A268" s="2" t="str">
        <f>HYPERLINK("https://hsdes.intel.com/resource/14013175473","14013175473")</f>
        <v>14013175473</v>
      </c>
      <c r="B268" s="7" t="s">
        <v>908</v>
      </c>
      <c r="C268" s="7" t="s">
        <v>2020</v>
      </c>
      <c r="D268" s="7" t="s">
        <v>398</v>
      </c>
      <c r="E268" s="7" t="s">
        <v>18</v>
      </c>
      <c r="F268" s="7" t="s">
        <v>19</v>
      </c>
      <c r="G268" s="7" t="s">
        <v>2015</v>
      </c>
      <c r="J268" s="7" t="s">
        <v>2018</v>
      </c>
      <c r="L268" s="7" t="s">
        <v>2004</v>
      </c>
      <c r="M268" s="6">
        <v>44743</v>
      </c>
      <c r="O268" s="7" t="s">
        <v>31</v>
      </c>
      <c r="P268" s="7" t="s">
        <v>184</v>
      </c>
      <c r="Q268" s="7" t="s">
        <v>22</v>
      </c>
      <c r="R268" s="7" t="s">
        <v>145</v>
      </c>
      <c r="S268" s="7" t="s">
        <v>909</v>
      </c>
      <c r="T268" s="7" t="s">
        <v>241</v>
      </c>
      <c r="U268" s="7" t="s">
        <v>910</v>
      </c>
      <c r="V268" s="7" t="s">
        <v>187</v>
      </c>
      <c r="X268" s="2" t="str">
        <f>HYPERLINK("https://hsdes.intel.com/resource/14013175473","14013175473")</f>
        <v>14013175473</v>
      </c>
    </row>
    <row r="269" spans="1:24" x14ac:dyDescent="0.3">
      <c r="A269" s="2" t="str">
        <f>HYPERLINK("https://hsdes.intel.com/resource/14013175469","14013175469")</f>
        <v>14013175469</v>
      </c>
      <c r="B269" s="7" t="s">
        <v>911</v>
      </c>
      <c r="C269" s="7" t="s">
        <v>1968</v>
      </c>
      <c r="D269" s="7" t="s">
        <v>398</v>
      </c>
      <c r="E269" s="7" t="s">
        <v>18</v>
      </c>
      <c r="F269" s="7" t="s">
        <v>19</v>
      </c>
      <c r="G269" s="7" t="s">
        <v>1999</v>
      </c>
      <c r="J269" s="7" t="s">
        <v>2007</v>
      </c>
      <c r="L269" s="7" t="s">
        <v>912</v>
      </c>
      <c r="M269" s="6"/>
      <c r="O269" s="7" t="s">
        <v>31</v>
      </c>
      <c r="P269" s="7" t="s">
        <v>184</v>
      </c>
      <c r="Q269" s="7" t="s">
        <v>33</v>
      </c>
      <c r="R269" s="7" t="s">
        <v>145</v>
      </c>
      <c r="S269" s="7" t="s">
        <v>913</v>
      </c>
      <c r="T269" s="7" t="s">
        <v>241</v>
      </c>
      <c r="U269" s="7" t="s">
        <v>914</v>
      </c>
      <c r="V269" s="7" t="s">
        <v>187</v>
      </c>
      <c r="X269" s="2" t="str">
        <f>HYPERLINK("https://hsdes.intel.com/resource/14013175469","14013175469")</f>
        <v>14013175469</v>
      </c>
    </row>
    <row r="270" spans="1:24" x14ac:dyDescent="0.3">
      <c r="A270" s="2" t="str">
        <f>HYPERLINK("https://hsdes.intel.com/resource/14013183238","14013183238")</f>
        <v>14013183238</v>
      </c>
      <c r="B270" s="7" t="s">
        <v>915</v>
      </c>
      <c r="C270" s="7" t="s">
        <v>1968</v>
      </c>
      <c r="D270" s="7" t="s">
        <v>398</v>
      </c>
      <c r="E270" s="7" t="s">
        <v>18</v>
      </c>
      <c r="F270" s="7" t="s">
        <v>19</v>
      </c>
      <c r="G270" s="7" t="s">
        <v>1999</v>
      </c>
      <c r="J270" s="7" t="s">
        <v>2007</v>
      </c>
      <c r="L270" s="7" t="s">
        <v>912</v>
      </c>
      <c r="M270" s="6"/>
      <c r="O270" s="7" t="s">
        <v>31</v>
      </c>
      <c r="P270" s="7" t="s">
        <v>184</v>
      </c>
      <c r="Q270" s="7" t="s">
        <v>33</v>
      </c>
      <c r="R270" s="7" t="s">
        <v>145</v>
      </c>
      <c r="S270" s="7" t="s">
        <v>916</v>
      </c>
      <c r="T270" s="7" t="s">
        <v>241</v>
      </c>
      <c r="U270" s="7" t="s">
        <v>917</v>
      </c>
      <c r="V270" s="7" t="s">
        <v>187</v>
      </c>
      <c r="X270" s="2" t="str">
        <f>HYPERLINK("https://hsdes.intel.com/resource/14013183238","14013183238")</f>
        <v>14013183238</v>
      </c>
    </row>
    <row r="271" spans="1:24" x14ac:dyDescent="0.3">
      <c r="A271" s="2" t="str">
        <f>HYPERLINK("https://hsdes.intel.com/resource/14013163191","14013163191")</f>
        <v>14013163191</v>
      </c>
      <c r="B271" s="7" t="s">
        <v>918</v>
      </c>
      <c r="C271" s="7" t="s">
        <v>2020</v>
      </c>
      <c r="D271" s="7" t="s">
        <v>17</v>
      </c>
      <c r="E271" s="7" t="s">
        <v>18</v>
      </c>
      <c r="F271" s="7" t="s">
        <v>19</v>
      </c>
      <c r="G271" s="7" t="s">
        <v>2015</v>
      </c>
      <c r="J271" s="7" t="s">
        <v>2007</v>
      </c>
      <c r="M271" s="6">
        <v>44742</v>
      </c>
      <c r="O271" s="7" t="s">
        <v>31</v>
      </c>
      <c r="P271" s="7" t="s">
        <v>21</v>
      </c>
      <c r="Q271" s="7" t="s">
        <v>33</v>
      </c>
      <c r="R271" s="7" t="s">
        <v>23</v>
      </c>
      <c r="S271" s="7" t="s">
        <v>919</v>
      </c>
      <c r="T271" s="7" t="s">
        <v>104</v>
      </c>
      <c r="U271" s="7" t="s">
        <v>920</v>
      </c>
      <c r="V271" s="7" t="s">
        <v>27</v>
      </c>
      <c r="X271" s="2" t="str">
        <f>HYPERLINK("https://hsdes.intel.com/resource/14013163191","14013163191")</f>
        <v>14013163191</v>
      </c>
    </row>
    <row r="272" spans="1:24" x14ac:dyDescent="0.3">
      <c r="A272" s="2" t="str">
        <f>HYPERLINK("https://hsdes.intel.com/resource/14013178947","14013178947")</f>
        <v>14013178947</v>
      </c>
      <c r="B272" s="7" t="s">
        <v>921</v>
      </c>
      <c r="C272" s="7" t="s">
        <v>2016</v>
      </c>
      <c r="D272" s="7" t="s">
        <v>235</v>
      </c>
      <c r="E272" s="7" t="s">
        <v>18</v>
      </c>
      <c r="F272" s="7" t="s">
        <v>19</v>
      </c>
      <c r="G272" s="7" t="s">
        <v>2015</v>
      </c>
      <c r="J272" s="7" t="s">
        <v>2028</v>
      </c>
      <c r="L272" s="7" t="s">
        <v>1969</v>
      </c>
      <c r="M272" s="6">
        <v>44746</v>
      </c>
      <c r="O272" s="7" t="s">
        <v>31</v>
      </c>
      <c r="P272" s="7" t="s">
        <v>184</v>
      </c>
      <c r="Q272" s="7" t="s">
        <v>22</v>
      </c>
      <c r="R272" s="7" t="s">
        <v>145</v>
      </c>
      <c r="S272" s="7" t="s">
        <v>922</v>
      </c>
      <c r="T272" s="7" t="s">
        <v>203</v>
      </c>
      <c r="U272" s="7" t="s">
        <v>923</v>
      </c>
      <c r="V272" s="7" t="s">
        <v>187</v>
      </c>
      <c r="X272" s="2" t="str">
        <f>HYPERLINK("https://hsdes.intel.com/resource/14013178947","14013178947")</f>
        <v>14013178947</v>
      </c>
    </row>
    <row r="273" spans="1:24" x14ac:dyDescent="0.3">
      <c r="A273" s="2" t="str">
        <f>HYPERLINK("https://hsdes.intel.com/resource/14013178956","14013178956")</f>
        <v>14013178956</v>
      </c>
      <c r="B273" s="7" t="s">
        <v>924</v>
      </c>
      <c r="C273" s="7" t="s">
        <v>2016</v>
      </c>
      <c r="D273" s="7" t="s">
        <v>235</v>
      </c>
      <c r="E273" s="7" t="s">
        <v>18</v>
      </c>
      <c r="F273" s="7" t="s">
        <v>19</v>
      </c>
      <c r="G273" s="7" t="s">
        <v>2015</v>
      </c>
      <c r="J273" s="7" t="s">
        <v>2028</v>
      </c>
      <c r="L273" s="7" t="s">
        <v>1969</v>
      </c>
      <c r="M273" s="6">
        <v>44746</v>
      </c>
      <c r="O273" s="7" t="s">
        <v>31</v>
      </c>
      <c r="P273" s="7" t="s">
        <v>184</v>
      </c>
      <c r="Q273" s="7" t="s">
        <v>22</v>
      </c>
      <c r="R273" s="7" t="s">
        <v>145</v>
      </c>
      <c r="S273" s="7" t="s">
        <v>925</v>
      </c>
      <c r="T273" s="7" t="s">
        <v>203</v>
      </c>
      <c r="U273" s="7" t="s">
        <v>926</v>
      </c>
      <c r="V273" s="7" t="s">
        <v>187</v>
      </c>
      <c r="X273" s="2" t="str">
        <f>HYPERLINK("https://hsdes.intel.com/resource/14013178956","14013178956")</f>
        <v>14013178956</v>
      </c>
    </row>
    <row r="274" spans="1:24" x14ac:dyDescent="0.3">
      <c r="A274" s="2" t="str">
        <f>HYPERLINK("https://hsdes.intel.com/resource/14013158399","14013158399")</f>
        <v>14013158399</v>
      </c>
      <c r="B274" s="7" t="s">
        <v>927</v>
      </c>
      <c r="C274" s="7" t="s">
        <v>2020</v>
      </c>
      <c r="D274" s="7" t="s">
        <v>17</v>
      </c>
      <c r="E274" s="7" t="s">
        <v>18</v>
      </c>
      <c r="F274" s="7" t="s">
        <v>19</v>
      </c>
      <c r="G274" s="7" t="s">
        <v>2015</v>
      </c>
      <c r="J274" s="7" t="s">
        <v>2007</v>
      </c>
      <c r="M274" s="6">
        <v>44742</v>
      </c>
      <c r="O274" s="7" t="s">
        <v>102</v>
      </c>
      <c r="P274" s="7" t="s">
        <v>21</v>
      </c>
      <c r="Q274" s="7" t="s">
        <v>33</v>
      </c>
      <c r="R274" s="7" t="s">
        <v>23</v>
      </c>
      <c r="S274" s="7" t="s">
        <v>928</v>
      </c>
      <c r="T274" s="7" t="s">
        <v>104</v>
      </c>
      <c r="U274" s="7" t="s">
        <v>929</v>
      </c>
      <c r="V274" s="7" t="s">
        <v>27</v>
      </c>
      <c r="X274" s="2" t="str">
        <f>HYPERLINK("https://hsdes.intel.com/resource/14013158399","14013158399")</f>
        <v>14013158399</v>
      </c>
    </row>
    <row r="275" spans="1:24" x14ac:dyDescent="0.3">
      <c r="A275" s="2" t="str">
        <f>HYPERLINK("https://hsdes.intel.com/resource/14013179108","14013179108")</f>
        <v>14013179108</v>
      </c>
      <c r="B275" s="7" t="s">
        <v>930</v>
      </c>
      <c r="C275" s="7" t="s">
        <v>2020</v>
      </c>
      <c r="D275" s="7" t="s">
        <v>398</v>
      </c>
      <c r="E275" s="7" t="s">
        <v>18</v>
      </c>
      <c r="F275" s="7" t="s">
        <v>19</v>
      </c>
      <c r="G275" s="7" t="s">
        <v>2015</v>
      </c>
      <c r="J275" s="7" t="s">
        <v>2018</v>
      </c>
      <c r="L275" s="7" t="s">
        <v>1974</v>
      </c>
      <c r="M275" s="6">
        <v>44742</v>
      </c>
      <c r="O275" s="7" t="s">
        <v>31</v>
      </c>
      <c r="P275" s="7" t="s">
        <v>184</v>
      </c>
      <c r="Q275" s="7" t="s">
        <v>33</v>
      </c>
      <c r="R275" s="7" t="s">
        <v>145</v>
      </c>
      <c r="S275" s="7" t="s">
        <v>931</v>
      </c>
      <c r="T275" s="7" t="s">
        <v>241</v>
      </c>
      <c r="U275" s="7" t="s">
        <v>932</v>
      </c>
      <c r="V275" s="7" t="s">
        <v>187</v>
      </c>
      <c r="X275" s="2" t="str">
        <f>HYPERLINK("https://hsdes.intel.com/resource/14013179108","14013179108")</f>
        <v>14013179108</v>
      </c>
    </row>
    <row r="276" spans="1:24" x14ac:dyDescent="0.3">
      <c r="A276" s="2" t="str">
        <f>HYPERLINK("https://hsdes.intel.com/resource/14013163019","14013163019")</f>
        <v>14013163019</v>
      </c>
      <c r="B276" s="7" t="s">
        <v>933</v>
      </c>
      <c r="C276" s="7" t="s">
        <v>2020</v>
      </c>
      <c r="D276" s="7" t="s">
        <v>398</v>
      </c>
      <c r="E276" s="7" t="s">
        <v>18</v>
      </c>
      <c r="F276" s="7" t="s">
        <v>19</v>
      </c>
      <c r="G276" s="7" t="s">
        <v>2015</v>
      </c>
      <c r="J276" s="7" t="s">
        <v>2018</v>
      </c>
      <c r="M276" s="6">
        <v>44742</v>
      </c>
      <c r="O276" s="7" t="s">
        <v>31</v>
      </c>
      <c r="P276" s="7" t="s">
        <v>184</v>
      </c>
      <c r="Q276" s="7" t="s">
        <v>22</v>
      </c>
      <c r="R276" s="7" t="s">
        <v>145</v>
      </c>
      <c r="S276" s="7" t="s">
        <v>934</v>
      </c>
      <c r="T276" s="7" t="s">
        <v>241</v>
      </c>
      <c r="U276" s="7" t="s">
        <v>935</v>
      </c>
      <c r="V276" s="7" t="s">
        <v>187</v>
      </c>
      <c r="X276" s="2" t="str">
        <f>HYPERLINK("https://hsdes.intel.com/resource/14013163019","14013163019")</f>
        <v>14013163019</v>
      </c>
    </row>
    <row r="277" spans="1:24" x14ac:dyDescent="0.3">
      <c r="A277" s="5" t="str">
        <f>HYPERLINK("https://hsdes.intel.com/resource/14013173243","14013173243")</f>
        <v>14013173243</v>
      </c>
      <c r="B277" s="7" t="s">
        <v>936</v>
      </c>
      <c r="C277" s="7" t="s">
        <v>2020</v>
      </c>
      <c r="D277" s="7" t="s">
        <v>280</v>
      </c>
      <c r="E277" s="7" t="s">
        <v>18</v>
      </c>
      <c r="F277" s="7" t="s">
        <v>19</v>
      </c>
      <c r="G277" s="7" t="s">
        <v>2015</v>
      </c>
      <c r="J277" s="7" t="s">
        <v>2022</v>
      </c>
      <c r="M277" s="6">
        <v>44742</v>
      </c>
      <c r="O277" s="7" t="s">
        <v>31</v>
      </c>
      <c r="P277" s="7" t="s">
        <v>21</v>
      </c>
      <c r="Q277" s="7" t="s">
        <v>33</v>
      </c>
      <c r="R277" s="7" t="s">
        <v>23</v>
      </c>
      <c r="S277" s="7" t="s">
        <v>937</v>
      </c>
      <c r="T277" s="7" t="s">
        <v>938</v>
      </c>
      <c r="U277" s="7" t="s">
        <v>939</v>
      </c>
      <c r="V277" s="7" t="s">
        <v>170</v>
      </c>
      <c r="X277" s="2" t="str">
        <f>HYPERLINK("https://hsdes.intel.com/resource/14013173243","14013173243")</f>
        <v>14013173243</v>
      </c>
    </row>
    <row r="278" spans="1:24" x14ac:dyDescent="0.3">
      <c r="A278" s="2" t="str">
        <f>HYPERLINK("https://hsdes.intel.com/resource/14013176457","14013176457")</f>
        <v>14013176457</v>
      </c>
      <c r="B278" s="7" t="s">
        <v>940</v>
      </c>
      <c r="C278" s="7" t="s">
        <v>2016</v>
      </c>
      <c r="D278" s="7" t="s">
        <v>136</v>
      </c>
      <c r="E278" s="7" t="s">
        <v>18</v>
      </c>
      <c r="F278" s="7" t="s">
        <v>19</v>
      </c>
      <c r="G278" s="7" t="s">
        <v>2015</v>
      </c>
      <c r="J278" s="7" t="s">
        <v>2028</v>
      </c>
      <c r="L278" s="7" t="s">
        <v>2025</v>
      </c>
      <c r="M278" s="6">
        <v>44746</v>
      </c>
      <c r="O278" s="7" t="s">
        <v>31</v>
      </c>
      <c r="P278" s="7" t="s">
        <v>21</v>
      </c>
      <c r="Q278" s="7" t="s">
        <v>33</v>
      </c>
      <c r="R278" s="7" t="s">
        <v>145</v>
      </c>
      <c r="S278" s="7" t="s">
        <v>941</v>
      </c>
      <c r="T278" s="7" t="s">
        <v>168</v>
      </c>
      <c r="U278" s="7" t="s">
        <v>942</v>
      </c>
      <c r="V278" s="7" t="s">
        <v>177</v>
      </c>
      <c r="X278" s="2" t="str">
        <f>HYPERLINK("https://hsdes.intel.com/resource/14013176457","14013176457")</f>
        <v>14013176457</v>
      </c>
    </row>
    <row r="279" spans="1:24" x14ac:dyDescent="0.3">
      <c r="A279" s="2" t="str">
        <f>HYPERLINK("https://hsdes.intel.com/resource/14013176937","14013176937")</f>
        <v>14013176937</v>
      </c>
      <c r="B279" s="7" t="s">
        <v>943</v>
      </c>
      <c r="C279" s="7" t="s">
        <v>2020</v>
      </c>
      <c r="D279" s="7" t="s">
        <v>944</v>
      </c>
      <c r="E279" s="7" t="s">
        <v>120</v>
      </c>
      <c r="F279" s="7" t="s">
        <v>19</v>
      </c>
      <c r="G279" s="7" t="s">
        <v>2015</v>
      </c>
      <c r="J279" s="7" t="s">
        <v>2019</v>
      </c>
      <c r="L279" s="7" t="s">
        <v>945</v>
      </c>
      <c r="M279" s="6">
        <v>44743</v>
      </c>
      <c r="O279" s="7" t="s">
        <v>31</v>
      </c>
      <c r="P279" s="7" t="s">
        <v>173</v>
      </c>
      <c r="Q279" s="7" t="s">
        <v>33</v>
      </c>
      <c r="R279" s="7" t="s">
        <v>145</v>
      </c>
      <c r="S279" s="7" t="s">
        <v>946</v>
      </c>
      <c r="T279" s="7" t="s">
        <v>44</v>
      </c>
      <c r="U279" s="7" t="s">
        <v>947</v>
      </c>
      <c r="V279" s="7" t="s">
        <v>177</v>
      </c>
      <c r="X279" s="2" t="str">
        <f>HYPERLINK("https://hsdes.intel.com/resource/14013176937","14013176937")</f>
        <v>14013176937</v>
      </c>
    </row>
    <row r="280" spans="1:24" x14ac:dyDescent="0.3">
      <c r="A280" s="2" t="str">
        <f>HYPERLINK("https://hsdes.intel.com/resource/14013183719","14013183719")</f>
        <v>14013183719</v>
      </c>
      <c r="B280" s="7" t="s">
        <v>948</v>
      </c>
      <c r="C280" s="7" t="s">
        <v>2020</v>
      </c>
      <c r="D280" s="7" t="s">
        <v>543</v>
      </c>
      <c r="E280" s="7" t="s">
        <v>18</v>
      </c>
      <c r="F280" s="7" t="s">
        <v>19</v>
      </c>
      <c r="G280" s="7" t="s">
        <v>2015</v>
      </c>
      <c r="J280" s="7" t="s">
        <v>2018</v>
      </c>
      <c r="M280" s="6">
        <v>44742</v>
      </c>
      <c r="O280" s="7" t="s">
        <v>31</v>
      </c>
      <c r="P280" s="7" t="s">
        <v>184</v>
      </c>
      <c r="Q280" s="7" t="s">
        <v>22</v>
      </c>
      <c r="R280" s="7" t="s">
        <v>145</v>
      </c>
      <c r="S280" s="7" t="s">
        <v>949</v>
      </c>
      <c r="T280" s="7" t="s">
        <v>44</v>
      </c>
      <c r="U280" s="7" t="s">
        <v>950</v>
      </c>
      <c r="V280" s="7" t="s">
        <v>187</v>
      </c>
      <c r="X280" s="2" t="str">
        <f>HYPERLINK("https://hsdes.intel.com/resource/14013183719","14013183719")</f>
        <v>14013183719</v>
      </c>
    </row>
    <row r="281" spans="1:24" x14ac:dyDescent="0.3">
      <c r="A281" s="2" t="str">
        <f>HYPERLINK("https://hsdes.intel.com/resource/14013185345","14013185345")</f>
        <v>14013185345</v>
      </c>
      <c r="B281" s="7" t="s">
        <v>951</v>
      </c>
      <c r="C281" s="7" t="s">
        <v>2020</v>
      </c>
      <c r="D281" s="7" t="s">
        <v>543</v>
      </c>
      <c r="E281" s="7" t="s">
        <v>18</v>
      </c>
      <c r="F281" s="7" t="s">
        <v>19</v>
      </c>
      <c r="G281" s="7" t="s">
        <v>2015</v>
      </c>
      <c r="J281" s="7" t="s">
        <v>2018</v>
      </c>
      <c r="M281" s="6">
        <v>44742</v>
      </c>
      <c r="O281" s="7" t="s">
        <v>31</v>
      </c>
      <c r="P281" s="7" t="s">
        <v>184</v>
      </c>
      <c r="Q281" s="7" t="s">
        <v>33</v>
      </c>
      <c r="R281" s="7" t="s">
        <v>145</v>
      </c>
      <c r="S281" s="7" t="s">
        <v>952</v>
      </c>
      <c r="T281" s="7" t="s">
        <v>290</v>
      </c>
      <c r="U281" s="7" t="s">
        <v>953</v>
      </c>
      <c r="V281" s="7" t="s">
        <v>187</v>
      </c>
      <c r="X281" s="2" t="str">
        <f>HYPERLINK("https://hsdes.intel.com/resource/14013185345","14013185345")</f>
        <v>14013185345</v>
      </c>
    </row>
    <row r="282" spans="1:24" x14ac:dyDescent="0.3">
      <c r="A282" s="2" t="str">
        <f>HYPERLINK("https://hsdes.intel.com/resource/16013335322","16013335322")</f>
        <v>16013335322</v>
      </c>
      <c r="B282" s="7" t="s">
        <v>954</v>
      </c>
      <c r="C282" s="7" t="s">
        <v>2020</v>
      </c>
      <c r="D282" s="7" t="s">
        <v>543</v>
      </c>
      <c r="E282" s="7" t="s">
        <v>18</v>
      </c>
      <c r="F282" s="7" t="s">
        <v>19</v>
      </c>
      <c r="G282" s="7" t="s">
        <v>2015</v>
      </c>
      <c r="J282" s="7" t="s">
        <v>2018</v>
      </c>
      <c r="M282" s="6">
        <v>44742</v>
      </c>
      <c r="O282" s="7" t="s">
        <v>31</v>
      </c>
      <c r="P282" s="7" t="s">
        <v>184</v>
      </c>
      <c r="Q282" s="7" t="s">
        <v>33</v>
      </c>
      <c r="R282" s="7" t="s">
        <v>145</v>
      </c>
      <c r="S282" s="7" t="s">
        <v>949</v>
      </c>
      <c r="T282" s="7" t="s">
        <v>290</v>
      </c>
      <c r="U282" s="7" t="s">
        <v>955</v>
      </c>
      <c r="V282" s="7" t="s">
        <v>187</v>
      </c>
      <c r="X282" s="2" t="str">
        <f>HYPERLINK("https://hsdes.intel.com/resource/16013335322","16013335322")</f>
        <v>16013335322</v>
      </c>
    </row>
    <row r="283" spans="1:24" x14ac:dyDescent="0.3">
      <c r="A283" s="2" t="str">
        <f>HYPERLINK("https://hsdes.intel.com/resource/14013160692","14013160692")</f>
        <v>14013160692</v>
      </c>
      <c r="B283" s="20" t="s">
        <v>956</v>
      </c>
      <c r="C283" s="7" t="s">
        <v>2020</v>
      </c>
      <c r="D283" s="7" t="s">
        <v>398</v>
      </c>
      <c r="E283" s="7" t="s">
        <v>18</v>
      </c>
      <c r="F283" s="7" t="s">
        <v>19</v>
      </c>
      <c r="G283" s="7" t="s">
        <v>2015</v>
      </c>
      <c r="J283" s="7" t="s">
        <v>2018</v>
      </c>
      <c r="M283" s="6">
        <v>44743</v>
      </c>
      <c r="O283" s="7" t="s">
        <v>31</v>
      </c>
      <c r="P283" s="7" t="s">
        <v>144</v>
      </c>
      <c r="Q283" s="7" t="s">
        <v>33</v>
      </c>
      <c r="R283" s="7" t="s">
        <v>145</v>
      </c>
      <c r="S283" s="7" t="s">
        <v>957</v>
      </c>
      <c r="T283" s="7" t="s">
        <v>958</v>
      </c>
      <c r="U283" s="7" t="s">
        <v>959</v>
      </c>
      <c r="V283" s="7" t="s">
        <v>200</v>
      </c>
      <c r="X283" s="2" t="str">
        <f>HYPERLINK("https://hsdes.intel.com/resource/14013160692","14013160692")</f>
        <v>14013160692</v>
      </c>
    </row>
    <row r="284" spans="1:24" x14ac:dyDescent="0.3">
      <c r="A284" s="2" t="str">
        <f>HYPERLINK("https://hsdes.intel.com/resource/14013186480","14013186480")</f>
        <v>14013186480</v>
      </c>
      <c r="B284" s="20" t="s">
        <v>956</v>
      </c>
      <c r="C284" s="7" t="s">
        <v>2020</v>
      </c>
      <c r="D284" s="7" t="s">
        <v>398</v>
      </c>
      <c r="E284" s="7" t="s">
        <v>18</v>
      </c>
      <c r="F284" s="7" t="s">
        <v>19</v>
      </c>
      <c r="G284" s="7" t="s">
        <v>2015</v>
      </c>
      <c r="J284" s="7" t="s">
        <v>2018</v>
      </c>
      <c r="M284" s="6">
        <v>44743</v>
      </c>
      <c r="O284" s="7" t="s">
        <v>31</v>
      </c>
      <c r="P284" s="7" t="s">
        <v>144</v>
      </c>
      <c r="Q284" s="7" t="s">
        <v>33</v>
      </c>
      <c r="R284" s="7" t="s">
        <v>145</v>
      </c>
      <c r="S284" s="7" t="s">
        <v>960</v>
      </c>
      <c r="T284" s="7" t="s">
        <v>198</v>
      </c>
      <c r="U284" s="7" t="s">
        <v>961</v>
      </c>
      <c r="V284" s="7" t="s">
        <v>200</v>
      </c>
      <c r="X284" s="2" t="str">
        <f>HYPERLINK("https://hsdes.intel.com/resource/14013186480","14013186480")</f>
        <v>14013186480</v>
      </c>
    </row>
    <row r="285" spans="1:24" x14ac:dyDescent="0.3">
      <c r="A285" s="2" t="str">
        <f>HYPERLINK("https://hsdes.intel.com/resource/14013185201","14013185201")</f>
        <v>14013185201</v>
      </c>
      <c r="B285" s="20" t="s">
        <v>962</v>
      </c>
      <c r="C285" s="7" t="s">
        <v>2020</v>
      </c>
      <c r="D285" s="7" t="s">
        <v>398</v>
      </c>
      <c r="E285" s="7" t="s">
        <v>18</v>
      </c>
      <c r="F285" s="7" t="s">
        <v>19</v>
      </c>
      <c r="G285" s="7" t="s">
        <v>2015</v>
      </c>
      <c r="J285" s="7" t="s">
        <v>2018</v>
      </c>
      <c r="M285" s="6">
        <v>44743</v>
      </c>
      <c r="O285" s="7" t="s">
        <v>31</v>
      </c>
      <c r="P285" s="7" t="s">
        <v>144</v>
      </c>
      <c r="Q285" s="7" t="s">
        <v>33</v>
      </c>
      <c r="R285" s="7" t="s">
        <v>145</v>
      </c>
      <c r="S285" s="7" t="s">
        <v>963</v>
      </c>
      <c r="T285" s="7" t="s">
        <v>958</v>
      </c>
      <c r="U285" s="7" t="s">
        <v>964</v>
      </c>
      <c r="V285" s="7" t="s">
        <v>200</v>
      </c>
      <c r="X285" s="2" t="str">
        <f>HYPERLINK("https://hsdes.intel.com/resource/14013185201","14013185201")</f>
        <v>14013185201</v>
      </c>
    </row>
    <row r="286" spans="1:24" x14ac:dyDescent="0.3">
      <c r="A286" s="2" t="str">
        <f>HYPERLINK("https://hsdes.intel.com/resource/14013185861","14013185861")</f>
        <v>14013185861</v>
      </c>
      <c r="B286" s="20" t="s">
        <v>965</v>
      </c>
      <c r="C286" s="7" t="s">
        <v>2020</v>
      </c>
      <c r="D286" s="7" t="s">
        <v>398</v>
      </c>
      <c r="E286" s="7" t="s">
        <v>18</v>
      </c>
      <c r="F286" s="7" t="s">
        <v>19</v>
      </c>
      <c r="G286" s="7" t="s">
        <v>2015</v>
      </c>
      <c r="J286" s="7" t="s">
        <v>2018</v>
      </c>
      <c r="M286" s="6">
        <v>44743</v>
      </c>
      <c r="O286" s="7" t="s">
        <v>31</v>
      </c>
      <c r="P286" s="7" t="s">
        <v>144</v>
      </c>
      <c r="Q286" s="7" t="s">
        <v>33</v>
      </c>
      <c r="R286" s="7" t="s">
        <v>145</v>
      </c>
      <c r="S286" s="7" t="s">
        <v>966</v>
      </c>
      <c r="T286" s="7" t="s">
        <v>203</v>
      </c>
      <c r="U286" s="7" t="s">
        <v>967</v>
      </c>
      <c r="V286" s="7" t="s">
        <v>200</v>
      </c>
      <c r="X286" s="2" t="str">
        <f>HYPERLINK("https://hsdes.intel.com/resource/14013185861","14013185861")</f>
        <v>14013185861</v>
      </c>
    </row>
    <row r="287" spans="1:24" x14ac:dyDescent="0.3">
      <c r="A287" s="2" t="str">
        <f>HYPERLINK("https://hsdes.intel.com/resource/14013175741","14013175741")</f>
        <v>14013175741</v>
      </c>
      <c r="B287" s="7" t="s">
        <v>968</v>
      </c>
      <c r="C287" s="7" t="s">
        <v>2016</v>
      </c>
      <c r="D287" s="7" t="s">
        <v>239</v>
      </c>
      <c r="E287" s="7" t="s">
        <v>120</v>
      </c>
      <c r="F287" s="7" t="s">
        <v>19</v>
      </c>
      <c r="G287" s="7" t="s">
        <v>2015</v>
      </c>
      <c r="J287" s="7" t="s">
        <v>30</v>
      </c>
      <c r="M287" s="6"/>
      <c r="O287" s="7" t="s">
        <v>31</v>
      </c>
      <c r="P287" s="7" t="s">
        <v>173</v>
      </c>
      <c r="Q287" s="7" t="s">
        <v>33</v>
      </c>
      <c r="R287" s="7" t="s">
        <v>23</v>
      </c>
      <c r="S287" s="7" t="s">
        <v>969</v>
      </c>
      <c r="T287" s="7" t="s">
        <v>133</v>
      </c>
      <c r="U287" s="7" t="s">
        <v>970</v>
      </c>
      <c r="V287" s="7" t="s">
        <v>177</v>
      </c>
      <c r="X287" s="2" t="str">
        <f>HYPERLINK("https://hsdes.intel.com/resource/14013175741","14013175741")</f>
        <v>14013175741</v>
      </c>
    </row>
    <row r="288" spans="1:24" x14ac:dyDescent="0.3">
      <c r="A288" s="2" t="str">
        <f>HYPERLINK("https://hsdes.intel.com/resource/14013162431","14013162431")</f>
        <v>14013162431</v>
      </c>
      <c r="B288" s="7" t="s">
        <v>971</v>
      </c>
      <c r="C288" s="7" t="s">
        <v>2016</v>
      </c>
      <c r="D288" s="7" t="s">
        <v>264</v>
      </c>
      <c r="E288" s="7" t="s">
        <v>18</v>
      </c>
      <c r="F288" s="7" t="s">
        <v>19</v>
      </c>
      <c r="G288" s="7" t="s">
        <v>2015</v>
      </c>
      <c r="J288" s="7" t="s">
        <v>30</v>
      </c>
      <c r="M288" s="6"/>
      <c r="O288" s="7" t="s">
        <v>31</v>
      </c>
      <c r="P288" s="7" t="s">
        <v>32</v>
      </c>
      <c r="Q288" s="7" t="s">
        <v>33</v>
      </c>
      <c r="R288" s="7" t="s">
        <v>145</v>
      </c>
      <c r="S288" s="7" t="s">
        <v>972</v>
      </c>
      <c r="T288" s="7" t="s">
        <v>241</v>
      </c>
      <c r="U288" s="7" t="s">
        <v>973</v>
      </c>
      <c r="V288" s="7" t="s">
        <v>267</v>
      </c>
      <c r="X288" s="2" t="str">
        <f>HYPERLINK("https://hsdes.intel.com/resource/14013162431","14013162431")</f>
        <v>14013162431</v>
      </c>
    </row>
    <row r="289" spans="1:24" x14ac:dyDescent="0.3">
      <c r="A289" s="2" t="str">
        <f>HYPERLINK("https://hsdes.intel.com/resource/14013114837","14013114837")</f>
        <v>14013114837</v>
      </c>
      <c r="B289" s="20" t="s">
        <v>974</v>
      </c>
      <c r="C289" s="7" t="s">
        <v>2020</v>
      </c>
      <c r="D289" s="7" t="s">
        <v>840</v>
      </c>
      <c r="E289" s="7" t="s">
        <v>120</v>
      </c>
      <c r="F289" s="7" t="s">
        <v>19</v>
      </c>
      <c r="G289" s="7" t="s">
        <v>2015</v>
      </c>
      <c r="J289" s="7" t="s">
        <v>2018</v>
      </c>
      <c r="M289" s="6">
        <v>44743</v>
      </c>
      <c r="O289" s="7" t="s">
        <v>31</v>
      </c>
      <c r="P289" s="7" t="s">
        <v>21</v>
      </c>
      <c r="Q289" s="7" t="s">
        <v>33</v>
      </c>
      <c r="R289" s="7" t="s">
        <v>23</v>
      </c>
      <c r="S289" s="7" t="s">
        <v>975</v>
      </c>
      <c r="T289" s="7" t="s">
        <v>44</v>
      </c>
      <c r="U289" s="7" t="s">
        <v>976</v>
      </c>
      <c r="V289" s="7" t="s">
        <v>846</v>
      </c>
      <c r="X289" s="2" t="str">
        <f>HYPERLINK("https://hsdes.intel.com/resource/14013114837","14013114837")</f>
        <v>14013114837</v>
      </c>
    </row>
    <row r="290" spans="1:24" x14ac:dyDescent="0.3">
      <c r="A290" s="2" t="str">
        <f>HYPERLINK("https://hsdes.intel.com/resource/14013174283","14013174283")</f>
        <v>14013174283</v>
      </c>
      <c r="B290" s="7" t="s">
        <v>977</v>
      </c>
      <c r="C290" s="7" t="s">
        <v>2016</v>
      </c>
      <c r="D290" s="7" t="s">
        <v>543</v>
      </c>
      <c r="E290" s="7" t="s">
        <v>18</v>
      </c>
      <c r="F290" s="7" t="s">
        <v>19</v>
      </c>
      <c r="G290" s="7" t="s">
        <v>2015</v>
      </c>
      <c r="J290" s="7" t="s">
        <v>2018</v>
      </c>
      <c r="M290" s="6">
        <v>44742</v>
      </c>
      <c r="O290" s="7" t="s">
        <v>31</v>
      </c>
      <c r="P290" s="7" t="s">
        <v>184</v>
      </c>
      <c r="Q290" s="7" t="s">
        <v>22</v>
      </c>
      <c r="R290" s="7" t="s">
        <v>145</v>
      </c>
      <c r="S290" s="7" t="s">
        <v>978</v>
      </c>
      <c r="T290" s="7" t="s">
        <v>138</v>
      </c>
      <c r="U290" s="7" t="s">
        <v>979</v>
      </c>
      <c r="V290" s="7" t="s">
        <v>187</v>
      </c>
      <c r="X290" s="2" t="str">
        <f>HYPERLINK("https://hsdes.intel.com/resource/14013174283","14013174283")</f>
        <v>14013174283</v>
      </c>
    </row>
    <row r="291" spans="1:24" x14ac:dyDescent="0.3">
      <c r="A291" s="2" t="str">
        <f>HYPERLINK("https://hsdes.intel.com/resource/14013158282","14013158282")</f>
        <v>14013158282</v>
      </c>
      <c r="B291" s="20" t="s">
        <v>980</v>
      </c>
      <c r="C291" s="7" t="s">
        <v>2020</v>
      </c>
      <c r="D291" s="7" t="s">
        <v>196</v>
      </c>
      <c r="E291" s="7" t="s">
        <v>18</v>
      </c>
      <c r="F291" s="7" t="s">
        <v>19</v>
      </c>
      <c r="G291" s="7" t="s">
        <v>2015</v>
      </c>
      <c r="J291" s="7" t="s">
        <v>2018</v>
      </c>
      <c r="M291" s="6">
        <v>44743</v>
      </c>
      <c r="O291" s="7" t="s">
        <v>31</v>
      </c>
      <c r="P291" s="7" t="s">
        <v>144</v>
      </c>
      <c r="Q291" s="7" t="s">
        <v>33</v>
      </c>
      <c r="R291" s="7" t="s">
        <v>145</v>
      </c>
      <c r="S291" s="7" t="s">
        <v>981</v>
      </c>
      <c r="T291" s="7" t="s">
        <v>982</v>
      </c>
      <c r="U291" s="7" t="s">
        <v>983</v>
      </c>
      <c r="V291" s="7" t="s">
        <v>200</v>
      </c>
      <c r="X291" s="2" t="str">
        <f>HYPERLINK("https://hsdes.intel.com/resource/14013158282","14013158282")</f>
        <v>14013158282</v>
      </c>
    </row>
    <row r="292" spans="1:24" x14ac:dyDescent="0.3">
      <c r="A292" s="5" t="str">
        <f>HYPERLINK("https://hsdes.intel.com/resource/14013156876","14013156876")</f>
        <v>14013156876</v>
      </c>
      <c r="B292" s="7" t="s">
        <v>984</v>
      </c>
      <c r="C292" s="7" t="s">
        <v>2016</v>
      </c>
      <c r="D292" s="7" t="s">
        <v>280</v>
      </c>
      <c r="E292" s="7" t="s">
        <v>18</v>
      </c>
      <c r="F292" s="7" t="s">
        <v>19</v>
      </c>
      <c r="G292" s="7" t="s">
        <v>2015</v>
      </c>
      <c r="J292" s="7" t="s">
        <v>2006</v>
      </c>
      <c r="M292" s="6">
        <v>44742</v>
      </c>
      <c r="O292" s="7" t="s">
        <v>31</v>
      </c>
      <c r="P292" s="7" t="s">
        <v>173</v>
      </c>
      <c r="Q292" s="7" t="s">
        <v>33</v>
      </c>
      <c r="R292" s="7" t="s">
        <v>23</v>
      </c>
      <c r="S292" s="7" t="s">
        <v>985</v>
      </c>
      <c r="T292" s="7" t="s">
        <v>44</v>
      </c>
      <c r="U292" s="7" t="s">
        <v>986</v>
      </c>
      <c r="V292" s="7" t="s">
        <v>283</v>
      </c>
      <c r="X292" s="2" t="str">
        <f>HYPERLINK("https://hsdes.intel.com/resource/14013156876","14013156876")</f>
        <v>14013156876</v>
      </c>
    </row>
    <row r="293" spans="1:24" x14ac:dyDescent="0.3">
      <c r="A293" s="2" t="str">
        <f>HYPERLINK("https://hsdes.intel.com/resource/14013175500","14013175500")</f>
        <v>14013175500</v>
      </c>
      <c r="B293" s="7" t="s">
        <v>987</v>
      </c>
      <c r="C293" s="7" t="s">
        <v>2016</v>
      </c>
      <c r="D293" s="7" t="s">
        <v>543</v>
      </c>
      <c r="E293" s="7" t="s">
        <v>18</v>
      </c>
      <c r="F293" s="7" t="s">
        <v>19</v>
      </c>
      <c r="G293" s="7" t="s">
        <v>2015</v>
      </c>
      <c r="J293" s="7" t="s">
        <v>2018</v>
      </c>
      <c r="M293" s="6">
        <v>44742</v>
      </c>
      <c r="O293" s="7" t="s">
        <v>31</v>
      </c>
      <c r="P293" s="7" t="s">
        <v>184</v>
      </c>
      <c r="Q293" s="7" t="s">
        <v>33</v>
      </c>
      <c r="R293" s="7" t="s">
        <v>145</v>
      </c>
      <c r="S293" s="7" t="s">
        <v>988</v>
      </c>
      <c r="T293" s="7" t="s">
        <v>180</v>
      </c>
      <c r="U293" s="7" t="s">
        <v>989</v>
      </c>
      <c r="V293" s="7" t="s">
        <v>187</v>
      </c>
      <c r="X293" s="2" t="str">
        <f>HYPERLINK("https://hsdes.intel.com/resource/14013175500","14013175500")</f>
        <v>14013175500</v>
      </c>
    </row>
    <row r="294" spans="1:24" x14ac:dyDescent="0.3">
      <c r="A294" s="2" t="str">
        <f>HYPERLINK("https://hsdes.intel.com/resource/14013183036","14013183036")</f>
        <v>14013183036</v>
      </c>
      <c r="B294" s="7" t="s">
        <v>990</v>
      </c>
      <c r="C294" s="7" t="s">
        <v>2016</v>
      </c>
      <c r="D294" s="7" t="s">
        <v>543</v>
      </c>
      <c r="E294" s="7" t="s">
        <v>18</v>
      </c>
      <c r="F294" s="7" t="s">
        <v>19</v>
      </c>
      <c r="G294" s="7" t="s">
        <v>2015</v>
      </c>
      <c r="J294" s="7" t="s">
        <v>2018</v>
      </c>
      <c r="M294" s="6">
        <v>44742</v>
      </c>
      <c r="O294" s="7" t="s">
        <v>31</v>
      </c>
      <c r="P294" s="7" t="s">
        <v>184</v>
      </c>
      <c r="Q294" s="7" t="s">
        <v>22</v>
      </c>
      <c r="R294" s="7" t="s">
        <v>145</v>
      </c>
      <c r="S294" s="7" t="s">
        <v>991</v>
      </c>
      <c r="T294" s="7" t="s">
        <v>44</v>
      </c>
      <c r="U294" s="7" t="s">
        <v>992</v>
      </c>
      <c r="V294" s="7" t="s">
        <v>187</v>
      </c>
      <c r="X294" s="2" t="str">
        <f>HYPERLINK("https://hsdes.intel.com/resource/14013183036","14013183036")</f>
        <v>14013183036</v>
      </c>
    </row>
    <row r="295" spans="1:24" x14ac:dyDescent="0.3">
      <c r="A295" s="2" t="str">
        <f>HYPERLINK("https://hsdes.intel.com/resource/14013185242","14013185242")</f>
        <v>14013185242</v>
      </c>
      <c r="B295" s="7" t="s">
        <v>993</v>
      </c>
      <c r="C295" s="7" t="s">
        <v>2016</v>
      </c>
      <c r="D295" s="7" t="s">
        <v>543</v>
      </c>
      <c r="E295" s="7" t="s">
        <v>18</v>
      </c>
      <c r="F295" s="7" t="s">
        <v>19</v>
      </c>
      <c r="G295" s="7" t="s">
        <v>2015</v>
      </c>
      <c r="J295" s="7" t="s">
        <v>2018</v>
      </c>
      <c r="M295" s="6">
        <v>44742</v>
      </c>
      <c r="O295" s="7" t="s">
        <v>31</v>
      </c>
      <c r="P295" s="7" t="s">
        <v>184</v>
      </c>
      <c r="Q295" s="7" t="s">
        <v>33</v>
      </c>
      <c r="R295" s="7" t="s">
        <v>145</v>
      </c>
      <c r="S295" s="7" t="s">
        <v>994</v>
      </c>
      <c r="T295" s="7" t="s">
        <v>290</v>
      </c>
      <c r="U295" s="7" t="s">
        <v>995</v>
      </c>
      <c r="V295" s="7" t="s">
        <v>187</v>
      </c>
      <c r="X295" s="2" t="str">
        <f>HYPERLINK("https://hsdes.intel.com/resource/14013185242","14013185242")</f>
        <v>14013185242</v>
      </c>
    </row>
    <row r="296" spans="1:24" x14ac:dyDescent="0.3">
      <c r="A296" s="2" t="str">
        <f>HYPERLINK("https://hsdes.intel.com/resource/14013185254","14013185254")</f>
        <v>14013185254</v>
      </c>
      <c r="B296" s="7" t="s">
        <v>996</v>
      </c>
      <c r="C296" s="7" t="s">
        <v>2016</v>
      </c>
      <c r="D296" s="7" t="s">
        <v>543</v>
      </c>
      <c r="E296" s="7" t="s">
        <v>18</v>
      </c>
      <c r="F296" s="7" t="s">
        <v>19</v>
      </c>
      <c r="G296" s="7" t="s">
        <v>2015</v>
      </c>
      <c r="J296" s="7" t="s">
        <v>2018</v>
      </c>
      <c r="M296" s="6">
        <v>44742</v>
      </c>
      <c r="O296" s="7" t="s">
        <v>102</v>
      </c>
      <c r="P296" s="7" t="s">
        <v>184</v>
      </c>
      <c r="Q296" s="7" t="s">
        <v>33</v>
      </c>
      <c r="R296" s="7" t="s">
        <v>145</v>
      </c>
      <c r="S296" s="7" t="s">
        <v>997</v>
      </c>
      <c r="T296" s="7" t="s">
        <v>290</v>
      </c>
      <c r="U296" s="7" t="s">
        <v>998</v>
      </c>
      <c r="V296" s="7" t="s">
        <v>187</v>
      </c>
      <c r="X296" s="2" t="str">
        <f>HYPERLINK("https://hsdes.intel.com/resource/14013185254","14013185254")</f>
        <v>14013185254</v>
      </c>
    </row>
    <row r="297" spans="1:24" x14ac:dyDescent="0.3">
      <c r="A297" s="2" t="str">
        <f>HYPERLINK("https://hsdes.intel.com/resource/14013175495","14013175495")</f>
        <v>14013175495</v>
      </c>
      <c r="B297" s="7" t="s">
        <v>999</v>
      </c>
      <c r="C297" s="7" t="s">
        <v>2016</v>
      </c>
      <c r="D297" s="7" t="s">
        <v>543</v>
      </c>
      <c r="E297" s="7" t="s">
        <v>18</v>
      </c>
      <c r="F297" s="7" t="s">
        <v>19</v>
      </c>
      <c r="G297" s="7" t="s">
        <v>2015</v>
      </c>
      <c r="J297" s="7" t="s">
        <v>2018</v>
      </c>
      <c r="M297" s="6">
        <v>44742</v>
      </c>
      <c r="O297" s="7" t="s">
        <v>20</v>
      </c>
      <c r="P297" s="7" t="s">
        <v>184</v>
      </c>
      <c r="Q297" s="7" t="s">
        <v>33</v>
      </c>
      <c r="R297" s="7" t="s">
        <v>145</v>
      </c>
      <c r="S297" s="7" t="s">
        <v>1000</v>
      </c>
      <c r="T297" s="7" t="s">
        <v>290</v>
      </c>
      <c r="U297" s="7" t="s">
        <v>1001</v>
      </c>
      <c r="V297" s="7" t="s">
        <v>187</v>
      </c>
      <c r="X297" s="2" t="str">
        <f>HYPERLINK("https://hsdes.intel.com/resource/14013175495","14013175495")</f>
        <v>14013175495</v>
      </c>
    </row>
    <row r="298" spans="1:24" x14ac:dyDescent="0.3">
      <c r="A298" s="2" t="str">
        <f>HYPERLINK("https://hsdes.intel.com/resource/14013173250","14013173250")</f>
        <v>14013173250</v>
      </c>
      <c r="B298" s="7" t="s">
        <v>1002</v>
      </c>
      <c r="C298" s="7" t="s">
        <v>2016</v>
      </c>
      <c r="D298" s="7" t="s">
        <v>29</v>
      </c>
      <c r="E298" s="7" t="s">
        <v>18</v>
      </c>
      <c r="F298" s="7" t="s">
        <v>19</v>
      </c>
      <c r="G298" s="7" t="s">
        <v>2015</v>
      </c>
      <c r="J298" s="7" t="s">
        <v>30</v>
      </c>
      <c r="M298" s="6"/>
      <c r="O298" s="7" t="s">
        <v>31</v>
      </c>
      <c r="P298" s="7" t="s">
        <v>32</v>
      </c>
      <c r="Q298" s="7" t="s">
        <v>33</v>
      </c>
      <c r="R298" s="7" t="s">
        <v>23</v>
      </c>
      <c r="S298" s="7" t="s">
        <v>1003</v>
      </c>
      <c r="T298" s="7" t="s">
        <v>35</v>
      </c>
      <c r="U298" s="7" t="s">
        <v>1004</v>
      </c>
      <c r="V298" s="7" t="s">
        <v>37</v>
      </c>
      <c r="X298" s="2" t="str">
        <f>HYPERLINK("https://hsdes.intel.com/resource/14013173250","14013173250")</f>
        <v>14013173250</v>
      </c>
    </row>
    <row r="299" spans="1:24" x14ac:dyDescent="0.3">
      <c r="A299" s="5" t="str">
        <f>HYPERLINK("https://hsdes.intel.com/resource/14013178166","14013178166")</f>
        <v>14013178166</v>
      </c>
      <c r="B299" s="7" t="s">
        <v>1005</v>
      </c>
      <c r="C299" s="7" t="s">
        <v>2016</v>
      </c>
      <c r="D299" s="7" t="s">
        <v>160</v>
      </c>
      <c r="E299" s="7" t="s">
        <v>18</v>
      </c>
      <c r="F299" s="7" t="s">
        <v>19</v>
      </c>
      <c r="G299" s="7" t="s">
        <v>2015</v>
      </c>
      <c r="J299" s="7" t="s">
        <v>2007</v>
      </c>
      <c r="M299" s="6">
        <v>44742</v>
      </c>
      <c r="O299" s="7" t="s">
        <v>102</v>
      </c>
      <c r="P299" s="7" t="s">
        <v>161</v>
      </c>
      <c r="Q299" s="7" t="s">
        <v>33</v>
      </c>
      <c r="R299" s="7" t="s">
        <v>23</v>
      </c>
      <c r="S299" s="7" t="s">
        <v>1006</v>
      </c>
      <c r="T299" s="7" t="s">
        <v>44</v>
      </c>
      <c r="U299" s="7" t="s">
        <v>1007</v>
      </c>
      <c r="V299" s="7" t="s">
        <v>164</v>
      </c>
      <c r="X299" s="5" t="str">
        <f>HYPERLINK("https://hsdes.intel.com/resource/14013178166","14013178166")</f>
        <v>14013178166</v>
      </c>
    </row>
    <row r="300" spans="1:24" x14ac:dyDescent="0.3">
      <c r="A300" s="2" t="str">
        <f>HYPERLINK("https://hsdes.intel.com/resource/14013184395","14013184395")</f>
        <v>14013184395</v>
      </c>
      <c r="B300" s="7" t="s">
        <v>1008</v>
      </c>
      <c r="C300" s="7" t="s">
        <v>2016</v>
      </c>
      <c r="D300" s="7" t="s">
        <v>543</v>
      </c>
      <c r="E300" s="7" t="s">
        <v>18</v>
      </c>
      <c r="F300" s="7" t="s">
        <v>19</v>
      </c>
      <c r="G300" s="7" t="s">
        <v>2015</v>
      </c>
      <c r="J300" s="7" t="s">
        <v>2018</v>
      </c>
      <c r="L300" s="7" t="s">
        <v>355</v>
      </c>
      <c r="M300" s="6">
        <v>44742</v>
      </c>
      <c r="O300" s="7" t="s">
        <v>31</v>
      </c>
      <c r="P300" s="7" t="s">
        <v>184</v>
      </c>
      <c r="Q300" s="7" t="s">
        <v>33</v>
      </c>
      <c r="R300" s="7" t="s">
        <v>145</v>
      </c>
      <c r="S300" s="7" t="s">
        <v>1009</v>
      </c>
      <c r="T300" s="7" t="s">
        <v>290</v>
      </c>
      <c r="U300" s="7" t="s">
        <v>1010</v>
      </c>
      <c r="V300" s="7" t="s">
        <v>187</v>
      </c>
      <c r="X300" s="2" t="str">
        <f>HYPERLINK("https://hsdes.intel.com/resource/14013184395","14013184395")</f>
        <v>14013184395</v>
      </c>
    </row>
    <row r="301" spans="1:24" x14ac:dyDescent="0.3">
      <c r="A301" s="2" t="str">
        <f>HYPERLINK("https://hsdes.intel.com/resource/14013185473","14013185473")</f>
        <v>14013185473</v>
      </c>
      <c r="B301" s="7" t="s">
        <v>1011</v>
      </c>
      <c r="C301" s="7" t="s">
        <v>2016</v>
      </c>
      <c r="D301" s="7" t="s">
        <v>543</v>
      </c>
      <c r="E301" s="7" t="s">
        <v>18</v>
      </c>
      <c r="F301" s="7" t="s">
        <v>19</v>
      </c>
      <c r="G301" s="7" t="s">
        <v>2015</v>
      </c>
      <c r="J301" s="7" t="s">
        <v>2018</v>
      </c>
      <c r="M301" s="6">
        <v>44742</v>
      </c>
      <c r="O301" s="7" t="s">
        <v>31</v>
      </c>
      <c r="P301" s="7" t="s">
        <v>184</v>
      </c>
      <c r="Q301" s="7" t="s">
        <v>33</v>
      </c>
      <c r="R301" s="7" t="s">
        <v>145</v>
      </c>
      <c r="S301" s="7" t="s">
        <v>1012</v>
      </c>
      <c r="T301" s="7" t="s">
        <v>1013</v>
      </c>
      <c r="U301" s="7" t="s">
        <v>1014</v>
      </c>
      <c r="V301" s="7" t="s">
        <v>187</v>
      </c>
      <c r="X301" s="2" t="str">
        <f>HYPERLINK("https://hsdes.intel.com/resource/14013185473","14013185473")</f>
        <v>14013185473</v>
      </c>
    </row>
    <row r="302" spans="1:24" x14ac:dyDescent="0.3">
      <c r="A302" s="2" t="str">
        <f>HYPERLINK("https://hsdes.intel.com/resource/14013175223","14013175223")</f>
        <v>14013175223</v>
      </c>
      <c r="B302" s="7" t="s">
        <v>1015</v>
      </c>
      <c r="C302" s="7" t="s">
        <v>2016</v>
      </c>
      <c r="D302" s="7" t="s">
        <v>543</v>
      </c>
      <c r="E302" s="7" t="s">
        <v>18</v>
      </c>
      <c r="F302" s="7" t="s">
        <v>19</v>
      </c>
      <c r="G302" s="7" t="s">
        <v>2015</v>
      </c>
      <c r="J302" s="7" t="s">
        <v>2018</v>
      </c>
      <c r="L302" s="9"/>
      <c r="M302" s="6">
        <v>44742</v>
      </c>
      <c r="O302" s="7" t="s">
        <v>102</v>
      </c>
      <c r="P302" s="7" t="s">
        <v>184</v>
      </c>
      <c r="Q302" s="7" t="s">
        <v>33</v>
      </c>
      <c r="R302" s="7" t="s">
        <v>145</v>
      </c>
      <c r="S302" s="7" t="s">
        <v>712</v>
      </c>
      <c r="T302" s="7" t="s">
        <v>241</v>
      </c>
      <c r="U302" s="7" t="s">
        <v>1016</v>
      </c>
      <c r="V302" s="7" t="s">
        <v>187</v>
      </c>
      <c r="X302" s="2" t="str">
        <f>HYPERLINK("https://hsdes.intel.com/resource/14013175223","14013175223")</f>
        <v>14013175223</v>
      </c>
    </row>
    <row r="303" spans="1:24" x14ac:dyDescent="0.3">
      <c r="A303" s="2" t="str">
        <f>HYPERLINK("https://hsdes.intel.com/resource/14013178263","14013178263")</f>
        <v>14013178263</v>
      </c>
      <c r="B303" s="7" t="s">
        <v>1017</v>
      </c>
      <c r="C303" s="7" t="s">
        <v>2016</v>
      </c>
      <c r="D303" s="7" t="s">
        <v>160</v>
      </c>
      <c r="E303" s="7" t="s">
        <v>18</v>
      </c>
      <c r="F303" s="7" t="s">
        <v>19</v>
      </c>
      <c r="G303" s="7" t="s">
        <v>2015</v>
      </c>
      <c r="J303" s="7" t="s">
        <v>2007</v>
      </c>
      <c r="M303" s="6">
        <v>44742</v>
      </c>
      <c r="O303" s="7" t="s">
        <v>102</v>
      </c>
      <c r="P303" s="7" t="s">
        <v>161</v>
      </c>
      <c r="Q303" s="7" t="s">
        <v>33</v>
      </c>
      <c r="R303" s="7" t="s">
        <v>145</v>
      </c>
      <c r="S303" s="7" t="s">
        <v>1018</v>
      </c>
      <c r="T303" s="7" t="s">
        <v>44</v>
      </c>
      <c r="U303" s="7" t="s">
        <v>1019</v>
      </c>
      <c r="V303" s="7" t="s">
        <v>164</v>
      </c>
      <c r="X303" s="5" t="str">
        <f>HYPERLINK("https://hsdes.intel.com/resource/14013178263","14013178263")</f>
        <v>14013178263</v>
      </c>
    </row>
    <row r="304" spans="1:24" x14ac:dyDescent="0.3">
      <c r="A304" s="5" t="str">
        <f>HYPERLINK("https://hsdes.intel.com/resource/14013162852","14013162852")</f>
        <v>14013162852</v>
      </c>
      <c r="B304" s="7" t="s">
        <v>1020</v>
      </c>
      <c r="C304" s="7" t="s">
        <v>2016</v>
      </c>
      <c r="D304" s="7" t="s">
        <v>280</v>
      </c>
      <c r="E304" s="7" t="s">
        <v>18</v>
      </c>
      <c r="F304" s="7" t="s">
        <v>19</v>
      </c>
      <c r="G304" s="7" t="s">
        <v>2015</v>
      </c>
      <c r="J304" s="7" t="s">
        <v>2006</v>
      </c>
      <c r="M304" s="6">
        <v>44742</v>
      </c>
      <c r="O304" s="7" t="s">
        <v>31</v>
      </c>
      <c r="P304" s="7" t="s">
        <v>173</v>
      </c>
      <c r="Q304" s="7" t="s">
        <v>33</v>
      </c>
      <c r="R304" s="7" t="s">
        <v>23</v>
      </c>
      <c r="S304" s="7" t="s">
        <v>1021</v>
      </c>
      <c r="T304" s="7" t="s">
        <v>241</v>
      </c>
      <c r="U304" s="7" t="s">
        <v>1022</v>
      </c>
      <c r="V304" s="7" t="s">
        <v>283</v>
      </c>
      <c r="X304" s="2" t="str">
        <f>HYPERLINK("https://hsdes.intel.com/resource/14013162852","14013162852")</f>
        <v>14013162852</v>
      </c>
    </row>
    <row r="305" spans="1:24" x14ac:dyDescent="0.3">
      <c r="A305" s="2" t="str">
        <f>HYPERLINK("https://hsdes.intel.com/resource/14013176789","14013176789")</f>
        <v>14013176789</v>
      </c>
      <c r="B305" s="7" t="s">
        <v>1023</v>
      </c>
      <c r="C305" s="7" t="s">
        <v>2016</v>
      </c>
      <c r="D305" s="7" t="s">
        <v>131</v>
      </c>
      <c r="E305" s="7" t="s">
        <v>18</v>
      </c>
      <c r="F305" s="7" t="s">
        <v>19</v>
      </c>
      <c r="G305" s="7" t="s">
        <v>2015</v>
      </c>
      <c r="J305" s="7" t="s">
        <v>30</v>
      </c>
      <c r="M305" s="6"/>
      <c r="O305" s="7" t="s">
        <v>31</v>
      </c>
      <c r="P305" s="7" t="s">
        <v>173</v>
      </c>
      <c r="Q305" s="7" t="s">
        <v>33</v>
      </c>
      <c r="R305" s="7" t="s">
        <v>23</v>
      </c>
      <c r="S305" s="7" t="s">
        <v>1024</v>
      </c>
      <c r="T305" s="7" t="s">
        <v>133</v>
      </c>
      <c r="U305" s="7" t="s">
        <v>1025</v>
      </c>
      <c r="V305" s="7" t="s">
        <v>177</v>
      </c>
      <c r="X305" s="2" t="str">
        <f>HYPERLINK("https://hsdes.intel.com/resource/14013176789","14013176789")</f>
        <v>14013176789</v>
      </c>
    </row>
    <row r="306" spans="1:24" x14ac:dyDescent="0.3">
      <c r="A306" s="2" t="str">
        <f>HYPERLINK("https://hsdes.intel.com/resource/14013177269","14013177269")</f>
        <v>14013177269</v>
      </c>
      <c r="B306" s="7" t="s">
        <v>1026</v>
      </c>
      <c r="C306" s="7" t="s">
        <v>2020</v>
      </c>
      <c r="D306" s="7" t="s">
        <v>131</v>
      </c>
      <c r="E306" s="7" t="s">
        <v>120</v>
      </c>
      <c r="F306" s="7" t="s">
        <v>19</v>
      </c>
      <c r="G306" s="7" t="s">
        <v>2015</v>
      </c>
      <c r="J306" s="7" t="s">
        <v>2019</v>
      </c>
      <c r="M306" s="6">
        <v>44743</v>
      </c>
      <c r="O306" s="7" t="s">
        <v>31</v>
      </c>
      <c r="P306" s="7" t="s">
        <v>173</v>
      </c>
      <c r="Q306" s="7" t="s">
        <v>33</v>
      </c>
      <c r="R306" s="7" t="s">
        <v>23</v>
      </c>
      <c r="S306" s="7" t="s">
        <v>1027</v>
      </c>
      <c r="T306" s="7" t="s">
        <v>1028</v>
      </c>
      <c r="U306" s="7" t="s">
        <v>1029</v>
      </c>
      <c r="V306" s="7" t="s">
        <v>177</v>
      </c>
      <c r="X306" s="2" t="str">
        <f>HYPERLINK("https://hsdes.intel.com/resource/14013177269","14013177269")</f>
        <v>14013177269</v>
      </c>
    </row>
    <row r="307" spans="1:24" x14ac:dyDescent="0.3">
      <c r="A307" s="2" t="str">
        <f>HYPERLINK("https://hsdes.intel.com/resource/14013185111","14013185111")</f>
        <v>14013185111</v>
      </c>
      <c r="B307" s="7" t="s">
        <v>1030</v>
      </c>
      <c r="C307" s="7" t="s">
        <v>2016</v>
      </c>
      <c r="D307" s="7" t="s">
        <v>264</v>
      </c>
      <c r="E307" s="7" t="s">
        <v>18</v>
      </c>
      <c r="F307" s="7" t="s">
        <v>19</v>
      </c>
      <c r="G307" s="7" t="s">
        <v>2015</v>
      </c>
      <c r="J307" s="7" t="s">
        <v>2026</v>
      </c>
      <c r="L307" s="7" t="s">
        <v>1970</v>
      </c>
      <c r="M307" s="6">
        <v>44746</v>
      </c>
      <c r="O307" s="7" t="s">
        <v>31</v>
      </c>
      <c r="P307" s="7" t="s">
        <v>32</v>
      </c>
      <c r="Q307" s="7" t="s">
        <v>22</v>
      </c>
      <c r="R307" s="7" t="s">
        <v>23</v>
      </c>
      <c r="S307" s="7" t="s">
        <v>1031</v>
      </c>
      <c r="T307" s="7" t="s">
        <v>323</v>
      </c>
      <c r="U307" s="7" t="s">
        <v>1032</v>
      </c>
      <c r="V307" s="7" t="s">
        <v>267</v>
      </c>
      <c r="X307" s="2" t="str">
        <f>HYPERLINK("https://hsdes.intel.com/resource/14013185111","14013185111")</f>
        <v>14013185111</v>
      </c>
    </row>
    <row r="308" spans="1:24" x14ac:dyDescent="0.3">
      <c r="A308" s="2" t="str">
        <f>HYPERLINK("https://hsdes.intel.com/resource/14013160693","14013160693")</f>
        <v>14013160693</v>
      </c>
      <c r="B308" s="7" t="s">
        <v>1033</v>
      </c>
      <c r="C308" s="7" t="s">
        <v>2016</v>
      </c>
      <c r="D308" s="7" t="s">
        <v>264</v>
      </c>
      <c r="E308" s="7" t="s">
        <v>18</v>
      </c>
      <c r="F308" s="7" t="s">
        <v>19</v>
      </c>
      <c r="G308" s="7" t="s">
        <v>2015</v>
      </c>
      <c r="J308" s="7" t="s">
        <v>2026</v>
      </c>
      <c r="L308" s="7" t="s">
        <v>1970</v>
      </c>
      <c r="M308" s="6">
        <v>44746</v>
      </c>
      <c r="O308" s="7" t="s">
        <v>102</v>
      </c>
      <c r="P308" s="7" t="s">
        <v>32</v>
      </c>
      <c r="Q308" s="7" t="s">
        <v>22</v>
      </c>
      <c r="R308" s="7" t="s">
        <v>23</v>
      </c>
      <c r="S308" s="7" t="s">
        <v>1034</v>
      </c>
      <c r="T308" s="7" t="s">
        <v>323</v>
      </c>
      <c r="U308" s="7" t="s">
        <v>1035</v>
      </c>
      <c r="V308" s="7" t="s">
        <v>267</v>
      </c>
      <c r="X308" s="2" t="str">
        <f>HYPERLINK("https://hsdes.intel.com/resource/14013160693","14013160693")</f>
        <v>14013160693</v>
      </c>
    </row>
    <row r="309" spans="1:24" x14ac:dyDescent="0.3">
      <c r="A309" s="2" t="str">
        <f>HYPERLINK("https://hsdes.intel.com/resource/14013185103","14013185103")</f>
        <v>14013185103</v>
      </c>
      <c r="B309" s="7" t="s">
        <v>1036</v>
      </c>
      <c r="C309" s="7" t="s">
        <v>2016</v>
      </c>
      <c r="D309" s="7" t="s">
        <v>264</v>
      </c>
      <c r="E309" s="7" t="s">
        <v>18</v>
      </c>
      <c r="F309" s="7" t="s">
        <v>19</v>
      </c>
      <c r="G309" s="7" t="s">
        <v>2015</v>
      </c>
      <c r="J309" s="7" t="s">
        <v>2026</v>
      </c>
      <c r="L309" s="7" t="s">
        <v>1970</v>
      </c>
      <c r="M309" s="6">
        <v>44746</v>
      </c>
      <c r="O309" s="7" t="s">
        <v>102</v>
      </c>
      <c r="P309" s="7" t="s">
        <v>32</v>
      </c>
      <c r="Q309" s="7" t="s">
        <v>22</v>
      </c>
      <c r="R309" s="7" t="s">
        <v>23</v>
      </c>
      <c r="S309" s="7" t="s">
        <v>1037</v>
      </c>
      <c r="T309" s="7" t="s">
        <v>203</v>
      </c>
      <c r="U309" s="7" t="s">
        <v>1038</v>
      </c>
      <c r="V309" s="7" t="s">
        <v>267</v>
      </c>
      <c r="X309" s="2" t="str">
        <f>HYPERLINK("https://hsdes.intel.com/resource/14013185103","14013185103")</f>
        <v>14013185103</v>
      </c>
    </row>
    <row r="310" spans="1:24" x14ac:dyDescent="0.3">
      <c r="A310" s="2" t="str">
        <f>HYPERLINK("https://hsdes.intel.com/resource/14013185105","14013185105")</f>
        <v>14013185105</v>
      </c>
      <c r="B310" s="7" t="s">
        <v>1039</v>
      </c>
      <c r="C310" s="7" t="s">
        <v>2016</v>
      </c>
      <c r="D310" s="7" t="s">
        <v>264</v>
      </c>
      <c r="E310" s="7" t="s">
        <v>18</v>
      </c>
      <c r="F310" s="7" t="s">
        <v>19</v>
      </c>
      <c r="G310" s="7" t="s">
        <v>2015</v>
      </c>
      <c r="J310" s="7" t="s">
        <v>2026</v>
      </c>
      <c r="L310" s="7" t="s">
        <v>1970</v>
      </c>
      <c r="M310" s="6">
        <v>44746</v>
      </c>
      <c r="O310" s="7" t="s">
        <v>102</v>
      </c>
      <c r="P310" s="7" t="s">
        <v>32</v>
      </c>
      <c r="Q310" s="7" t="s">
        <v>22</v>
      </c>
      <c r="R310" s="7" t="s">
        <v>23</v>
      </c>
      <c r="S310" s="7" t="s">
        <v>1040</v>
      </c>
      <c r="T310" s="7" t="s">
        <v>203</v>
      </c>
      <c r="U310" s="7" t="s">
        <v>1041</v>
      </c>
      <c r="V310" s="7" t="s">
        <v>267</v>
      </c>
      <c r="X310" s="2" t="str">
        <f>HYPERLINK("https://hsdes.intel.com/resource/14013185105","14013185105")</f>
        <v>14013185105</v>
      </c>
    </row>
    <row r="311" spans="1:24" x14ac:dyDescent="0.3">
      <c r="A311" s="2" t="str">
        <f>HYPERLINK("https://hsdes.intel.com/resource/14013184723","14013184723")</f>
        <v>14013184723</v>
      </c>
      <c r="B311" s="7" t="s">
        <v>1042</v>
      </c>
      <c r="C311" s="7" t="s">
        <v>2016</v>
      </c>
      <c r="D311" s="7" t="s">
        <v>264</v>
      </c>
      <c r="E311" s="7" t="s">
        <v>18</v>
      </c>
      <c r="F311" s="7" t="s">
        <v>19</v>
      </c>
      <c r="G311" s="7" t="s">
        <v>2015</v>
      </c>
      <c r="J311" s="7" t="s">
        <v>2026</v>
      </c>
      <c r="L311" s="7" t="s">
        <v>1970</v>
      </c>
      <c r="M311" s="6">
        <v>44746</v>
      </c>
      <c r="O311" s="7" t="s">
        <v>31</v>
      </c>
      <c r="P311" s="7" t="s">
        <v>32</v>
      </c>
      <c r="Q311" s="7" t="s">
        <v>22</v>
      </c>
      <c r="R311" s="7" t="s">
        <v>23</v>
      </c>
      <c r="S311" s="7" t="s">
        <v>1043</v>
      </c>
      <c r="T311" s="7" t="s">
        <v>1044</v>
      </c>
      <c r="U311" s="7" t="s">
        <v>1045</v>
      </c>
      <c r="V311" s="7" t="s">
        <v>267</v>
      </c>
      <c r="X311" s="2" t="str">
        <f>HYPERLINK("https://hsdes.intel.com/resource/14013184723","14013184723")</f>
        <v>14013184723</v>
      </c>
    </row>
    <row r="312" spans="1:24" x14ac:dyDescent="0.3">
      <c r="A312" s="2" t="str">
        <f>HYPERLINK("https://hsdes.intel.com/resource/14013175901","14013175901")</f>
        <v>14013175901</v>
      </c>
      <c r="B312" s="7" t="s">
        <v>1046</v>
      </c>
      <c r="C312" s="7" t="s">
        <v>2016</v>
      </c>
      <c r="D312" s="7" t="s">
        <v>264</v>
      </c>
      <c r="E312" s="7" t="s">
        <v>18</v>
      </c>
      <c r="F312" s="7" t="s">
        <v>19</v>
      </c>
      <c r="G312" s="7" t="s">
        <v>2015</v>
      </c>
      <c r="J312" s="7" t="s">
        <v>2026</v>
      </c>
      <c r="L312" s="7" t="s">
        <v>1970</v>
      </c>
      <c r="M312" s="6">
        <v>44746</v>
      </c>
      <c r="O312" s="7" t="s">
        <v>102</v>
      </c>
      <c r="P312" s="7" t="s">
        <v>32</v>
      </c>
      <c r="Q312" s="7" t="s">
        <v>22</v>
      </c>
      <c r="R312" s="7" t="s">
        <v>23</v>
      </c>
      <c r="S312" s="7" t="s">
        <v>1047</v>
      </c>
      <c r="T312" s="7" t="s">
        <v>203</v>
      </c>
      <c r="U312" s="7" t="s">
        <v>1048</v>
      </c>
      <c r="V312" s="7" t="s">
        <v>267</v>
      </c>
      <c r="X312" s="2" t="str">
        <f>HYPERLINK("https://hsdes.intel.com/resource/14013175901","14013175901")</f>
        <v>14013175901</v>
      </c>
    </row>
    <row r="313" spans="1:24" x14ac:dyDescent="0.3">
      <c r="A313" s="2" t="str">
        <f>HYPERLINK("https://hsdes.intel.com/resource/14013185011","14013185011")</f>
        <v>14013185011</v>
      </c>
      <c r="B313" s="7" t="s">
        <v>1049</v>
      </c>
      <c r="C313" s="7" t="s">
        <v>2020</v>
      </c>
      <c r="D313" s="7" t="s">
        <v>196</v>
      </c>
      <c r="E313" s="7" t="s">
        <v>18</v>
      </c>
      <c r="F313" s="7" t="s">
        <v>19</v>
      </c>
      <c r="G313" s="7" t="s">
        <v>2015</v>
      </c>
      <c r="J313" s="7" t="s">
        <v>2018</v>
      </c>
      <c r="M313" s="6">
        <v>44743</v>
      </c>
      <c r="N313" s="6"/>
      <c r="O313" s="7" t="s">
        <v>31</v>
      </c>
      <c r="P313" s="7" t="s">
        <v>144</v>
      </c>
      <c r="Q313" s="7" t="s">
        <v>33</v>
      </c>
      <c r="R313" s="7" t="s">
        <v>145</v>
      </c>
      <c r="S313" s="7" t="s">
        <v>1050</v>
      </c>
      <c r="T313" s="7" t="s">
        <v>958</v>
      </c>
      <c r="U313" s="7" t="s">
        <v>1051</v>
      </c>
      <c r="V313" s="7" t="s">
        <v>200</v>
      </c>
      <c r="X313" s="2" t="str">
        <f>HYPERLINK("https://hsdes.intel.com/resource/14013185011","14013185011")</f>
        <v>14013185011</v>
      </c>
    </row>
    <row r="314" spans="1:24" x14ac:dyDescent="0.3">
      <c r="A314" s="2" t="str">
        <f>HYPERLINK("https://hsdes.intel.com/resource/14013185013","14013185013")</f>
        <v>14013185013</v>
      </c>
      <c r="B314" s="7" t="s">
        <v>1052</v>
      </c>
      <c r="C314" s="7" t="s">
        <v>2020</v>
      </c>
      <c r="D314" s="7" t="s">
        <v>196</v>
      </c>
      <c r="E314" s="7" t="s">
        <v>18</v>
      </c>
      <c r="F314" s="7" t="s">
        <v>19</v>
      </c>
      <c r="G314" s="7" t="s">
        <v>2015</v>
      </c>
      <c r="J314" s="7" t="s">
        <v>2018</v>
      </c>
      <c r="M314" s="6">
        <v>44743</v>
      </c>
      <c r="N314" s="6"/>
      <c r="O314" s="7" t="s">
        <v>31</v>
      </c>
      <c r="P314" s="7" t="s">
        <v>144</v>
      </c>
      <c r="Q314" s="7" t="s">
        <v>33</v>
      </c>
      <c r="R314" s="7" t="s">
        <v>145</v>
      </c>
      <c r="S314" s="7" t="s">
        <v>1053</v>
      </c>
      <c r="T314" s="7" t="s">
        <v>958</v>
      </c>
      <c r="U314" s="7" t="s">
        <v>1054</v>
      </c>
      <c r="V314" s="7" t="s">
        <v>200</v>
      </c>
      <c r="X314" s="2" t="str">
        <f>HYPERLINK("https://hsdes.intel.com/resource/14013185013","14013185013")</f>
        <v>14013185013</v>
      </c>
    </row>
    <row r="315" spans="1:24" x14ac:dyDescent="0.3">
      <c r="A315" s="2" t="str">
        <f>HYPERLINK("https://hsdes.intel.com/resource/14013185018","14013185018")</f>
        <v>14013185018</v>
      </c>
      <c r="B315" s="7" t="s">
        <v>1055</v>
      </c>
      <c r="C315" s="7" t="s">
        <v>2020</v>
      </c>
      <c r="D315" s="7" t="s">
        <v>196</v>
      </c>
      <c r="E315" s="7" t="s">
        <v>18</v>
      </c>
      <c r="F315" s="7" t="s">
        <v>19</v>
      </c>
      <c r="G315" s="7" t="s">
        <v>2015</v>
      </c>
      <c r="J315" s="7" t="s">
        <v>2018</v>
      </c>
      <c r="M315" s="6">
        <v>44743</v>
      </c>
      <c r="N315" s="6"/>
      <c r="O315" s="7" t="s">
        <v>31</v>
      </c>
      <c r="P315" s="7" t="s">
        <v>144</v>
      </c>
      <c r="Q315" s="7" t="s">
        <v>33</v>
      </c>
      <c r="R315" s="7" t="s">
        <v>145</v>
      </c>
      <c r="S315" s="7" t="s">
        <v>1056</v>
      </c>
      <c r="T315" s="7" t="s">
        <v>958</v>
      </c>
      <c r="U315" s="7" t="s">
        <v>1057</v>
      </c>
      <c r="V315" s="7" t="s">
        <v>200</v>
      </c>
      <c r="X315" s="2" t="str">
        <f>HYPERLINK("https://hsdes.intel.com/resource/14013185018","14013185018")</f>
        <v>14013185018</v>
      </c>
    </row>
    <row r="316" spans="1:24" x14ac:dyDescent="0.3">
      <c r="A316" s="2" t="str">
        <f>HYPERLINK("https://hsdes.intel.com/resource/14013185024","14013185024")</f>
        <v>14013185024</v>
      </c>
      <c r="B316" s="7" t="s">
        <v>1058</v>
      </c>
      <c r="C316" s="7" t="s">
        <v>2020</v>
      </c>
      <c r="D316" s="7" t="s">
        <v>196</v>
      </c>
      <c r="E316" s="7" t="s">
        <v>18</v>
      </c>
      <c r="F316" s="7" t="s">
        <v>19</v>
      </c>
      <c r="G316" s="7" t="s">
        <v>2015</v>
      </c>
      <c r="J316" s="7" t="s">
        <v>2018</v>
      </c>
      <c r="M316" s="6">
        <v>44743</v>
      </c>
      <c r="N316" s="6"/>
      <c r="O316" s="7" t="s">
        <v>31</v>
      </c>
      <c r="P316" s="7" t="s">
        <v>144</v>
      </c>
      <c r="Q316" s="7" t="s">
        <v>33</v>
      </c>
      <c r="R316" s="7" t="s">
        <v>145</v>
      </c>
      <c r="S316" s="7" t="s">
        <v>1059</v>
      </c>
      <c r="T316" s="7" t="s">
        <v>958</v>
      </c>
      <c r="U316" s="7" t="s">
        <v>1060</v>
      </c>
      <c r="V316" s="7" t="s">
        <v>200</v>
      </c>
      <c r="X316" s="2" t="str">
        <f>HYPERLINK("https://hsdes.intel.com/resource/14013185024","14013185024")</f>
        <v>14013185024</v>
      </c>
    </row>
    <row r="317" spans="1:24" x14ac:dyDescent="0.3">
      <c r="A317" s="2" t="str">
        <f>HYPERLINK("https://hsdes.intel.com/resource/14013179168","14013179168")</f>
        <v>14013179168</v>
      </c>
      <c r="B317" s="7" t="s">
        <v>1061</v>
      </c>
      <c r="C317" s="7" t="s">
        <v>2016</v>
      </c>
      <c r="D317" s="7" t="s">
        <v>235</v>
      </c>
      <c r="E317" s="7" t="s">
        <v>18</v>
      </c>
      <c r="F317" s="7" t="s">
        <v>19</v>
      </c>
      <c r="G317" s="7" t="s">
        <v>2015</v>
      </c>
      <c r="J317" s="7" t="s">
        <v>2019</v>
      </c>
      <c r="L317" s="9"/>
      <c r="M317" s="6">
        <v>44742</v>
      </c>
      <c r="O317" s="7" t="s">
        <v>102</v>
      </c>
      <c r="P317" s="7" t="s">
        <v>184</v>
      </c>
      <c r="Q317" s="7" t="s">
        <v>22</v>
      </c>
      <c r="R317" s="7" t="s">
        <v>145</v>
      </c>
      <c r="S317" s="7" t="s">
        <v>1062</v>
      </c>
      <c r="T317" s="7" t="s">
        <v>482</v>
      </c>
      <c r="U317" s="7" t="s">
        <v>1063</v>
      </c>
      <c r="V317" s="7" t="s">
        <v>187</v>
      </c>
      <c r="X317" s="2" t="str">
        <f>HYPERLINK("https://hsdes.intel.com/resource/14013179168","14013179168")</f>
        <v>14013179168</v>
      </c>
    </row>
    <row r="318" spans="1:24" x14ac:dyDescent="0.3">
      <c r="A318" s="2" t="str">
        <f>HYPERLINK("https://hsdes.intel.com/resource/14013183837","14013183837")</f>
        <v>14013183837</v>
      </c>
      <c r="B318" s="7" t="s">
        <v>1064</v>
      </c>
      <c r="C318" s="7" t="s">
        <v>2016</v>
      </c>
      <c r="D318" s="7" t="s">
        <v>235</v>
      </c>
      <c r="E318" s="7" t="s">
        <v>18</v>
      </c>
      <c r="F318" s="7" t="s">
        <v>19</v>
      </c>
      <c r="G318" s="7" t="s">
        <v>2015</v>
      </c>
      <c r="J318" s="7" t="s">
        <v>2019</v>
      </c>
      <c r="M318" s="6">
        <v>44742</v>
      </c>
      <c r="O318" s="7" t="s">
        <v>31</v>
      </c>
      <c r="P318" s="7" t="s">
        <v>184</v>
      </c>
      <c r="Q318" s="7" t="s">
        <v>22</v>
      </c>
      <c r="R318" s="7" t="s">
        <v>145</v>
      </c>
      <c r="S318" s="7" t="s">
        <v>1065</v>
      </c>
      <c r="T318" s="7" t="s">
        <v>482</v>
      </c>
      <c r="U318" s="7" t="s">
        <v>1066</v>
      </c>
      <c r="V318" s="7" t="s">
        <v>187</v>
      </c>
      <c r="X318" s="2" t="str">
        <f>HYPERLINK("https://hsdes.intel.com/resource/14013183837","14013183837")</f>
        <v>14013183837</v>
      </c>
    </row>
    <row r="319" spans="1:24" x14ac:dyDescent="0.3">
      <c r="A319" s="2" t="str">
        <f>HYPERLINK("https://hsdes.intel.com/resource/14013185372","14013185372")</f>
        <v>14013185372</v>
      </c>
      <c r="B319" s="7" t="s">
        <v>1067</v>
      </c>
      <c r="C319" s="7" t="s">
        <v>2016</v>
      </c>
      <c r="D319" s="7" t="s">
        <v>235</v>
      </c>
      <c r="E319" s="7" t="s">
        <v>18</v>
      </c>
      <c r="F319" s="7" t="s">
        <v>19</v>
      </c>
      <c r="G319" s="7" t="s">
        <v>2015</v>
      </c>
      <c r="J319" s="7" t="s">
        <v>2019</v>
      </c>
      <c r="M319" s="6">
        <v>44742</v>
      </c>
      <c r="O319" s="7" t="s">
        <v>31</v>
      </c>
      <c r="P319" s="7" t="s">
        <v>184</v>
      </c>
      <c r="Q319" s="7" t="s">
        <v>22</v>
      </c>
      <c r="R319" s="7" t="s">
        <v>145</v>
      </c>
      <c r="S319" s="7" t="s">
        <v>1068</v>
      </c>
      <c r="T319" s="7" t="s">
        <v>486</v>
      </c>
      <c r="U319" s="7" t="s">
        <v>1069</v>
      </c>
      <c r="V319" s="7" t="s">
        <v>187</v>
      </c>
      <c r="X319" s="2" t="str">
        <f>HYPERLINK("https://hsdes.intel.com/resource/14013185372","14013185372")</f>
        <v>14013185372</v>
      </c>
    </row>
    <row r="320" spans="1:24" x14ac:dyDescent="0.3">
      <c r="A320" s="2" t="str">
        <f>HYPERLINK("https://hsdes.intel.com/resource/14013174307","14013174307")</f>
        <v>14013174307</v>
      </c>
      <c r="B320" s="7" t="s">
        <v>1070</v>
      </c>
      <c r="C320" s="7" t="s">
        <v>2020</v>
      </c>
      <c r="D320" s="7" t="s">
        <v>1071</v>
      </c>
      <c r="E320" s="7" t="s">
        <v>18</v>
      </c>
      <c r="F320" s="7" t="s">
        <v>19</v>
      </c>
      <c r="G320" s="7" t="s">
        <v>2015</v>
      </c>
      <c r="J320" s="7" t="s">
        <v>2022</v>
      </c>
      <c r="M320" s="6">
        <v>44746</v>
      </c>
      <c r="O320" s="7" t="s">
        <v>31</v>
      </c>
      <c r="P320" s="7" t="s">
        <v>184</v>
      </c>
      <c r="Q320" s="7" t="s">
        <v>33</v>
      </c>
      <c r="R320" s="7" t="s">
        <v>145</v>
      </c>
      <c r="S320" s="7" t="s">
        <v>1072</v>
      </c>
      <c r="T320" s="7" t="s">
        <v>241</v>
      </c>
      <c r="U320" s="7" t="s">
        <v>1073</v>
      </c>
      <c r="V320" s="7" t="s">
        <v>187</v>
      </c>
      <c r="X320" s="2" t="str">
        <f>HYPERLINK("https://hsdes.intel.com/resource/14013174307","14013174307")</f>
        <v>14013174307</v>
      </c>
    </row>
    <row r="321" spans="1:24" x14ac:dyDescent="0.3">
      <c r="A321" s="2" t="str">
        <f>HYPERLINK("https://hsdes.intel.com/resource/14013160568","14013160568")</f>
        <v>14013160568</v>
      </c>
      <c r="B321" s="7" t="s">
        <v>1074</v>
      </c>
      <c r="C321" s="7" t="s">
        <v>2016</v>
      </c>
      <c r="D321" s="7" t="s">
        <v>17</v>
      </c>
      <c r="E321" s="7" t="s">
        <v>18</v>
      </c>
      <c r="F321" s="7" t="s">
        <v>19</v>
      </c>
      <c r="G321" s="7" t="s">
        <v>2015</v>
      </c>
      <c r="J321" s="7" t="s">
        <v>2007</v>
      </c>
      <c r="M321" s="6">
        <v>44742</v>
      </c>
      <c r="O321" s="7" t="s">
        <v>31</v>
      </c>
      <c r="P321" s="7" t="s">
        <v>21</v>
      </c>
      <c r="Q321" s="7" t="s">
        <v>33</v>
      </c>
      <c r="R321" s="7" t="s">
        <v>23</v>
      </c>
      <c r="S321" s="7" t="s">
        <v>1075</v>
      </c>
      <c r="T321" s="7" t="s">
        <v>114</v>
      </c>
      <c r="U321" s="7" t="s">
        <v>1076</v>
      </c>
      <c r="V321" s="7" t="s">
        <v>27</v>
      </c>
      <c r="X321" s="2" t="str">
        <f>HYPERLINK("https://hsdes.intel.com/resource/14013160568","14013160568")</f>
        <v>14013160568</v>
      </c>
    </row>
    <row r="322" spans="1:24" x14ac:dyDescent="0.3">
      <c r="A322" s="2" t="str">
        <f>HYPERLINK("https://hsdes.intel.com/resource/14013160571","14013160571")</f>
        <v>14013160571</v>
      </c>
      <c r="B322" s="7" t="s">
        <v>1077</v>
      </c>
      <c r="C322" s="7" t="s">
        <v>2016</v>
      </c>
      <c r="D322" s="7" t="s">
        <v>17</v>
      </c>
      <c r="E322" s="7" t="s">
        <v>18</v>
      </c>
      <c r="F322" s="7" t="s">
        <v>19</v>
      </c>
      <c r="G322" s="7" t="s">
        <v>2015</v>
      </c>
      <c r="J322" s="7" t="s">
        <v>2007</v>
      </c>
      <c r="M322" s="6">
        <v>44742</v>
      </c>
      <c r="O322" s="7" t="s">
        <v>102</v>
      </c>
      <c r="P322" s="7" t="s">
        <v>21</v>
      </c>
      <c r="Q322" s="7" t="s">
        <v>33</v>
      </c>
      <c r="R322" s="7" t="s">
        <v>145</v>
      </c>
      <c r="S322" s="7" t="s">
        <v>1078</v>
      </c>
      <c r="T322" s="7" t="s">
        <v>114</v>
      </c>
      <c r="U322" s="7" t="s">
        <v>1079</v>
      </c>
      <c r="V322" s="7" t="s">
        <v>27</v>
      </c>
      <c r="X322" s="2" t="str">
        <f>HYPERLINK("https://hsdes.intel.com/resource/14013160571","14013160571")</f>
        <v>14013160571</v>
      </c>
    </row>
    <row r="323" spans="1:24" x14ac:dyDescent="0.3">
      <c r="A323" s="2" t="str">
        <f>HYPERLINK("https://hsdes.intel.com/resource/14013176453","14013176453")</f>
        <v>14013176453</v>
      </c>
      <c r="B323" s="7" t="s">
        <v>1080</v>
      </c>
      <c r="C323" s="7" t="s">
        <v>1968</v>
      </c>
      <c r="D323" s="7" t="s">
        <v>160</v>
      </c>
      <c r="E323" s="7" t="s">
        <v>18</v>
      </c>
      <c r="F323" s="7" t="s">
        <v>19</v>
      </c>
      <c r="G323" s="7" t="s">
        <v>1999</v>
      </c>
      <c r="J323" s="7" t="s">
        <v>2007</v>
      </c>
      <c r="L323" s="7" t="s">
        <v>566</v>
      </c>
      <c r="M323" s="6"/>
      <c r="O323" s="7" t="s">
        <v>31</v>
      </c>
      <c r="P323" s="7" t="s">
        <v>161</v>
      </c>
      <c r="Q323" s="7" t="s">
        <v>33</v>
      </c>
      <c r="R323" s="7" t="s">
        <v>145</v>
      </c>
      <c r="S323" s="7" t="s">
        <v>1081</v>
      </c>
      <c r="T323" s="7" t="s">
        <v>203</v>
      </c>
      <c r="U323" s="7" t="s">
        <v>1082</v>
      </c>
      <c r="V323" s="7" t="s">
        <v>164</v>
      </c>
      <c r="X323" s="2" t="str">
        <f>HYPERLINK("https://hsdes.intel.com/resource/14013176453","14013176453")</f>
        <v>14013176453</v>
      </c>
    </row>
    <row r="324" spans="1:24" x14ac:dyDescent="0.3">
      <c r="A324" s="2" t="str">
        <f>HYPERLINK("https://hsdes.intel.com/resource/14013174030","14013174030")</f>
        <v>14013174030</v>
      </c>
      <c r="B324" t="s">
        <v>2023</v>
      </c>
      <c r="C324" s="7" t="s">
        <v>2016</v>
      </c>
      <c r="D324" s="7" t="s">
        <v>398</v>
      </c>
      <c r="E324" s="7" t="s">
        <v>18</v>
      </c>
      <c r="F324" s="7" t="s">
        <v>19</v>
      </c>
      <c r="G324" s="7" t="s">
        <v>2015</v>
      </c>
      <c r="J324" s="7" t="s">
        <v>2019</v>
      </c>
      <c r="M324" s="6">
        <v>44742</v>
      </c>
      <c r="O324" s="7" t="s">
        <v>31</v>
      </c>
      <c r="P324" s="7" t="s">
        <v>184</v>
      </c>
      <c r="Q324" s="7" t="s">
        <v>22</v>
      </c>
      <c r="R324" s="7" t="s">
        <v>145</v>
      </c>
      <c r="S324" s="7" t="s">
        <v>1083</v>
      </c>
      <c r="T324" s="7" t="s">
        <v>241</v>
      </c>
      <c r="U324" s="7" t="s">
        <v>1084</v>
      </c>
      <c r="V324" s="7" t="s">
        <v>187</v>
      </c>
      <c r="X324" s="2" t="str">
        <f>HYPERLINK("https://hsdes.intel.com/resource/14013174030","14013174030")</f>
        <v>14013174030</v>
      </c>
    </row>
    <row r="325" spans="1:24" x14ac:dyDescent="0.3">
      <c r="A325" s="2" t="str">
        <f>HYPERLINK("https://hsdes.intel.com/resource/14013173177","14013173177")</f>
        <v>14013173177</v>
      </c>
      <c r="B325" s="7" t="s">
        <v>1085</v>
      </c>
      <c r="C325" s="7" t="s">
        <v>2016</v>
      </c>
      <c r="D325" s="7" t="s">
        <v>280</v>
      </c>
      <c r="E325" s="7" t="s">
        <v>18</v>
      </c>
      <c r="F325" s="7" t="s">
        <v>19</v>
      </c>
      <c r="G325" s="7" t="s">
        <v>2015</v>
      </c>
      <c r="J325" s="7" t="s">
        <v>30</v>
      </c>
      <c r="M325" s="6"/>
      <c r="O325" s="7" t="s">
        <v>31</v>
      </c>
      <c r="P325" s="7" t="s">
        <v>173</v>
      </c>
      <c r="Q325" s="7" t="s">
        <v>33</v>
      </c>
      <c r="R325" s="7" t="s">
        <v>23</v>
      </c>
      <c r="S325" s="7" t="s">
        <v>1086</v>
      </c>
      <c r="T325" s="7" t="s">
        <v>241</v>
      </c>
      <c r="U325" s="7" t="s">
        <v>1087</v>
      </c>
      <c r="V325" s="7" t="s">
        <v>283</v>
      </c>
      <c r="X325" s="2" t="str">
        <f>HYPERLINK("https://hsdes.intel.com/resource/14013173177","14013173177")</f>
        <v>14013173177</v>
      </c>
    </row>
    <row r="326" spans="1:24" x14ac:dyDescent="0.3">
      <c r="A326" s="2" t="str">
        <f>HYPERLINK("https://hsdes.intel.com/resource/14013175736","14013175736")</f>
        <v>14013175736</v>
      </c>
      <c r="B326" s="7" t="s">
        <v>1088</v>
      </c>
      <c r="C326" s="7" t="s">
        <v>2016</v>
      </c>
      <c r="D326" s="7" t="s">
        <v>160</v>
      </c>
      <c r="E326" s="7" t="s">
        <v>18</v>
      </c>
      <c r="F326" s="7" t="s">
        <v>19</v>
      </c>
      <c r="G326" s="7" t="s">
        <v>2015</v>
      </c>
      <c r="J326" s="7" t="s">
        <v>30</v>
      </c>
      <c r="M326" s="6"/>
      <c r="O326" s="7" t="s">
        <v>31</v>
      </c>
      <c r="P326" s="7" t="s">
        <v>161</v>
      </c>
      <c r="Q326" s="7" t="s">
        <v>33</v>
      </c>
      <c r="R326" s="7" t="s">
        <v>23</v>
      </c>
      <c r="S326" s="7" t="s">
        <v>1089</v>
      </c>
      <c r="T326" s="7" t="s">
        <v>203</v>
      </c>
      <c r="U326" s="7" t="s">
        <v>1090</v>
      </c>
      <c r="V326" s="7" t="s">
        <v>164</v>
      </c>
      <c r="X326" s="2" t="str">
        <f>HYPERLINK("https://hsdes.intel.com/resource/14013175736","14013175736")</f>
        <v>14013175736</v>
      </c>
    </row>
    <row r="327" spans="1:24" x14ac:dyDescent="0.3">
      <c r="A327" s="2" t="str">
        <f>HYPERLINK("https://hsdes.intel.com/resource/14013174014","14013174014")</f>
        <v>14013174014</v>
      </c>
      <c r="B327" s="7" t="s">
        <v>1091</v>
      </c>
      <c r="C327" s="7" t="s">
        <v>1968</v>
      </c>
      <c r="D327" s="7" t="s">
        <v>398</v>
      </c>
      <c r="E327" s="7" t="s">
        <v>18</v>
      </c>
      <c r="F327" s="7" t="s">
        <v>19</v>
      </c>
      <c r="G327" s="7" t="s">
        <v>1999</v>
      </c>
      <c r="J327" s="7" t="s">
        <v>2007</v>
      </c>
      <c r="L327" s="7" t="s">
        <v>912</v>
      </c>
      <c r="M327" s="6"/>
      <c r="O327" s="7" t="s">
        <v>31</v>
      </c>
      <c r="P327" s="7" t="s">
        <v>184</v>
      </c>
      <c r="Q327" s="7" t="s">
        <v>22</v>
      </c>
      <c r="R327" s="7" t="s">
        <v>145</v>
      </c>
      <c r="S327" s="7" t="s">
        <v>1092</v>
      </c>
      <c r="T327" s="7" t="s">
        <v>241</v>
      </c>
      <c r="U327" s="7" t="s">
        <v>1093</v>
      </c>
      <c r="V327" s="7" t="s">
        <v>187</v>
      </c>
      <c r="X327" s="2" t="str">
        <f>HYPERLINK("https://hsdes.intel.com/resource/14013174014","14013174014")</f>
        <v>14013174014</v>
      </c>
    </row>
    <row r="328" spans="1:24" x14ac:dyDescent="0.3">
      <c r="A328" s="5" t="str">
        <f>HYPERLINK("https://hsdes.intel.com/resource/16013229221","16013229221")</f>
        <v>16013229221</v>
      </c>
      <c r="B328" s="7" t="s">
        <v>1094</v>
      </c>
      <c r="C328" s="7" t="s">
        <v>2020</v>
      </c>
      <c r="D328" s="7" t="s">
        <v>244</v>
      </c>
      <c r="E328" s="7" t="s">
        <v>18</v>
      </c>
      <c r="F328" s="7" t="s">
        <v>19</v>
      </c>
      <c r="G328" s="7" t="s">
        <v>2015</v>
      </c>
      <c r="H328" s="20"/>
      <c r="J328" s="7" t="s">
        <v>2022</v>
      </c>
      <c r="M328" s="6">
        <v>44746</v>
      </c>
      <c r="O328" s="7" t="s">
        <v>31</v>
      </c>
      <c r="P328" s="7" t="s">
        <v>184</v>
      </c>
      <c r="Q328" s="7" t="s">
        <v>33</v>
      </c>
      <c r="R328" s="7" t="s">
        <v>145</v>
      </c>
      <c r="S328" s="7" t="s">
        <v>1095</v>
      </c>
      <c r="T328" s="7" t="s">
        <v>1096</v>
      </c>
      <c r="U328" s="7" t="s">
        <v>1097</v>
      </c>
      <c r="V328" s="7" t="s">
        <v>187</v>
      </c>
      <c r="X328" s="2" t="str">
        <f>HYPERLINK("https://hsdes.intel.com/resource/16013229221","16013229221")</f>
        <v>16013229221</v>
      </c>
    </row>
    <row r="329" spans="1:24" x14ac:dyDescent="0.3">
      <c r="A329" s="2" t="str">
        <f>HYPERLINK("https://hsdes.intel.com/resource/14013174120","14013174120")</f>
        <v>14013174120</v>
      </c>
      <c r="B329" s="7" t="s">
        <v>1098</v>
      </c>
      <c r="C329" s="7" t="s">
        <v>2016</v>
      </c>
      <c r="D329" s="7" t="s">
        <v>244</v>
      </c>
      <c r="E329" s="7" t="s">
        <v>18</v>
      </c>
      <c r="F329" s="7" t="s">
        <v>19</v>
      </c>
      <c r="G329" s="7" t="s">
        <v>2015</v>
      </c>
      <c r="J329" s="7" t="s">
        <v>30</v>
      </c>
      <c r="M329" s="6"/>
      <c r="O329" s="7" t="s">
        <v>31</v>
      </c>
      <c r="P329" s="7" t="s">
        <v>184</v>
      </c>
      <c r="Q329" s="7" t="s">
        <v>22</v>
      </c>
      <c r="R329" s="7" t="s">
        <v>145</v>
      </c>
      <c r="S329" s="7" t="s">
        <v>1095</v>
      </c>
      <c r="T329" s="7" t="s">
        <v>175</v>
      </c>
      <c r="U329" s="7" t="s">
        <v>1099</v>
      </c>
      <c r="V329" s="7" t="s">
        <v>187</v>
      </c>
      <c r="X329" s="2" t="str">
        <f>HYPERLINK("https://hsdes.intel.com/resource/14013174120","14013174120")</f>
        <v>14013174120</v>
      </c>
    </row>
    <row r="330" spans="1:24" x14ac:dyDescent="0.3">
      <c r="A330" s="2" t="str">
        <f>HYPERLINK("https://hsdes.intel.com/resource/14013180516","14013180516")</f>
        <v>14013180516</v>
      </c>
      <c r="B330" s="7" t="s">
        <v>1100</v>
      </c>
      <c r="C330" s="7" t="s">
        <v>1968</v>
      </c>
      <c r="D330" s="7" t="s">
        <v>29</v>
      </c>
      <c r="E330" s="7" t="s">
        <v>18</v>
      </c>
      <c r="F330" s="7" t="s">
        <v>19</v>
      </c>
      <c r="G330" s="7" t="s">
        <v>1999</v>
      </c>
      <c r="J330" s="7" t="s">
        <v>2007</v>
      </c>
      <c r="L330" s="7" t="s">
        <v>1101</v>
      </c>
      <c r="M330" s="6"/>
      <c r="O330" s="7" t="s">
        <v>31</v>
      </c>
      <c r="P330" s="7" t="s">
        <v>32</v>
      </c>
      <c r="Q330" s="7" t="s">
        <v>22</v>
      </c>
      <c r="R330" s="7" t="s">
        <v>145</v>
      </c>
      <c r="S330" s="7" t="s">
        <v>1102</v>
      </c>
      <c r="T330" s="7" t="s">
        <v>493</v>
      </c>
      <c r="U330" s="7" t="s">
        <v>1103</v>
      </c>
      <c r="V330" s="7" t="s">
        <v>37</v>
      </c>
      <c r="X330" s="2" t="str">
        <f>HYPERLINK("https://hsdes.intel.com/resource/14013180516","14013180516")</f>
        <v>14013180516</v>
      </c>
    </row>
    <row r="331" spans="1:24" x14ac:dyDescent="0.3">
      <c r="A331" s="2" t="str">
        <f>HYPERLINK("https://hsdes.intel.com/resource/14013117289","14013117289")</f>
        <v>14013117289</v>
      </c>
      <c r="B331" s="7" t="s">
        <v>1104</v>
      </c>
      <c r="C331" s="20" t="s">
        <v>2020</v>
      </c>
      <c r="D331" s="7" t="s">
        <v>196</v>
      </c>
      <c r="E331" s="7" t="s">
        <v>18</v>
      </c>
      <c r="F331" s="7" t="s">
        <v>19</v>
      </c>
      <c r="G331" s="7" t="s">
        <v>2015</v>
      </c>
      <c r="J331" s="7" t="s">
        <v>2018</v>
      </c>
      <c r="M331" s="6">
        <v>44743</v>
      </c>
      <c r="O331" s="7" t="s">
        <v>31</v>
      </c>
      <c r="P331" s="7" t="s">
        <v>144</v>
      </c>
      <c r="Q331" s="7" t="s">
        <v>33</v>
      </c>
      <c r="R331" s="7" t="s">
        <v>145</v>
      </c>
      <c r="S331" s="7" t="s">
        <v>1105</v>
      </c>
      <c r="T331" s="7" t="s">
        <v>198</v>
      </c>
      <c r="U331" s="7" t="s">
        <v>1106</v>
      </c>
      <c r="V331" s="7" t="s">
        <v>200</v>
      </c>
      <c r="X331" s="2" t="str">
        <f>HYPERLINK("https://hsdes.intel.com/resource/14013117289","14013117289")</f>
        <v>14013117289</v>
      </c>
    </row>
    <row r="332" spans="1:24" x14ac:dyDescent="0.3">
      <c r="A332" s="2" t="str">
        <f>HYPERLINK("https://hsdes.intel.com/resource/14013175643","14013175643")</f>
        <v>14013175643</v>
      </c>
      <c r="B332" s="7" t="s">
        <v>1107</v>
      </c>
      <c r="C332" s="7" t="s">
        <v>2020</v>
      </c>
      <c r="D332" s="7" t="s">
        <v>136</v>
      </c>
      <c r="E332" s="7" t="s">
        <v>18</v>
      </c>
      <c r="F332" s="7" t="s">
        <v>19</v>
      </c>
      <c r="G332" s="7" t="s">
        <v>2015</v>
      </c>
      <c r="J332" s="7" t="s">
        <v>2022</v>
      </c>
      <c r="M332" s="6">
        <v>44743</v>
      </c>
      <c r="O332" s="7" t="s">
        <v>31</v>
      </c>
      <c r="P332" s="7" t="s">
        <v>76</v>
      </c>
      <c r="Q332" s="7" t="s">
        <v>33</v>
      </c>
      <c r="R332" s="7" t="s">
        <v>23</v>
      </c>
      <c r="S332" s="7" t="s">
        <v>1108</v>
      </c>
      <c r="T332" s="7" t="s">
        <v>241</v>
      </c>
      <c r="U332" s="7" t="s">
        <v>1109</v>
      </c>
      <c r="V332" s="7" t="s">
        <v>140</v>
      </c>
      <c r="X332" s="2" t="str">
        <f>HYPERLINK("https://hsdes.intel.com/resource/14013175643","14013175643")</f>
        <v>14013175643</v>
      </c>
    </row>
    <row r="333" spans="1:24" x14ac:dyDescent="0.3">
      <c r="A333" s="2" t="str">
        <f>HYPERLINK("https://hsdes.intel.com/resource/14013157206","14013157206")</f>
        <v>14013157206</v>
      </c>
      <c r="B333" s="7" t="s">
        <v>1110</v>
      </c>
      <c r="C333" s="7" t="s">
        <v>2024</v>
      </c>
      <c r="D333" s="7" t="s">
        <v>75</v>
      </c>
      <c r="E333" s="7" t="s">
        <v>18</v>
      </c>
      <c r="F333" s="7" t="s">
        <v>19</v>
      </c>
      <c r="G333" s="7" t="s">
        <v>1999</v>
      </c>
      <c r="J333" s="7" t="s">
        <v>2026</v>
      </c>
      <c r="K333" s="7" t="s">
        <v>875</v>
      </c>
      <c r="M333" s="6">
        <v>44747</v>
      </c>
      <c r="O333" s="7" t="s">
        <v>102</v>
      </c>
      <c r="P333" s="7" t="s">
        <v>76</v>
      </c>
      <c r="Q333" s="7" t="s">
        <v>33</v>
      </c>
      <c r="R333" s="7" t="s">
        <v>23</v>
      </c>
      <c r="S333" s="7" t="s">
        <v>1111</v>
      </c>
      <c r="T333" s="7" t="s">
        <v>138</v>
      </c>
      <c r="U333" s="7" t="s">
        <v>1112</v>
      </c>
      <c r="V333" s="7" t="s">
        <v>79</v>
      </c>
      <c r="X333" s="2" t="str">
        <f>HYPERLINK("https://hsdes.intel.com/resource/14013157206","14013157206")</f>
        <v>14013157206</v>
      </c>
    </row>
    <row r="334" spans="1:24" x14ac:dyDescent="0.3">
      <c r="A334" s="2" t="str">
        <f>HYPERLINK("https://hsdes.intel.com/resource/14013119531","14013119531")</f>
        <v>14013119531</v>
      </c>
      <c r="B334" s="7" t="s">
        <v>1113</v>
      </c>
      <c r="C334" s="7" t="s">
        <v>2016</v>
      </c>
      <c r="D334" s="7" t="s">
        <v>272</v>
      </c>
      <c r="E334" s="7" t="s">
        <v>18</v>
      </c>
      <c r="F334" s="7" t="s">
        <v>19</v>
      </c>
      <c r="G334" s="7" t="s">
        <v>2015</v>
      </c>
      <c r="J334" s="7" t="s">
        <v>2026</v>
      </c>
      <c r="M334" s="6">
        <v>44747</v>
      </c>
      <c r="O334" s="7" t="s">
        <v>102</v>
      </c>
      <c r="P334" s="7" t="s">
        <v>76</v>
      </c>
      <c r="Q334" s="7" t="s">
        <v>33</v>
      </c>
      <c r="R334" s="7" t="s">
        <v>23</v>
      </c>
      <c r="S334" s="7" t="s">
        <v>1114</v>
      </c>
      <c r="T334" s="7" t="s">
        <v>241</v>
      </c>
      <c r="U334" s="7" t="s">
        <v>1115</v>
      </c>
      <c r="V334" s="7" t="s">
        <v>275</v>
      </c>
      <c r="X334" s="2" t="str">
        <f>HYPERLINK("https://hsdes.intel.com/resource/14013119531","14013119531")</f>
        <v>14013119531</v>
      </c>
    </row>
    <row r="335" spans="1:24" x14ac:dyDescent="0.3">
      <c r="A335" s="2" t="str">
        <f>HYPERLINK("https://hsdes.intel.com/resource/16015007753","16015007753")</f>
        <v>16015007753</v>
      </c>
      <c r="B335" s="7" t="s">
        <v>1116</v>
      </c>
      <c r="C335" s="7" t="s">
        <v>2020</v>
      </c>
      <c r="D335" s="7" t="s">
        <v>142</v>
      </c>
      <c r="E335" s="7" t="s">
        <v>18</v>
      </c>
      <c r="F335" s="7" t="s">
        <v>19</v>
      </c>
      <c r="G335" s="7" t="s">
        <v>2015</v>
      </c>
      <c r="H335" s="20"/>
      <c r="J335" s="7" t="s">
        <v>2019</v>
      </c>
      <c r="M335" s="6">
        <v>44743</v>
      </c>
      <c r="O335" s="7" t="s">
        <v>31</v>
      </c>
      <c r="P335" s="7" t="s">
        <v>144</v>
      </c>
      <c r="Q335" s="7" t="s">
        <v>33</v>
      </c>
      <c r="R335" s="7" t="s">
        <v>1117</v>
      </c>
      <c r="S335" s="7" t="s">
        <v>1118</v>
      </c>
      <c r="T335" s="7" t="s">
        <v>147</v>
      </c>
      <c r="U335" s="7" t="s">
        <v>1119</v>
      </c>
      <c r="V335" s="7" t="s">
        <v>1120</v>
      </c>
      <c r="X335" s="2" t="str">
        <f>HYPERLINK("https://hsdes.intel.com/resource/16015007753","16015007753")</f>
        <v>16015007753</v>
      </c>
    </row>
    <row r="336" spans="1:24" x14ac:dyDescent="0.3">
      <c r="A336" s="2" t="str">
        <f>HYPERLINK("https://hsdes.intel.com/resource/16013896948","16013896948")</f>
        <v>16013896948</v>
      </c>
      <c r="B336" s="7" t="s">
        <v>1121</v>
      </c>
      <c r="C336" s="7" t="s">
        <v>2020</v>
      </c>
      <c r="D336" s="7" t="s">
        <v>196</v>
      </c>
      <c r="E336" s="7" t="s">
        <v>18</v>
      </c>
      <c r="F336" s="7" t="s">
        <v>19</v>
      </c>
      <c r="G336" s="7" t="s">
        <v>2015</v>
      </c>
      <c r="J336" s="7" t="s">
        <v>2022</v>
      </c>
      <c r="M336" s="6">
        <v>44746</v>
      </c>
      <c r="O336" s="7" t="s">
        <v>31</v>
      </c>
      <c r="P336" s="7" t="s">
        <v>144</v>
      </c>
      <c r="Q336" s="7" t="s">
        <v>33</v>
      </c>
      <c r="R336" s="7" t="s">
        <v>145</v>
      </c>
      <c r="T336" s="7" t="s">
        <v>203</v>
      </c>
      <c r="U336" s="7" t="s">
        <v>1122</v>
      </c>
      <c r="X336" s="2" t="str">
        <f>HYPERLINK("https://hsdes.intel.com/resource/16013896948","16013896948")</f>
        <v>16013896948</v>
      </c>
    </row>
    <row r="337" spans="1:24" x14ac:dyDescent="0.3">
      <c r="A337" s="2" t="str">
        <f>HYPERLINK("https://hsdes.intel.com/resource/14013161609","14013161609")</f>
        <v>14013161609</v>
      </c>
      <c r="B337" s="7" t="s">
        <v>1123</v>
      </c>
      <c r="C337" s="7" t="s">
        <v>2016</v>
      </c>
      <c r="D337" s="7" t="s">
        <v>136</v>
      </c>
      <c r="E337" s="7" t="s">
        <v>18</v>
      </c>
      <c r="F337" s="7" t="s">
        <v>19</v>
      </c>
      <c r="G337" s="7" t="s">
        <v>2015</v>
      </c>
      <c r="J337" s="7" t="s">
        <v>30</v>
      </c>
      <c r="M337" s="6"/>
      <c r="O337" s="7" t="s">
        <v>31</v>
      </c>
      <c r="P337" s="7" t="s">
        <v>76</v>
      </c>
      <c r="Q337" s="7" t="s">
        <v>33</v>
      </c>
      <c r="R337" s="7" t="s">
        <v>145</v>
      </c>
      <c r="S337" s="7" t="s">
        <v>1124</v>
      </c>
      <c r="T337" s="7" t="s">
        <v>241</v>
      </c>
      <c r="U337" s="7" t="s">
        <v>1125</v>
      </c>
      <c r="V337" s="7" t="s">
        <v>140</v>
      </c>
      <c r="X337" s="2" t="str">
        <f>HYPERLINK("https://hsdes.intel.com/resource/14013161609","14013161609")</f>
        <v>14013161609</v>
      </c>
    </row>
    <row r="338" spans="1:24" x14ac:dyDescent="0.3">
      <c r="A338" s="2" t="str">
        <f>HYPERLINK("https://hsdes.intel.com/resource/14013166904","14013166904")</f>
        <v>14013166904</v>
      </c>
      <c r="B338" s="7" t="s">
        <v>1126</v>
      </c>
      <c r="C338" s="7" t="s">
        <v>1968</v>
      </c>
      <c r="D338" s="7" t="s">
        <v>1127</v>
      </c>
      <c r="E338" s="7" t="s">
        <v>18</v>
      </c>
      <c r="F338" s="7" t="s">
        <v>19</v>
      </c>
      <c r="G338" s="7" t="s">
        <v>1999</v>
      </c>
      <c r="J338" s="7" t="s">
        <v>2018</v>
      </c>
      <c r="L338" s="7" t="s">
        <v>1128</v>
      </c>
      <c r="M338" s="6"/>
      <c r="O338" s="7" t="s">
        <v>20</v>
      </c>
      <c r="P338" s="7" t="s">
        <v>144</v>
      </c>
      <c r="Q338" s="7" t="s">
        <v>33</v>
      </c>
      <c r="R338" s="7" t="s">
        <v>23</v>
      </c>
      <c r="S338" s="7" t="s">
        <v>1129</v>
      </c>
      <c r="T338" s="7" t="s">
        <v>241</v>
      </c>
      <c r="U338" s="7" t="s">
        <v>1130</v>
      </c>
      <c r="V338" s="7" t="s">
        <v>1131</v>
      </c>
      <c r="X338" s="2" t="str">
        <f>HYPERLINK("https://hsdes.intel.com/resource/14013166904","14013166904")</f>
        <v>14013166904</v>
      </c>
    </row>
    <row r="339" spans="1:24" x14ac:dyDescent="0.3">
      <c r="A339" s="2" t="str">
        <f>HYPERLINK("https://hsdes.intel.com/resource/14013180512","14013180512")</f>
        <v>14013180512</v>
      </c>
      <c r="B339" s="7" t="s">
        <v>1132</v>
      </c>
      <c r="C339" s="7" t="s">
        <v>2016</v>
      </c>
      <c r="D339" s="7" t="s">
        <v>142</v>
      </c>
      <c r="E339" s="7" t="s">
        <v>18</v>
      </c>
      <c r="F339" s="7" t="s">
        <v>19</v>
      </c>
      <c r="G339" s="7" t="s">
        <v>2015</v>
      </c>
      <c r="J339" s="7" t="s">
        <v>30</v>
      </c>
      <c r="M339" s="6"/>
      <c r="O339" s="7" t="s">
        <v>31</v>
      </c>
      <c r="P339" s="7" t="s">
        <v>144</v>
      </c>
      <c r="Q339" s="7" t="s">
        <v>33</v>
      </c>
      <c r="R339" s="7" t="s">
        <v>145</v>
      </c>
      <c r="S339" s="7" t="s">
        <v>1133</v>
      </c>
      <c r="T339" s="7" t="s">
        <v>147</v>
      </c>
      <c r="U339" s="7" t="s">
        <v>1134</v>
      </c>
      <c r="V339" s="7" t="s">
        <v>149</v>
      </c>
      <c r="X339" s="2" t="str">
        <f>HYPERLINK("https://hsdes.intel.com/resource/14013180512","14013180512")</f>
        <v>14013180512</v>
      </c>
    </row>
    <row r="340" spans="1:24" x14ac:dyDescent="0.3">
      <c r="A340" s="3" t="str">
        <f>HYPERLINK("https://hsdes.intel.com/resource/14013175503","14013175503")</f>
        <v>14013175503</v>
      </c>
      <c r="B340" s="7" t="s">
        <v>1135</v>
      </c>
      <c r="C340" s="7" t="s">
        <v>2016</v>
      </c>
      <c r="D340" s="7" t="s">
        <v>543</v>
      </c>
      <c r="E340" s="7" t="s">
        <v>18</v>
      </c>
      <c r="F340" s="7" t="s">
        <v>19</v>
      </c>
      <c r="G340" s="7" t="s">
        <v>2015</v>
      </c>
      <c r="J340" s="7" t="s">
        <v>2007</v>
      </c>
      <c r="L340" s="7" t="s">
        <v>2008</v>
      </c>
      <c r="M340" s="6">
        <v>44746</v>
      </c>
      <c r="O340" s="7" t="s">
        <v>31</v>
      </c>
      <c r="P340" s="7" t="s">
        <v>184</v>
      </c>
      <c r="Q340" s="7" t="s">
        <v>33</v>
      </c>
      <c r="R340" s="7" t="s">
        <v>145</v>
      </c>
      <c r="S340" s="7" t="s">
        <v>1136</v>
      </c>
      <c r="T340" s="7" t="s">
        <v>180</v>
      </c>
      <c r="U340" s="7" t="s">
        <v>1137</v>
      </c>
      <c r="V340" s="7" t="s">
        <v>187</v>
      </c>
      <c r="X340" s="3" t="str">
        <f>HYPERLINK("https://hsdes.intel.com/resource/14013175503","14013175503")</f>
        <v>14013175503</v>
      </c>
    </row>
    <row r="341" spans="1:24" x14ac:dyDescent="0.3">
      <c r="A341" s="2" t="str">
        <f>HYPERLINK("https://hsdes.intel.com/resource/14013161592","14013161592")</f>
        <v>14013161592</v>
      </c>
      <c r="B341" s="7" t="s">
        <v>1138</v>
      </c>
      <c r="C341" s="7" t="s">
        <v>2016</v>
      </c>
      <c r="D341" s="7" t="s">
        <v>840</v>
      </c>
      <c r="E341" s="7" t="s">
        <v>18</v>
      </c>
      <c r="F341" s="7" t="s">
        <v>19</v>
      </c>
      <c r="G341" s="7" t="s">
        <v>2015</v>
      </c>
      <c r="J341" s="7" t="s">
        <v>30</v>
      </c>
      <c r="M341" s="6"/>
      <c r="O341" s="7" t="s">
        <v>31</v>
      </c>
      <c r="P341" s="7" t="s">
        <v>21</v>
      </c>
      <c r="Q341" s="7" t="s">
        <v>33</v>
      </c>
      <c r="R341" s="7" t="s">
        <v>145</v>
      </c>
      <c r="S341" s="7" t="s">
        <v>1139</v>
      </c>
      <c r="T341" s="7" t="s">
        <v>44</v>
      </c>
      <c r="U341" s="7" t="s">
        <v>1140</v>
      </c>
      <c r="V341" s="7" t="s">
        <v>846</v>
      </c>
      <c r="X341" s="2" t="str">
        <f>HYPERLINK("https://hsdes.intel.com/resource/14013161592","14013161592")</f>
        <v>14013161592</v>
      </c>
    </row>
    <row r="342" spans="1:24" x14ac:dyDescent="0.3">
      <c r="A342" s="2" t="str">
        <f>HYPERLINK("https://hsdes.intel.com/resource/14013160106","14013160106")</f>
        <v>14013160106</v>
      </c>
      <c r="B342" s="7" t="s">
        <v>1141</v>
      </c>
      <c r="C342" s="7" t="s">
        <v>2016</v>
      </c>
      <c r="D342" s="7" t="s">
        <v>196</v>
      </c>
      <c r="E342" s="7" t="s">
        <v>18</v>
      </c>
      <c r="F342" s="7" t="s">
        <v>19</v>
      </c>
      <c r="G342" s="7" t="s">
        <v>2015</v>
      </c>
      <c r="J342" s="7" t="s">
        <v>2018</v>
      </c>
      <c r="L342" s="6"/>
      <c r="M342" s="6">
        <v>44743</v>
      </c>
      <c r="N342" s="6"/>
      <c r="O342" s="7" t="s">
        <v>31</v>
      </c>
      <c r="P342" s="7" t="s">
        <v>144</v>
      </c>
      <c r="Q342" s="7" t="s">
        <v>33</v>
      </c>
      <c r="R342" s="7" t="s">
        <v>145</v>
      </c>
      <c r="S342" s="7" t="s">
        <v>1142</v>
      </c>
      <c r="T342" s="7" t="s">
        <v>198</v>
      </c>
      <c r="U342" s="7" t="s">
        <v>1143</v>
      </c>
      <c r="V342" s="7" t="s">
        <v>200</v>
      </c>
      <c r="X342" s="2" t="str">
        <f>HYPERLINK("https://hsdes.intel.com/resource/14013160106","14013160106")</f>
        <v>14013160106</v>
      </c>
    </row>
    <row r="343" spans="1:24" x14ac:dyDescent="0.3">
      <c r="A343" s="2" t="str">
        <f>HYPERLINK("https://hsdes.intel.com/resource/14013179183","14013179183")</f>
        <v>14013179183</v>
      </c>
      <c r="B343" s="7" t="s">
        <v>1144</v>
      </c>
      <c r="C343" s="7" t="s">
        <v>2016</v>
      </c>
      <c r="D343" s="7" t="s">
        <v>235</v>
      </c>
      <c r="E343" s="7" t="s">
        <v>18</v>
      </c>
      <c r="F343" s="7" t="s">
        <v>19</v>
      </c>
      <c r="G343" s="7" t="s">
        <v>2015</v>
      </c>
      <c r="J343" s="7" t="s">
        <v>2019</v>
      </c>
      <c r="L343" s="7" t="s">
        <v>1980</v>
      </c>
      <c r="M343" s="6">
        <v>44743</v>
      </c>
      <c r="O343" s="7" t="s">
        <v>31</v>
      </c>
      <c r="P343" s="7" t="s">
        <v>184</v>
      </c>
      <c r="Q343" s="7" t="s">
        <v>22</v>
      </c>
      <c r="R343" s="7" t="s">
        <v>145</v>
      </c>
      <c r="S343" s="7" t="s">
        <v>1145</v>
      </c>
      <c r="T343" s="7" t="s">
        <v>482</v>
      </c>
      <c r="U343" s="7" t="s">
        <v>1146</v>
      </c>
      <c r="V343" s="7" t="s">
        <v>187</v>
      </c>
      <c r="X343" s="2" t="str">
        <f>HYPERLINK("https://hsdes.intel.com/resource/14013179183","14013179183")</f>
        <v>14013179183</v>
      </c>
    </row>
    <row r="344" spans="1:24" x14ac:dyDescent="0.3">
      <c r="A344" s="2" t="str">
        <f>HYPERLINK("https://hsdes.intel.com/resource/14013184407","14013184407")</f>
        <v>14013184407</v>
      </c>
      <c r="B344" s="7" t="s">
        <v>1147</v>
      </c>
      <c r="C344" s="7" t="s">
        <v>2016</v>
      </c>
      <c r="D344" s="7" t="s">
        <v>235</v>
      </c>
      <c r="E344" s="7" t="s">
        <v>18</v>
      </c>
      <c r="F344" s="7" t="s">
        <v>19</v>
      </c>
      <c r="G344" s="7" t="s">
        <v>2015</v>
      </c>
      <c r="J344" s="7" t="s">
        <v>2019</v>
      </c>
      <c r="M344" s="6">
        <v>44743</v>
      </c>
      <c r="O344" s="7" t="s">
        <v>31</v>
      </c>
      <c r="P344" s="7" t="s">
        <v>184</v>
      </c>
      <c r="Q344" s="7" t="s">
        <v>22</v>
      </c>
      <c r="R344" s="7" t="s">
        <v>145</v>
      </c>
      <c r="S344" s="7" t="s">
        <v>1148</v>
      </c>
      <c r="T344" s="7" t="s">
        <v>482</v>
      </c>
      <c r="U344" s="7" t="s">
        <v>1149</v>
      </c>
      <c r="V344" s="7" t="s">
        <v>187</v>
      </c>
      <c r="X344" s="5" t="str">
        <f>HYPERLINK("https://hsdes.intel.com/resource/14013184407","14013184407")</f>
        <v>14013184407</v>
      </c>
    </row>
    <row r="345" spans="1:24" x14ac:dyDescent="0.3">
      <c r="A345" s="2" t="str">
        <f>HYPERLINK("https://hsdes.intel.com/resource/14013185476","14013185476")</f>
        <v>14013185476</v>
      </c>
      <c r="B345" s="7" t="s">
        <v>1150</v>
      </c>
      <c r="C345" s="7" t="s">
        <v>2016</v>
      </c>
      <c r="D345" s="7" t="s">
        <v>235</v>
      </c>
      <c r="E345" s="7" t="s">
        <v>18</v>
      </c>
      <c r="F345" s="7" t="s">
        <v>19</v>
      </c>
      <c r="G345" s="7" t="s">
        <v>2015</v>
      </c>
      <c r="J345" s="7" t="s">
        <v>2019</v>
      </c>
      <c r="M345" s="6">
        <v>44743</v>
      </c>
      <c r="O345" s="7" t="s">
        <v>31</v>
      </c>
      <c r="P345" s="7" t="s">
        <v>184</v>
      </c>
      <c r="Q345" s="7" t="s">
        <v>22</v>
      </c>
      <c r="R345" s="7" t="s">
        <v>145</v>
      </c>
      <c r="S345" s="7" t="s">
        <v>1151</v>
      </c>
      <c r="T345" s="7" t="s">
        <v>482</v>
      </c>
      <c r="U345" s="7" t="s">
        <v>1152</v>
      </c>
      <c r="V345" s="7" t="s">
        <v>187</v>
      </c>
      <c r="X345" s="2" t="str">
        <f>HYPERLINK("https://hsdes.intel.com/resource/14013185476","14013185476")</f>
        <v>14013185476</v>
      </c>
    </row>
    <row r="346" spans="1:24" x14ac:dyDescent="0.3">
      <c r="A346" s="2" t="str">
        <f>HYPERLINK("https://hsdes.intel.com/resource/14013174141","14013174141")</f>
        <v>14013174141</v>
      </c>
      <c r="B346" s="7" t="s">
        <v>1153</v>
      </c>
      <c r="C346" s="7" t="s">
        <v>2016</v>
      </c>
      <c r="D346" s="7" t="s">
        <v>543</v>
      </c>
      <c r="E346" s="7" t="s">
        <v>18</v>
      </c>
      <c r="F346" s="7" t="s">
        <v>19</v>
      </c>
      <c r="G346" s="7" t="s">
        <v>2015</v>
      </c>
      <c r="J346" s="7" t="s">
        <v>2018</v>
      </c>
      <c r="M346" s="6">
        <v>44743</v>
      </c>
      <c r="O346" s="7" t="s">
        <v>31</v>
      </c>
      <c r="P346" s="7" t="s">
        <v>184</v>
      </c>
      <c r="Q346" s="7" t="s">
        <v>33</v>
      </c>
      <c r="R346" s="7" t="s">
        <v>145</v>
      </c>
      <c r="S346" s="7" t="s">
        <v>1154</v>
      </c>
      <c r="T346" s="7" t="s">
        <v>175</v>
      </c>
      <c r="U346" s="7" t="s">
        <v>1155</v>
      </c>
      <c r="V346" s="7" t="s">
        <v>187</v>
      </c>
      <c r="X346" s="2" t="str">
        <f>HYPERLINK("https://hsdes.intel.com/resource/14013174141","14013174141")</f>
        <v>14013174141</v>
      </c>
    </row>
    <row r="347" spans="1:24" x14ac:dyDescent="0.3">
      <c r="A347" s="3" t="str">
        <f>HYPERLINK("https://hsdes.intel.com/resource/14013174746","14013174746")</f>
        <v>14013174746</v>
      </c>
      <c r="B347" s="7" t="s">
        <v>1156</v>
      </c>
      <c r="C347" s="7" t="s">
        <v>2016</v>
      </c>
      <c r="D347" s="7" t="s">
        <v>543</v>
      </c>
      <c r="E347" s="7" t="s">
        <v>18</v>
      </c>
      <c r="F347" s="7" t="s">
        <v>19</v>
      </c>
      <c r="G347" s="7" t="s">
        <v>2015</v>
      </c>
      <c r="J347" s="7" t="s">
        <v>2018</v>
      </c>
      <c r="M347" s="6">
        <v>44743</v>
      </c>
      <c r="O347" s="7" t="s">
        <v>31</v>
      </c>
      <c r="P347" s="7" t="s">
        <v>184</v>
      </c>
      <c r="Q347" s="7" t="s">
        <v>33</v>
      </c>
      <c r="R347" s="7" t="s">
        <v>145</v>
      </c>
      <c r="S347" s="7" t="s">
        <v>1157</v>
      </c>
      <c r="T347" s="7" t="s">
        <v>180</v>
      </c>
      <c r="U347" s="7" t="s">
        <v>1158</v>
      </c>
      <c r="V347" s="7" t="s">
        <v>187</v>
      </c>
      <c r="X347" s="3" t="str">
        <f>HYPERLINK("https://hsdes.intel.com/resource/14013174746","14013174746")</f>
        <v>14013174746</v>
      </c>
    </row>
    <row r="348" spans="1:24" x14ac:dyDescent="0.3">
      <c r="A348" s="2" t="str">
        <f>HYPERLINK("https://hsdes.intel.com/resource/22011834541","22011834541")</f>
        <v>22011834541</v>
      </c>
      <c r="B348" s="7" t="s">
        <v>1159</v>
      </c>
      <c r="C348" s="7" t="s">
        <v>2016</v>
      </c>
      <c r="D348" s="7" t="s">
        <v>543</v>
      </c>
      <c r="E348" s="7" t="s">
        <v>18</v>
      </c>
      <c r="F348" s="7" t="s">
        <v>19</v>
      </c>
      <c r="G348" s="7" t="s">
        <v>2015</v>
      </c>
      <c r="J348" s="7" t="s">
        <v>2018</v>
      </c>
      <c r="M348" s="6">
        <v>44743</v>
      </c>
      <c r="N348" s="6"/>
      <c r="O348" s="7" t="s">
        <v>31</v>
      </c>
      <c r="P348" s="7" t="s">
        <v>184</v>
      </c>
      <c r="Q348" s="7" t="s">
        <v>33</v>
      </c>
      <c r="R348" s="7" t="s">
        <v>145</v>
      </c>
      <c r="S348" s="7" t="s">
        <v>1160</v>
      </c>
      <c r="T348" s="7" t="s">
        <v>175</v>
      </c>
      <c r="U348" s="7" t="s">
        <v>1161</v>
      </c>
      <c r="V348" s="7" t="s">
        <v>187</v>
      </c>
      <c r="X348" s="2" t="str">
        <f>HYPERLINK("https://hsdes.intel.com/resource/22011834541","22011834541")</f>
        <v>22011834541</v>
      </c>
    </row>
    <row r="349" spans="1:24" x14ac:dyDescent="0.3">
      <c r="A349" s="2" t="str">
        <f>HYPERLINK("https://hsdes.intel.com/resource/16012652857","16012652857")</f>
        <v>16012652857</v>
      </c>
      <c r="B349" s="7" t="s">
        <v>1162</v>
      </c>
      <c r="C349" s="7" t="s">
        <v>2016</v>
      </c>
      <c r="D349" s="7" t="s">
        <v>543</v>
      </c>
      <c r="E349" s="7" t="s">
        <v>18</v>
      </c>
      <c r="F349" s="7" t="s">
        <v>19</v>
      </c>
      <c r="G349" s="7" t="s">
        <v>2015</v>
      </c>
      <c r="J349" s="7" t="s">
        <v>2019</v>
      </c>
      <c r="M349" s="6">
        <v>44742</v>
      </c>
      <c r="O349" s="7" t="s">
        <v>102</v>
      </c>
      <c r="P349" s="7" t="s">
        <v>184</v>
      </c>
      <c r="Q349" s="7" t="s">
        <v>22</v>
      </c>
      <c r="R349" s="7" t="s">
        <v>145</v>
      </c>
      <c r="T349" s="7" t="s">
        <v>175</v>
      </c>
      <c r="U349" s="7" t="s">
        <v>1163</v>
      </c>
      <c r="V349" s="7" t="s">
        <v>187</v>
      </c>
      <c r="X349" s="2" t="str">
        <f>HYPERLINK("https://hsdes.intel.com/resource/16012652857","16012652857")</f>
        <v>16012652857</v>
      </c>
    </row>
    <row r="350" spans="1:24" x14ac:dyDescent="0.3">
      <c r="A350" s="2" t="str">
        <f>HYPERLINK("https://hsdes.intel.com/resource/16012513146","16012513146")</f>
        <v>16012513146</v>
      </c>
      <c r="B350" s="7" t="s">
        <v>1164</v>
      </c>
      <c r="C350" s="7" t="s">
        <v>2016</v>
      </c>
      <c r="D350" s="7" t="s">
        <v>543</v>
      </c>
      <c r="E350" s="7" t="s">
        <v>18</v>
      </c>
      <c r="F350" s="7" t="s">
        <v>19</v>
      </c>
      <c r="G350" s="7" t="s">
        <v>2015</v>
      </c>
      <c r="J350" s="7" t="s">
        <v>2018</v>
      </c>
      <c r="M350" s="6">
        <v>44743</v>
      </c>
      <c r="O350" s="7" t="s">
        <v>31</v>
      </c>
      <c r="P350" s="7" t="s">
        <v>184</v>
      </c>
      <c r="Q350" s="7" t="s">
        <v>22</v>
      </c>
      <c r="R350" s="7" t="s">
        <v>145</v>
      </c>
      <c r="T350" s="7" t="s">
        <v>175</v>
      </c>
      <c r="U350" s="7" t="s">
        <v>1165</v>
      </c>
      <c r="V350" s="7" t="s">
        <v>187</v>
      </c>
      <c r="X350" s="2" t="str">
        <f>HYPERLINK("https://hsdes.intel.com/resource/16012513146","16012513146")</f>
        <v>16012513146</v>
      </c>
    </row>
    <row r="351" spans="1:24" x14ac:dyDescent="0.3">
      <c r="A351" s="2" t="str">
        <f>HYPERLINK("https://hsdes.intel.com/resource/22011834634","22011834634")</f>
        <v>22011834634</v>
      </c>
      <c r="B351" s="7" t="s">
        <v>1166</v>
      </c>
      <c r="C351" s="7" t="s">
        <v>2016</v>
      </c>
      <c r="D351" s="7" t="s">
        <v>543</v>
      </c>
      <c r="E351" s="7" t="s">
        <v>18</v>
      </c>
      <c r="F351" s="7" t="s">
        <v>19</v>
      </c>
      <c r="G351" s="7" t="s">
        <v>2015</v>
      </c>
      <c r="J351" s="7" t="s">
        <v>2018</v>
      </c>
      <c r="M351" s="6">
        <v>44743</v>
      </c>
      <c r="O351" s="7" t="s">
        <v>31</v>
      </c>
      <c r="P351" s="7" t="s">
        <v>184</v>
      </c>
      <c r="Q351" s="7" t="s">
        <v>33</v>
      </c>
      <c r="R351" s="7" t="s">
        <v>145</v>
      </c>
      <c r="S351" s="7" t="s">
        <v>1167</v>
      </c>
      <c r="T351" s="7" t="s">
        <v>290</v>
      </c>
      <c r="U351" s="7" t="s">
        <v>1168</v>
      </c>
      <c r="V351" s="7" t="s">
        <v>187</v>
      </c>
      <c r="X351" s="2" t="str">
        <f>HYPERLINK("https://hsdes.intel.com/resource/22011834634","22011834634")</f>
        <v>22011834634</v>
      </c>
    </row>
    <row r="352" spans="1:24" x14ac:dyDescent="0.3">
      <c r="A352" s="2" t="str">
        <f>HYPERLINK("https://hsdes.intel.com/resource/22011834637","22011834637")</f>
        <v>22011834637</v>
      </c>
      <c r="B352" s="7" t="s">
        <v>1169</v>
      </c>
      <c r="C352" s="7" t="s">
        <v>1968</v>
      </c>
      <c r="D352" s="7" t="s">
        <v>543</v>
      </c>
      <c r="E352" s="7" t="s">
        <v>18</v>
      </c>
      <c r="F352" s="7" t="s">
        <v>19</v>
      </c>
      <c r="G352" s="7" t="s">
        <v>1999</v>
      </c>
      <c r="J352" s="7" t="s">
        <v>2018</v>
      </c>
      <c r="L352" s="7" t="s">
        <v>566</v>
      </c>
      <c r="M352" s="6"/>
      <c r="O352" s="7" t="s">
        <v>31</v>
      </c>
      <c r="P352" s="7" t="s">
        <v>184</v>
      </c>
      <c r="Q352" s="7" t="s">
        <v>33</v>
      </c>
      <c r="R352" s="7" t="s">
        <v>145</v>
      </c>
      <c r="S352" s="7" t="s">
        <v>1170</v>
      </c>
      <c r="T352" s="7" t="s">
        <v>1013</v>
      </c>
      <c r="U352" s="7" t="s">
        <v>1171</v>
      </c>
      <c r="V352" s="7" t="s">
        <v>187</v>
      </c>
      <c r="X352" s="2" t="str">
        <f>HYPERLINK("https://hsdes.intel.com/resource/22011834637","22011834637")</f>
        <v>22011834637</v>
      </c>
    </row>
    <row r="353" spans="1:24" x14ac:dyDescent="0.3">
      <c r="A353" s="2" t="str">
        <f>HYPERLINK("https://hsdes.intel.com/resource/14013185851","14013185851")</f>
        <v>14013185851</v>
      </c>
      <c r="B353" s="7" t="s">
        <v>1172</v>
      </c>
      <c r="C353" s="7" t="s">
        <v>2016</v>
      </c>
      <c r="D353" s="7" t="s">
        <v>196</v>
      </c>
      <c r="E353" s="7" t="s">
        <v>18</v>
      </c>
      <c r="F353" s="7" t="s">
        <v>19</v>
      </c>
      <c r="G353" s="7" t="s">
        <v>2015</v>
      </c>
      <c r="J353" s="7" t="s">
        <v>2018</v>
      </c>
      <c r="M353" s="6">
        <v>44743</v>
      </c>
      <c r="O353" s="7" t="s">
        <v>31</v>
      </c>
      <c r="P353" s="7" t="s">
        <v>144</v>
      </c>
      <c r="Q353" s="7" t="s">
        <v>33</v>
      </c>
      <c r="R353" s="7" t="s">
        <v>145</v>
      </c>
      <c r="S353" s="7" t="s">
        <v>1173</v>
      </c>
      <c r="T353" s="7" t="s">
        <v>203</v>
      </c>
      <c r="U353" s="7" t="s">
        <v>1174</v>
      </c>
      <c r="V353" s="7" t="s">
        <v>200</v>
      </c>
      <c r="X353" s="2" t="str">
        <f>HYPERLINK("https://hsdes.intel.com/resource/14013185851","14013185851")</f>
        <v>14013185851</v>
      </c>
    </row>
    <row r="354" spans="1:24" x14ac:dyDescent="0.3">
      <c r="A354" s="2" t="str">
        <f>HYPERLINK("https://hsdes.intel.com/resource/14013185855","14013185855")</f>
        <v>14013185855</v>
      </c>
      <c r="B354" s="7" t="s">
        <v>1175</v>
      </c>
      <c r="C354" s="7" t="s">
        <v>2016</v>
      </c>
      <c r="D354" s="7" t="s">
        <v>196</v>
      </c>
      <c r="E354" s="7" t="s">
        <v>18</v>
      </c>
      <c r="F354" s="7" t="s">
        <v>19</v>
      </c>
      <c r="G354" s="7" t="s">
        <v>2015</v>
      </c>
      <c r="J354" s="7" t="s">
        <v>2018</v>
      </c>
      <c r="M354" s="6">
        <v>44743</v>
      </c>
      <c r="O354" s="7" t="s">
        <v>31</v>
      </c>
      <c r="P354" s="7" t="s">
        <v>144</v>
      </c>
      <c r="Q354" s="7" t="s">
        <v>22</v>
      </c>
      <c r="R354" s="7" t="s">
        <v>145</v>
      </c>
      <c r="S354" s="7" t="s">
        <v>1176</v>
      </c>
      <c r="T354" s="7" t="s">
        <v>203</v>
      </c>
      <c r="U354" s="7" t="s">
        <v>1177</v>
      </c>
      <c r="V354" s="7" t="s">
        <v>200</v>
      </c>
      <c r="X354" s="2" t="str">
        <f>HYPERLINK("https://hsdes.intel.com/resource/14013185855","14013185855")</f>
        <v>14013185855</v>
      </c>
    </row>
    <row r="355" spans="1:24" x14ac:dyDescent="0.3">
      <c r="A355" s="2" t="str">
        <f>HYPERLINK("https://hsdes.intel.com/resource/14013185853","14013185853")</f>
        <v>14013185853</v>
      </c>
      <c r="B355" s="7" t="s">
        <v>1178</v>
      </c>
      <c r="C355" s="7" t="s">
        <v>2016</v>
      </c>
      <c r="D355" s="7" t="s">
        <v>196</v>
      </c>
      <c r="E355" s="7" t="s">
        <v>18</v>
      </c>
      <c r="F355" s="7" t="s">
        <v>19</v>
      </c>
      <c r="G355" s="7" t="s">
        <v>2015</v>
      </c>
      <c r="J355" s="7" t="s">
        <v>2019</v>
      </c>
      <c r="M355" s="6">
        <v>44743</v>
      </c>
      <c r="O355" s="7" t="s">
        <v>31</v>
      </c>
      <c r="P355" s="7" t="s">
        <v>144</v>
      </c>
      <c r="Q355" s="7" t="s">
        <v>33</v>
      </c>
      <c r="R355" s="7" t="s">
        <v>145</v>
      </c>
      <c r="S355" s="7" t="s">
        <v>1179</v>
      </c>
      <c r="T355" s="7" t="s">
        <v>203</v>
      </c>
      <c r="U355" s="7" t="s">
        <v>1180</v>
      </c>
      <c r="V355" s="7" t="s">
        <v>200</v>
      </c>
      <c r="X355" s="2" t="str">
        <f>HYPERLINK("https://hsdes.intel.com/resource/14013185853","14013185853")</f>
        <v>14013185853</v>
      </c>
    </row>
    <row r="356" spans="1:24" x14ac:dyDescent="0.3">
      <c r="A356" s="2" t="str">
        <f>HYPERLINK("https://hsdes.intel.com/resource/14013184329","14013184329")</f>
        <v>14013184329</v>
      </c>
      <c r="B356" s="7" t="s">
        <v>1181</v>
      </c>
      <c r="C356" s="7" t="s">
        <v>2016</v>
      </c>
      <c r="D356" s="7" t="s">
        <v>196</v>
      </c>
      <c r="E356" s="7" t="s">
        <v>18</v>
      </c>
      <c r="F356" s="7" t="s">
        <v>19</v>
      </c>
      <c r="G356" s="7" t="s">
        <v>2015</v>
      </c>
      <c r="J356" s="7" t="s">
        <v>2019</v>
      </c>
      <c r="L356" s="6"/>
      <c r="M356" s="6">
        <v>44743</v>
      </c>
      <c r="O356" s="7" t="s">
        <v>31</v>
      </c>
      <c r="P356" s="7" t="s">
        <v>144</v>
      </c>
      <c r="Q356" s="7" t="s">
        <v>22</v>
      </c>
      <c r="R356" s="7" t="s">
        <v>145</v>
      </c>
      <c r="S356" s="7" t="s">
        <v>1182</v>
      </c>
      <c r="T356" s="7" t="s">
        <v>203</v>
      </c>
      <c r="U356" s="7" t="s">
        <v>1183</v>
      </c>
      <c r="V356" s="7" t="s">
        <v>200</v>
      </c>
      <c r="X356" s="2" t="str">
        <f>HYPERLINK("https://hsdes.intel.com/resource/14013184329","14013184329")</f>
        <v>14013184329</v>
      </c>
    </row>
    <row r="357" spans="1:24" x14ac:dyDescent="0.3">
      <c r="A357" s="2" t="str">
        <f>HYPERLINK("https://hsdes.intel.com/resource/14013184264","14013184264")</f>
        <v>14013184264</v>
      </c>
      <c r="B357" s="7" t="s">
        <v>1184</v>
      </c>
      <c r="C357" s="7" t="s">
        <v>2016</v>
      </c>
      <c r="D357" s="7" t="s">
        <v>196</v>
      </c>
      <c r="E357" s="7" t="s">
        <v>18</v>
      </c>
      <c r="F357" s="7" t="s">
        <v>19</v>
      </c>
      <c r="G357" s="7" t="s">
        <v>2015</v>
      </c>
      <c r="J357" s="7" t="s">
        <v>2019</v>
      </c>
      <c r="M357" s="6">
        <v>44743</v>
      </c>
      <c r="O357" s="7" t="s">
        <v>31</v>
      </c>
      <c r="P357" s="7" t="s">
        <v>144</v>
      </c>
      <c r="Q357" s="7" t="s">
        <v>33</v>
      </c>
      <c r="R357" s="7" t="s">
        <v>145</v>
      </c>
      <c r="S357" s="7" t="s">
        <v>1185</v>
      </c>
      <c r="T357" s="7" t="s">
        <v>958</v>
      </c>
      <c r="U357" s="7" t="s">
        <v>1186</v>
      </c>
      <c r="V357" s="7" t="s">
        <v>200</v>
      </c>
      <c r="X357" s="2" t="str">
        <f>HYPERLINK("https://hsdes.intel.com/resource/14013184264","14013184264")</f>
        <v>14013184264</v>
      </c>
    </row>
    <row r="358" spans="1:24" x14ac:dyDescent="0.3">
      <c r="A358" s="2" t="str">
        <f>HYPERLINK("https://hsdes.intel.com/resource/14013184303","14013184303")</f>
        <v>14013184303</v>
      </c>
      <c r="B358" s="7" t="s">
        <v>1187</v>
      </c>
      <c r="C358" s="7" t="s">
        <v>2016</v>
      </c>
      <c r="D358" s="7" t="s">
        <v>196</v>
      </c>
      <c r="E358" s="7" t="s">
        <v>18</v>
      </c>
      <c r="F358" s="7" t="s">
        <v>19</v>
      </c>
      <c r="G358" s="7" t="s">
        <v>2015</v>
      </c>
      <c r="J358" s="7" t="s">
        <v>2019</v>
      </c>
      <c r="M358" s="6">
        <v>44743</v>
      </c>
      <c r="O358" s="7" t="s">
        <v>31</v>
      </c>
      <c r="P358" s="7" t="s">
        <v>144</v>
      </c>
      <c r="Q358" s="7" t="s">
        <v>22</v>
      </c>
      <c r="R358" s="7" t="s">
        <v>145</v>
      </c>
      <c r="S358" s="7" t="s">
        <v>1188</v>
      </c>
      <c r="T358" s="7" t="s">
        <v>203</v>
      </c>
      <c r="U358" s="7" t="s">
        <v>1189</v>
      </c>
      <c r="V358" s="7" t="s">
        <v>200</v>
      </c>
      <c r="X358" s="2" t="str">
        <f>HYPERLINK("https://hsdes.intel.com/resource/14013184303","14013184303")</f>
        <v>14013184303</v>
      </c>
    </row>
    <row r="359" spans="1:24" x14ac:dyDescent="0.3">
      <c r="A359" s="2" t="str">
        <f>HYPERLINK("https://hsdes.intel.com/resource/14013160694","14013160694")</f>
        <v>14013160694</v>
      </c>
      <c r="B359" s="7" t="s">
        <v>1190</v>
      </c>
      <c r="C359" s="7" t="s">
        <v>2016</v>
      </c>
      <c r="D359" s="7" t="s">
        <v>196</v>
      </c>
      <c r="E359" s="7" t="s">
        <v>18</v>
      </c>
      <c r="F359" s="7" t="s">
        <v>19</v>
      </c>
      <c r="G359" s="7" t="s">
        <v>2015</v>
      </c>
      <c r="J359" s="7" t="s">
        <v>2019</v>
      </c>
      <c r="M359" s="6">
        <v>44743</v>
      </c>
      <c r="O359" s="7" t="s">
        <v>31</v>
      </c>
      <c r="P359" s="7" t="s">
        <v>144</v>
      </c>
      <c r="Q359" s="7" t="s">
        <v>22</v>
      </c>
      <c r="R359" s="7" t="s">
        <v>145</v>
      </c>
      <c r="S359" s="7" t="s">
        <v>1191</v>
      </c>
      <c r="T359" s="7" t="s">
        <v>203</v>
      </c>
      <c r="U359" s="7" t="s">
        <v>1192</v>
      </c>
      <c r="V359" s="7" t="s">
        <v>200</v>
      </c>
      <c r="X359" s="2" t="str">
        <f>HYPERLINK("https://hsdes.intel.com/resource/14013160694","14013160694")</f>
        <v>14013160694</v>
      </c>
    </row>
    <row r="360" spans="1:24" x14ac:dyDescent="0.3">
      <c r="A360" s="2" t="str">
        <f>HYPERLINK("https://hsdes.intel.com/resource/14013186483","14013186483")</f>
        <v>14013186483</v>
      </c>
      <c r="B360" s="7" t="s">
        <v>1190</v>
      </c>
      <c r="C360" s="7" t="s">
        <v>2016</v>
      </c>
      <c r="D360" s="7" t="s">
        <v>196</v>
      </c>
      <c r="E360" s="7" t="s">
        <v>18</v>
      </c>
      <c r="F360" s="7" t="s">
        <v>19</v>
      </c>
      <c r="G360" s="7" t="s">
        <v>2015</v>
      </c>
      <c r="J360" s="7" t="s">
        <v>2019</v>
      </c>
      <c r="M360" s="6">
        <v>44743</v>
      </c>
      <c r="O360" s="7" t="s">
        <v>31</v>
      </c>
      <c r="P360" s="7" t="s">
        <v>144</v>
      </c>
      <c r="Q360" s="7" t="s">
        <v>22</v>
      </c>
      <c r="R360" s="7" t="s">
        <v>145</v>
      </c>
      <c r="S360" s="7" t="s">
        <v>1193</v>
      </c>
      <c r="T360" s="7" t="s">
        <v>203</v>
      </c>
      <c r="U360" s="7" t="s">
        <v>1194</v>
      </c>
      <c r="V360" s="7" t="s">
        <v>200</v>
      </c>
      <c r="X360" s="2" t="str">
        <f>HYPERLINK("https://hsdes.intel.com/resource/14013186483","14013186483")</f>
        <v>14013186483</v>
      </c>
    </row>
    <row r="361" spans="1:24" x14ac:dyDescent="0.3">
      <c r="A361" s="2" t="str">
        <f>HYPERLINK("https://hsdes.intel.com/resource/14013160697","14013160697")</f>
        <v>14013160697</v>
      </c>
      <c r="B361" s="7" t="s">
        <v>1195</v>
      </c>
      <c r="C361" s="7" t="s">
        <v>2016</v>
      </c>
      <c r="D361" s="7" t="s">
        <v>196</v>
      </c>
      <c r="E361" s="7" t="s">
        <v>18</v>
      </c>
      <c r="F361" s="7" t="s">
        <v>19</v>
      </c>
      <c r="G361" s="7" t="s">
        <v>2015</v>
      </c>
      <c r="J361" s="7" t="s">
        <v>2019</v>
      </c>
      <c r="M361" s="6">
        <v>44743</v>
      </c>
      <c r="O361" s="7" t="s">
        <v>31</v>
      </c>
      <c r="P361" s="7" t="s">
        <v>144</v>
      </c>
      <c r="Q361" s="7" t="s">
        <v>33</v>
      </c>
      <c r="R361" s="7" t="s">
        <v>145</v>
      </c>
      <c r="S361" s="7" t="s">
        <v>1196</v>
      </c>
      <c r="T361" s="7" t="s">
        <v>203</v>
      </c>
      <c r="U361" s="7" t="s">
        <v>1197</v>
      </c>
      <c r="V361" s="7" t="s">
        <v>200</v>
      </c>
      <c r="X361" s="2" t="str">
        <f>HYPERLINK("https://hsdes.intel.com/resource/14013160697","14013160697")</f>
        <v>14013160697</v>
      </c>
    </row>
    <row r="362" spans="1:24" x14ac:dyDescent="0.3">
      <c r="A362" s="2" t="str">
        <f>HYPERLINK("https://hsdes.intel.com/resource/14013160698","14013160698")</f>
        <v>14013160698</v>
      </c>
      <c r="B362" s="7" t="s">
        <v>1198</v>
      </c>
      <c r="C362" s="7" t="s">
        <v>2016</v>
      </c>
      <c r="D362" s="7" t="s">
        <v>196</v>
      </c>
      <c r="E362" s="7" t="s">
        <v>18</v>
      </c>
      <c r="F362" s="7" t="s">
        <v>19</v>
      </c>
      <c r="G362" s="7" t="s">
        <v>2015</v>
      </c>
      <c r="J362" s="7" t="s">
        <v>2019</v>
      </c>
      <c r="M362" s="6">
        <v>44743</v>
      </c>
      <c r="O362" s="7" t="s">
        <v>31</v>
      </c>
      <c r="P362" s="7" t="s">
        <v>144</v>
      </c>
      <c r="Q362" s="7" t="s">
        <v>33</v>
      </c>
      <c r="R362" s="7" t="s">
        <v>145</v>
      </c>
      <c r="S362" s="7" t="s">
        <v>1199</v>
      </c>
      <c r="T362" s="7" t="s">
        <v>203</v>
      </c>
      <c r="U362" s="7" t="s">
        <v>1200</v>
      </c>
      <c r="V362" s="7" t="s">
        <v>200</v>
      </c>
      <c r="X362" s="2" t="str">
        <f>HYPERLINK("https://hsdes.intel.com/resource/14013160698","14013160698")</f>
        <v>14013160698</v>
      </c>
    </row>
    <row r="363" spans="1:24" x14ac:dyDescent="0.3">
      <c r="A363" s="2" t="str">
        <f>HYPERLINK("https://hsdes.intel.com/resource/14013156689","14013156689")</f>
        <v>14013156689</v>
      </c>
      <c r="B363" s="7" t="s">
        <v>1201</v>
      </c>
      <c r="C363" s="7" t="s">
        <v>2016</v>
      </c>
      <c r="D363" s="7" t="s">
        <v>196</v>
      </c>
      <c r="E363" s="7" t="s">
        <v>18</v>
      </c>
      <c r="F363" s="7" t="s">
        <v>19</v>
      </c>
      <c r="G363" s="7" t="s">
        <v>2015</v>
      </c>
      <c r="J363" s="7" t="s">
        <v>2019</v>
      </c>
      <c r="M363" s="6">
        <v>44743</v>
      </c>
      <c r="O363" s="7" t="s">
        <v>102</v>
      </c>
      <c r="P363" s="7" t="s">
        <v>144</v>
      </c>
      <c r="Q363" s="7" t="s">
        <v>33</v>
      </c>
      <c r="R363" s="7" t="s">
        <v>145</v>
      </c>
      <c r="S363" s="7" t="s">
        <v>1202</v>
      </c>
      <c r="T363" s="7" t="s">
        <v>203</v>
      </c>
      <c r="U363" s="7" t="s">
        <v>1203</v>
      </c>
      <c r="V363" s="7" t="s">
        <v>200</v>
      </c>
      <c r="X363" s="2" t="str">
        <f>HYPERLINK("https://hsdes.intel.com/resource/14013156689","14013156689")</f>
        <v>14013156689</v>
      </c>
    </row>
    <row r="364" spans="1:24" x14ac:dyDescent="0.3">
      <c r="A364" s="2" t="str">
        <f>HYPERLINK("https://hsdes.intel.com/resource/16012909857","16012909857")</f>
        <v>16012909857</v>
      </c>
      <c r="B364" s="7" t="s">
        <v>1204</v>
      </c>
      <c r="C364" s="7" t="s">
        <v>2016</v>
      </c>
      <c r="D364" s="7" t="s">
        <v>196</v>
      </c>
      <c r="E364" s="7" t="s">
        <v>120</v>
      </c>
      <c r="F364" s="7" t="s">
        <v>19</v>
      </c>
      <c r="G364" s="7" t="s">
        <v>2015</v>
      </c>
      <c r="J364" s="7" t="s">
        <v>2019</v>
      </c>
      <c r="M364" s="6">
        <v>44743</v>
      </c>
      <c r="O364" s="7" t="s">
        <v>102</v>
      </c>
      <c r="P364" s="7" t="s">
        <v>144</v>
      </c>
      <c r="Q364" s="7" t="s">
        <v>33</v>
      </c>
      <c r="R364" s="7" t="s">
        <v>145</v>
      </c>
      <c r="S364" s="7" t="s">
        <v>1202</v>
      </c>
      <c r="T364" s="7" t="s">
        <v>241</v>
      </c>
      <c r="U364" s="7" t="s">
        <v>1205</v>
      </c>
      <c r="V364" s="7" t="s">
        <v>200</v>
      </c>
      <c r="X364" s="2" t="str">
        <f>HYPERLINK("https://hsdes.intel.com/resource/16012909857","16012909857")</f>
        <v>16012909857</v>
      </c>
    </row>
    <row r="365" spans="1:24" x14ac:dyDescent="0.3">
      <c r="A365" s="2" t="str">
        <f>HYPERLINK("https://hsdes.intel.com/resource/16012845721","16012845721")</f>
        <v>16012845721</v>
      </c>
      <c r="B365" s="7" t="s">
        <v>1206</v>
      </c>
      <c r="C365" s="7" t="s">
        <v>2016</v>
      </c>
      <c r="D365" s="7" t="s">
        <v>196</v>
      </c>
      <c r="E365" s="7" t="s">
        <v>18</v>
      </c>
      <c r="F365" s="7" t="s">
        <v>19</v>
      </c>
      <c r="G365" s="7" t="s">
        <v>2015</v>
      </c>
      <c r="J365" s="7" t="s">
        <v>2019</v>
      </c>
      <c r="M365" s="6">
        <v>44743</v>
      </c>
      <c r="O365" s="7" t="s">
        <v>102</v>
      </c>
      <c r="P365" s="7" t="s">
        <v>144</v>
      </c>
      <c r="Q365" s="7" t="s">
        <v>33</v>
      </c>
      <c r="R365" s="7" t="s">
        <v>145</v>
      </c>
      <c r="S365" s="7" t="s">
        <v>1202</v>
      </c>
      <c r="T365" s="7" t="s">
        <v>203</v>
      </c>
      <c r="U365" s="7" t="s">
        <v>1207</v>
      </c>
      <c r="V365" s="7" t="s">
        <v>200</v>
      </c>
      <c r="X365" s="2" t="str">
        <f>HYPERLINK("https://hsdes.intel.com/resource/16012845721","16012845721")</f>
        <v>16012845721</v>
      </c>
    </row>
    <row r="366" spans="1:24" x14ac:dyDescent="0.3">
      <c r="A366" s="2" t="str">
        <f>HYPERLINK("https://hsdes.intel.com/resource/16012847945","16012847945")</f>
        <v>16012847945</v>
      </c>
      <c r="B366" s="7" t="s">
        <v>1208</v>
      </c>
      <c r="C366" s="7" t="s">
        <v>2016</v>
      </c>
      <c r="D366" s="7" t="s">
        <v>196</v>
      </c>
      <c r="E366" s="7" t="s">
        <v>120</v>
      </c>
      <c r="F366" s="7" t="s">
        <v>19</v>
      </c>
      <c r="G366" s="7" t="s">
        <v>2015</v>
      </c>
      <c r="J366" s="7" t="s">
        <v>2019</v>
      </c>
      <c r="M366" s="6">
        <v>44743</v>
      </c>
      <c r="O366" s="7" t="s">
        <v>102</v>
      </c>
      <c r="P366" s="7" t="s">
        <v>144</v>
      </c>
      <c r="Q366" s="7" t="s">
        <v>33</v>
      </c>
      <c r="R366" s="7" t="s">
        <v>145</v>
      </c>
      <c r="S366" s="7" t="s">
        <v>1202</v>
      </c>
      <c r="T366" s="7" t="s">
        <v>241</v>
      </c>
      <c r="U366" s="7" t="s">
        <v>1209</v>
      </c>
      <c r="V366" s="7" t="s">
        <v>200</v>
      </c>
      <c r="X366" s="2" t="str">
        <f>HYPERLINK("https://hsdes.intel.com/resource/16012847945","16012847945")</f>
        <v>16012847945</v>
      </c>
    </row>
    <row r="367" spans="1:24" x14ac:dyDescent="0.3">
      <c r="A367" s="2" t="str">
        <f>HYPERLINK("https://hsdes.intel.com/resource/16012847938","16012847938")</f>
        <v>16012847938</v>
      </c>
      <c r="B367" s="7" t="s">
        <v>1210</v>
      </c>
      <c r="C367" s="7" t="s">
        <v>2016</v>
      </c>
      <c r="D367" s="7" t="s">
        <v>196</v>
      </c>
      <c r="E367" s="7" t="s">
        <v>18</v>
      </c>
      <c r="F367" s="7" t="s">
        <v>19</v>
      </c>
      <c r="G367" s="7" t="s">
        <v>2015</v>
      </c>
      <c r="J367" s="7" t="s">
        <v>2019</v>
      </c>
      <c r="M367" s="6">
        <v>44743</v>
      </c>
      <c r="O367" s="7" t="s">
        <v>102</v>
      </c>
      <c r="P367" s="7" t="s">
        <v>144</v>
      </c>
      <c r="Q367" s="7" t="s">
        <v>33</v>
      </c>
      <c r="R367" s="7" t="s">
        <v>145</v>
      </c>
      <c r="S367" s="7" t="s">
        <v>1202</v>
      </c>
      <c r="T367" s="7" t="s">
        <v>203</v>
      </c>
      <c r="U367" s="7" t="s">
        <v>1211</v>
      </c>
      <c r="V367" s="7" t="s">
        <v>200</v>
      </c>
      <c r="X367" s="2" t="str">
        <f>HYPERLINK("https://hsdes.intel.com/resource/16012847938","16012847938")</f>
        <v>16012847938</v>
      </c>
    </row>
    <row r="368" spans="1:24" x14ac:dyDescent="0.3">
      <c r="A368" s="2" t="str">
        <f>HYPERLINK("https://hsdes.intel.com/resource/14013185551","14013185551")</f>
        <v>14013185551</v>
      </c>
      <c r="B368" s="7" t="s">
        <v>1212</v>
      </c>
      <c r="C368" s="7" t="s">
        <v>1968</v>
      </c>
      <c r="D368" s="7" t="s">
        <v>398</v>
      </c>
      <c r="E368" s="7" t="s">
        <v>18</v>
      </c>
      <c r="F368" s="7" t="s">
        <v>19</v>
      </c>
      <c r="G368" s="7" t="s">
        <v>1999</v>
      </c>
      <c r="J368" s="7" t="s">
        <v>2018</v>
      </c>
      <c r="L368" s="7" t="s">
        <v>1213</v>
      </c>
      <c r="M368" s="6"/>
      <c r="O368" s="7" t="s">
        <v>31</v>
      </c>
      <c r="P368" s="7" t="s">
        <v>144</v>
      </c>
      <c r="Q368" s="7" t="s">
        <v>33</v>
      </c>
      <c r="R368" s="7" t="s">
        <v>145</v>
      </c>
      <c r="S368" s="7" t="s">
        <v>1214</v>
      </c>
      <c r="T368" s="7" t="s">
        <v>503</v>
      </c>
      <c r="U368" s="7" t="s">
        <v>1215</v>
      </c>
      <c r="V368" s="7" t="s">
        <v>200</v>
      </c>
      <c r="X368" s="2" t="str">
        <f>HYPERLINK("https://hsdes.intel.com/resource/14013185551","14013185551")</f>
        <v>14013185551</v>
      </c>
    </row>
    <row r="369" spans="1:24" x14ac:dyDescent="0.3">
      <c r="A369" s="2" t="str">
        <f>HYPERLINK("https://hsdes.intel.com/resource/14013185559","14013185559")</f>
        <v>14013185559</v>
      </c>
      <c r="B369" s="7" t="s">
        <v>1216</v>
      </c>
      <c r="C369" s="7" t="s">
        <v>1968</v>
      </c>
      <c r="D369" s="7" t="s">
        <v>398</v>
      </c>
      <c r="E369" s="7" t="s">
        <v>18</v>
      </c>
      <c r="F369" s="7" t="s">
        <v>19</v>
      </c>
      <c r="G369" s="7" t="s">
        <v>1999</v>
      </c>
      <c r="J369" s="7" t="s">
        <v>2018</v>
      </c>
      <c r="L369" s="7" t="s">
        <v>1213</v>
      </c>
      <c r="M369" s="6"/>
      <c r="O369" s="7" t="s">
        <v>31</v>
      </c>
      <c r="P369" s="7" t="s">
        <v>144</v>
      </c>
      <c r="Q369" s="7" t="s">
        <v>33</v>
      </c>
      <c r="R369" s="7" t="s">
        <v>145</v>
      </c>
      <c r="S369" s="7" t="s">
        <v>1217</v>
      </c>
      <c r="T369" s="7" t="s">
        <v>503</v>
      </c>
      <c r="U369" s="7" t="s">
        <v>1218</v>
      </c>
      <c r="V369" s="7" t="s">
        <v>200</v>
      </c>
      <c r="X369" s="2" t="str">
        <f>HYPERLINK("https://hsdes.intel.com/resource/14013185559","14013185559")</f>
        <v>14013185559</v>
      </c>
    </row>
    <row r="370" spans="1:24" x14ac:dyDescent="0.3">
      <c r="A370" s="2" t="str">
        <f>HYPERLINK("https://hsdes.intel.com/resource/14013158254","14013158254")</f>
        <v>14013158254</v>
      </c>
      <c r="B370" s="7" t="s">
        <v>1219</v>
      </c>
      <c r="C370" s="7" t="s">
        <v>2020</v>
      </c>
      <c r="D370" s="7" t="s">
        <v>17</v>
      </c>
      <c r="E370" s="7" t="s">
        <v>120</v>
      </c>
      <c r="F370" s="7" t="s">
        <v>19</v>
      </c>
      <c r="G370" s="7" t="s">
        <v>2015</v>
      </c>
      <c r="J370" s="7" t="s">
        <v>2007</v>
      </c>
      <c r="M370" s="6">
        <v>44742</v>
      </c>
      <c r="O370" s="7" t="s">
        <v>102</v>
      </c>
      <c r="P370" s="7" t="s">
        <v>21</v>
      </c>
      <c r="Q370" s="7" t="s">
        <v>33</v>
      </c>
      <c r="R370" s="7" t="s">
        <v>23</v>
      </c>
      <c r="S370" s="7" t="s">
        <v>1220</v>
      </c>
      <c r="T370" s="7" t="s">
        <v>114</v>
      </c>
      <c r="U370" s="7" t="s">
        <v>1221</v>
      </c>
      <c r="V370" s="7" t="s">
        <v>27</v>
      </c>
      <c r="X370" s="2" t="str">
        <f>HYPERLINK("https://hsdes.intel.com/resource/14013158254","14013158254")</f>
        <v>14013158254</v>
      </c>
    </row>
    <row r="371" spans="1:24" x14ac:dyDescent="0.3">
      <c r="A371" s="5" t="str">
        <f>HYPERLINK("https://hsdes.intel.com/resource/14013172861","14013172861")</f>
        <v>14013172861</v>
      </c>
      <c r="B371" s="7" t="s">
        <v>1222</v>
      </c>
      <c r="C371" s="7" t="s">
        <v>2020</v>
      </c>
      <c r="D371" s="7" t="s">
        <v>136</v>
      </c>
      <c r="E371" s="7" t="s">
        <v>18</v>
      </c>
      <c r="F371" s="7" t="s">
        <v>19</v>
      </c>
      <c r="G371" s="7" t="s">
        <v>2015</v>
      </c>
      <c r="J371" s="7" t="s">
        <v>2022</v>
      </c>
      <c r="M371" s="6">
        <v>44742</v>
      </c>
      <c r="O371" s="7" t="s">
        <v>31</v>
      </c>
      <c r="P371" s="7" t="s">
        <v>21</v>
      </c>
      <c r="Q371" s="7" t="s">
        <v>33</v>
      </c>
      <c r="R371" s="7" t="s">
        <v>23</v>
      </c>
      <c r="S371" s="7" t="s">
        <v>1223</v>
      </c>
      <c r="T371" s="7" t="s">
        <v>203</v>
      </c>
      <c r="U371" s="7" t="s">
        <v>1224</v>
      </c>
      <c r="V371" s="7" t="s">
        <v>170</v>
      </c>
      <c r="X371" s="2" t="str">
        <f>HYPERLINK("https://hsdes.intel.com/resource/14013172861","14013172861")</f>
        <v>14013172861</v>
      </c>
    </row>
    <row r="372" spans="1:24" x14ac:dyDescent="0.3">
      <c r="A372" s="5" t="str">
        <f>HYPERLINK("https://hsdes.intel.com/resource/14013172864","14013172864")</f>
        <v>14013172864</v>
      </c>
      <c r="B372" s="7" t="s">
        <v>1225</v>
      </c>
      <c r="C372" s="7" t="s">
        <v>2020</v>
      </c>
      <c r="D372" s="7" t="s">
        <v>136</v>
      </c>
      <c r="E372" s="7" t="s">
        <v>18</v>
      </c>
      <c r="F372" s="7" t="s">
        <v>19</v>
      </c>
      <c r="G372" s="7" t="s">
        <v>2015</v>
      </c>
      <c r="J372" s="7" t="s">
        <v>2022</v>
      </c>
      <c r="M372" s="6">
        <v>44742</v>
      </c>
      <c r="O372" s="7" t="s">
        <v>31</v>
      </c>
      <c r="P372" s="7" t="s">
        <v>21</v>
      </c>
      <c r="Q372" s="7" t="s">
        <v>33</v>
      </c>
      <c r="R372" s="7" t="s">
        <v>23</v>
      </c>
      <c r="S372" s="7" t="s">
        <v>1226</v>
      </c>
      <c r="T372" s="7" t="s">
        <v>168</v>
      </c>
      <c r="U372" s="7" t="s">
        <v>1227</v>
      </c>
      <c r="V372" s="7" t="s">
        <v>170</v>
      </c>
      <c r="X372" s="2" t="str">
        <f>HYPERLINK("https://hsdes.intel.com/resource/14013172864","14013172864")</f>
        <v>14013172864</v>
      </c>
    </row>
    <row r="373" spans="1:24" x14ac:dyDescent="0.3">
      <c r="A373" s="2" t="str">
        <f>HYPERLINK("https://hsdes.intel.com/resource/14013172859","14013172859")</f>
        <v>14013172859</v>
      </c>
      <c r="B373" s="7" t="s">
        <v>1228</v>
      </c>
      <c r="C373" s="7" t="s">
        <v>1968</v>
      </c>
      <c r="D373" s="7" t="s">
        <v>136</v>
      </c>
      <c r="E373" s="7" t="s">
        <v>18</v>
      </c>
      <c r="F373" s="7" t="s">
        <v>19</v>
      </c>
      <c r="G373" s="7" t="s">
        <v>1999</v>
      </c>
      <c r="J373" s="7" t="s">
        <v>2018</v>
      </c>
      <c r="L373" s="7" t="s">
        <v>1229</v>
      </c>
      <c r="M373" s="6"/>
      <c r="O373" s="7" t="s">
        <v>31</v>
      </c>
      <c r="P373" s="7" t="s">
        <v>21</v>
      </c>
      <c r="Q373" s="7" t="s">
        <v>33</v>
      </c>
      <c r="R373" s="7" t="s">
        <v>23</v>
      </c>
      <c r="S373" s="7" t="s">
        <v>1230</v>
      </c>
      <c r="T373" s="7" t="s">
        <v>168</v>
      </c>
      <c r="U373" s="7" t="s">
        <v>1231</v>
      </c>
      <c r="V373" s="7" t="s">
        <v>170</v>
      </c>
      <c r="X373" s="2" t="str">
        <f>HYPERLINK("https://hsdes.intel.com/resource/14013172859","14013172859")</f>
        <v>14013172859</v>
      </c>
    </row>
    <row r="374" spans="1:24" x14ac:dyDescent="0.3">
      <c r="A374" s="2" t="str">
        <f>HYPERLINK("https://hsdes.intel.com/resource/14013168624","14013168624")</f>
        <v>14013168624</v>
      </c>
      <c r="B374" s="7" t="s">
        <v>1232</v>
      </c>
      <c r="C374" s="7" t="s">
        <v>2020</v>
      </c>
      <c r="D374" s="7" t="s">
        <v>414</v>
      </c>
      <c r="E374" s="7" t="s">
        <v>18</v>
      </c>
      <c r="F374" s="7" t="s">
        <v>19</v>
      </c>
      <c r="G374" s="7" t="s">
        <v>2015</v>
      </c>
      <c r="J374" s="7" t="s">
        <v>2019</v>
      </c>
      <c r="M374" s="6">
        <v>44742</v>
      </c>
      <c r="O374" s="7" t="s">
        <v>102</v>
      </c>
      <c r="P374" s="7" t="s">
        <v>161</v>
      </c>
      <c r="Q374" s="7" t="s">
        <v>33</v>
      </c>
      <c r="R374" s="7" t="s">
        <v>23</v>
      </c>
      <c r="S374" s="7" t="s">
        <v>1233</v>
      </c>
      <c r="T374" s="7" t="s">
        <v>1234</v>
      </c>
      <c r="U374" s="7" t="s">
        <v>1235</v>
      </c>
      <c r="V374" s="7" t="s">
        <v>418</v>
      </c>
      <c r="X374" s="2" t="str">
        <f>HYPERLINK("https://hsdes.intel.com/resource/14013168624","14013168624")</f>
        <v>14013168624</v>
      </c>
    </row>
    <row r="375" spans="1:24" x14ac:dyDescent="0.3">
      <c r="A375" s="2" t="str">
        <f>HYPERLINK("https://hsdes.intel.com/resource/14013161633","14013161633")</f>
        <v>14013161633</v>
      </c>
      <c r="B375" s="7" t="s">
        <v>1236</v>
      </c>
      <c r="C375" s="7" t="s">
        <v>2016</v>
      </c>
      <c r="D375" s="7" t="s">
        <v>264</v>
      </c>
      <c r="E375" s="7" t="s">
        <v>18</v>
      </c>
      <c r="F375" s="7" t="s">
        <v>19</v>
      </c>
      <c r="G375" s="7" t="s">
        <v>2015</v>
      </c>
      <c r="J375" s="7" t="s">
        <v>2026</v>
      </c>
      <c r="L375" s="7" t="s">
        <v>1970</v>
      </c>
      <c r="M375" s="6">
        <v>44746</v>
      </c>
      <c r="O375" s="7" t="s">
        <v>102</v>
      </c>
      <c r="P375" s="7" t="s">
        <v>32</v>
      </c>
      <c r="Q375" s="7" t="s">
        <v>33</v>
      </c>
      <c r="R375" s="7" t="s">
        <v>23</v>
      </c>
      <c r="S375" s="7" t="s">
        <v>1237</v>
      </c>
      <c r="T375" s="7" t="s">
        <v>203</v>
      </c>
      <c r="U375" s="7" t="s">
        <v>1238</v>
      </c>
      <c r="V375" s="7" t="s">
        <v>267</v>
      </c>
      <c r="X375" s="2" t="str">
        <f>HYPERLINK("https://hsdes.intel.com/resource/14013161633","14013161633")</f>
        <v>14013161633</v>
      </c>
    </row>
    <row r="376" spans="1:24" x14ac:dyDescent="0.3">
      <c r="A376" s="2" t="str">
        <f>HYPERLINK("https://hsdes.intel.com/resource/14013169048","14013169048")</f>
        <v>14013169048</v>
      </c>
      <c r="B376" s="7" t="s">
        <v>1239</v>
      </c>
      <c r="C376" s="7" t="s">
        <v>1968</v>
      </c>
      <c r="D376" s="7" t="s">
        <v>414</v>
      </c>
      <c r="E376" s="7" t="s">
        <v>18</v>
      </c>
      <c r="F376" s="7" t="s">
        <v>19</v>
      </c>
      <c r="G376" s="7" t="s">
        <v>1999</v>
      </c>
      <c r="J376" s="7" t="s">
        <v>2018</v>
      </c>
      <c r="L376" s="7" t="s">
        <v>1240</v>
      </c>
      <c r="M376" s="6"/>
      <c r="O376" s="7" t="s">
        <v>31</v>
      </c>
      <c r="P376" s="7" t="s">
        <v>161</v>
      </c>
      <c r="Q376" s="7" t="s">
        <v>22</v>
      </c>
      <c r="R376" s="7" t="s">
        <v>23</v>
      </c>
      <c r="S376" s="7" t="s">
        <v>1241</v>
      </c>
      <c r="T376" s="7" t="s">
        <v>1234</v>
      </c>
      <c r="U376" s="7" t="s">
        <v>1242</v>
      </c>
      <c r="V376" s="7" t="s">
        <v>418</v>
      </c>
      <c r="X376" s="2" t="str">
        <f>HYPERLINK("https://hsdes.intel.com/resource/14013169048","14013169048")</f>
        <v>14013169048</v>
      </c>
    </row>
    <row r="377" spans="1:24" x14ac:dyDescent="0.3">
      <c r="A377" s="2" t="str">
        <f>HYPERLINK("https://hsdes.intel.com/resource/16013298901","16013298901")</f>
        <v>16013298901</v>
      </c>
      <c r="B377" s="7" t="s">
        <v>1243</v>
      </c>
      <c r="C377" s="7" t="s">
        <v>2020</v>
      </c>
      <c r="D377" s="7" t="s">
        <v>414</v>
      </c>
      <c r="E377" s="7" t="s">
        <v>120</v>
      </c>
      <c r="F377" s="7" t="s">
        <v>19</v>
      </c>
      <c r="G377" s="7" t="s">
        <v>2015</v>
      </c>
      <c r="H377" s="20"/>
      <c r="J377" s="7" t="s">
        <v>2022</v>
      </c>
      <c r="M377" s="6">
        <v>44746</v>
      </c>
      <c r="O377" s="7" t="s">
        <v>102</v>
      </c>
      <c r="P377" s="7" t="s">
        <v>161</v>
      </c>
      <c r="Q377" s="7" t="s">
        <v>33</v>
      </c>
      <c r="R377" s="7" t="s">
        <v>145</v>
      </c>
      <c r="T377" s="7" t="s">
        <v>416</v>
      </c>
      <c r="U377" s="7" t="s">
        <v>1244</v>
      </c>
      <c r="X377" s="2" t="str">
        <f>HYPERLINK("https://hsdes.intel.com/resource/16013298901","16013298901")</f>
        <v>16013298901</v>
      </c>
    </row>
    <row r="378" spans="1:24" x14ac:dyDescent="0.3">
      <c r="A378" s="2" t="str">
        <f>HYPERLINK("https://hsdes.intel.com/resource/16013298910","16013298910")</f>
        <v>16013298910</v>
      </c>
      <c r="B378" s="7" t="s">
        <v>1245</v>
      </c>
      <c r="C378" s="7" t="s">
        <v>2020</v>
      </c>
      <c r="D378" s="7" t="s">
        <v>414</v>
      </c>
      <c r="E378" s="7" t="s">
        <v>120</v>
      </c>
      <c r="F378" s="7" t="s">
        <v>19</v>
      </c>
      <c r="G378" s="7" t="s">
        <v>2015</v>
      </c>
      <c r="H378" s="20"/>
      <c r="J378" s="7" t="s">
        <v>2022</v>
      </c>
      <c r="M378" s="6">
        <v>44746</v>
      </c>
      <c r="O378" s="7" t="s">
        <v>102</v>
      </c>
      <c r="P378" s="7" t="s">
        <v>161</v>
      </c>
      <c r="Q378" s="7" t="s">
        <v>33</v>
      </c>
      <c r="R378" s="7" t="s">
        <v>145</v>
      </c>
      <c r="T378" s="7" t="s">
        <v>416</v>
      </c>
      <c r="U378" s="7" t="s">
        <v>1246</v>
      </c>
      <c r="X378" s="2" t="str">
        <f>HYPERLINK("https://hsdes.intel.com/resource/16013298910","16013298910")</f>
        <v>16013298910</v>
      </c>
    </row>
    <row r="379" spans="1:24" x14ac:dyDescent="0.3">
      <c r="A379" s="2" t="str">
        <f>HYPERLINK("https://hsdes.intel.com/resource/16013298924","16013298924")</f>
        <v>16013298924</v>
      </c>
      <c r="B379" s="7" t="s">
        <v>1247</v>
      </c>
      <c r="C379" s="7" t="s">
        <v>2020</v>
      </c>
      <c r="D379" s="7" t="s">
        <v>414</v>
      </c>
      <c r="E379" s="7" t="s">
        <v>120</v>
      </c>
      <c r="F379" s="7" t="s">
        <v>19</v>
      </c>
      <c r="G379" s="7" t="s">
        <v>2015</v>
      </c>
      <c r="H379" s="20"/>
      <c r="J379" s="7" t="s">
        <v>2022</v>
      </c>
      <c r="M379" s="6">
        <v>44746</v>
      </c>
      <c r="O379" s="7" t="s">
        <v>102</v>
      </c>
      <c r="P379" s="7" t="s">
        <v>161</v>
      </c>
      <c r="Q379" s="7" t="s">
        <v>33</v>
      </c>
      <c r="R379" s="7" t="s">
        <v>145</v>
      </c>
      <c r="T379" s="7" t="s">
        <v>416</v>
      </c>
      <c r="U379" s="7" t="s">
        <v>1248</v>
      </c>
      <c r="X379" s="2" t="str">
        <f>HYPERLINK("https://hsdes.intel.com/resource/16013298924","16013298924")</f>
        <v>16013298924</v>
      </c>
    </row>
    <row r="380" spans="1:24" x14ac:dyDescent="0.3">
      <c r="A380" s="2" t="str">
        <f>HYPERLINK("https://hsdes.intel.com/resource/16013298916","16013298916")</f>
        <v>16013298916</v>
      </c>
      <c r="B380" s="7" t="s">
        <v>1249</v>
      </c>
      <c r="C380" s="7" t="s">
        <v>2020</v>
      </c>
      <c r="D380" s="7" t="s">
        <v>414</v>
      </c>
      <c r="E380" s="7" t="s">
        <v>120</v>
      </c>
      <c r="F380" s="7" t="s">
        <v>19</v>
      </c>
      <c r="G380" s="7" t="s">
        <v>2015</v>
      </c>
      <c r="H380" s="20"/>
      <c r="J380" s="7" t="s">
        <v>2022</v>
      </c>
      <c r="M380" s="6">
        <v>44746</v>
      </c>
      <c r="O380" s="7" t="s">
        <v>102</v>
      </c>
      <c r="P380" s="7" t="s">
        <v>161</v>
      </c>
      <c r="Q380" s="7" t="s">
        <v>33</v>
      </c>
      <c r="R380" s="7" t="s">
        <v>145</v>
      </c>
      <c r="T380" s="7" t="s">
        <v>416</v>
      </c>
      <c r="U380" s="7" t="s">
        <v>1250</v>
      </c>
      <c r="X380" s="2" t="str">
        <f>HYPERLINK("https://hsdes.intel.com/resource/16013298916","16013298916")</f>
        <v>16013298916</v>
      </c>
    </row>
    <row r="381" spans="1:24" x14ac:dyDescent="0.3">
      <c r="A381" s="2" t="str">
        <f>HYPERLINK("https://hsdes.intel.com/resource/16013298746","16013298746")</f>
        <v>16013298746</v>
      </c>
      <c r="B381" s="7" t="s">
        <v>1251</v>
      </c>
      <c r="C381" s="7" t="s">
        <v>2020</v>
      </c>
      <c r="D381" s="7" t="s">
        <v>414</v>
      </c>
      <c r="E381" s="7" t="s">
        <v>18</v>
      </c>
      <c r="F381" s="7" t="s">
        <v>19</v>
      </c>
      <c r="G381" s="7" t="s">
        <v>2015</v>
      </c>
      <c r="H381" s="20"/>
      <c r="J381" s="7" t="s">
        <v>2022</v>
      </c>
      <c r="M381" s="6">
        <v>44746</v>
      </c>
      <c r="O381" s="7" t="s">
        <v>102</v>
      </c>
      <c r="P381" s="7" t="s">
        <v>161</v>
      </c>
      <c r="Q381" s="7" t="s">
        <v>33</v>
      </c>
      <c r="R381" s="7" t="s">
        <v>145</v>
      </c>
      <c r="T381" s="7" t="s">
        <v>416</v>
      </c>
      <c r="U381" s="7" t="s">
        <v>1248</v>
      </c>
      <c r="X381" s="2" t="str">
        <f>HYPERLINK("https://hsdes.intel.com/resource/16013298746","16013298746")</f>
        <v>16013298746</v>
      </c>
    </row>
    <row r="382" spans="1:24" x14ac:dyDescent="0.3">
      <c r="A382" s="2" t="str">
        <f>HYPERLINK("https://hsdes.intel.com/resource/16013298763","16013298763")</f>
        <v>16013298763</v>
      </c>
      <c r="B382" s="7" t="s">
        <v>1252</v>
      </c>
      <c r="C382" s="7" t="s">
        <v>2020</v>
      </c>
      <c r="D382" s="7" t="s">
        <v>414</v>
      </c>
      <c r="E382" s="7" t="s">
        <v>120</v>
      </c>
      <c r="F382" s="7" t="s">
        <v>19</v>
      </c>
      <c r="G382" s="7" t="s">
        <v>2015</v>
      </c>
      <c r="H382" s="20"/>
      <c r="J382" s="7" t="s">
        <v>2022</v>
      </c>
      <c r="M382" s="6">
        <v>44746</v>
      </c>
      <c r="O382" s="7" t="s">
        <v>102</v>
      </c>
      <c r="P382" s="7" t="s">
        <v>161</v>
      </c>
      <c r="Q382" s="7" t="s">
        <v>33</v>
      </c>
      <c r="R382" s="7" t="s">
        <v>145</v>
      </c>
      <c r="T382" s="7" t="s">
        <v>416</v>
      </c>
      <c r="U382" s="7" t="s">
        <v>1253</v>
      </c>
      <c r="X382" s="2" t="str">
        <f>HYPERLINK("https://hsdes.intel.com/resource/16013298763","16013298763")</f>
        <v>16013298763</v>
      </c>
    </row>
    <row r="383" spans="1:24" x14ac:dyDescent="0.3">
      <c r="A383" s="2" t="str">
        <f>HYPERLINK("https://hsdes.intel.com/resource/16013298799","16013298799")</f>
        <v>16013298799</v>
      </c>
      <c r="B383" s="7" t="s">
        <v>1254</v>
      </c>
      <c r="C383" s="7" t="s">
        <v>2020</v>
      </c>
      <c r="D383" s="7" t="s">
        <v>414</v>
      </c>
      <c r="E383" s="7" t="s">
        <v>120</v>
      </c>
      <c r="F383" s="7" t="s">
        <v>19</v>
      </c>
      <c r="G383" s="7" t="s">
        <v>2015</v>
      </c>
      <c r="H383" s="20"/>
      <c r="J383" s="7" t="s">
        <v>2019</v>
      </c>
      <c r="M383" s="6">
        <v>44743</v>
      </c>
      <c r="O383" s="7" t="s">
        <v>102</v>
      </c>
      <c r="P383" s="7" t="s">
        <v>161</v>
      </c>
      <c r="Q383" s="7" t="s">
        <v>33</v>
      </c>
      <c r="R383" s="7" t="s">
        <v>145</v>
      </c>
      <c r="T383" s="7" t="s">
        <v>416</v>
      </c>
      <c r="U383" s="7" t="s">
        <v>1255</v>
      </c>
      <c r="X383" s="5" t="str">
        <f>HYPERLINK("https://hsdes.intel.com/resource/16013298799","16013298799")</f>
        <v>16013298799</v>
      </c>
    </row>
    <row r="384" spans="1:24" x14ac:dyDescent="0.3">
      <c r="A384" s="2" t="str">
        <f>HYPERLINK("https://hsdes.intel.com/resource/16013298829","16013298829")</f>
        <v>16013298829</v>
      </c>
      <c r="B384" s="7" t="s">
        <v>1256</v>
      </c>
      <c r="C384" s="7" t="s">
        <v>2020</v>
      </c>
      <c r="D384" s="7" t="s">
        <v>414</v>
      </c>
      <c r="E384" s="7" t="s">
        <v>120</v>
      </c>
      <c r="F384" s="7" t="s">
        <v>19</v>
      </c>
      <c r="G384" s="7" t="s">
        <v>2015</v>
      </c>
      <c r="H384" s="20"/>
      <c r="J384" s="7" t="s">
        <v>2022</v>
      </c>
      <c r="M384" s="6">
        <v>44746</v>
      </c>
      <c r="O384" s="7" t="s">
        <v>102</v>
      </c>
      <c r="P384" s="7" t="s">
        <v>161</v>
      </c>
      <c r="Q384" s="7" t="s">
        <v>33</v>
      </c>
      <c r="R384" s="7" t="s">
        <v>145</v>
      </c>
      <c r="T384" s="7" t="s">
        <v>416</v>
      </c>
      <c r="U384" s="7" t="s">
        <v>1257</v>
      </c>
      <c r="X384" s="2" t="str">
        <f>HYPERLINK("https://hsdes.intel.com/resource/16013298829","16013298829")</f>
        <v>16013298829</v>
      </c>
    </row>
    <row r="385" spans="1:24" x14ac:dyDescent="0.3">
      <c r="A385" s="2" t="str">
        <f>HYPERLINK("https://hsdes.intel.com/resource/14013185842","14013185842")</f>
        <v>14013185842</v>
      </c>
      <c r="B385" s="7" t="s">
        <v>1258</v>
      </c>
      <c r="C385" s="7" t="s">
        <v>2016</v>
      </c>
      <c r="D385" s="7" t="s">
        <v>136</v>
      </c>
      <c r="E385" s="7" t="s">
        <v>18</v>
      </c>
      <c r="F385" s="7" t="s">
        <v>19</v>
      </c>
      <c r="G385" s="7" t="s">
        <v>2015</v>
      </c>
      <c r="J385" s="7" t="s">
        <v>30</v>
      </c>
      <c r="M385" s="6"/>
      <c r="O385" s="7" t="s">
        <v>102</v>
      </c>
      <c r="P385" s="7" t="s">
        <v>76</v>
      </c>
      <c r="Q385" s="7" t="s">
        <v>33</v>
      </c>
      <c r="R385" s="7" t="s">
        <v>23</v>
      </c>
      <c r="S385" s="7" t="s">
        <v>1259</v>
      </c>
      <c r="T385" s="7" t="s">
        <v>443</v>
      </c>
      <c r="U385" s="7" t="s">
        <v>1260</v>
      </c>
      <c r="V385" s="7" t="s">
        <v>140</v>
      </c>
      <c r="X385" s="2" t="str">
        <f>HYPERLINK("https://hsdes.intel.com/resource/14013185842","14013185842")</f>
        <v>14013185842</v>
      </c>
    </row>
    <row r="386" spans="1:24" x14ac:dyDescent="0.3">
      <c r="A386" s="2" t="str">
        <f>HYPERLINK("https://hsdes.intel.com/resource/14013165053","14013165053")</f>
        <v>14013165053</v>
      </c>
      <c r="B386" s="7" t="s">
        <v>1261</v>
      </c>
      <c r="C386" s="7" t="s">
        <v>2020</v>
      </c>
      <c r="D386" s="7" t="s">
        <v>136</v>
      </c>
      <c r="E386" s="7" t="s">
        <v>18</v>
      </c>
      <c r="F386" s="7" t="s">
        <v>19</v>
      </c>
      <c r="G386" s="7" t="s">
        <v>2015</v>
      </c>
      <c r="J386" s="7" t="s">
        <v>2022</v>
      </c>
      <c r="L386" s="7" t="s">
        <v>272</v>
      </c>
      <c r="M386" s="6">
        <v>44746</v>
      </c>
      <c r="O386" s="7" t="s">
        <v>31</v>
      </c>
      <c r="P386" s="7" t="s">
        <v>76</v>
      </c>
      <c r="Q386" s="7" t="s">
        <v>33</v>
      </c>
      <c r="R386" s="7" t="s">
        <v>23</v>
      </c>
      <c r="S386" s="7" t="s">
        <v>1262</v>
      </c>
      <c r="T386" s="7" t="s">
        <v>241</v>
      </c>
      <c r="U386" s="7" t="s">
        <v>1263</v>
      </c>
      <c r="V386" s="7" t="s">
        <v>140</v>
      </c>
      <c r="X386" s="2" t="str">
        <f>HYPERLINK("https://hsdes.intel.com/resource/14013165053","14013165053")</f>
        <v>14013165053</v>
      </c>
    </row>
    <row r="387" spans="1:24" x14ac:dyDescent="0.3">
      <c r="A387" s="2" t="str">
        <f>HYPERLINK("https://hsdes.intel.com/resource/14013179421","14013179421")</f>
        <v>14013179421</v>
      </c>
      <c r="B387" s="7" t="s">
        <v>1264</v>
      </c>
      <c r="C387" s="7" t="s">
        <v>2020</v>
      </c>
      <c r="D387" s="7" t="s">
        <v>264</v>
      </c>
      <c r="E387" s="7" t="s">
        <v>18</v>
      </c>
      <c r="F387" s="7" t="s">
        <v>19</v>
      </c>
      <c r="G387" s="7" t="s">
        <v>2015</v>
      </c>
      <c r="J387" s="7" t="s">
        <v>2022</v>
      </c>
      <c r="M387" s="6">
        <v>44743</v>
      </c>
      <c r="O387" s="7" t="s">
        <v>31</v>
      </c>
      <c r="P387" s="7" t="s">
        <v>32</v>
      </c>
      <c r="Q387" s="7" t="s">
        <v>33</v>
      </c>
      <c r="R387" s="7" t="s">
        <v>23</v>
      </c>
      <c r="S387" s="7" t="s">
        <v>1265</v>
      </c>
      <c r="T387" s="7" t="s">
        <v>323</v>
      </c>
      <c r="U387" s="7" t="s">
        <v>1266</v>
      </c>
      <c r="V387" s="7" t="s">
        <v>267</v>
      </c>
      <c r="X387" s="2" t="str">
        <f>HYPERLINK("https://hsdes.intel.com/resource/14013179421","14013179421")</f>
        <v>14013179421</v>
      </c>
    </row>
    <row r="388" spans="1:24" x14ac:dyDescent="0.3">
      <c r="A388" s="5" t="str">
        <f>HYPERLINK("https://hsdes.intel.com/resource/14013185807","14013185807")</f>
        <v>14013185807</v>
      </c>
      <c r="B388" s="7" t="s">
        <v>1267</v>
      </c>
      <c r="C388" s="7" t="s">
        <v>2020</v>
      </c>
      <c r="D388" s="7" t="s">
        <v>136</v>
      </c>
      <c r="E388" s="7" t="s">
        <v>18</v>
      </c>
      <c r="F388" s="7" t="s">
        <v>19</v>
      </c>
      <c r="G388" s="7" t="s">
        <v>2015</v>
      </c>
      <c r="J388" s="7" t="s">
        <v>2022</v>
      </c>
      <c r="M388" s="6">
        <v>44743</v>
      </c>
      <c r="O388" s="7" t="s">
        <v>31</v>
      </c>
      <c r="P388" s="7" t="s">
        <v>76</v>
      </c>
      <c r="Q388" s="7" t="s">
        <v>33</v>
      </c>
      <c r="R388" s="7" t="s">
        <v>23</v>
      </c>
      <c r="S388" s="7" t="s">
        <v>1268</v>
      </c>
      <c r="T388" s="7" t="s">
        <v>241</v>
      </c>
      <c r="U388" s="7" t="s">
        <v>1269</v>
      </c>
      <c r="V388" s="7" t="s">
        <v>79</v>
      </c>
      <c r="X388" s="2" t="str">
        <f>HYPERLINK("https://hsdes.intel.com/resource/14013185807","14013185807")</f>
        <v>14013185807</v>
      </c>
    </row>
    <row r="389" spans="1:24" x14ac:dyDescent="0.3">
      <c r="A389" s="2" t="str">
        <f>HYPERLINK("https://hsdes.intel.com/resource/14013157813","14013157813")</f>
        <v>14013157813</v>
      </c>
      <c r="B389" s="7" t="s">
        <v>1270</v>
      </c>
      <c r="C389" s="7" t="s">
        <v>2016</v>
      </c>
      <c r="D389" s="7" t="s">
        <v>280</v>
      </c>
      <c r="E389" s="7" t="s">
        <v>18</v>
      </c>
      <c r="F389" s="7" t="s">
        <v>19</v>
      </c>
      <c r="G389" s="7" t="s">
        <v>2015</v>
      </c>
      <c r="J389" s="7" t="s">
        <v>30</v>
      </c>
      <c r="M389" s="6"/>
      <c r="O389" s="7" t="s">
        <v>31</v>
      </c>
      <c r="P389" s="7" t="s">
        <v>173</v>
      </c>
      <c r="Q389" s="7" t="s">
        <v>33</v>
      </c>
      <c r="R389" s="7" t="s">
        <v>23</v>
      </c>
      <c r="S389" s="7" t="s">
        <v>1271</v>
      </c>
      <c r="T389" s="7" t="s">
        <v>241</v>
      </c>
      <c r="U389" s="7" t="s">
        <v>1272</v>
      </c>
      <c r="V389" s="7" t="s">
        <v>283</v>
      </c>
      <c r="X389" s="2" t="str">
        <f>HYPERLINK("https://hsdes.intel.com/resource/14013157813","14013157813")</f>
        <v>14013157813</v>
      </c>
    </row>
    <row r="390" spans="1:24" x14ac:dyDescent="0.3">
      <c r="A390" s="2" t="str">
        <f>HYPERLINK("https://hsdes.intel.com/resource/14013176928","14013176928")</f>
        <v>14013176928</v>
      </c>
      <c r="B390" s="7" t="s">
        <v>1273</v>
      </c>
      <c r="C390" s="7" t="s">
        <v>2016</v>
      </c>
      <c r="D390" s="7" t="s">
        <v>272</v>
      </c>
      <c r="E390" s="7" t="s">
        <v>18</v>
      </c>
      <c r="F390" s="7" t="s">
        <v>19</v>
      </c>
      <c r="G390" s="7" t="s">
        <v>2015</v>
      </c>
      <c r="J390" s="7" t="s">
        <v>30</v>
      </c>
      <c r="M390" s="6"/>
      <c r="O390" s="7" t="s">
        <v>102</v>
      </c>
      <c r="P390" s="7" t="s">
        <v>76</v>
      </c>
      <c r="Q390" s="7" t="s">
        <v>33</v>
      </c>
      <c r="R390" s="7" t="s">
        <v>23</v>
      </c>
      <c r="S390" s="7" t="s">
        <v>1274</v>
      </c>
      <c r="T390" s="7" t="s">
        <v>241</v>
      </c>
      <c r="U390" s="7" t="s">
        <v>1275</v>
      </c>
      <c r="V390" s="7" t="s">
        <v>275</v>
      </c>
      <c r="X390" s="2" t="str">
        <f>HYPERLINK("https://hsdes.intel.com/resource/14013176928","14013176928")</f>
        <v>14013176928</v>
      </c>
    </row>
    <row r="391" spans="1:24" x14ac:dyDescent="0.3">
      <c r="A391" s="3" t="str">
        <f>HYPERLINK("https://hsdes.intel.com/resource/14013158404","14013158404")</f>
        <v>14013158404</v>
      </c>
      <c r="B391" s="7" t="s">
        <v>1276</v>
      </c>
      <c r="C391" s="7" t="s">
        <v>2016</v>
      </c>
      <c r="D391" s="7" t="s">
        <v>235</v>
      </c>
      <c r="E391" s="7" t="s">
        <v>18</v>
      </c>
      <c r="F391" s="7" t="s">
        <v>19</v>
      </c>
      <c r="G391" s="7" t="s">
        <v>2015</v>
      </c>
      <c r="J391" s="7" t="s">
        <v>2019</v>
      </c>
      <c r="M391" s="6">
        <v>44743</v>
      </c>
      <c r="O391" s="7" t="s">
        <v>31</v>
      </c>
      <c r="P391" s="7" t="s">
        <v>184</v>
      </c>
      <c r="Q391" s="7" t="s">
        <v>22</v>
      </c>
      <c r="R391" s="7" t="s">
        <v>145</v>
      </c>
      <c r="S391" s="7" t="s">
        <v>1277</v>
      </c>
      <c r="T391" s="7" t="s">
        <v>323</v>
      </c>
      <c r="U391" s="7" t="s">
        <v>1278</v>
      </c>
      <c r="V391" s="7" t="s">
        <v>187</v>
      </c>
      <c r="X391" s="3" t="str">
        <f>HYPERLINK("https://hsdes.intel.com/resource/14013158404","14013158404")</f>
        <v>14013158404</v>
      </c>
    </row>
    <row r="392" spans="1:24" x14ac:dyDescent="0.3">
      <c r="A392" s="2" t="str">
        <f>HYPERLINK("https://hsdes.intel.com/resource/14013174102","14013174102")</f>
        <v>14013174102</v>
      </c>
      <c r="B392" s="7" t="s">
        <v>1279</v>
      </c>
      <c r="C392" s="7" t="s">
        <v>2016</v>
      </c>
      <c r="D392" s="7" t="s">
        <v>29</v>
      </c>
      <c r="E392" s="7" t="s">
        <v>120</v>
      </c>
      <c r="F392" s="7" t="s">
        <v>19</v>
      </c>
      <c r="G392" s="7" t="s">
        <v>2015</v>
      </c>
      <c r="J392" s="7" t="s">
        <v>30</v>
      </c>
      <c r="M392" s="6"/>
      <c r="O392" s="7" t="s">
        <v>31</v>
      </c>
      <c r="P392" s="7" t="s">
        <v>173</v>
      </c>
      <c r="Q392" s="7" t="s">
        <v>33</v>
      </c>
      <c r="R392" s="7" t="s">
        <v>23</v>
      </c>
      <c r="S392" s="7" t="s">
        <v>1280</v>
      </c>
      <c r="T392" s="7" t="s">
        <v>475</v>
      </c>
      <c r="U392" s="7" t="s">
        <v>1281</v>
      </c>
      <c r="V392" s="7" t="s">
        <v>177</v>
      </c>
      <c r="X392" s="2" t="str">
        <f>HYPERLINK("https://hsdes.intel.com/resource/14013174102","14013174102")</f>
        <v>14013174102</v>
      </c>
    </row>
    <row r="393" spans="1:24" x14ac:dyDescent="0.3">
      <c r="A393" s="2" t="str">
        <f>HYPERLINK("https://hsdes.intel.com/resource/14013176877","14013176877")</f>
        <v>14013176877</v>
      </c>
      <c r="B393" s="7" t="s">
        <v>1282</v>
      </c>
      <c r="C393" s="7" t="s">
        <v>2016</v>
      </c>
      <c r="D393" s="7" t="s">
        <v>254</v>
      </c>
      <c r="E393" s="7" t="s">
        <v>18</v>
      </c>
      <c r="F393" s="7" t="s">
        <v>19</v>
      </c>
      <c r="G393" s="7" t="s">
        <v>2015</v>
      </c>
      <c r="H393" s="20"/>
      <c r="J393" s="7" t="s">
        <v>2007</v>
      </c>
      <c r="M393" s="6">
        <v>44741</v>
      </c>
      <c r="O393" s="7" t="s">
        <v>102</v>
      </c>
      <c r="P393" s="7" t="s">
        <v>161</v>
      </c>
      <c r="Q393" s="7" t="s">
        <v>22</v>
      </c>
      <c r="R393" s="7" t="s">
        <v>23</v>
      </c>
      <c r="S393" s="7" t="s">
        <v>1283</v>
      </c>
      <c r="T393" s="7" t="s">
        <v>203</v>
      </c>
      <c r="U393" s="7" t="s">
        <v>1284</v>
      </c>
      <c r="V393" s="7" t="s">
        <v>164</v>
      </c>
      <c r="X393" s="2" t="str">
        <f>HYPERLINK("https://hsdes.intel.com/resource/14013176877","14013176877")</f>
        <v>14013176877</v>
      </c>
    </row>
    <row r="394" spans="1:24" x14ac:dyDescent="0.3">
      <c r="A394" s="2" t="str">
        <f>HYPERLINK("https://hsdes.intel.com/resource/14013179329","14013179329")</f>
        <v>14013179329</v>
      </c>
      <c r="B394" s="7" t="s">
        <v>1285</v>
      </c>
      <c r="C394" s="7" t="s">
        <v>2016</v>
      </c>
      <c r="D394" s="7" t="s">
        <v>272</v>
      </c>
      <c r="E394" s="7" t="s">
        <v>18</v>
      </c>
      <c r="F394" s="7" t="s">
        <v>19</v>
      </c>
      <c r="G394" s="7" t="s">
        <v>2015</v>
      </c>
      <c r="J394" s="7" t="s">
        <v>2026</v>
      </c>
      <c r="M394" s="6">
        <v>44747</v>
      </c>
      <c r="O394" s="7" t="s">
        <v>102</v>
      </c>
      <c r="P394" s="7" t="s">
        <v>76</v>
      </c>
      <c r="Q394" s="7" t="s">
        <v>33</v>
      </c>
      <c r="R394" s="7" t="s">
        <v>23</v>
      </c>
      <c r="S394" s="7" t="s">
        <v>1286</v>
      </c>
      <c r="T394" s="7" t="s">
        <v>1287</v>
      </c>
      <c r="U394" s="7" t="s">
        <v>1288</v>
      </c>
      <c r="V394" s="7" t="s">
        <v>275</v>
      </c>
      <c r="X394" s="2" t="str">
        <f>HYPERLINK("https://hsdes.intel.com/resource/14013179329","14013179329")</f>
        <v>14013179329</v>
      </c>
    </row>
    <row r="395" spans="1:24" x14ac:dyDescent="0.3">
      <c r="A395" s="2" t="str">
        <f>HYPERLINK("https://hsdes.intel.com/resource/14013179332","14013179332")</f>
        <v>14013179332</v>
      </c>
      <c r="B395" s="7" t="s">
        <v>1289</v>
      </c>
      <c r="C395" s="7" t="s">
        <v>2016</v>
      </c>
      <c r="D395" s="7" t="s">
        <v>272</v>
      </c>
      <c r="E395" s="7" t="s">
        <v>120</v>
      </c>
      <c r="F395" s="7" t="s">
        <v>19</v>
      </c>
      <c r="G395" s="7" t="s">
        <v>2015</v>
      </c>
      <c r="J395" s="7" t="s">
        <v>2026</v>
      </c>
      <c r="M395" s="6">
        <v>44747</v>
      </c>
      <c r="O395" s="7" t="s">
        <v>102</v>
      </c>
      <c r="P395" s="7" t="s">
        <v>76</v>
      </c>
      <c r="Q395" s="7" t="s">
        <v>33</v>
      </c>
      <c r="R395" s="7" t="s">
        <v>23</v>
      </c>
      <c r="S395" s="7" t="s">
        <v>1290</v>
      </c>
      <c r="T395" s="7" t="s">
        <v>1287</v>
      </c>
      <c r="U395" s="7" t="s">
        <v>1291</v>
      </c>
      <c r="V395" s="7" t="s">
        <v>275</v>
      </c>
      <c r="X395" s="2" t="str">
        <f>HYPERLINK("https://hsdes.intel.com/resource/14013179332","14013179332")</f>
        <v>14013179332</v>
      </c>
    </row>
    <row r="396" spans="1:24" x14ac:dyDescent="0.3">
      <c r="A396" s="2" t="str">
        <f>HYPERLINK("https://hsdes.intel.com/resource/14013182576","14013182576")</f>
        <v>14013182576</v>
      </c>
      <c r="B396" s="7" t="s">
        <v>1292</v>
      </c>
      <c r="C396" s="7" t="s">
        <v>2020</v>
      </c>
      <c r="D396" s="7" t="s">
        <v>136</v>
      </c>
      <c r="E396" s="7" t="s">
        <v>18</v>
      </c>
      <c r="F396" s="7" t="s">
        <v>19</v>
      </c>
      <c r="G396" s="7" t="s">
        <v>2015</v>
      </c>
      <c r="J396" s="7" t="s">
        <v>2022</v>
      </c>
      <c r="M396" s="6">
        <v>44743</v>
      </c>
      <c r="O396" s="7" t="s">
        <v>31</v>
      </c>
      <c r="P396" s="7" t="s">
        <v>76</v>
      </c>
      <c r="Q396" s="7" t="s">
        <v>33</v>
      </c>
      <c r="R396" s="7" t="s">
        <v>23</v>
      </c>
      <c r="S396" s="7" t="s">
        <v>1293</v>
      </c>
      <c r="T396" s="7" t="s">
        <v>138</v>
      </c>
      <c r="U396" s="7" t="s">
        <v>1294</v>
      </c>
      <c r="V396" s="7" t="s">
        <v>140</v>
      </c>
      <c r="X396" s="2" t="str">
        <f>HYPERLINK("https://hsdes.intel.com/resource/14013182576","14013182576")</f>
        <v>14013182576</v>
      </c>
    </row>
    <row r="397" spans="1:24" x14ac:dyDescent="0.3">
      <c r="A397" s="2" t="str">
        <f>HYPERLINK("https://hsdes.intel.com/resource/14013179024","14013179024")</f>
        <v>14013179024</v>
      </c>
      <c r="B397" s="7" t="s">
        <v>1295</v>
      </c>
      <c r="C397" s="7" t="s">
        <v>2016</v>
      </c>
      <c r="D397" s="7" t="s">
        <v>160</v>
      </c>
      <c r="E397" s="7" t="s">
        <v>18</v>
      </c>
      <c r="F397" s="7" t="s">
        <v>19</v>
      </c>
      <c r="G397" s="7" t="s">
        <v>2015</v>
      </c>
      <c r="J397" s="7" t="s">
        <v>2007</v>
      </c>
      <c r="L397" s="11"/>
      <c r="M397" s="6">
        <v>44741</v>
      </c>
      <c r="O397" s="7" t="s">
        <v>102</v>
      </c>
      <c r="P397" s="7" t="s">
        <v>161</v>
      </c>
      <c r="Q397" s="7" t="s">
        <v>33</v>
      </c>
      <c r="R397" s="7" t="s">
        <v>145</v>
      </c>
      <c r="S397" s="7" t="s">
        <v>1296</v>
      </c>
      <c r="T397" s="7" t="s">
        <v>44</v>
      </c>
      <c r="U397" s="7" t="s">
        <v>1297</v>
      </c>
      <c r="V397" s="7" t="s">
        <v>164</v>
      </c>
      <c r="X397" s="2" t="str">
        <f>HYPERLINK("https://hsdes.intel.com/resource/14013179024","14013179024")</f>
        <v>14013179024</v>
      </c>
    </row>
    <row r="398" spans="1:24" x14ac:dyDescent="0.3">
      <c r="A398" s="2" t="str">
        <f>HYPERLINK("https://hsdes.intel.com/resource/14013178542","14013178542")</f>
        <v>14013178542</v>
      </c>
      <c r="B398" s="7" t="s">
        <v>1298</v>
      </c>
      <c r="C398" s="7" t="s">
        <v>1968</v>
      </c>
      <c r="D398" s="7" t="s">
        <v>160</v>
      </c>
      <c r="E398" s="7" t="s">
        <v>18</v>
      </c>
      <c r="F398" s="7" t="s">
        <v>19</v>
      </c>
      <c r="G398" s="7" t="s">
        <v>1999</v>
      </c>
      <c r="J398" s="7" t="s">
        <v>2018</v>
      </c>
      <c r="L398" s="10" t="s">
        <v>1971</v>
      </c>
      <c r="M398" s="6"/>
      <c r="O398" s="7" t="s">
        <v>102</v>
      </c>
      <c r="P398" s="7" t="s">
        <v>161</v>
      </c>
      <c r="Q398" s="7" t="s">
        <v>22</v>
      </c>
      <c r="R398" s="7" t="s">
        <v>145</v>
      </c>
      <c r="S398" s="7" t="s">
        <v>1299</v>
      </c>
      <c r="T398" s="7" t="s">
        <v>44</v>
      </c>
      <c r="U398" s="7" t="s">
        <v>1300</v>
      </c>
      <c r="V398" s="7" t="s">
        <v>164</v>
      </c>
      <c r="X398" s="2" t="str">
        <f>HYPERLINK("https://hsdes.intel.com/resource/14013178542","14013178542")</f>
        <v>14013178542</v>
      </c>
    </row>
    <row r="399" spans="1:24" x14ac:dyDescent="0.3">
      <c r="A399" s="2" t="str">
        <f>HYPERLINK("https://hsdes.intel.com/resource/14013174020","14013174020")</f>
        <v>14013174020</v>
      </c>
      <c r="B399" s="7" t="s">
        <v>1301</v>
      </c>
      <c r="C399" s="7" t="s">
        <v>2016</v>
      </c>
      <c r="D399" s="7" t="s">
        <v>1071</v>
      </c>
      <c r="E399" s="7" t="s">
        <v>18</v>
      </c>
      <c r="F399" s="7" t="s">
        <v>19</v>
      </c>
      <c r="G399" s="7" t="s">
        <v>2015</v>
      </c>
      <c r="J399" s="7" t="s">
        <v>30</v>
      </c>
      <c r="M399" s="6"/>
      <c r="O399" s="7" t="s">
        <v>31</v>
      </c>
      <c r="P399" s="7" t="s">
        <v>184</v>
      </c>
      <c r="Q399" s="7" t="s">
        <v>22</v>
      </c>
      <c r="R399" s="7" t="s">
        <v>145</v>
      </c>
      <c r="S399" s="7" t="s">
        <v>1302</v>
      </c>
      <c r="T399" s="7" t="s">
        <v>175</v>
      </c>
      <c r="U399" s="7" t="s">
        <v>1303</v>
      </c>
      <c r="V399" s="7" t="s">
        <v>187</v>
      </c>
      <c r="X399" s="2" t="str">
        <f>HYPERLINK("https://hsdes.intel.com/resource/14013174020","14013174020")</f>
        <v>14013174020</v>
      </c>
    </row>
    <row r="400" spans="1:24" x14ac:dyDescent="0.3">
      <c r="A400" s="5" t="str">
        <f>HYPERLINK("https://hsdes.intel.com/resource/14013163067","14013163067")</f>
        <v>14013163067</v>
      </c>
      <c r="B400" s="7" t="s">
        <v>1304</v>
      </c>
      <c r="C400" s="7" t="s">
        <v>2016</v>
      </c>
      <c r="D400" s="7" t="s">
        <v>17</v>
      </c>
      <c r="E400" s="7" t="s">
        <v>18</v>
      </c>
      <c r="F400" s="7" t="s">
        <v>19</v>
      </c>
      <c r="G400" s="7" t="s">
        <v>2015</v>
      </c>
      <c r="J400" s="7" t="s">
        <v>2026</v>
      </c>
      <c r="M400" s="6">
        <v>44746</v>
      </c>
      <c r="O400" s="7" t="s">
        <v>102</v>
      </c>
      <c r="P400" s="7" t="s">
        <v>21</v>
      </c>
      <c r="Q400" s="7" t="s">
        <v>33</v>
      </c>
      <c r="R400" s="7" t="s">
        <v>23</v>
      </c>
      <c r="S400" s="7" t="s">
        <v>1305</v>
      </c>
      <c r="T400" s="7" t="s">
        <v>357</v>
      </c>
      <c r="U400" s="7" t="s">
        <v>1306</v>
      </c>
      <c r="V400" s="7" t="s">
        <v>27</v>
      </c>
      <c r="X400" s="2" t="str">
        <f>HYPERLINK("https://hsdes.intel.com/resource/14013163067","14013163067")</f>
        <v>14013163067</v>
      </c>
    </row>
    <row r="401" spans="1:24" x14ac:dyDescent="0.3">
      <c r="A401" s="2" t="str">
        <f>HYPERLINK("https://hsdes.intel.com/resource/14013163467","14013163467")</f>
        <v>14013163467</v>
      </c>
      <c r="B401" s="7" t="s">
        <v>1307</v>
      </c>
      <c r="C401" s="7" t="s">
        <v>2016</v>
      </c>
      <c r="D401" s="7" t="s">
        <v>272</v>
      </c>
      <c r="E401" s="7" t="s">
        <v>18</v>
      </c>
      <c r="F401" s="7" t="s">
        <v>19</v>
      </c>
      <c r="G401" s="7" t="s">
        <v>2015</v>
      </c>
      <c r="J401" s="7" t="s">
        <v>30</v>
      </c>
      <c r="M401" s="6"/>
      <c r="O401" s="7" t="s">
        <v>20</v>
      </c>
      <c r="P401" s="7" t="s">
        <v>76</v>
      </c>
      <c r="Q401" s="7" t="s">
        <v>33</v>
      </c>
      <c r="R401" s="7" t="s">
        <v>23</v>
      </c>
      <c r="S401" s="7" t="s">
        <v>1308</v>
      </c>
      <c r="T401" s="7" t="s">
        <v>241</v>
      </c>
      <c r="U401" s="7" t="s">
        <v>1309</v>
      </c>
      <c r="V401" s="7" t="s">
        <v>275</v>
      </c>
      <c r="X401" s="2" t="str">
        <f>HYPERLINK("https://hsdes.intel.com/resource/14013163467","14013163467")</f>
        <v>14013163467</v>
      </c>
    </row>
    <row r="402" spans="1:24" x14ac:dyDescent="0.3">
      <c r="A402" s="2" t="str">
        <f>HYPERLINK("https://hsdes.intel.com/resource/14013176499","14013176499")</f>
        <v>14013176499</v>
      </c>
      <c r="B402" s="7" t="s">
        <v>1310</v>
      </c>
      <c r="C402" s="7" t="s">
        <v>2016</v>
      </c>
      <c r="D402" s="7" t="s">
        <v>160</v>
      </c>
      <c r="E402" s="7" t="s">
        <v>18</v>
      </c>
      <c r="F402" s="7" t="s">
        <v>19</v>
      </c>
      <c r="G402" s="7" t="s">
        <v>2015</v>
      </c>
      <c r="H402" s="20"/>
      <c r="J402" s="7" t="s">
        <v>2007</v>
      </c>
      <c r="M402" s="6">
        <v>44741</v>
      </c>
      <c r="O402" s="7" t="s">
        <v>31</v>
      </c>
      <c r="P402" s="7" t="s">
        <v>161</v>
      </c>
      <c r="Q402" s="7" t="s">
        <v>33</v>
      </c>
      <c r="R402" s="7" t="s">
        <v>23</v>
      </c>
      <c r="S402" s="7" t="s">
        <v>1311</v>
      </c>
      <c r="T402" s="7" t="s">
        <v>323</v>
      </c>
      <c r="U402" s="7" t="s">
        <v>1312</v>
      </c>
      <c r="V402" s="7" t="s">
        <v>164</v>
      </c>
      <c r="X402" s="2" t="str">
        <f>HYPERLINK("https://hsdes.intel.com/resource/14013176499","14013176499")</f>
        <v>14013176499</v>
      </c>
    </row>
    <row r="403" spans="1:24" x14ac:dyDescent="0.3">
      <c r="A403" s="2" t="str">
        <f>HYPERLINK("https://hsdes.intel.com/resource/14013177371","14013177371")</f>
        <v>14013177371</v>
      </c>
      <c r="B403" s="7" t="s">
        <v>1313</v>
      </c>
      <c r="C403" s="7" t="s">
        <v>2016</v>
      </c>
      <c r="D403" s="7" t="s">
        <v>160</v>
      </c>
      <c r="E403" s="7" t="s">
        <v>18</v>
      </c>
      <c r="F403" s="7" t="s">
        <v>19</v>
      </c>
      <c r="G403" s="7" t="s">
        <v>2015</v>
      </c>
      <c r="J403" s="7" t="s">
        <v>2007</v>
      </c>
      <c r="M403" s="6">
        <v>44741</v>
      </c>
      <c r="O403" s="7" t="s">
        <v>31</v>
      </c>
      <c r="P403" s="7" t="s">
        <v>161</v>
      </c>
      <c r="Q403" s="7" t="s">
        <v>33</v>
      </c>
      <c r="R403" s="7" t="s">
        <v>23</v>
      </c>
      <c r="S403" s="7" t="s">
        <v>1314</v>
      </c>
      <c r="T403" s="7" t="s">
        <v>203</v>
      </c>
      <c r="U403" s="7" t="s">
        <v>1315</v>
      </c>
      <c r="V403" s="7" t="s">
        <v>164</v>
      </c>
      <c r="X403" s="2" t="str">
        <f>HYPERLINK("https://hsdes.intel.com/resource/14013177371","14013177371")</f>
        <v>14013177371</v>
      </c>
    </row>
    <row r="404" spans="1:24" x14ac:dyDescent="0.3">
      <c r="A404" s="2" t="str">
        <f>HYPERLINK("https://hsdes.intel.com/resource/14013185831","14013185831")</f>
        <v>14013185831</v>
      </c>
      <c r="B404" s="7" t="s">
        <v>1316</v>
      </c>
      <c r="C404" s="7" t="s">
        <v>2016</v>
      </c>
      <c r="D404" s="7" t="s">
        <v>160</v>
      </c>
      <c r="E404" s="7" t="s">
        <v>18</v>
      </c>
      <c r="F404" s="7" t="s">
        <v>19</v>
      </c>
      <c r="G404" s="7" t="s">
        <v>2015</v>
      </c>
      <c r="J404" s="7" t="s">
        <v>2007</v>
      </c>
      <c r="M404" s="6">
        <v>44741</v>
      </c>
      <c r="O404" s="7" t="s">
        <v>102</v>
      </c>
      <c r="P404" s="7" t="s">
        <v>161</v>
      </c>
      <c r="Q404" s="7" t="s">
        <v>33</v>
      </c>
      <c r="R404" s="7" t="s">
        <v>23</v>
      </c>
      <c r="S404" s="7" t="s">
        <v>1317</v>
      </c>
      <c r="T404" s="7" t="s">
        <v>503</v>
      </c>
      <c r="U404" s="7" t="s">
        <v>1318</v>
      </c>
      <c r="V404" s="7" t="s">
        <v>164</v>
      </c>
      <c r="X404" s="2" t="str">
        <f>HYPERLINK("https://hsdes.intel.com/resource/14013185831","14013185831")</f>
        <v>14013185831</v>
      </c>
    </row>
    <row r="405" spans="1:24" x14ac:dyDescent="0.3">
      <c r="A405" s="2" t="str">
        <f>HYPERLINK("https://hsdes.intel.com/resource/14013162416","14013162416")</f>
        <v>14013162416</v>
      </c>
      <c r="B405" s="7" t="s">
        <v>1319</v>
      </c>
      <c r="C405" s="7" t="s">
        <v>2020</v>
      </c>
      <c r="D405" s="7" t="s">
        <v>264</v>
      </c>
      <c r="E405" s="7" t="s">
        <v>18</v>
      </c>
      <c r="F405" s="7" t="s">
        <v>19</v>
      </c>
      <c r="G405" s="7" t="s">
        <v>2015</v>
      </c>
      <c r="H405" s="20"/>
      <c r="J405" s="7" t="s">
        <v>2022</v>
      </c>
      <c r="L405" s="6"/>
      <c r="M405" s="6">
        <v>44743</v>
      </c>
      <c r="O405" s="7" t="s">
        <v>31</v>
      </c>
      <c r="P405" s="7" t="s">
        <v>32</v>
      </c>
      <c r="Q405" s="7" t="s">
        <v>33</v>
      </c>
      <c r="R405" s="7" t="s">
        <v>145</v>
      </c>
      <c r="S405" s="7" t="s">
        <v>1320</v>
      </c>
      <c r="T405" s="7" t="s">
        <v>241</v>
      </c>
      <c r="U405" s="7" t="s">
        <v>1321</v>
      </c>
      <c r="V405" s="7" t="s">
        <v>267</v>
      </c>
      <c r="X405" s="2" t="str">
        <f>HYPERLINK("https://hsdes.intel.com/resource/14013162416","14013162416")</f>
        <v>14013162416</v>
      </c>
    </row>
    <row r="406" spans="1:24" x14ac:dyDescent="0.3">
      <c r="A406" s="2" t="str">
        <f>HYPERLINK("https://hsdes.intel.com/resource/14013175110","14013175110")</f>
        <v>14013175110</v>
      </c>
      <c r="B406" s="7" t="s">
        <v>1322</v>
      </c>
      <c r="C406" s="7" t="s">
        <v>2016</v>
      </c>
      <c r="D406" s="7" t="s">
        <v>398</v>
      </c>
      <c r="E406" s="7" t="s">
        <v>18</v>
      </c>
      <c r="F406" s="7" t="s">
        <v>19</v>
      </c>
      <c r="G406" s="7" t="s">
        <v>2015</v>
      </c>
      <c r="J406" s="7" t="s">
        <v>2019</v>
      </c>
      <c r="L406" s="7" t="s">
        <v>2005</v>
      </c>
      <c r="M406" s="6">
        <v>44743</v>
      </c>
      <c r="O406" s="7" t="s">
        <v>102</v>
      </c>
      <c r="P406" s="7" t="s">
        <v>184</v>
      </c>
      <c r="Q406" s="7" t="s">
        <v>22</v>
      </c>
      <c r="R406" s="7" t="s">
        <v>145</v>
      </c>
      <c r="S406" s="7" t="s">
        <v>1323</v>
      </c>
      <c r="T406" s="7" t="s">
        <v>241</v>
      </c>
      <c r="U406" s="7" t="s">
        <v>1324</v>
      </c>
      <c r="V406" s="7" t="s">
        <v>187</v>
      </c>
      <c r="X406" s="2" t="str">
        <f>HYPERLINK("https://hsdes.intel.com/resource/14013175110","14013175110")</f>
        <v>14013175110</v>
      </c>
    </row>
    <row r="407" spans="1:24" x14ac:dyDescent="0.3">
      <c r="A407" s="2" t="str">
        <f>HYPERLINK("https://hsdes.intel.com/resource/14013156950","14013156950")</f>
        <v>14013156950</v>
      </c>
      <c r="B407" s="7" t="s">
        <v>1325</v>
      </c>
      <c r="C407" s="7" t="s">
        <v>1968</v>
      </c>
      <c r="D407" s="7" t="s">
        <v>280</v>
      </c>
      <c r="E407" s="7" t="s">
        <v>18</v>
      </c>
      <c r="F407" s="7" t="s">
        <v>19</v>
      </c>
      <c r="G407" s="7" t="s">
        <v>1999</v>
      </c>
      <c r="J407" s="7" t="s">
        <v>2019</v>
      </c>
      <c r="L407" s="7" t="s">
        <v>1977</v>
      </c>
      <c r="M407" s="6"/>
      <c r="O407" s="7" t="s">
        <v>31</v>
      </c>
      <c r="P407" s="7" t="s">
        <v>173</v>
      </c>
      <c r="Q407" s="7" t="s">
        <v>33</v>
      </c>
      <c r="R407" s="7" t="s">
        <v>23</v>
      </c>
      <c r="S407" s="7" t="s">
        <v>1326</v>
      </c>
      <c r="T407" s="7" t="s">
        <v>44</v>
      </c>
      <c r="U407" s="7" t="s">
        <v>1327</v>
      </c>
      <c r="V407" s="7" t="s">
        <v>283</v>
      </c>
      <c r="X407" s="2" t="str">
        <f>HYPERLINK("https://hsdes.intel.com/resource/14013156950","14013156950")</f>
        <v>14013156950</v>
      </c>
    </row>
    <row r="408" spans="1:24" x14ac:dyDescent="0.3">
      <c r="A408" s="2" t="str">
        <f>HYPERLINK("https://hsdes.intel.com/resource/14013164345","14013164345")</f>
        <v>14013164345</v>
      </c>
      <c r="B408" s="7" t="s">
        <v>1328</v>
      </c>
      <c r="C408" s="7" t="s">
        <v>2016</v>
      </c>
      <c r="D408" s="7" t="s">
        <v>272</v>
      </c>
      <c r="E408" s="7" t="s">
        <v>18</v>
      </c>
      <c r="F408" s="7" t="s">
        <v>19</v>
      </c>
      <c r="G408" s="7" t="s">
        <v>2015</v>
      </c>
      <c r="J408" s="7" t="s">
        <v>30</v>
      </c>
      <c r="M408" s="6"/>
      <c r="O408" s="7" t="s">
        <v>31</v>
      </c>
      <c r="P408" s="7" t="s">
        <v>76</v>
      </c>
      <c r="Q408" s="7" t="s">
        <v>33</v>
      </c>
      <c r="R408" s="7" t="s">
        <v>23</v>
      </c>
      <c r="S408" s="7" t="s">
        <v>1329</v>
      </c>
      <c r="T408" s="7" t="s">
        <v>241</v>
      </c>
      <c r="U408" s="7" t="s">
        <v>1330</v>
      </c>
      <c r="V408" s="7" t="s">
        <v>275</v>
      </c>
      <c r="X408" s="2" t="str">
        <f>HYPERLINK("https://hsdes.intel.com/resource/14013164345","14013164345")</f>
        <v>14013164345</v>
      </c>
    </row>
    <row r="409" spans="1:24" x14ac:dyDescent="0.3">
      <c r="A409" s="5" t="str">
        <f>HYPERLINK("https://hsdes.intel.com/resource/14013157367","14013157367")</f>
        <v>14013157367</v>
      </c>
      <c r="B409" s="7" t="s">
        <v>1331</v>
      </c>
      <c r="C409" s="7" t="s">
        <v>2016</v>
      </c>
      <c r="D409" s="7" t="s">
        <v>280</v>
      </c>
      <c r="E409" s="7" t="s">
        <v>18</v>
      </c>
      <c r="F409" s="7" t="s">
        <v>19</v>
      </c>
      <c r="G409" s="7" t="s">
        <v>2015</v>
      </c>
      <c r="H409" s="20"/>
      <c r="J409" s="7" t="s">
        <v>2006</v>
      </c>
      <c r="M409" s="6">
        <v>44741</v>
      </c>
      <c r="O409" s="7" t="s">
        <v>31</v>
      </c>
      <c r="P409" s="7" t="s">
        <v>173</v>
      </c>
      <c r="Q409" s="7" t="s">
        <v>33</v>
      </c>
      <c r="R409" s="7" t="s">
        <v>145</v>
      </c>
      <c r="S409" s="7" t="s">
        <v>1332</v>
      </c>
      <c r="T409" s="7" t="s">
        <v>44</v>
      </c>
      <c r="U409" s="7" t="s">
        <v>1333</v>
      </c>
      <c r="V409" s="7" t="s">
        <v>283</v>
      </c>
      <c r="X409" s="5" t="str">
        <f>HYPERLINK("https://hsdes.intel.com/resource/14013157367","14013157367")</f>
        <v>14013157367</v>
      </c>
    </row>
    <row r="410" spans="1:24" x14ac:dyDescent="0.3">
      <c r="A410" s="2" t="str">
        <f>HYPERLINK("https://hsdes.intel.com/resource/14013175415","14013175415")</f>
        <v>14013175415</v>
      </c>
      <c r="B410" s="7" t="s">
        <v>1334</v>
      </c>
      <c r="C410" s="7" t="s">
        <v>2016</v>
      </c>
      <c r="D410" s="7" t="s">
        <v>1071</v>
      </c>
      <c r="E410" s="7" t="s">
        <v>18</v>
      </c>
      <c r="F410" s="7" t="s">
        <v>19</v>
      </c>
      <c r="G410" s="7" t="s">
        <v>2015</v>
      </c>
      <c r="J410" s="7" t="s">
        <v>2019</v>
      </c>
      <c r="M410" s="6">
        <v>44742</v>
      </c>
      <c r="O410" s="7" t="s">
        <v>102</v>
      </c>
      <c r="P410" s="7" t="s">
        <v>184</v>
      </c>
      <c r="Q410" s="7" t="s">
        <v>22</v>
      </c>
      <c r="R410" s="7" t="s">
        <v>145</v>
      </c>
      <c r="S410" s="7" t="s">
        <v>1335</v>
      </c>
      <c r="T410" s="7" t="s">
        <v>241</v>
      </c>
      <c r="U410" s="7" t="s">
        <v>1336</v>
      </c>
      <c r="V410" s="7" t="s">
        <v>187</v>
      </c>
      <c r="X410" s="2" t="str">
        <f>HYPERLINK("https://hsdes.intel.com/resource/14013175415","14013175415")</f>
        <v>14013175415</v>
      </c>
    </row>
    <row r="411" spans="1:24" x14ac:dyDescent="0.3">
      <c r="A411" s="2" t="str">
        <f>HYPERLINK("https://hsdes.intel.com/resource/14013175903","14013175903")</f>
        <v>14013175903</v>
      </c>
      <c r="B411" s="7" t="s">
        <v>1337</v>
      </c>
      <c r="C411" s="7" t="s">
        <v>2016</v>
      </c>
      <c r="D411" s="7" t="s">
        <v>254</v>
      </c>
      <c r="E411" s="7" t="s">
        <v>18</v>
      </c>
      <c r="F411" s="7" t="s">
        <v>19</v>
      </c>
      <c r="G411" s="7" t="s">
        <v>2015</v>
      </c>
      <c r="J411" s="7" t="s">
        <v>30</v>
      </c>
      <c r="M411" s="6"/>
      <c r="O411" s="7" t="s">
        <v>31</v>
      </c>
      <c r="P411" s="7" t="s">
        <v>161</v>
      </c>
      <c r="Q411" s="7" t="s">
        <v>33</v>
      </c>
      <c r="R411" s="7" t="s">
        <v>23</v>
      </c>
      <c r="S411" s="7" t="s">
        <v>1338</v>
      </c>
      <c r="T411" s="7" t="s">
        <v>203</v>
      </c>
      <c r="U411" s="7" t="s">
        <v>1339</v>
      </c>
      <c r="V411" s="7" t="s">
        <v>164</v>
      </c>
      <c r="X411" s="2" t="str">
        <f>HYPERLINK("https://hsdes.intel.com/resource/14013175903","14013175903")</f>
        <v>14013175903</v>
      </c>
    </row>
    <row r="412" spans="1:24" x14ac:dyDescent="0.3">
      <c r="A412" s="2" t="str">
        <f>HYPERLINK("https://hsdes.intel.com/resource/14013173229","14013173229")</f>
        <v>14013173229</v>
      </c>
      <c r="B412" s="7" t="s">
        <v>1340</v>
      </c>
      <c r="C412" s="7" t="s">
        <v>2020</v>
      </c>
      <c r="D412" s="7" t="s">
        <v>136</v>
      </c>
      <c r="E412" s="7" t="s">
        <v>18</v>
      </c>
      <c r="F412" s="7" t="s">
        <v>19</v>
      </c>
      <c r="G412" s="7" t="s">
        <v>2015</v>
      </c>
      <c r="J412" s="7" t="s">
        <v>2022</v>
      </c>
      <c r="M412" s="6">
        <v>44743</v>
      </c>
      <c r="O412" s="7" t="s">
        <v>102</v>
      </c>
      <c r="P412" s="7" t="s">
        <v>76</v>
      </c>
      <c r="Q412" s="7" t="s">
        <v>33</v>
      </c>
      <c r="R412" s="7" t="s">
        <v>23</v>
      </c>
      <c r="S412" s="7" t="s">
        <v>1341</v>
      </c>
      <c r="T412" s="7" t="s">
        <v>241</v>
      </c>
      <c r="U412" s="7" t="s">
        <v>1342</v>
      </c>
      <c r="V412" s="7" t="s">
        <v>79</v>
      </c>
      <c r="X412" s="2" t="str">
        <f>HYPERLINK("https://hsdes.intel.com/resource/14013173229","14013173229")</f>
        <v>14013173229</v>
      </c>
    </row>
    <row r="413" spans="1:24" x14ac:dyDescent="0.3">
      <c r="A413" s="5" t="str">
        <f>HYPERLINK("https://hsdes.intel.com/resource/14013158482","14013158482")</f>
        <v>14013158482</v>
      </c>
      <c r="B413" s="7" t="s">
        <v>1343</v>
      </c>
      <c r="C413" s="7" t="s">
        <v>2016</v>
      </c>
      <c r="D413" s="7" t="s">
        <v>280</v>
      </c>
      <c r="E413" s="7" t="s">
        <v>18</v>
      </c>
      <c r="F413" s="7" t="s">
        <v>19</v>
      </c>
      <c r="G413" s="7" t="s">
        <v>2015</v>
      </c>
      <c r="J413" s="7" t="s">
        <v>2006</v>
      </c>
      <c r="L413" s="7" t="s">
        <v>285</v>
      </c>
      <c r="M413" s="6">
        <v>44741</v>
      </c>
      <c r="O413" s="7" t="s">
        <v>31</v>
      </c>
      <c r="P413" s="7" t="s">
        <v>173</v>
      </c>
      <c r="Q413" s="7" t="s">
        <v>33</v>
      </c>
      <c r="R413" s="7" t="s">
        <v>23</v>
      </c>
      <c r="S413" s="7" t="s">
        <v>1344</v>
      </c>
      <c r="T413" s="7" t="s">
        <v>44</v>
      </c>
      <c r="U413" s="7" t="s">
        <v>1345</v>
      </c>
      <c r="V413" s="7" t="s">
        <v>283</v>
      </c>
      <c r="X413" s="2" t="str">
        <f>HYPERLINK("https://hsdes.intel.com/resource/14013158482","14013158482")</f>
        <v>14013158482</v>
      </c>
    </row>
    <row r="414" spans="1:24" x14ac:dyDescent="0.3">
      <c r="A414" s="5" t="str">
        <f>HYPERLINK("https://hsdes.intel.com/resource/14013158056","14013158056")</f>
        <v>14013158056</v>
      </c>
      <c r="B414" s="7" t="s">
        <v>1346</v>
      </c>
      <c r="C414" s="7" t="s">
        <v>2020</v>
      </c>
      <c r="D414" s="7" t="s">
        <v>136</v>
      </c>
      <c r="E414" s="7" t="s">
        <v>18</v>
      </c>
      <c r="F414" s="7" t="s">
        <v>19</v>
      </c>
      <c r="G414" s="7" t="s">
        <v>2015</v>
      </c>
      <c r="J414" s="7" t="s">
        <v>2022</v>
      </c>
      <c r="M414" s="6">
        <v>44742</v>
      </c>
      <c r="O414" s="7" t="s">
        <v>31</v>
      </c>
      <c r="P414" s="7" t="s">
        <v>21</v>
      </c>
      <c r="Q414" s="7" t="s">
        <v>33</v>
      </c>
      <c r="R414" s="7" t="s">
        <v>23</v>
      </c>
      <c r="S414" s="7" t="s">
        <v>1347</v>
      </c>
      <c r="T414" s="7" t="s">
        <v>203</v>
      </c>
      <c r="U414" s="7" t="s">
        <v>1348</v>
      </c>
      <c r="V414" s="7" t="s">
        <v>170</v>
      </c>
      <c r="X414" s="2" t="str">
        <f>HYPERLINK("https://hsdes.intel.com/resource/14013158056","14013158056")</f>
        <v>14013158056</v>
      </c>
    </row>
    <row r="415" spans="1:24" x14ac:dyDescent="0.3">
      <c r="A415" s="2" t="str">
        <f>HYPERLINK("https://hsdes.intel.com/resource/14013172878","14013172878")</f>
        <v>14013172878</v>
      </c>
      <c r="B415" s="7" t="s">
        <v>1349</v>
      </c>
      <c r="C415" s="7" t="s">
        <v>2016</v>
      </c>
      <c r="D415" s="7" t="s">
        <v>136</v>
      </c>
      <c r="E415" s="7" t="s">
        <v>18</v>
      </c>
      <c r="F415" s="7" t="s">
        <v>19</v>
      </c>
      <c r="G415" s="7" t="s">
        <v>2015</v>
      </c>
      <c r="J415" s="7" t="s">
        <v>30</v>
      </c>
      <c r="M415" s="6"/>
      <c r="O415" s="7" t="s">
        <v>31</v>
      </c>
      <c r="P415" s="7" t="s">
        <v>21</v>
      </c>
      <c r="Q415" s="7" t="s">
        <v>33</v>
      </c>
      <c r="R415" s="7" t="s">
        <v>23</v>
      </c>
      <c r="S415" s="7" t="s">
        <v>1350</v>
      </c>
      <c r="T415" s="7" t="s">
        <v>168</v>
      </c>
      <c r="U415" s="7" t="s">
        <v>1351</v>
      </c>
      <c r="V415" s="7" t="s">
        <v>170</v>
      </c>
      <c r="X415" s="2" t="str">
        <f>HYPERLINK("https://hsdes.intel.com/resource/14013172878","14013172878")</f>
        <v>14013172878</v>
      </c>
    </row>
    <row r="416" spans="1:24" x14ac:dyDescent="0.3">
      <c r="A416" s="2" t="str">
        <f>HYPERLINK("https://hsdes.intel.com/resource/14013174080","14013174080")</f>
        <v>14013174080</v>
      </c>
      <c r="B416" s="7" t="s">
        <v>1352</v>
      </c>
      <c r="C416" s="7" t="s">
        <v>2016</v>
      </c>
      <c r="D416" s="7" t="s">
        <v>244</v>
      </c>
      <c r="E416" s="7" t="s">
        <v>18</v>
      </c>
      <c r="F416" s="7" t="s">
        <v>19</v>
      </c>
      <c r="G416" s="7" t="s">
        <v>2015</v>
      </c>
      <c r="H416" s="20"/>
      <c r="J416" s="7" t="s">
        <v>2019</v>
      </c>
      <c r="M416" s="6">
        <v>44743</v>
      </c>
      <c r="O416" s="7" t="s">
        <v>31</v>
      </c>
      <c r="P416" s="7" t="s">
        <v>184</v>
      </c>
      <c r="Q416" s="7" t="s">
        <v>22</v>
      </c>
      <c r="R416" s="7" t="s">
        <v>145</v>
      </c>
      <c r="S416" s="7" t="s">
        <v>1353</v>
      </c>
      <c r="T416" s="7" t="s">
        <v>44</v>
      </c>
      <c r="U416" s="7" t="s">
        <v>1354</v>
      </c>
      <c r="V416" s="7" t="s">
        <v>187</v>
      </c>
      <c r="X416" s="2" t="str">
        <f>HYPERLINK("https://hsdes.intel.com/resource/14013174080","14013174080")</f>
        <v>14013174080</v>
      </c>
    </row>
    <row r="417" spans="1:24" x14ac:dyDescent="0.3">
      <c r="A417" s="2" t="str">
        <f>HYPERLINK("https://hsdes.intel.com/resource/14013161300","14013161300")</f>
        <v>14013161300</v>
      </c>
      <c r="B417" s="7" t="s">
        <v>1355</v>
      </c>
      <c r="C417" s="7" t="s">
        <v>2020</v>
      </c>
      <c r="D417" s="7" t="s">
        <v>75</v>
      </c>
      <c r="E417" s="7" t="s">
        <v>18</v>
      </c>
      <c r="F417" s="7" t="s">
        <v>19</v>
      </c>
      <c r="G417" s="7" t="s">
        <v>2015</v>
      </c>
      <c r="J417" s="7" t="s">
        <v>2022</v>
      </c>
      <c r="L417" s="7" t="s">
        <v>272</v>
      </c>
      <c r="M417" s="6">
        <v>44746</v>
      </c>
      <c r="O417" s="7" t="s">
        <v>31</v>
      </c>
      <c r="P417" s="7" t="s">
        <v>76</v>
      </c>
      <c r="Q417" s="7" t="s">
        <v>33</v>
      </c>
      <c r="R417" s="7" t="s">
        <v>23</v>
      </c>
      <c r="S417" s="7" t="s">
        <v>1356</v>
      </c>
      <c r="T417" s="7" t="s">
        <v>44</v>
      </c>
      <c r="U417" s="7" t="s">
        <v>1357</v>
      </c>
      <c r="V417" s="7" t="s">
        <v>79</v>
      </c>
      <c r="X417" s="2" t="str">
        <f>HYPERLINK("https://hsdes.intel.com/resource/14013161300","14013161300")</f>
        <v>14013161300</v>
      </c>
    </row>
    <row r="418" spans="1:24" x14ac:dyDescent="0.3">
      <c r="A418" s="2" t="str">
        <f>HYPERLINK("https://hsdes.intel.com/resource/14013161304","14013161304")</f>
        <v>14013161304</v>
      </c>
      <c r="B418" s="7" t="s">
        <v>1358</v>
      </c>
      <c r="C418" s="7" t="s">
        <v>2020</v>
      </c>
      <c r="D418" s="7" t="s">
        <v>75</v>
      </c>
      <c r="E418" s="7" t="s">
        <v>18</v>
      </c>
      <c r="F418" s="7" t="s">
        <v>19</v>
      </c>
      <c r="G418" s="7" t="s">
        <v>2015</v>
      </c>
      <c r="J418" s="7" t="s">
        <v>2022</v>
      </c>
      <c r="L418" s="7" t="s">
        <v>2013</v>
      </c>
      <c r="M418" s="6">
        <v>44746</v>
      </c>
      <c r="O418" s="7" t="s">
        <v>31</v>
      </c>
      <c r="P418" s="7" t="s">
        <v>76</v>
      </c>
      <c r="Q418" s="7" t="s">
        <v>33</v>
      </c>
      <c r="R418" s="7" t="s">
        <v>23</v>
      </c>
      <c r="S418" s="7" t="s">
        <v>1359</v>
      </c>
      <c r="T418" s="7" t="s">
        <v>44</v>
      </c>
      <c r="U418" s="7" t="s">
        <v>1360</v>
      </c>
      <c r="V418" s="7" t="s">
        <v>79</v>
      </c>
      <c r="X418" s="2" t="str">
        <f>HYPERLINK("https://hsdes.intel.com/resource/14013161304","14013161304")</f>
        <v>14013161304</v>
      </c>
    </row>
    <row r="419" spans="1:24" x14ac:dyDescent="0.3">
      <c r="A419" s="5" t="str">
        <f>HYPERLINK("https://hsdes.intel.com/resource/14013156871","14013156871")</f>
        <v>14013156871</v>
      </c>
      <c r="B419" s="7" t="s">
        <v>1361</v>
      </c>
      <c r="C419" s="7" t="s">
        <v>2016</v>
      </c>
      <c r="D419" s="7" t="s">
        <v>280</v>
      </c>
      <c r="E419" s="7" t="s">
        <v>18</v>
      </c>
      <c r="F419" s="7" t="s">
        <v>19</v>
      </c>
      <c r="G419" s="7" t="s">
        <v>2015</v>
      </c>
      <c r="H419" s="20"/>
      <c r="J419" s="7" t="s">
        <v>2026</v>
      </c>
      <c r="M419" s="6">
        <v>44746</v>
      </c>
      <c r="O419" s="7" t="s">
        <v>31</v>
      </c>
      <c r="P419" s="7" t="s">
        <v>173</v>
      </c>
      <c r="Q419" s="7" t="s">
        <v>33</v>
      </c>
      <c r="R419" s="7" t="s">
        <v>23</v>
      </c>
      <c r="S419" s="7" t="s">
        <v>1362</v>
      </c>
      <c r="T419" s="7" t="s">
        <v>44</v>
      </c>
      <c r="U419" s="7" t="s">
        <v>1363</v>
      </c>
      <c r="V419" s="7" t="s">
        <v>283</v>
      </c>
      <c r="X419" s="5" t="str">
        <f>HYPERLINK("https://hsdes.intel.com/resource/14013156871","14013156871")</f>
        <v>14013156871</v>
      </c>
    </row>
    <row r="420" spans="1:24" x14ac:dyDescent="0.3">
      <c r="A420" s="2" t="str">
        <f>HYPERLINK("https://hsdes.intel.com/resource/14013157576","14013157576")</f>
        <v>14013157576</v>
      </c>
      <c r="B420" s="7" t="s">
        <v>1364</v>
      </c>
      <c r="C420" s="7" t="s">
        <v>2016</v>
      </c>
      <c r="D420" s="7" t="s">
        <v>414</v>
      </c>
      <c r="E420" s="7" t="s">
        <v>18</v>
      </c>
      <c r="F420" s="7" t="s">
        <v>19</v>
      </c>
      <c r="G420" s="7" t="s">
        <v>2015</v>
      </c>
      <c r="J420" s="7" t="s">
        <v>2026</v>
      </c>
      <c r="M420" s="6">
        <v>44747</v>
      </c>
      <c r="O420" s="7" t="s">
        <v>31</v>
      </c>
      <c r="P420" s="7" t="s">
        <v>161</v>
      </c>
      <c r="Q420" s="7" t="s">
        <v>33</v>
      </c>
      <c r="R420" s="7" t="s">
        <v>23</v>
      </c>
      <c r="S420" s="7" t="s">
        <v>1365</v>
      </c>
      <c r="T420" s="7" t="s">
        <v>1234</v>
      </c>
      <c r="U420" s="7" t="s">
        <v>1366</v>
      </c>
      <c r="V420" s="7" t="s">
        <v>79</v>
      </c>
      <c r="X420" s="2" t="str">
        <f>HYPERLINK("https://hsdes.intel.com/resource/14013157576","14013157576")</f>
        <v>14013157576</v>
      </c>
    </row>
    <row r="421" spans="1:24" x14ac:dyDescent="0.3">
      <c r="A421" s="2" t="str">
        <f>HYPERLINK("https://hsdes.intel.com/resource/14013185245","14013185245")</f>
        <v>14013185245</v>
      </c>
      <c r="B421" s="7" t="s">
        <v>1367</v>
      </c>
      <c r="C421" s="7" t="s">
        <v>2020</v>
      </c>
      <c r="D421" s="7" t="s">
        <v>543</v>
      </c>
      <c r="E421" s="7" t="s">
        <v>18</v>
      </c>
      <c r="F421" s="7" t="s">
        <v>19</v>
      </c>
      <c r="G421" s="7" t="s">
        <v>2015</v>
      </c>
      <c r="J421" s="7" t="s">
        <v>2018</v>
      </c>
      <c r="M421" s="6">
        <v>44743</v>
      </c>
      <c r="O421" s="7" t="s">
        <v>31</v>
      </c>
      <c r="P421" s="7" t="s">
        <v>184</v>
      </c>
      <c r="Q421" s="7" t="s">
        <v>33</v>
      </c>
      <c r="R421" s="7" t="s">
        <v>145</v>
      </c>
      <c r="S421" s="7" t="s">
        <v>1369</v>
      </c>
      <c r="T421" s="7" t="s">
        <v>290</v>
      </c>
      <c r="U421" s="7" t="s">
        <v>1370</v>
      </c>
      <c r="V421" s="7" t="s">
        <v>187</v>
      </c>
      <c r="X421" s="2" t="str">
        <f>HYPERLINK("https://hsdes.intel.com/resource/14013185245","14013185245")</f>
        <v>14013185245</v>
      </c>
    </row>
    <row r="422" spans="1:24" x14ac:dyDescent="0.3">
      <c r="A422" s="2" t="str">
        <f>HYPERLINK("https://hsdes.intel.com/resource/14013185257","14013185257")</f>
        <v>14013185257</v>
      </c>
      <c r="B422" s="7" t="s">
        <v>1371</v>
      </c>
      <c r="C422" s="7" t="s">
        <v>2016</v>
      </c>
      <c r="D422" s="7" t="s">
        <v>543</v>
      </c>
      <c r="E422" s="7" t="s">
        <v>18</v>
      </c>
      <c r="F422" s="7" t="s">
        <v>19</v>
      </c>
      <c r="G422" s="7" t="s">
        <v>2015</v>
      </c>
      <c r="J422" s="7" t="s">
        <v>2019</v>
      </c>
      <c r="L422" s="7" t="s">
        <v>1368</v>
      </c>
      <c r="M422" s="6">
        <v>44742</v>
      </c>
      <c r="O422" s="7" t="s">
        <v>102</v>
      </c>
      <c r="P422" s="7" t="s">
        <v>184</v>
      </c>
      <c r="Q422" s="7" t="s">
        <v>33</v>
      </c>
      <c r="R422" s="7" t="s">
        <v>145</v>
      </c>
      <c r="S422" s="7" t="s">
        <v>1372</v>
      </c>
      <c r="T422" s="7" t="s">
        <v>290</v>
      </c>
      <c r="U422" s="7" t="s">
        <v>1373</v>
      </c>
      <c r="V422" s="7" t="s">
        <v>187</v>
      </c>
      <c r="X422" s="2" t="str">
        <f>HYPERLINK("https://hsdes.intel.com/resource/14013185257","14013185257")</f>
        <v>14013185257</v>
      </c>
    </row>
    <row r="423" spans="1:24" x14ac:dyDescent="0.3">
      <c r="A423" s="2" t="str">
        <f>HYPERLINK("https://hsdes.intel.com/resource/14013175492","14013175492")</f>
        <v>14013175492</v>
      </c>
      <c r="B423" s="7" t="s">
        <v>1374</v>
      </c>
      <c r="C423" s="7" t="s">
        <v>2016</v>
      </c>
      <c r="D423" s="7" t="s">
        <v>543</v>
      </c>
      <c r="E423" s="7" t="s">
        <v>18</v>
      </c>
      <c r="F423" s="7" t="s">
        <v>19</v>
      </c>
      <c r="G423" s="7" t="s">
        <v>2015</v>
      </c>
      <c r="J423" s="7" t="s">
        <v>2019</v>
      </c>
      <c r="M423" s="6">
        <v>44742</v>
      </c>
      <c r="O423" s="7" t="s">
        <v>20</v>
      </c>
      <c r="P423" s="7" t="s">
        <v>184</v>
      </c>
      <c r="Q423" s="7" t="s">
        <v>33</v>
      </c>
      <c r="R423" s="7" t="s">
        <v>145</v>
      </c>
      <c r="S423" s="7" t="s">
        <v>1375</v>
      </c>
      <c r="T423" s="7" t="s">
        <v>290</v>
      </c>
      <c r="U423" s="7" t="s">
        <v>1376</v>
      </c>
      <c r="V423" s="7" t="s">
        <v>187</v>
      </c>
      <c r="X423" s="2" t="str">
        <f>HYPERLINK("https://hsdes.intel.com/resource/14013175492","14013175492")</f>
        <v>14013175492</v>
      </c>
    </row>
    <row r="424" spans="1:24" x14ac:dyDescent="0.3">
      <c r="A424" s="2" t="str">
        <f>HYPERLINK("https://hsdes.intel.com/resource/22011834556","22011834556")</f>
        <v>22011834556</v>
      </c>
      <c r="B424" s="7" t="s">
        <v>1377</v>
      </c>
      <c r="C424" s="7" t="s">
        <v>2020</v>
      </c>
      <c r="D424" s="7" t="s">
        <v>543</v>
      </c>
      <c r="E424" s="7" t="s">
        <v>18</v>
      </c>
      <c r="F424" s="7" t="s">
        <v>19</v>
      </c>
      <c r="G424" s="7" t="s">
        <v>2015</v>
      </c>
      <c r="J424" s="7" t="s">
        <v>2018</v>
      </c>
      <c r="M424" s="6">
        <v>44743</v>
      </c>
      <c r="O424" s="7" t="s">
        <v>31</v>
      </c>
      <c r="P424" s="7" t="s">
        <v>184</v>
      </c>
      <c r="Q424" s="7" t="s">
        <v>33</v>
      </c>
      <c r="R424" s="7" t="s">
        <v>145</v>
      </c>
      <c r="S424" s="7" t="s">
        <v>1378</v>
      </c>
      <c r="T424" s="7" t="s">
        <v>175</v>
      </c>
      <c r="U424" s="7" t="s">
        <v>1379</v>
      </c>
      <c r="V424" s="7" t="s">
        <v>187</v>
      </c>
      <c r="X424" s="2" t="str">
        <f>HYPERLINK("https://hsdes.intel.com/resource/22011834556","22011834556")</f>
        <v>22011834556</v>
      </c>
    </row>
    <row r="425" spans="1:24" x14ac:dyDescent="0.3">
      <c r="A425" s="2" t="str">
        <f>HYPERLINK("https://hsdes.intel.com/resource/16013815316","16013815316")</f>
        <v>16013815316</v>
      </c>
      <c r="B425" s="7" t="s">
        <v>1380</v>
      </c>
      <c r="C425" s="7" t="s">
        <v>2020</v>
      </c>
      <c r="D425" s="7" t="s">
        <v>414</v>
      </c>
      <c r="E425" s="7" t="s">
        <v>120</v>
      </c>
      <c r="F425" s="7" t="s">
        <v>19</v>
      </c>
      <c r="G425" s="7" t="s">
        <v>2015</v>
      </c>
      <c r="J425" s="7" t="s">
        <v>2019</v>
      </c>
      <c r="M425" s="6">
        <v>44743</v>
      </c>
      <c r="N425" s="6"/>
      <c r="O425" s="7" t="s">
        <v>31</v>
      </c>
      <c r="P425" s="7" t="s">
        <v>161</v>
      </c>
      <c r="Q425" s="7" t="s">
        <v>33</v>
      </c>
      <c r="R425" s="7" t="s">
        <v>145</v>
      </c>
      <c r="T425" s="7" t="s">
        <v>416</v>
      </c>
      <c r="U425" s="7" t="s">
        <v>1381</v>
      </c>
      <c r="X425" s="2" t="str">
        <f>HYPERLINK("https://hsdes.intel.com/resource/16013815316","16013815316")</f>
        <v>16013815316</v>
      </c>
    </row>
    <row r="426" spans="1:24" x14ac:dyDescent="0.3">
      <c r="A426" s="2" t="str">
        <f>HYPERLINK("https://hsdes.intel.com/resource/14013184525","14013184525")</f>
        <v>14013184525</v>
      </c>
      <c r="B426" s="7" t="s">
        <v>1382</v>
      </c>
      <c r="C426" s="7" t="s">
        <v>2020</v>
      </c>
      <c r="D426" s="7" t="s">
        <v>136</v>
      </c>
      <c r="E426" s="7" t="s">
        <v>120</v>
      </c>
      <c r="F426" s="7" t="s">
        <v>19</v>
      </c>
      <c r="G426" s="7" t="s">
        <v>2015</v>
      </c>
      <c r="J426" s="7" t="s">
        <v>2022</v>
      </c>
      <c r="M426" s="6">
        <v>44743</v>
      </c>
      <c r="O426" s="7" t="s">
        <v>31</v>
      </c>
      <c r="P426" s="7" t="s">
        <v>76</v>
      </c>
      <c r="Q426" s="7" t="s">
        <v>22</v>
      </c>
      <c r="R426" s="7" t="s">
        <v>23</v>
      </c>
      <c r="S426" s="7" t="s">
        <v>1383</v>
      </c>
      <c r="T426" s="7" t="s">
        <v>138</v>
      </c>
      <c r="U426" s="7" t="s">
        <v>1384</v>
      </c>
      <c r="V426" s="7" t="s">
        <v>79</v>
      </c>
      <c r="X426" s="2" t="str">
        <f>HYPERLINK("https://hsdes.intel.com/resource/14013184525","14013184525")</f>
        <v>14013184525</v>
      </c>
    </row>
    <row r="427" spans="1:24" x14ac:dyDescent="0.3">
      <c r="A427" s="5" t="str">
        <f>HYPERLINK("https://hsdes.intel.com/resource/14013161879","14013161879")</f>
        <v>14013161879</v>
      </c>
      <c r="B427" s="7" t="s">
        <v>1385</v>
      </c>
      <c r="C427" s="7" t="s">
        <v>2016</v>
      </c>
      <c r="D427" s="7" t="s">
        <v>17</v>
      </c>
      <c r="E427" s="7" t="s">
        <v>18</v>
      </c>
      <c r="F427" s="7" t="s">
        <v>19</v>
      </c>
      <c r="G427" s="7" t="s">
        <v>2015</v>
      </c>
      <c r="H427" s="20"/>
      <c r="J427" s="7" t="s">
        <v>2007</v>
      </c>
      <c r="M427" s="6">
        <v>44742</v>
      </c>
      <c r="O427" s="7" t="s">
        <v>102</v>
      </c>
      <c r="P427" s="7" t="s">
        <v>21</v>
      </c>
      <c r="Q427" s="7" t="s">
        <v>33</v>
      </c>
      <c r="R427" s="7" t="s">
        <v>145</v>
      </c>
      <c r="S427" s="7" t="s">
        <v>1386</v>
      </c>
      <c r="T427" s="7" t="s">
        <v>104</v>
      </c>
      <c r="U427" s="7" t="s">
        <v>1387</v>
      </c>
      <c r="V427" s="7" t="s">
        <v>27</v>
      </c>
      <c r="X427" s="2" t="str">
        <f>HYPERLINK("https://hsdes.intel.com/resource/14013161879","14013161879")</f>
        <v>14013161879</v>
      </c>
    </row>
    <row r="428" spans="1:24" x14ac:dyDescent="0.3">
      <c r="A428" s="5" t="str">
        <f>HYPERLINK("https://hsdes.intel.com/resource/14013158813","14013158813")</f>
        <v>14013158813</v>
      </c>
      <c r="B428" s="7" t="s">
        <v>1388</v>
      </c>
      <c r="C428" s="7" t="s">
        <v>2016</v>
      </c>
      <c r="D428" s="7" t="s">
        <v>17</v>
      </c>
      <c r="E428" s="7" t="s">
        <v>18</v>
      </c>
      <c r="F428" s="7" t="s">
        <v>19</v>
      </c>
      <c r="G428" s="7" t="s">
        <v>2015</v>
      </c>
      <c r="H428" s="20"/>
      <c r="J428" s="7" t="s">
        <v>2007</v>
      </c>
      <c r="L428" s="7" t="s">
        <v>1979</v>
      </c>
      <c r="M428" s="6">
        <v>44742</v>
      </c>
      <c r="O428" s="7" t="s">
        <v>102</v>
      </c>
      <c r="P428" s="7" t="s">
        <v>21</v>
      </c>
      <c r="Q428" s="7" t="s">
        <v>33</v>
      </c>
      <c r="R428" s="7" t="s">
        <v>23</v>
      </c>
      <c r="S428" s="7" t="s">
        <v>1389</v>
      </c>
      <c r="T428" s="7" t="s">
        <v>104</v>
      </c>
      <c r="U428" s="7" t="s">
        <v>1390</v>
      </c>
      <c r="V428" s="7" t="s">
        <v>27</v>
      </c>
      <c r="X428" s="2" t="str">
        <f>HYPERLINK("https://hsdes.intel.com/resource/14013158813","14013158813")</f>
        <v>14013158813</v>
      </c>
    </row>
    <row r="429" spans="1:24" x14ac:dyDescent="0.3">
      <c r="A429" s="5" t="str">
        <f>HYPERLINK("https://hsdes.intel.com/resource/14013175215","14013175215")</f>
        <v>14013175215</v>
      </c>
      <c r="B429" s="20" t="s">
        <v>1391</v>
      </c>
      <c r="C429" s="7" t="s">
        <v>2016</v>
      </c>
      <c r="D429" s="7" t="s">
        <v>543</v>
      </c>
      <c r="E429" s="7" t="s">
        <v>18</v>
      </c>
      <c r="F429" s="7" t="s">
        <v>19</v>
      </c>
      <c r="G429" s="7" t="s">
        <v>2015</v>
      </c>
      <c r="J429" s="7" t="s">
        <v>2018</v>
      </c>
      <c r="L429" s="7" t="s">
        <v>1975</v>
      </c>
      <c r="M429" s="6">
        <v>44743</v>
      </c>
      <c r="O429" s="7" t="s">
        <v>31</v>
      </c>
      <c r="P429" s="7" t="s">
        <v>184</v>
      </c>
      <c r="Q429" s="7" t="s">
        <v>33</v>
      </c>
      <c r="R429" s="7" t="s">
        <v>145</v>
      </c>
      <c r="S429" s="7" t="s">
        <v>1392</v>
      </c>
      <c r="T429" s="7" t="s">
        <v>175</v>
      </c>
      <c r="U429" s="7" t="s">
        <v>1393</v>
      </c>
      <c r="V429" s="7" t="s">
        <v>187</v>
      </c>
      <c r="X429" s="2" t="str">
        <f>HYPERLINK("https://hsdes.intel.com/resource/14013175215","14013175215")</f>
        <v>14013175215</v>
      </c>
    </row>
    <row r="430" spans="1:24" x14ac:dyDescent="0.3">
      <c r="A430" s="2" t="str">
        <f>HYPERLINK("https://hsdes.intel.com/resource/14013179157","14013179157")</f>
        <v>14013179157</v>
      </c>
      <c r="B430" s="7" t="s">
        <v>1394</v>
      </c>
      <c r="C430" s="7" t="s">
        <v>2016</v>
      </c>
      <c r="D430" s="7" t="s">
        <v>235</v>
      </c>
      <c r="E430" s="7" t="s">
        <v>18</v>
      </c>
      <c r="F430" s="7" t="s">
        <v>19</v>
      </c>
      <c r="G430" s="7" t="s">
        <v>2015</v>
      </c>
      <c r="J430" s="7" t="s">
        <v>2018</v>
      </c>
      <c r="M430" s="6">
        <v>44742</v>
      </c>
      <c r="O430" s="7" t="s">
        <v>20</v>
      </c>
      <c r="P430" s="7" t="s">
        <v>184</v>
      </c>
      <c r="Q430" s="7" t="s">
        <v>33</v>
      </c>
      <c r="R430" s="7" t="s">
        <v>145</v>
      </c>
      <c r="S430" s="7" t="s">
        <v>1395</v>
      </c>
      <c r="T430" s="7" t="s">
        <v>241</v>
      </c>
      <c r="U430" s="7" t="s">
        <v>1396</v>
      </c>
      <c r="V430" s="7" t="s">
        <v>187</v>
      </c>
      <c r="X430" s="2" t="str">
        <f>HYPERLINK("https://hsdes.intel.com/resource/14013179157","14013179157")</f>
        <v>14013179157</v>
      </c>
    </row>
    <row r="431" spans="1:24" x14ac:dyDescent="0.3">
      <c r="A431" s="5" t="str">
        <f>HYPERLINK("https://hsdes.intel.com/resource/14013159842","14013159842")</f>
        <v>14013159842</v>
      </c>
      <c r="B431" s="7" t="s">
        <v>1397</v>
      </c>
      <c r="C431" s="7" t="s">
        <v>2016</v>
      </c>
      <c r="D431" s="7" t="s">
        <v>280</v>
      </c>
      <c r="E431" s="7" t="s">
        <v>18</v>
      </c>
      <c r="F431" s="7" t="s">
        <v>19</v>
      </c>
      <c r="G431" s="7" t="s">
        <v>2015</v>
      </c>
      <c r="J431" s="7" t="s">
        <v>2006</v>
      </c>
      <c r="L431" s="7" t="s">
        <v>285</v>
      </c>
      <c r="M431" s="6">
        <v>44741</v>
      </c>
      <c r="O431" s="7" t="s">
        <v>31</v>
      </c>
      <c r="P431" s="7" t="s">
        <v>173</v>
      </c>
      <c r="Q431" s="7" t="s">
        <v>33</v>
      </c>
      <c r="R431" s="7" t="s">
        <v>23</v>
      </c>
      <c r="S431" s="7" t="s">
        <v>1398</v>
      </c>
      <c r="T431" s="7" t="s">
        <v>44</v>
      </c>
      <c r="U431" s="7" t="s">
        <v>1399</v>
      </c>
      <c r="V431" s="7" t="s">
        <v>283</v>
      </c>
      <c r="X431" s="2" t="str">
        <f>HYPERLINK("https://hsdes.intel.com/resource/14013159842","14013159842")</f>
        <v>14013159842</v>
      </c>
    </row>
    <row r="432" spans="1:24" x14ac:dyDescent="0.3">
      <c r="A432" s="5" t="str">
        <f>HYPERLINK("https://hsdes.intel.com/resource/14013172855","14013172855")</f>
        <v>14013172855</v>
      </c>
      <c r="B432" s="7" t="s">
        <v>1400</v>
      </c>
      <c r="C432" s="7" t="s">
        <v>2020</v>
      </c>
      <c r="D432" s="7" t="s">
        <v>136</v>
      </c>
      <c r="E432" s="7" t="s">
        <v>18</v>
      </c>
      <c r="F432" s="7" t="s">
        <v>19</v>
      </c>
      <c r="G432" s="7" t="s">
        <v>2015</v>
      </c>
      <c r="J432" s="7" t="s">
        <v>2022</v>
      </c>
      <c r="M432" s="6">
        <v>44742</v>
      </c>
      <c r="O432" s="7" t="s">
        <v>31</v>
      </c>
      <c r="P432" s="7" t="s">
        <v>21</v>
      </c>
      <c r="Q432" s="7" t="s">
        <v>33</v>
      </c>
      <c r="R432" s="7" t="s">
        <v>23</v>
      </c>
      <c r="S432" s="7" t="s">
        <v>1401</v>
      </c>
      <c r="T432" s="7" t="s">
        <v>468</v>
      </c>
      <c r="U432" s="7" t="s">
        <v>1402</v>
      </c>
      <c r="V432" s="7" t="s">
        <v>170</v>
      </c>
      <c r="X432" s="2" t="str">
        <f>HYPERLINK("https://hsdes.intel.com/resource/14013172855","14013172855")</f>
        <v>14013172855</v>
      </c>
    </row>
    <row r="433" spans="1:24" x14ac:dyDescent="0.3">
      <c r="A433" s="2" t="str">
        <f>HYPERLINK("https://hsdes.intel.com/resource/14013173137","14013173137")</f>
        <v>14013173137</v>
      </c>
      <c r="B433" s="7" t="s">
        <v>1403</v>
      </c>
      <c r="C433" s="7" t="s">
        <v>2016</v>
      </c>
      <c r="D433" s="7" t="s">
        <v>239</v>
      </c>
      <c r="E433" s="7" t="s">
        <v>120</v>
      </c>
      <c r="F433" s="7" t="s">
        <v>19</v>
      </c>
      <c r="G433" s="7" t="s">
        <v>2015</v>
      </c>
      <c r="J433" s="7" t="s">
        <v>2026</v>
      </c>
      <c r="L433" s="7" t="s">
        <v>2001</v>
      </c>
      <c r="M433" s="6">
        <v>44746</v>
      </c>
      <c r="N433" s="6"/>
      <c r="O433" s="7" t="s">
        <v>31</v>
      </c>
      <c r="P433" s="7" t="s">
        <v>21</v>
      </c>
      <c r="Q433" s="7" t="s">
        <v>33</v>
      </c>
      <c r="R433" s="7" t="s">
        <v>23</v>
      </c>
      <c r="S433" s="7" t="s">
        <v>1404</v>
      </c>
      <c r="T433" s="7" t="s">
        <v>241</v>
      </c>
      <c r="U433" s="7" t="s">
        <v>1405</v>
      </c>
      <c r="V433" s="7" t="s">
        <v>177</v>
      </c>
      <c r="X433" s="2" t="str">
        <f>HYPERLINK("https://hsdes.intel.com/resource/14013173137","14013173137")</f>
        <v>14013173137</v>
      </c>
    </row>
    <row r="434" spans="1:24" x14ac:dyDescent="0.3">
      <c r="A434" s="2" t="str">
        <f>HYPERLINK("https://hsdes.intel.com/resource/14013173122","14013173122")</f>
        <v>14013173122</v>
      </c>
      <c r="B434" s="7" t="s">
        <v>1406</v>
      </c>
      <c r="C434" s="7" t="s">
        <v>2016</v>
      </c>
      <c r="D434" s="7" t="s">
        <v>136</v>
      </c>
      <c r="E434" s="7" t="s">
        <v>120</v>
      </c>
      <c r="F434" s="7" t="s">
        <v>19</v>
      </c>
      <c r="G434" s="7" t="s">
        <v>2015</v>
      </c>
      <c r="J434" s="7" t="s">
        <v>2019</v>
      </c>
      <c r="M434" s="6">
        <v>44742</v>
      </c>
      <c r="O434" s="7" t="s">
        <v>31</v>
      </c>
      <c r="P434" s="7" t="s">
        <v>76</v>
      </c>
      <c r="Q434" s="7" t="s">
        <v>33</v>
      </c>
      <c r="R434" s="7" t="s">
        <v>145</v>
      </c>
      <c r="S434" s="7" t="s">
        <v>1407</v>
      </c>
      <c r="T434" s="7" t="s">
        <v>203</v>
      </c>
      <c r="U434" s="7" t="s">
        <v>1408</v>
      </c>
      <c r="V434" s="7" t="s">
        <v>177</v>
      </c>
      <c r="X434" s="2" t="str">
        <f>HYPERLINK("https://hsdes.intel.com/resource/14013173122","14013173122")</f>
        <v>14013173122</v>
      </c>
    </row>
    <row r="435" spans="1:24" x14ac:dyDescent="0.3">
      <c r="A435" s="2" t="str">
        <f>HYPERLINK("https://hsdes.intel.com/resource/14013185822","14013185822")</f>
        <v>14013185822</v>
      </c>
      <c r="B435" s="7" t="s">
        <v>1409</v>
      </c>
      <c r="C435" s="7" t="s">
        <v>2016</v>
      </c>
      <c r="D435" s="7" t="s">
        <v>160</v>
      </c>
      <c r="E435" s="7" t="s">
        <v>18</v>
      </c>
      <c r="F435" s="7" t="s">
        <v>19</v>
      </c>
      <c r="G435" s="7" t="s">
        <v>2015</v>
      </c>
      <c r="J435" s="7" t="s">
        <v>2007</v>
      </c>
      <c r="M435" s="6">
        <v>44741</v>
      </c>
      <c r="O435" s="7" t="s">
        <v>102</v>
      </c>
      <c r="P435" s="7" t="s">
        <v>161</v>
      </c>
      <c r="Q435" s="7" t="s">
        <v>22</v>
      </c>
      <c r="R435" s="7" t="s">
        <v>23</v>
      </c>
      <c r="S435" s="7" t="s">
        <v>1410</v>
      </c>
      <c r="T435" s="7" t="s">
        <v>203</v>
      </c>
      <c r="U435" s="7" t="s">
        <v>1411</v>
      </c>
      <c r="V435" s="7" t="s">
        <v>164</v>
      </c>
      <c r="X435" s="2" t="str">
        <f>HYPERLINK("https://hsdes.intel.com/resource/14013185822","14013185822")</f>
        <v>14013185822</v>
      </c>
    </row>
    <row r="436" spans="1:24" x14ac:dyDescent="0.3">
      <c r="A436" s="2" t="str">
        <f>HYPERLINK("https://hsdes.intel.com/resource/14013177761","14013177761")</f>
        <v>14013177761</v>
      </c>
      <c r="B436" s="7" t="s">
        <v>1412</v>
      </c>
      <c r="C436" s="7" t="s">
        <v>2016</v>
      </c>
      <c r="D436" s="7" t="s">
        <v>172</v>
      </c>
      <c r="E436" s="7" t="s">
        <v>18</v>
      </c>
      <c r="F436" s="7" t="s">
        <v>19</v>
      </c>
      <c r="G436" s="7" t="s">
        <v>2015</v>
      </c>
      <c r="H436" s="20"/>
      <c r="J436" s="7" t="s">
        <v>2019</v>
      </c>
      <c r="M436" s="6">
        <v>44743</v>
      </c>
      <c r="O436" s="7" t="s">
        <v>31</v>
      </c>
      <c r="P436" s="7" t="s">
        <v>173</v>
      </c>
      <c r="Q436" s="7" t="s">
        <v>33</v>
      </c>
      <c r="R436" s="7" t="s">
        <v>145</v>
      </c>
      <c r="S436" s="7" t="s">
        <v>1413</v>
      </c>
      <c r="T436" s="7" t="s">
        <v>1414</v>
      </c>
      <c r="U436" s="7" t="s">
        <v>1415</v>
      </c>
      <c r="V436" s="7" t="s">
        <v>177</v>
      </c>
      <c r="X436" s="2" t="str">
        <f>HYPERLINK("https://hsdes.intel.com/resource/14013177761","14013177761")</f>
        <v>14013177761</v>
      </c>
    </row>
    <row r="437" spans="1:24" x14ac:dyDescent="0.3">
      <c r="A437" s="2" t="str">
        <f>HYPERLINK("https://hsdes.intel.com/resource/14013176969","14013176969")</f>
        <v>14013176969</v>
      </c>
      <c r="B437" s="7" t="s">
        <v>1416</v>
      </c>
      <c r="C437" s="7" t="s">
        <v>2016</v>
      </c>
      <c r="D437" s="7" t="s">
        <v>172</v>
      </c>
      <c r="E437" s="7" t="s">
        <v>120</v>
      </c>
      <c r="F437" s="7" t="s">
        <v>19</v>
      </c>
      <c r="G437" s="7" t="s">
        <v>2015</v>
      </c>
      <c r="J437" s="7" t="s">
        <v>2019</v>
      </c>
      <c r="M437" s="6">
        <v>44743</v>
      </c>
      <c r="O437" s="7" t="s">
        <v>20</v>
      </c>
      <c r="P437" s="7" t="s">
        <v>173</v>
      </c>
      <c r="Q437" s="7" t="s">
        <v>33</v>
      </c>
      <c r="R437" s="7" t="s">
        <v>23</v>
      </c>
      <c r="S437" s="7" t="s">
        <v>1417</v>
      </c>
      <c r="T437" s="7" t="s">
        <v>203</v>
      </c>
      <c r="U437" s="7" t="s">
        <v>1418</v>
      </c>
      <c r="V437" s="7" t="s">
        <v>177</v>
      </c>
      <c r="X437" s="2" t="str">
        <f>HYPERLINK("https://hsdes.intel.com/resource/14013176969","14013176969")</f>
        <v>14013176969</v>
      </c>
    </row>
    <row r="438" spans="1:24" x14ac:dyDescent="0.3">
      <c r="A438" s="2" t="str">
        <f>HYPERLINK("https://hsdes.intel.com/resource/14013176972","14013176972")</f>
        <v>14013176972</v>
      </c>
      <c r="B438" s="7" t="s">
        <v>1419</v>
      </c>
      <c r="C438" s="7" t="s">
        <v>2016</v>
      </c>
      <c r="D438" s="7" t="s">
        <v>172</v>
      </c>
      <c r="E438" s="7" t="s">
        <v>120</v>
      </c>
      <c r="F438" s="7" t="s">
        <v>19</v>
      </c>
      <c r="G438" s="7" t="s">
        <v>2015</v>
      </c>
      <c r="J438" s="7" t="s">
        <v>30</v>
      </c>
      <c r="M438" s="6"/>
      <c r="O438" s="7" t="s">
        <v>102</v>
      </c>
      <c r="P438" s="7" t="s">
        <v>173</v>
      </c>
      <c r="Q438" s="7" t="s">
        <v>33</v>
      </c>
      <c r="R438" s="7" t="s">
        <v>23</v>
      </c>
      <c r="S438" s="7" t="s">
        <v>1420</v>
      </c>
      <c r="T438" s="7" t="s">
        <v>203</v>
      </c>
      <c r="U438" s="7" t="s">
        <v>1421</v>
      </c>
      <c r="V438" s="7" t="s">
        <v>177</v>
      </c>
      <c r="X438" s="2" t="str">
        <f>HYPERLINK("https://hsdes.intel.com/resource/14013176972","14013176972")</f>
        <v>14013176972</v>
      </c>
    </row>
    <row r="439" spans="1:24" x14ac:dyDescent="0.3">
      <c r="A439" s="5" t="str">
        <f>HYPERLINK("https://hsdes.intel.com/resource/14013165299","14013165299")</f>
        <v>14013165299</v>
      </c>
      <c r="B439" s="7" t="s">
        <v>1422</v>
      </c>
      <c r="C439" s="7" t="s">
        <v>2016</v>
      </c>
      <c r="D439" s="7" t="s">
        <v>280</v>
      </c>
      <c r="E439" s="7" t="s">
        <v>18</v>
      </c>
      <c r="F439" s="7" t="s">
        <v>19</v>
      </c>
      <c r="G439" s="7" t="s">
        <v>2015</v>
      </c>
      <c r="J439" s="7" t="s">
        <v>2006</v>
      </c>
      <c r="M439" s="6">
        <v>44741</v>
      </c>
      <c r="O439" s="7" t="s">
        <v>31</v>
      </c>
      <c r="P439" s="7" t="s">
        <v>173</v>
      </c>
      <c r="Q439" s="7" t="s">
        <v>33</v>
      </c>
      <c r="R439" s="7" t="s">
        <v>23</v>
      </c>
      <c r="S439" s="7" t="s">
        <v>1423</v>
      </c>
      <c r="T439" s="7" t="s">
        <v>443</v>
      </c>
      <c r="U439" s="7" t="s">
        <v>1424</v>
      </c>
      <c r="V439" s="7" t="s">
        <v>283</v>
      </c>
      <c r="X439" s="2" t="str">
        <f>HYPERLINK("https://hsdes.intel.com/resource/14013165299","14013165299")</f>
        <v>14013165299</v>
      </c>
    </row>
    <row r="440" spans="1:24" x14ac:dyDescent="0.3">
      <c r="A440" s="22">
        <v>14013160122</v>
      </c>
      <c r="B440" s="7" t="s">
        <v>2010</v>
      </c>
      <c r="C440" s="7" t="s">
        <v>2016</v>
      </c>
      <c r="D440" s="7" t="s">
        <v>29</v>
      </c>
      <c r="E440" s="7" t="s">
        <v>18</v>
      </c>
      <c r="F440" s="7" t="s">
        <v>19</v>
      </c>
      <c r="G440" s="7" t="s">
        <v>2015</v>
      </c>
      <c r="J440" s="7" t="s">
        <v>2007</v>
      </c>
      <c r="M440" s="6">
        <v>44741</v>
      </c>
      <c r="O440" s="7" t="s">
        <v>102</v>
      </c>
      <c r="P440" s="7" t="s">
        <v>32</v>
      </c>
      <c r="Q440" s="7" t="s">
        <v>33</v>
      </c>
      <c r="R440" s="7" t="s">
        <v>23</v>
      </c>
      <c r="S440" s="7" t="s">
        <v>1425</v>
      </c>
      <c r="T440" s="7" t="s">
        <v>203</v>
      </c>
      <c r="U440" s="7" t="s">
        <v>1426</v>
      </c>
      <c r="V440" s="7" t="s">
        <v>37</v>
      </c>
      <c r="X440" s="22">
        <v>14013160122</v>
      </c>
    </row>
    <row r="441" spans="1:24" x14ac:dyDescent="0.3">
      <c r="A441" s="2" t="str">
        <f>HYPERLINK("https://hsdes.intel.com/resource/14013160745","14013160745")</f>
        <v>14013160745</v>
      </c>
      <c r="B441" s="7" t="s">
        <v>1427</v>
      </c>
      <c r="C441" s="7" t="s">
        <v>2016</v>
      </c>
      <c r="D441" s="7" t="s">
        <v>29</v>
      </c>
      <c r="E441" s="7" t="s">
        <v>18</v>
      </c>
      <c r="F441" s="7" t="s">
        <v>19</v>
      </c>
      <c r="G441" s="7" t="s">
        <v>2015</v>
      </c>
      <c r="J441" s="7" t="s">
        <v>30</v>
      </c>
      <c r="M441" s="6"/>
      <c r="O441" s="7" t="s">
        <v>31</v>
      </c>
      <c r="P441" s="7" t="s">
        <v>32</v>
      </c>
      <c r="Q441" s="7" t="s">
        <v>33</v>
      </c>
      <c r="R441" s="7" t="s">
        <v>23</v>
      </c>
      <c r="S441" s="7" t="s">
        <v>1428</v>
      </c>
      <c r="T441" s="7" t="s">
        <v>203</v>
      </c>
      <c r="U441" s="7" t="s">
        <v>1429</v>
      </c>
      <c r="V441" s="7" t="s">
        <v>37</v>
      </c>
      <c r="X441" s="2" t="str">
        <f>HYPERLINK("https://hsdes.intel.com/resource/14013160745","14013160745")</f>
        <v>14013160745</v>
      </c>
    </row>
    <row r="442" spans="1:24" x14ac:dyDescent="0.3">
      <c r="A442" s="2" t="str">
        <f>HYPERLINK("https://hsdes.intel.com/resource/14013160932","14013160932")</f>
        <v>14013160932</v>
      </c>
      <c r="B442" s="7" t="s">
        <v>1430</v>
      </c>
      <c r="C442" s="7" t="s">
        <v>2020</v>
      </c>
      <c r="D442" s="7" t="s">
        <v>272</v>
      </c>
      <c r="E442" s="7" t="s">
        <v>18</v>
      </c>
      <c r="F442" s="7" t="s">
        <v>19</v>
      </c>
      <c r="G442" s="7" t="s">
        <v>2015</v>
      </c>
      <c r="J442" s="7" t="s">
        <v>2019</v>
      </c>
      <c r="M442" s="6">
        <v>44743</v>
      </c>
      <c r="O442" s="7" t="s">
        <v>102</v>
      </c>
      <c r="P442" s="7" t="s">
        <v>76</v>
      </c>
      <c r="Q442" s="7" t="s">
        <v>33</v>
      </c>
      <c r="R442" s="7" t="s">
        <v>23</v>
      </c>
      <c r="S442" s="7" t="s">
        <v>1431</v>
      </c>
      <c r="T442" s="7" t="s">
        <v>1287</v>
      </c>
      <c r="U442" s="7" t="s">
        <v>1432</v>
      </c>
      <c r="V442" s="7" t="s">
        <v>275</v>
      </c>
      <c r="X442" s="2" t="str">
        <f>HYPERLINK("https://hsdes.intel.com/resource/14013160932","14013160932")</f>
        <v>14013160932</v>
      </c>
    </row>
    <row r="443" spans="1:24" x14ac:dyDescent="0.3">
      <c r="A443" s="2" t="str">
        <f>HYPERLINK("https://hsdes.intel.com/resource/16014845759","16014845759")</f>
        <v>16014845759</v>
      </c>
      <c r="B443" s="24" t="s">
        <v>1433</v>
      </c>
      <c r="C443" s="7" t="s">
        <v>2016</v>
      </c>
      <c r="D443" s="7" t="s">
        <v>414</v>
      </c>
      <c r="E443" s="7" t="s">
        <v>18</v>
      </c>
      <c r="F443" s="7" t="s">
        <v>19</v>
      </c>
      <c r="G443" s="7" t="s">
        <v>2015</v>
      </c>
      <c r="J443" s="7" t="s">
        <v>2018</v>
      </c>
      <c r="M443" s="6">
        <v>44746</v>
      </c>
      <c r="O443" s="7" t="s">
        <v>20</v>
      </c>
      <c r="P443" s="7" t="s">
        <v>161</v>
      </c>
      <c r="Q443" s="7" t="s">
        <v>33</v>
      </c>
      <c r="R443" s="7" t="s">
        <v>145</v>
      </c>
      <c r="T443" s="7" t="s">
        <v>416</v>
      </c>
      <c r="U443" s="7" t="s">
        <v>1434</v>
      </c>
      <c r="X443" s="2" t="str">
        <f>HYPERLINK("https://hsdes.intel.com/resource/16014845759","16014845759")</f>
        <v>16014845759</v>
      </c>
    </row>
    <row r="444" spans="1:24" x14ac:dyDescent="0.3">
      <c r="A444" s="2" t="str">
        <f>HYPERLINK("https://hsdes.intel.com/resource/14013162433","14013162433")</f>
        <v>14013162433</v>
      </c>
      <c r="B444" s="7" t="s">
        <v>1435</v>
      </c>
      <c r="C444" s="7" t="s">
        <v>2020</v>
      </c>
      <c r="D444" s="7" t="s">
        <v>264</v>
      </c>
      <c r="E444" s="7" t="s">
        <v>18</v>
      </c>
      <c r="F444" s="7" t="s">
        <v>19</v>
      </c>
      <c r="G444" s="7" t="s">
        <v>2015</v>
      </c>
      <c r="H444" s="20"/>
      <c r="J444" s="7" t="s">
        <v>2022</v>
      </c>
      <c r="M444" s="6">
        <v>44743</v>
      </c>
      <c r="O444" s="7" t="s">
        <v>31</v>
      </c>
      <c r="P444" s="7" t="s">
        <v>32</v>
      </c>
      <c r="Q444" s="7" t="s">
        <v>33</v>
      </c>
      <c r="R444" s="7" t="s">
        <v>145</v>
      </c>
      <c r="S444" s="7" t="s">
        <v>1436</v>
      </c>
      <c r="T444" s="7" t="s">
        <v>241</v>
      </c>
      <c r="U444" s="7" t="s">
        <v>1437</v>
      </c>
      <c r="V444" s="7" t="s">
        <v>267</v>
      </c>
      <c r="X444" s="2" t="str">
        <f>HYPERLINK("https://hsdes.intel.com/resource/14013162433","14013162433")</f>
        <v>14013162433</v>
      </c>
    </row>
    <row r="445" spans="1:24" x14ac:dyDescent="0.3">
      <c r="A445" s="2" t="str">
        <f>HYPERLINK("https://hsdes.intel.com/resource/14013162422","14013162422")</f>
        <v>14013162422</v>
      </c>
      <c r="B445" s="7" t="s">
        <v>1438</v>
      </c>
      <c r="C445" s="7" t="s">
        <v>2020</v>
      </c>
      <c r="D445" s="7" t="s">
        <v>264</v>
      </c>
      <c r="E445" s="7" t="s">
        <v>18</v>
      </c>
      <c r="F445" s="7" t="s">
        <v>19</v>
      </c>
      <c r="G445" s="7" t="s">
        <v>2015</v>
      </c>
      <c r="H445" s="20"/>
      <c r="J445" s="7" t="s">
        <v>2022</v>
      </c>
      <c r="M445" s="6">
        <v>44743</v>
      </c>
      <c r="O445" s="7" t="s">
        <v>31</v>
      </c>
      <c r="P445" s="7" t="s">
        <v>32</v>
      </c>
      <c r="Q445" s="7" t="s">
        <v>33</v>
      </c>
      <c r="R445" s="7" t="s">
        <v>145</v>
      </c>
      <c r="S445" s="7" t="s">
        <v>1439</v>
      </c>
      <c r="T445" s="7" t="s">
        <v>241</v>
      </c>
      <c r="U445" s="7" t="s">
        <v>1440</v>
      </c>
      <c r="V445" s="7" t="s">
        <v>267</v>
      </c>
      <c r="X445" s="2" t="str">
        <f>HYPERLINK("https://hsdes.intel.com/resource/14013162422","14013162422")</f>
        <v>14013162422</v>
      </c>
    </row>
    <row r="446" spans="1:24" x14ac:dyDescent="0.3">
      <c r="A446" s="2" t="str">
        <f>HYPERLINK("https://hsdes.intel.com/resource/14013159180","14013159180")</f>
        <v>14013159180</v>
      </c>
      <c r="B446" s="7" t="s">
        <v>1441</v>
      </c>
      <c r="C446" s="7" t="s">
        <v>2016</v>
      </c>
      <c r="D446" s="7" t="s">
        <v>17</v>
      </c>
      <c r="E446" s="7" t="s">
        <v>18</v>
      </c>
      <c r="F446" s="7" t="s">
        <v>19</v>
      </c>
      <c r="G446" s="7" t="s">
        <v>2015</v>
      </c>
      <c r="J446" s="7" t="s">
        <v>2007</v>
      </c>
      <c r="M446" s="6">
        <v>44742</v>
      </c>
      <c r="O446" s="7" t="s">
        <v>102</v>
      </c>
      <c r="P446" s="7" t="s">
        <v>21</v>
      </c>
      <c r="Q446" s="7" t="s">
        <v>33</v>
      </c>
      <c r="R446" s="7" t="s">
        <v>145</v>
      </c>
      <c r="S446" s="7" t="s">
        <v>1442</v>
      </c>
      <c r="T446" s="7" t="s">
        <v>25</v>
      </c>
      <c r="U446" s="7" t="s">
        <v>1443</v>
      </c>
      <c r="V446" s="7" t="s">
        <v>27</v>
      </c>
      <c r="X446" s="2" t="str">
        <f>HYPERLINK("https://hsdes.intel.com/resource/14013159180","14013159180")</f>
        <v>14013159180</v>
      </c>
    </row>
    <row r="447" spans="1:24" x14ac:dyDescent="0.3">
      <c r="A447" s="2" t="str">
        <f>HYPERLINK("https://hsdes.intel.com/resource/14013182314","14013182314")</f>
        <v>14013182314</v>
      </c>
      <c r="B447" s="7" t="s">
        <v>1444</v>
      </c>
      <c r="C447" s="7" t="s">
        <v>2016</v>
      </c>
      <c r="D447" s="7" t="s">
        <v>254</v>
      </c>
      <c r="E447" s="7" t="s">
        <v>18</v>
      </c>
      <c r="F447" s="7" t="s">
        <v>19</v>
      </c>
      <c r="G447" s="7" t="s">
        <v>2015</v>
      </c>
      <c r="J447" s="7" t="s">
        <v>2007</v>
      </c>
      <c r="M447" s="6">
        <v>44742</v>
      </c>
      <c r="O447" s="7" t="s">
        <v>31</v>
      </c>
      <c r="P447" s="7" t="s">
        <v>161</v>
      </c>
      <c r="Q447" s="7" t="s">
        <v>33</v>
      </c>
      <c r="R447" s="7" t="s">
        <v>23</v>
      </c>
      <c r="S447" s="7" t="s">
        <v>1445</v>
      </c>
      <c r="T447" s="7" t="s">
        <v>323</v>
      </c>
      <c r="U447" s="7" t="s">
        <v>1446</v>
      </c>
      <c r="V447" s="7" t="s">
        <v>164</v>
      </c>
      <c r="X447" s="2" t="str">
        <f>HYPERLINK("https://hsdes.intel.com/resource/14013182314","14013182314")</f>
        <v>14013182314</v>
      </c>
    </row>
    <row r="448" spans="1:24" x14ac:dyDescent="0.3">
      <c r="A448" s="2" t="str">
        <f>HYPERLINK("https://hsdes.intel.com/resource/14013169121","14013169121")</f>
        <v>14013169121</v>
      </c>
      <c r="B448" s="7" t="s">
        <v>1447</v>
      </c>
      <c r="C448" s="7" t="s">
        <v>2016</v>
      </c>
      <c r="D448" s="7" t="s">
        <v>414</v>
      </c>
      <c r="E448" s="7" t="s">
        <v>18</v>
      </c>
      <c r="F448" s="7" t="s">
        <v>19</v>
      </c>
      <c r="G448" s="7" t="s">
        <v>2015</v>
      </c>
      <c r="J448" s="7" t="s">
        <v>30</v>
      </c>
      <c r="M448" s="6"/>
      <c r="O448" s="7" t="s">
        <v>102</v>
      </c>
      <c r="P448" s="7" t="s">
        <v>161</v>
      </c>
      <c r="Q448" s="7" t="s">
        <v>33</v>
      </c>
      <c r="R448" s="7" t="s">
        <v>23</v>
      </c>
      <c r="S448" s="7" t="s">
        <v>1448</v>
      </c>
      <c r="T448" s="7" t="s">
        <v>416</v>
      </c>
      <c r="U448" s="7" t="s">
        <v>1449</v>
      </c>
      <c r="V448" s="7" t="s">
        <v>418</v>
      </c>
      <c r="X448" s="2" t="str">
        <f>HYPERLINK("https://hsdes.intel.com/resource/14013169121","14013169121")</f>
        <v>14013169121</v>
      </c>
    </row>
    <row r="449" spans="1:24" x14ac:dyDescent="0.3">
      <c r="A449" s="2" t="str">
        <f>HYPERLINK("https://hsdes.intel.com/resource/14013160780","14013160780")</f>
        <v>14013160780</v>
      </c>
      <c r="B449" s="7" t="s">
        <v>1450</v>
      </c>
      <c r="C449" s="7" t="s">
        <v>2020</v>
      </c>
      <c r="D449" s="7" t="s">
        <v>547</v>
      </c>
      <c r="E449" s="7" t="s">
        <v>18</v>
      </c>
      <c r="F449" s="7" t="s">
        <v>19</v>
      </c>
      <c r="G449" s="7" t="s">
        <v>2015</v>
      </c>
      <c r="J449" s="7" t="s">
        <v>2022</v>
      </c>
      <c r="M449" s="6">
        <v>44742</v>
      </c>
      <c r="O449" s="7" t="s">
        <v>31</v>
      </c>
      <c r="P449" s="7" t="s">
        <v>21</v>
      </c>
      <c r="Q449" s="7" t="s">
        <v>33</v>
      </c>
      <c r="R449" s="7" t="s">
        <v>145</v>
      </c>
      <c r="S449" s="7" t="s">
        <v>1451</v>
      </c>
      <c r="T449" s="7" t="s">
        <v>938</v>
      </c>
      <c r="U449" s="7" t="s">
        <v>1452</v>
      </c>
      <c r="V449" s="7" t="s">
        <v>170</v>
      </c>
      <c r="X449" s="2" t="str">
        <f>HYPERLINK("https://hsdes.intel.com/resource/14013160780","14013160780")</f>
        <v>14013160780</v>
      </c>
    </row>
    <row r="450" spans="1:24" x14ac:dyDescent="0.3">
      <c r="A450" s="5" t="str">
        <f>HYPERLINK("https://hsdes.intel.com/resource/14013173084","14013173084")</f>
        <v>14013173084</v>
      </c>
      <c r="B450" s="7" t="s">
        <v>1453</v>
      </c>
      <c r="C450" s="7" t="s">
        <v>2020</v>
      </c>
      <c r="D450" s="7" t="s">
        <v>280</v>
      </c>
      <c r="E450" s="7" t="s">
        <v>18</v>
      </c>
      <c r="F450" s="7" t="s">
        <v>19</v>
      </c>
      <c r="G450" s="7" t="s">
        <v>2015</v>
      </c>
      <c r="H450" s="20"/>
      <c r="J450" s="7" t="s">
        <v>2022</v>
      </c>
      <c r="M450" s="6">
        <v>44742</v>
      </c>
      <c r="O450" s="7" t="s">
        <v>31</v>
      </c>
      <c r="P450" s="7" t="s">
        <v>21</v>
      </c>
      <c r="Q450" s="7" t="s">
        <v>33</v>
      </c>
      <c r="R450" s="7" t="s">
        <v>23</v>
      </c>
      <c r="S450" s="7" t="s">
        <v>1454</v>
      </c>
      <c r="T450" s="7" t="s">
        <v>203</v>
      </c>
      <c r="U450" s="7" t="s">
        <v>1455</v>
      </c>
      <c r="V450" s="7" t="s">
        <v>170</v>
      </c>
      <c r="X450" s="2" t="str">
        <f>HYPERLINK("https://hsdes.intel.com/resource/14013173084","14013173084")</f>
        <v>14013173084</v>
      </c>
    </row>
    <row r="451" spans="1:24" x14ac:dyDescent="0.3">
      <c r="A451" s="5" t="str">
        <f>HYPERLINK("https://hsdes.intel.com/resource/14013121481","14013121481")</f>
        <v>14013121481</v>
      </c>
      <c r="B451" s="7" t="s">
        <v>1456</v>
      </c>
      <c r="C451" s="7" t="s">
        <v>2016</v>
      </c>
      <c r="D451" s="7" t="s">
        <v>575</v>
      </c>
      <c r="E451" s="7" t="s">
        <v>18</v>
      </c>
      <c r="F451" s="7" t="s">
        <v>19</v>
      </c>
      <c r="G451" s="7" t="s">
        <v>2015</v>
      </c>
      <c r="J451" s="7" t="s">
        <v>2007</v>
      </c>
      <c r="M451" s="6">
        <v>44741</v>
      </c>
      <c r="O451" s="7" t="s">
        <v>20</v>
      </c>
      <c r="P451" s="7" t="s">
        <v>21</v>
      </c>
      <c r="Q451" s="7" t="s">
        <v>33</v>
      </c>
      <c r="R451" s="7" t="s">
        <v>23</v>
      </c>
      <c r="S451" s="7" t="s">
        <v>1457</v>
      </c>
      <c r="T451" s="7" t="s">
        <v>44</v>
      </c>
      <c r="U451" s="7" t="s">
        <v>1458</v>
      </c>
      <c r="V451" s="7" t="s">
        <v>37</v>
      </c>
      <c r="X451" s="5" t="str">
        <f>HYPERLINK("https://hsdes.intel.com/resource/14013121481","14013121481")</f>
        <v>14013121481</v>
      </c>
    </row>
    <row r="452" spans="1:24" x14ac:dyDescent="0.3">
      <c r="A452" s="2" t="str">
        <f>HYPERLINK("https://hsdes.intel.com/resource/14013163074","14013163074")</f>
        <v>14013163074</v>
      </c>
      <c r="B452" s="7" t="s">
        <v>1459</v>
      </c>
      <c r="C452" s="7" t="s">
        <v>1968</v>
      </c>
      <c r="D452" s="7" t="s">
        <v>414</v>
      </c>
      <c r="E452" s="7" t="s">
        <v>18</v>
      </c>
      <c r="F452" s="7" t="s">
        <v>19</v>
      </c>
      <c r="G452" s="7" t="s">
        <v>1999</v>
      </c>
      <c r="J452" s="7" t="s">
        <v>2019</v>
      </c>
      <c r="L452" s="7" t="s">
        <v>1460</v>
      </c>
      <c r="M452" s="6"/>
      <c r="O452" s="7" t="s">
        <v>31</v>
      </c>
      <c r="P452" s="7" t="s">
        <v>161</v>
      </c>
      <c r="Q452" s="7" t="s">
        <v>33</v>
      </c>
      <c r="R452" s="7" t="s">
        <v>23</v>
      </c>
      <c r="S452" s="7" t="s">
        <v>1461</v>
      </c>
      <c r="T452" s="7" t="s">
        <v>1234</v>
      </c>
      <c r="U452" s="7" t="s">
        <v>1462</v>
      </c>
      <c r="V452" s="7" t="s">
        <v>418</v>
      </c>
      <c r="X452" s="2" t="str">
        <f>HYPERLINK("https://hsdes.intel.com/resource/14013163074","14013163074")</f>
        <v>14013163074</v>
      </c>
    </row>
    <row r="453" spans="1:24" x14ac:dyDescent="0.3">
      <c r="A453" s="2" t="str">
        <f>HYPERLINK("https://hsdes.intel.com/resource/14013182355","14013182355")</f>
        <v>14013182355</v>
      </c>
      <c r="B453" s="7" t="s">
        <v>1463</v>
      </c>
      <c r="C453" s="7" t="s">
        <v>2016</v>
      </c>
      <c r="D453" s="7" t="s">
        <v>17</v>
      </c>
      <c r="E453" s="7" t="s">
        <v>18</v>
      </c>
      <c r="F453" s="7" t="s">
        <v>19</v>
      </c>
      <c r="G453" s="7" t="s">
        <v>2015</v>
      </c>
      <c r="J453" s="7" t="s">
        <v>2007</v>
      </c>
      <c r="M453" s="6">
        <v>44742</v>
      </c>
      <c r="O453" s="7" t="s">
        <v>20</v>
      </c>
      <c r="P453" s="7" t="s">
        <v>21</v>
      </c>
      <c r="Q453" s="7" t="s">
        <v>33</v>
      </c>
      <c r="R453" s="7" t="s">
        <v>23</v>
      </c>
      <c r="S453" s="7" t="s">
        <v>1464</v>
      </c>
      <c r="T453" s="7" t="s">
        <v>114</v>
      </c>
      <c r="U453" s="7" t="s">
        <v>1465</v>
      </c>
      <c r="V453" s="7" t="s">
        <v>27</v>
      </c>
      <c r="X453" s="2" t="str">
        <f>HYPERLINK("https://hsdes.intel.com/resource/14013182355","14013182355")</f>
        <v>14013182355</v>
      </c>
    </row>
    <row r="454" spans="1:24" x14ac:dyDescent="0.3">
      <c r="A454" s="2" t="str">
        <f>HYPERLINK("https://hsdes.intel.com/resource/14013182348","14013182348")</f>
        <v>14013182348</v>
      </c>
      <c r="B454" s="7" t="s">
        <v>1466</v>
      </c>
      <c r="C454" s="7" t="s">
        <v>2016</v>
      </c>
      <c r="D454" s="7" t="s">
        <v>17</v>
      </c>
      <c r="E454" s="7" t="s">
        <v>18</v>
      </c>
      <c r="F454" s="7" t="s">
        <v>19</v>
      </c>
      <c r="G454" s="7" t="s">
        <v>2015</v>
      </c>
      <c r="J454" s="7" t="s">
        <v>2007</v>
      </c>
      <c r="M454" s="6">
        <v>44742</v>
      </c>
      <c r="O454" s="7" t="s">
        <v>20</v>
      </c>
      <c r="P454" s="7" t="s">
        <v>21</v>
      </c>
      <c r="Q454" s="7" t="s">
        <v>33</v>
      </c>
      <c r="R454" s="7" t="s">
        <v>23</v>
      </c>
      <c r="S454" s="7" t="s">
        <v>1467</v>
      </c>
      <c r="T454" s="7" t="s">
        <v>114</v>
      </c>
      <c r="U454" s="7" t="s">
        <v>1468</v>
      </c>
      <c r="V454" s="7" t="s">
        <v>27</v>
      </c>
      <c r="X454" s="2" t="str">
        <f>HYPERLINK("https://hsdes.intel.com/resource/14013182348","14013182348")</f>
        <v>14013182348</v>
      </c>
    </row>
    <row r="455" spans="1:24" x14ac:dyDescent="0.3">
      <c r="A455" s="5" t="str">
        <f>HYPERLINK("https://hsdes.intel.com/resource/14013160593","14013160593")</f>
        <v>14013160593</v>
      </c>
      <c r="B455" s="7" t="s">
        <v>1469</v>
      </c>
      <c r="C455" s="7" t="s">
        <v>2020</v>
      </c>
      <c r="D455" s="7" t="s">
        <v>547</v>
      </c>
      <c r="E455" s="7" t="s">
        <v>18</v>
      </c>
      <c r="F455" s="7" t="s">
        <v>19</v>
      </c>
      <c r="G455" s="7" t="s">
        <v>2015</v>
      </c>
      <c r="J455" s="7" t="s">
        <v>2022</v>
      </c>
      <c r="L455" s="10"/>
      <c r="M455" s="6">
        <v>44742</v>
      </c>
      <c r="O455" s="7" t="s">
        <v>31</v>
      </c>
      <c r="P455" s="7" t="s">
        <v>21</v>
      </c>
      <c r="Q455" s="7" t="s">
        <v>33</v>
      </c>
      <c r="R455" s="7" t="s">
        <v>23</v>
      </c>
      <c r="S455" s="7" t="s">
        <v>1470</v>
      </c>
      <c r="T455" s="7" t="s">
        <v>203</v>
      </c>
      <c r="U455" s="7" t="s">
        <v>1471</v>
      </c>
      <c r="V455" s="7" t="s">
        <v>170</v>
      </c>
      <c r="X455" s="2" t="str">
        <f>HYPERLINK("https://hsdes.intel.com/resource/14013160593","14013160593")</f>
        <v>14013160593</v>
      </c>
    </row>
    <row r="456" spans="1:24" x14ac:dyDescent="0.3">
      <c r="A456" s="2" t="str">
        <f>HYPERLINK("https://hsdes.intel.com/resource/14013176673","14013176673")</f>
        <v>14013176673</v>
      </c>
      <c r="B456" s="7" t="s">
        <v>1472</v>
      </c>
      <c r="C456" s="7" t="s">
        <v>2016</v>
      </c>
      <c r="D456" s="7" t="s">
        <v>272</v>
      </c>
      <c r="E456" s="7" t="s">
        <v>18</v>
      </c>
      <c r="F456" s="7" t="s">
        <v>19</v>
      </c>
      <c r="G456" s="7" t="s">
        <v>2015</v>
      </c>
      <c r="J456" s="7" t="s">
        <v>2026</v>
      </c>
      <c r="M456" s="6">
        <v>44746</v>
      </c>
      <c r="O456" s="7" t="s">
        <v>20</v>
      </c>
      <c r="P456" s="7" t="s">
        <v>76</v>
      </c>
      <c r="Q456" s="7" t="s">
        <v>33</v>
      </c>
      <c r="R456" s="7" t="s">
        <v>23</v>
      </c>
      <c r="S456" s="7" t="s">
        <v>1473</v>
      </c>
      <c r="T456" s="7" t="s">
        <v>1474</v>
      </c>
      <c r="U456" s="7" t="s">
        <v>1475</v>
      </c>
      <c r="V456" s="7" t="s">
        <v>275</v>
      </c>
      <c r="X456" s="2" t="str">
        <f>HYPERLINK("https://hsdes.intel.com/resource/14013176673","14013176673")</f>
        <v>14013176673</v>
      </c>
    </row>
    <row r="457" spans="1:24" x14ac:dyDescent="0.3">
      <c r="A457" s="2" t="str">
        <f>HYPERLINK("https://hsdes.intel.com/resource/14013176664","14013176664")</f>
        <v>14013176664</v>
      </c>
      <c r="B457" s="7" t="s">
        <v>1476</v>
      </c>
      <c r="C457" s="7" t="s">
        <v>2016</v>
      </c>
      <c r="D457" s="7" t="s">
        <v>272</v>
      </c>
      <c r="E457" s="7" t="s">
        <v>18</v>
      </c>
      <c r="F457" s="7" t="s">
        <v>19</v>
      </c>
      <c r="G457" s="7" t="s">
        <v>2015</v>
      </c>
      <c r="J457" s="7" t="s">
        <v>2026</v>
      </c>
      <c r="M457" s="6">
        <v>44746</v>
      </c>
      <c r="O457" s="7" t="s">
        <v>20</v>
      </c>
      <c r="P457" s="7" t="s">
        <v>76</v>
      </c>
      <c r="Q457" s="7" t="s">
        <v>33</v>
      </c>
      <c r="R457" s="7" t="s">
        <v>23</v>
      </c>
      <c r="S457" s="7" t="s">
        <v>1477</v>
      </c>
      <c r="T457" s="7" t="s">
        <v>1474</v>
      </c>
      <c r="U457" s="7" t="s">
        <v>1478</v>
      </c>
      <c r="V457" s="7" t="s">
        <v>275</v>
      </c>
      <c r="X457" s="2" t="str">
        <f>HYPERLINK("https://hsdes.intel.com/resource/14013176664","14013176664")</f>
        <v>14013176664</v>
      </c>
    </row>
    <row r="458" spans="1:24" x14ac:dyDescent="0.3">
      <c r="A458" s="5" t="str">
        <f>HYPERLINK("https://hsdes.intel.com/resource/14013173239","14013173239")</f>
        <v>14013173239</v>
      </c>
      <c r="B458" s="7" t="s">
        <v>1479</v>
      </c>
      <c r="C458" s="7" t="s">
        <v>2020</v>
      </c>
      <c r="D458" s="7" t="s">
        <v>280</v>
      </c>
      <c r="E458" s="7" t="s">
        <v>18</v>
      </c>
      <c r="F458" s="7" t="s">
        <v>19</v>
      </c>
      <c r="G458" s="7" t="s">
        <v>2015</v>
      </c>
      <c r="H458" s="20"/>
      <c r="J458" s="7" t="s">
        <v>2022</v>
      </c>
      <c r="M458" s="6">
        <v>44742</v>
      </c>
      <c r="O458" s="7" t="s">
        <v>31</v>
      </c>
      <c r="P458" s="7" t="s">
        <v>21</v>
      </c>
      <c r="Q458" s="7" t="s">
        <v>33</v>
      </c>
      <c r="R458" s="7" t="s">
        <v>23</v>
      </c>
      <c r="S458" s="7" t="s">
        <v>1480</v>
      </c>
      <c r="T458" s="7" t="s">
        <v>443</v>
      </c>
      <c r="U458" s="7" t="s">
        <v>1481</v>
      </c>
      <c r="V458" s="7" t="s">
        <v>170</v>
      </c>
      <c r="X458" s="2" t="str">
        <f>HYPERLINK("https://hsdes.intel.com/resource/14013173239","14013173239")</f>
        <v>14013173239</v>
      </c>
    </row>
    <row r="459" spans="1:24" x14ac:dyDescent="0.3">
      <c r="A459" s="5" t="str">
        <f>HYPERLINK("https://hsdes.intel.com/resource/14013173237","14013173237")</f>
        <v>14013173237</v>
      </c>
      <c r="B459" s="7" t="s">
        <v>1482</v>
      </c>
      <c r="C459" s="7" t="s">
        <v>2020</v>
      </c>
      <c r="D459" s="7" t="s">
        <v>280</v>
      </c>
      <c r="E459" s="7" t="s">
        <v>18</v>
      </c>
      <c r="F459" s="7" t="s">
        <v>19</v>
      </c>
      <c r="G459" s="7" t="s">
        <v>2015</v>
      </c>
      <c r="J459" s="7" t="s">
        <v>2022</v>
      </c>
      <c r="M459" s="6">
        <v>44742</v>
      </c>
      <c r="O459" s="7" t="s">
        <v>31</v>
      </c>
      <c r="P459" s="7" t="s">
        <v>21</v>
      </c>
      <c r="Q459" s="7" t="s">
        <v>33</v>
      </c>
      <c r="R459" s="7" t="s">
        <v>1117</v>
      </c>
      <c r="S459" s="7" t="s">
        <v>1483</v>
      </c>
      <c r="T459" s="7" t="s">
        <v>241</v>
      </c>
      <c r="U459" s="7" t="s">
        <v>1484</v>
      </c>
      <c r="V459" s="7" t="s">
        <v>170</v>
      </c>
      <c r="X459" s="2" t="str">
        <f>HYPERLINK("https://hsdes.intel.com/resource/14013173237","14013173237")</f>
        <v>14013173237</v>
      </c>
    </row>
    <row r="460" spans="1:24" x14ac:dyDescent="0.3">
      <c r="A460" s="2" t="str">
        <f>HYPERLINK("https://hsdes.intel.com/resource/14013173234","14013173234")</f>
        <v>14013173234</v>
      </c>
      <c r="B460" s="7" t="s">
        <v>1485</v>
      </c>
      <c r="C460" s="7" t="s">
        <v>2020</v>
      </c>
      <c r="D460" s="7" t="s">
        <v>280</v>
      </c>
      <c r="E460" s="7" t="s">
        <v>18</v>
      </c>
      <c r="F460" s="7" t="s">
        <v>19</v>
      </c>
      <c r="G460" s="7" t="s">
        <v>2015</v>
      </c>
      <c r="J460" s="7" t="s">
        <v>2022</v>
      </c>
      <c r="M460" s="6">
        <v>44742</v>
      </c>
      <c r="O460" s="7" t="s">
        <v>31</v>
      </c>
      <c r="P460" s="7" t="s">
        <v>21</v>
      </c>
      <c r="Q460" s="7" t="s">
        <v>33</v>
      </c>
      <c r="R460" s="7" t="s">
        <v>23</v>
      </c>
      <c r="S460" s="7" t="s">
        <v>1486</v>
      </c>
      <c r="T460" s="7" t="s">
        <v>1487</v>
      </c>
      <c r="U460" s="7" t="s">
        <v>1488</v>
      </c>
      <c r="V460" s="7" t="s">
        <v>170</v>
      </c>
      <c r="X460" s="2" t="str">
        <f>HYPERLINK("https://hsdes.intel.com/resource/14013173234","14013173234")</f>
        <v>14013173234</v>
      </c>
    </row>
    <row r="461" spans="1:24" x14ac:dyDescent="0.3">
      <c r="A461" s="2" t="str">
        <f>HYPERLINK("https://hsdes.intel.com/resource/14013173236","14013173236")</f>
        <v>14013173236</v>
      </c>
      <c r="B461" s="7" t="s">
        <v>1489</v>
      </c>
      <c r="C461" s="7" t="s">
        <v>2020</v>
      </c>
      <c r="D461" s="7" t="s">
        <v>280</v>
      </c>
      <c r="E461" s="7" t="s">
        <v>18</v>
      </c>
      <c r="F461" s="7" t="s">
        <v>19</v>
      </c>
      <c r="G461" s="7" t="s">
        <v>2015</v>
      </c>
      <c r="J461" s="7" t="s">
        <v>2022</v>
      </c>
      <c r="M461" s="6">
        <v>44742</v>
      </c>
      <c r="O461" s="7" t="s">
        <v>102</v>
      </c>
      <c r="P461" s="7" t="s">
        <v>21</v>
      </c>
      <c r="Q461" s="7" t="s">
        <v>33</v>
      </c>
      <c r="R461" s="7" t="s">
        <v>23</v>
      </c>
      <c r="S461" s="7" t="s">
        <v>1490</v>
      </c>
      <c r="T461" s="7" t="s">
        <v>443</v>
      </c>
      <c r="U461" s="7" t="s">
        <v>1491</v>
      </c>
      <c r="V461" s="7" t="s">
        <v>170</v>
      </c>
      <c r="X461" s="2" t="str">
        <f>HYPERLINK("https://hsdes.intel.com/resource/14013173236","14013173236")</f>
        <v>14013173236</v>
      </c>
    </row>
    <row r="462" spans="1:24" x14ac:dyDescent="0.3">
      <c r="A462" s="2" t="str">
        <f>HYPERLINK("https://hsdes.intel.com/resource/14013160880","14013160880")</f>
        <v>14013160880</v>
      </c>
      <c r="B462" s="7" t="s">
        <v>1492</v>
      </c>
      <c r="C462" s="7" t="s">
        <v>2016</v>
      </c>
      <c r="D462" s="7" t="s">
        <v>264</v>
      </c>
      <c r="E462" s="7" t="s">
        <v>18</v>
      </c>
      <c r="F462" s="7" t="s">
        <v>19</v>
      </c>
      <c r="G462" s="7" t="s">
        <v>2015</v>
      </c>
      <c r="H462" s="20"/>
      <c r="J462" s="7" t="s">
        <v>2026</v>
      </c>
      <c r="M462" s="6">
        <v>44747</v>
      </c>
      <c r="O462" s="7" t="s">
        <v>31</v>
      </c>
      <c r="P462" s="7" t="s">
        <v>32</v>
      </c>
      <c r="Q462" s="7" t="s">
        <v>33</v>
      </c>
      <c r="R462" s="7" t="s">
        <v>23</v>
      </c>
      <c r="S462" s="7" t="s">
        <v>1493</v>
      </c>
      <c r="T462" s="7" t="s">
        <v>323</v>
      </c>
      <c r="U462" s="7" t="s">
        <v>1494</v>
      </c>
      <c r="V462" s="7" t="s">
        <v>267</v>
      </c>
      <c r="X462" s="2" t="str">
        <f>HYPERLINK("https://hsdes.intel.com/resource/14013160880","14013160880")</f>
        <v>14013160880</v>
      </c>
    </row>
    <row r="463" spans="1:24" x14ac:dyDescent="0.3">
      <c r="A463" s="2" t="str">
        <f>HYPERLINK("https://hsdes.intel.com/resource/14013163434","14013163434")</f>
        <v>14013163434</v>
      </c>
      <c r="B463" s="20" t="s">
        <v>1495</v>
      </c>
      <c r="C463" s="7" t="s">
        <v>2016</v>
      </c>
      <c r="D463" s="7" t="s">
        <v>17</v>
      </c>
      <c r="E463" s="7" t="s">
        <v>18</v>
      </c>
      <c r="F463" s="7" t="s">
        <v>19</v>
      </c>
      <c r="G463" s="7" t="s">
        <v>2015</v>
      </c>
      <c r="J463" s="7" t="s">
        <v>2007</v>
      </c>
      <c r="L463" s="7" t="s">
        <v>1978</v>
      </c>
      <c r="M463" s="6">
        <v>44743</v>
      </c>
      <c r="O463" s="7" t="s">
        <v>20</v>
      </c>
      <c r="P463" s="7" t="s">
        <v>21</v>
      </c>
      <c r="Q463" s="7" t="s">
        <v>33</v>
      </c>
      <c r="R463" s="7" t="s">
        <v>23</v>
      </c>
      <c r="S463" s="7" t="s">
        <v>1496</v>
      </c>
      <c r="T463" s="7" t="s">
        <v>357</v>
      </c>
      <c r="U463" s="7" t="s">
        <v>1497</v>
      </c>
      <c r="V463" s="7" t="s">
        <v>27</v>
      </c>
      <c r="X463" s="2" t="str">
        <f>HYPERLINK("https://hsdes.intel.com/resource/14013163434","14013163434")</f>
        <v>14013163434</v>
      </c>
    </row>
    <row r="464" spans="1:24" x14ac:dyDescent="0.3">
      <c r="A464" s="2" t="str">
        <f>HYPERLINK("https://hsdes.intel.com/resource/14013183869","14013183869")</f>
        <v>14013183869</v>
      </c>
      <c r="B464" s="7" t="s">
        <v>1498</v>
      </c>
      <c r="C464" s="7" t="s">
        <v>2016</v>
      </c>
      <c r="D464" s="7" t="s">
        <v>543</v>
      </c>
      <c r="E464" s="7" t="s">
        <v>18</v>
      </c>
      <c r="F464" s="7" t="s">
        <v>19</v>
      </c>
      <c r="G464" s="7" t="s">
        <v>2015</v>
      </c>
      <c r="J464" s="7" t="s">
        <v>2018</v>
      </c>
      <c r="M464" s="6">
        <v>44742</v>
      </c>
      <c r="O464" s="7" t="s">
        <v>31</v>
      </c>
      <c r="P464" s="7" t="s">
        <v>184</v>
      </c>
      <c r="Q464" s="7" t="s">
        <v>33</v>
      </c>
      <c r="R464" s="7" t="s">
        <v>145</v>
      </c>
      <c r="S464" s="7" t="s">
        <v>1499</v>
      </c>
      <c r="T464" s="7" t="s">
        <v>290</v>
      </c>
      <c r="U464" s="7" t="s">
        <v>1500</v>
      </c>
      <c r="V464" s="7" t="s">
        <v>187</v>
      </c>
      <c r="X464" s="2" t="str">
        <f>HYPERLINK("https://hsdes.intel.com/resource/14013183869","14013183869")</f>
        <v>14013183869</v>
      </c>
    </row>
    <row r="465" spans="1:24" x14ac:dyDescent="0.3">
      <c r="A465" s="2" t="str">
        <f>HYPERLINK("https://hsdes.intel.com/resource/14013185374","14013185374")</f>
        <v>14013185374</v>
      </c>
      <c r="B465" s="7" t="s">
        <v>1501</v>
      </c>
      <c r="C465" s="7" t="s">
        <v>2016</v>
      </c>
      <c r="D465" s="7" t="s">
        <v>543</v>
      </c>
      <c r="E465" s="7" t="s">
        <v>18</v>
      </c>
      <c r="F465" s="7" t="s">
        <v>19</v>
      </c>
      <c r="G465" s="7" t="s">
        <v>2015</v>
      </c>
      <c r="J465" s="7" t="s">
        <v>2018</v>
      </c>
      <c r="L465" s="12" t="s">
        <v>1368</v>
      </c>
      <c r="M465" s="6">
        <v>44742</v>
      </c>
      <c r="O465" s="7" t="s">
        <v>31</v>
      </c>
      <c r="P465" s="7" t="s">
        <v>184</v>
      </c>
      <c r="Q465" s="7" t="s">
        <v>33</v>
      </c>
      <c r="R465" s="7" t="s">
        <v>145</v>
      </c>
      <c r="S465" s="7" t="s">
        <v>1502</v>
      </c>
      <c r="T465" s="7" t="s">
        <v>290</v>
      </c>
      <c r="U465" s="7" t="s">
        <v>1503</v>
      </c>
      <c r="V465" s="7" t="s">
        <v>187</v>
      </c>
      <c r="X465" s="2" t="str">
        <f>HYPERLINK("https://hsdes.intel.com/resource/14013185374","14013185374")</f>
        <v>14013185374</v>
      </c>
    </row>
    <row r="466" spans="1:24" x14ac:dyDescent="0.3">
      <c r="A466" s="2" t="str">
        <f>HYPERLINK("https://hsdes.intel.com/resource/16013298943","16013298943")</f>
        <v>16013298943</v>
      </c>
      <c r="B466" s="20" t="s">
        <v>1504</v>
      </c>
      <c r="C466" s="7" t="s">
        <v>2020</v>
      </c>
      <c r="D466" s="7" t="s">
        <v>414</v>
      </c>
      <c r="E466" s="7" t="s">
        <v>120</v>
      </c>
      <c r="F466" s="7" t="s">
        <v>19</v>
      </c>
      <c r="G466" s="7" t="s">
        <v>2015</v>
      </c>
      <c r="H466" s="20"/>
      <c r="J466" s="7" t="s">
        <v>2022</v>
      </c>
      <c r="M466" s="6">
        <v>44746</v>
      </c>
      <c r="O466" s="7" t="s">
        <v>102</v>
      </c>
      <c r="P466" s="7" t="s">
        <v>161</v>
      </c>
      <c r="Q466" s="7" t="s">
        <v>33</v>
      </c>
      <c r="R466" s="7" t="s">
        <v>145</v>
      </c>
      <c r="T466" s="7" t="s">
        <v>416</v>
      </c>
      <c r="U466" s="7" t="s">
        <v>1255</v>
      </c>
      <c r="X466" s="2" t="str">
        <f>HYPERLINK("https://hsdes.intel.com/resource/16013298943","16013298943")</f>
        <v>16013298943</v>
      </c>
    </row>
    <row r="467" spans="1:24" x14ac:dyDescent="0.3">
      <c r="A467" s="2" t="str">
        <f>HYPERLINK("https://hsdes.intel.com/resource/16013298949","16013298949")</f>
        <v>16013298949</v>
      </c>
      <c r="B467" s="20" t="s">
        <v>1505</v>
      </c>
      <c r="C467" s="7" t="s">
        <v>2020</v>
      </c>
      <c r="D467" s="7" t="s">
        <v>414</v>
      </c>
      <c r="E467" s="7" t="s">
        <v>120</v>
      </c>
      <c r="F467" s="7" t="s">
        <v>19</v>
      </c>
      <c r="G467" s="7" t="s">
        <v>2015</v>
      </c>
      <c r="H467" s="20"/>
      <c r="J467" s="7" t="s">
        <v>2022</v>
      </c>
      <c r="M467" s="6">
        <v>44746</v>
      </c>
      <c r="O467" s="7" t="s">
        <v>102</v>
      </c>
      <c r="P467" s="7" t="s">
        <v>161</v>
      </c>
      <c r="Q467" s="7" t="s">
        <v>33</v>
      </c>
      <c r="R467" s="7" t="s">
        <v>145</v>
      </c>
      <c r="T467" s="7" t="s">
        <v>416</v>
      </c>
      <c r="U467" s="7" t="s">
        <v>1257</v>
      </c>
      <c r="X467" s="2" t="str">
        <f>HYPERLINK("https://hsdes.intel.com/resource/16013298949","16013298949")</f>
        <v>16013298949</v>
      </c>
    </row>
    <row r="468" spans="1:24" x14ac:dyDescent="0.3">
      <c r="A468" s="5" t="str">
        <f>HYPERLINK("https://hsdes.intel.com/resource/14013161557","14013161557")</f>
        <v>14013161557</v>
      </c>
      <c r="B468" s="7" t="s">
        <v>1506</v>
      </c>
      <c r="C468" s="7" t="s">
        <v>2016</v>
      </c>
      <c r="D468" s="7" t="s">
        <v>280</v>
      </c>
      <c r="E468" s="7" t="s">
        <v>18</v>
      </c>
      <c r="F468" s="7" t="s">
        <v>19</v>
      </c>
      <c r="G468" s="7" t="s">
        <v>2015</v>
      </c>
      <c r="J468" s="7" t="s">
        <v>2006</v>
      </c>
      <c r="M468" s="6">
        <v>44741</v>
      </c>
      <c r="O468" s="7" t="s">
        <v>31</v>
      </c>
      <c r="P468" s="7" t="s">
        <v>173</v>
      </c>
      <c r="Q468" s="7" t="s">
        <v>33</v>
      </c>
      <c r="R468" s="7" t="s">
        <v>23</v>
      </c>
      <c r="S468" s="7" t="s">
        <v>1507</v>
      </c>
      <c r="T468" s="7" t="s">
        <v>443</v>
      </c>
      <c r="U468" s="7" t="s">
        <v>1508</v>
      </c>
      <c r="V468" s="7" t="s">
        <v>283</v>
      </c>
      <c r="X468" s="2" t="str">
        <f>HYPERLINK("https://hsdes.intel.com/resource/14013161557","14013161557")</f>
        <v>14013161557</v>
      </c>
    </row>
    <row r="469" spans="1:24" x14ac:dyDescent="0.3">
      <c r="A469" s="2" t="str">
        <f>HYPERLINK("https://hsdes.intel.com/resource/14013161555","14013161555")</f>
        <v>14013161555</v>
      </c>
      <c r="B469" s="7" t="s">
        <v>1509</v>
      </c>
      <c r="C469" s="7" t="s">
        <v>2016</v>
      </c>
      <c r="D469" s="7" t="s">
        <v>280</v>
      </c>
      <c r="E469" s="7" t="s">
        <v>18</v>
      </c>
      <c r="F469" s="7" t="s">
        <v>19</v>
      </c>
      <c r="G469" s="7" t="s">
        <v>2015</v>
      </c>
      <c r="J469" s="7" t="s">
        <v>2006</v>
      </c>
      <c r="M469" s="6">
        <v>44741</v>
      </c>
      <c r="O469" s="7" t="s">
        <v>31</v>
      </c>
      <c r="P469" s="7" t="s">
        <v>173</v>
      </c>
      <c r="Q469" s="7" t="s">
        <v>33</v>
      </c>
      <c r="R469" s="7" t="s">
        <v>23</v>
      </c>
      <c r="S469" s="7" t="s">
        <v>1510</v>
      </c>
      <c r="T469" s="7" t="s">
        <v>443</v>
      </c>
      <c r="U469" s="7" t="s">
        <v>1511</v>
      </c>
      <c r="V469" s="7" t="s">
        <v>283</v>
      </c>
      <c r="X469" s="2" t="str">
        <f>HYPERLINK("https://hsdes.intel.com/resource/14013161555","14013161555")</f>
        <v>14013161555</v>
      </c>
    </row>
    <row r="470" spans="1:24" x14ac:dyDescent="0.3">
      <c r="A470" s="2" t="str">
        <f>HYPERLINK("https://hsdes.intel.com/resource/16013298850","16013298850")</f>
        <v>16013298850</v>
      </c>
      <c r="B470" s="7" t="s">
        <v>1512</v>
      </c>
      <c r="C470" s="7" t="s">
        <v>2020</v>
      </c>
      <c r="D470" s="7" t="s">
        <v>414</v>
      </c>
      <c r="E470" s="7" t="s">
        <v>120</v>
      </c>
      <c r="F470" s="7" t="s">
        <v>19</v>
      </c>
      <c r="G470" s="7" t="s">
        <v>2015</v>
      </c>
      <c r="H470" s="20"/>
      <c r="J470" s="7" t="s">
        <v>2022</v>
      </c>
      <c r="L470" s="6"/>
      <c r="M470" s="6">
        <v>44746</v>
      </c>
      <c r="O470" s="7" t="s">
        <v>102</v>
      </c>
      <c r="P470" s="7" t="s">
        <v>161</v>
      </c>
      <c r="Q470" s="7" t="s">
        <v>33</v>
      </c>
      <c r="R470" s="7" t="s">
        <v>145</v>
      </c>
      <c r="T470" s="7" t="s">
        <v>416</v>
      </c>
      <c r="U470" s="7" t="s">
        <v>1513</v>
      </c>
      <c r="X470" s="5" t="str">
        <f>HYPERLINK("https://hsdes.intel.com/resource/16013298850","16013298850")</f>
        <v>16013298850</v>
      </c>
    </row>
    <row r="471" spans="1:24" x14ac:dyDescent="0.3">
      <c r="A471" s="2" t="str">
        <f>HYPERLINK("https://hsdes.intel.com/resource/16013298865","16013298865")</f>
        <v>16013298865</v>
      </c>
      <c r="B471" s="7" t="s">
        <v>1514</v>
      </c>
      <c r="C471" s="7" t="s">
        <v>2020</v>
      </c>
      <c r="D471" s="7" t="s">
        <v>414</v>
      </c>
      <c r="E471" s="7" t="s">
        <v>120</v>
      </c>
      <c r="F471" s="7" t="s">
        <v>19</v>
      </c>
      <c r="G471" s="7" t="s">
        <v>2015</v>
      </c>
      <c r="H471" s="20"/>
      <c r="J471" s="7" t="s">
        <v>2022</v>
      </c>
      <c r="M471" s="6">
        <v>44746</v>
      </c>
      <c r="O471" s="7" t="s">
        <v>102</v>
      </c>
      <c r="P471" s="7" t="s">
        <v>161</v>
      </c>
      <c r="Q471" s="7" t="s">
        <v>33</v>
      </c>
      <c r="R471" s="7" t="s">
        <v>145</v>
      </c>
      <c r="T471" s="7" t="s">
        <v>416</v>
      </c>
      <c r="U471" s="7" t="s">
        <v>1515</v>
      </c>
      <c r="X471" s="2" t="str">
        <f>HYPERLINK("https://hsdes.intel.com/resource/16013298865","16013298865")</f>
        <v>16013298865</v>
      </c>
    </row>
    <row r="472" spans="1:24" x14ac:dyDescent="0.3">
      <c r="A472" s="2" t="str">
        <f>HYPERLINK("https://hsdes.intel.com/resource/16013625877","16013625877")</f>
        <v>16013625877</v>
      </c>
      <c r="B472" s="7" t="s">
        <v>1516</v>
      </c>
      <c r="C472" s="7" t="s">
        <v>2016</v>
      </c>
      <c r="D472" s="7" t="s">
        <v>1517</v>
      </c>
      <c r="E472" s="7" t="s">
        <v>120</v>
      </c>
      <c r="F472" s="7" t="s">
        <v>19</v>
      </c>
      <c r="G472" s="7" t="s">
        <v>2015</v>
      </c>
      <c r="J472" s="7" t="s">
        <v>2022</v>
      </c>
      <c r="M472" s="6">
        <v>44746</v>
      </c>
      <c r="O472" s="7" t="s">
        <v>31</v>
      </c>
      <c r="P472" s="7" t="s">
        <v>76</v>
      </c>
      <c r="Q472" s="7" t="s">
        <v>33</v>
      </c>
      <c r="R472" s="7" t="s">
        <v>23</v>
      </c>
      <c r="T472" s="7" t="s">
        <v>44</v>
      </c>
      <c r="U472" s="7" t="s">
        <v>1518</v>
      </c>
      <c r="X472" s="2" t="str">
        <f>HYPERLINK("https://hsdes.intel.com/resource/16013625877","16013625877")</f>
        <v>16013625877</v>
      </c>
    </row>
    <row r="473" spans="1:24" x14ac:dyDescent="0.3">
      <c r="A473" s="2" t="str">
        <f>HYPERLINK("https://hsdes.intel.com/resource/16012719552","16012719552")</f>
        <v>16012719552</v>
      </c>
      <c r="B473" s="20" t="s">
        <v>1519</v>
      </c>
      <c r="C473" s="7" t="s">
        <v>2016</v>
      </c>
      <c r="D473" s="7" t="s">
        <v>75</v>
      </c>
      <c r="E473" s="7" t="s">
        <v>120</v>
      </c>
      <c r="F473" s="7" t="s">
        <v>19</v>
      </c>
      <c r="G473" s="7" t="s">
        <v>2015</v>
      </c>
      <c r="J473" s="7" t="s">
        <v>2022</v>
      </c>
      <c r="M473" s="6">
        <v>44746</v>
      </c>
      <c r="O473" s="7" t="s">
        <v>31</v>
      </c>
      <c r="P473" s="7" t="s">
        <v>76</v>
      </c>
      <c r="Q473" s="7" t="s">
        <v>33</v>
      </c>
      <c r="R473" s="7" t="s">
        <v>23</v>
      </c>
      <c r="T473" s="7" t="s">
        <v>44</v>
      </c>
      <c r="U473" s="7" t="s">
        <v>1520</v>
      </c>
      <c r="X473" s="2" t="str">
        <f>HYPERLINK("https://hsdes.intel.com/resource/16012719552","16012719552")</f>
        <v>16012719552</v>
      </c>
    </row>
    <row r="474" spans="1:24" x14ac:dyDescent="0.3">
      <c r="A474" s="2" t="str">
        <f>HYPERLINK("https://hsdes.intel.com/resource/16013637145","16013637145")</f>
        <v>16013637145</v>
      </c>
      <c r="B474" s="20" t="s">
        <v>1521</v>
      </c>
      <c r="C474" s="7" t="s">
        <v>2020</v>
      </c>
      <c r="D474" s="7" t="s">
        <v>75</v>
      </c>
      <c r="E474" s="7" t="s">
        <v>120</v>
      </c>
      <c r="F474" s="7" t="s">
        <v>19</v>
      </c>
      <c r="G474" s="7" t="s">
        <v>2015</v>
      </c>
      <c r="J474" s="7" t="s">
        <v>2022</v>
      </c>
      <c r="M474" s="6">
        <v>44746</v>
      </c>
      <c r="O474" s="7" t="s">
        <v>31</v>
      </c>
      <c r="P474" s="7" t="s">
        <v>76</v>
      </c>
      <c r="Q474" s="7" t="s">
        <v>33</v>
      </c>
      <c r="R474" s="7" t="s">
        <v>23</v>
      </c>
      <c r="T474" s="7" t="s">
        <v>44</v>
      </c>
      <c r="U474" s="7" t="s">
        <v>1522</v>
      </c>
      <c r="X474" s="2" t="str">
        <f>HYPERLINK("https://hsdes.intel.com/resource/16013637145","16013637145")</f>
        <v>16013637145</v>
      </c>
    </row>
    <row r="475" spans="1:24" x14ac:dyDescent="0.3">
      <c r="A475" s="2" t="str">
        <f>HYPERLINK("https://hsdes.intel.com/resource/16013713658","16013713658")</f>
        <v>16013713658</v>
      </c>
      <c r="B475" s="20" t="s">
        <v>1523</v>
      </c>
      <c r="C475" s="7" t="s">
        <v>2020</v>
      </c>
      <c r="D475" s="7" t="s">
        <v>75</v>
      </c>
      <c r="E475" s="7" t="s">
        <v>120</v>
      </c>
      <c r="F475" s="7" t="s">
        <v>19</v>
      </c>
      <c r="G475" s="7" t="s">
        <v>2015</v>
      </c>
      <c r="J475" s="7" t="s">
        <v>2022</v>
      </c>
      <c r="M475" s="6">
        <v>44746</v>
      </c>
      <c r="O475" s="7" t="s">
        <v>31</v>
      </c>
      <c r="P475" s="7" t="s">
        <v>76</v>
      </c>
      <c r="Q475" s="7" t="s">
        <v>33</v>
      </c>
      <c r="R475" s="7" t="s">
        <v>23</v>
      </c>
      <c r="T475" s="7" t="s">
        <v>44</v>
      </c>
      <c r="U475" s="7" t="s">
        <v>1524</v>
      </c>
      <c r="X475" s="2" t="str">
        <f>HYPERLINK("https://hsdes.intel.com/resource/16013713658","16013713658")</f>
        <v>16013713658</v>
      </c>
    </row>
    <row r="476" spans="1:24" x14ac:dyDescent="0.3">
      <c r="A476" s="2" t="str">
        <f>HYPERLINK("https://hsdes.intel.com/resource/16013715183","16013715183")</f>
        <v>16013715183</v>
      </c>
      <c r="B476" s="20" t="s">
        <v>1525</v>
      </c>
      <c r="C476" s="7" t="s">
        <v>2020</v>
      </c>
      <c r="D476" s="7" t="s">
        <v>75</v>
      </c>
      <c r="E476" s="7" t="s">
        <v>120</v>
      </c>
      <c r="F476" s="7" t="s">
        <v>19</v>
      </c>
      <c r="G476" s="7" t="s">
        <v>2015</v>
      </c>
      <c r="J476" s="7" t="s">
        <v>2022</v>
      </c>
      <c r="M476" s="6">
        <v>44746</v>
      </c>
      <c r="O476" s="7" t="s">
        <v>31</v>
      </c>
      <c r="P476" s="7" t="s">
        <v>76</v>
      </c>
      <c r="Q476" s="7" t="s">
        <v>33</v>
      </c>
      <c r="R476" s="7" t="s">
        <v>23</v>
      </c>
      <c r="T476" s="7" t="s">
        <v>44</v>
      </c>
      <c r="U476" s="7" t="s">
        <v>1526</v>
      </c>
      <c r="X476" s="2" t="str">
        <f>HYPERLINK("https://hsdes.intel.com/resource/16013715183","16013715183")</f>
        <v>16013715183</v>
      </c>
    </row>
    <row r="477" spans="1:24" x14ac:dyDescent="0.3">
      <c r="A477" s="2" t="str">
        <f>HYPERLINK("https://hsdes.intel.com/resource/16013715407","16013715407")</f>
        <v>16013715407</v>
      </c>
      <c r="B477" s="20" t="s">
        <v>1527</v>
      </c>
      <c r="C477" s="7" t="s">
        <v>2016</v>
      </c>
      <c r="D477" s="7" t="s">
        <v>75</v>
      </c>
      <c r="E477" s="7" t="s">
        <v>120</v>
      </c>
      <c r="F477" s="7" t="s">
        <v>19</v>
      </c>
      <c r="G477" s="7" t="s">
        <v>2015</v>
      </c>
      <c r="J477" s="7" t="s">
        <v>2022</v>
      </c>
      <c r="M477" s="6">
        <v>44746</v>
      </c>
      <c r="O477" s="7" t="s">
        <v>31</v>
      </c>
      <c r="P477" s="7" t="s">
        <v>76</v>
      </c>
      <c r="Q477" s="7" t="s">
        <v>33</v>
      </c>
      <c r="R477" s="7" t="s">
        <v>23</v>
      </c>
      <c r="T477" s="7" t="s">
        <v>44</v>
      </c>
      <c r="U477" s="7" t="s">
        <v>1528</v>
      </c>
      <c r="X477" s="2" t="str">
        <f>HYPERLINK("https://hsdes.intel.com/resource/16013715407","16013715407")</f>
        <v>16013715407</v>
      </c>
    </row>
    <row r="478" spans="1:24" x14ac:dyDescent="0.3">
      <c r="A478" s="2" t="str">
        <f>HYPERLINK("https://hsdes.intel.com/resource/16014251359","16014251359")</f>
        <v>16014251359</v>
      </c>
      <c r="B478" s="20" t="s">
        <v>1529</v>
      </c>
      <c r="C478" s="7" t="s">
        <v>2016</v>
      </c>
      <c r="D478" s="7" t="s">
        <v>75</v>
      </c>
      <c r="E478" s="7" t="s">
        <v>120</v>
      </c>
      <c r="F478" s="7" t="s">
        <v>19</v>
      </c>
      <c r="G478" s="7" t="s">
        <v>2015</v>
      </c>
      <c r="J478" s="7" t="s">
        <v>2022</v>
      </c>
      <c r="M478" s="6">
        <v>44746</v>
      </c>
      <c r="O478" s="7" t="s">
        <v>31</v>
      </c>
      <c r="P478" s="7" t="s">
        <v>76</v>
      </c>
      <c r="Q478" s="7" t="s">
        <v>33</v>
      </c>
      <c r="R478" s="7" t="s">
        <v>23</v>
      </c>
      <c r="T478" s="7" t="s">
        <v>44</v>
      </c>
      <c r="U478" s="7" t="s">
        <v>1528</v>
      </c>
      <c r="X478" s="2" t="str">
        <f>HYPERLINK("https://hsdes.intel.com/resource/16014251359","16014251359")</f>
        <v>16014251359</v>
      </c>
    </row>
    <row r="479" spans="1:24" x14ac:dyDescent="0.3">
      <c r="A479" s="2" t="str">
        <f>HYPERLINK("https://hsdes.intel.com/resource/16014251361","16014251361")</f>
        <v>16014251361</v>
      </c>
      <c r="B479" s="20" t="s">
        <v>1530</v>
      </c>
      <c r="C479" s="7" t="s">
        <v>2016</v>
      </c>
      <c r="D479" s="7" t="s">
        <v>75</v>
      </c>
      <c r="E479" s="7" t="s">
        <v>120</v>
      </c>
      <c r="F479" s="7" t="s">
        <v>19</v>
      </c>
      <c r="G479" s="7" t="s">
        <v>2015</v>
      </c>
      <c r="J479" s="7" t="s">
        <v>2022</v>
      </c>
      <c r="M479" s="6">
        <v>44746</v>
      </c>
      <c r="O479" s="7" t="s">
        <v>31</v>
      </c>
      <c r="P479" s="7" t="s">
        <v>76</v>
      </c>
      <c r="Q479" s="7" t="s">
        <v>33</v>
      </c>
      <c r="R479" s="7" t="s">
        <v>23</v>
      </c>
      <c r="T479" s="7" t="s">
        <v>44</v>
      </c>
      <c r="U479" s="7" t="s">
        <v>1528</v>
      </c>
      <c r="X479" s="2" t="str">
        <f>HYPERLINK("https://hsdes.intel.com/resource/16014251361","16014251361")</f>
        <v>16014251361</v>
      </c>
    </row>
    <row r="480" spans="1:24" x14ac:dyDescent="0.3">
      <c r="A480" s="2" t="str">
        <f>HYPERLINK("https://hsdes.intel.com/resource/16014251368","16014251368")</f>
        <v>16014251368</v>
      </c>
      <c r="B480" s="20" t="s">
        <v>1531</v>
      </c>
      <c r="C480" s="7" t="s">
        <v>2016</v>
      </c>
      <c r="D480" s="7" t="s">
        <v>75</v>
      </c>
      <c r="E480" s="7" t="s">
        <v>120</v>
      </c>
      <c r="F480" s="7" t="s">
        <v>19</v>
      </c>
      <c r="G480" s="7" t="s">
        <v>2015</v>
      </c>
      <c r="J480" s="7" t="s">
        <v>2022</v>
      </c>
      <c r="M480" s="6">
        <v>44746</v>
      </c>
      <c r="O480" s="7" t="s">
        <v>31</v>
      </c>
      <c r="P480" s="7" t="s">
        <v>76</v>
      </c>
      <c r="Q480" s="7" t="s">
        <v>33</v>
      </c>
      <c r="R480" s="7" t="s">
        <v>23</v>
      </c>
      <c r="T480" s="7" t="s">
        <v>44</v>
      </c>
      <c r="U480" s="7" t="s">
        <v>1528</v>
      </c>
      <c r="X480" s="5" t="str">
        <f>HYPERLINK("https://hsdes.intel.com/resource/16014251368","16014251368")</f>
        <v>16014251368</v>
      </c>
    </row>
    <row r="481" spans="1:24" x14ac:dyDescent="0.3">
      <c r="A481" s="2" t="str">
        <f>HYPERLINK("https://hsdes.intel.com/resource/14013179223","14013179223")</f>
        <v>14013179223</v>
      </c>
      <c r="B481" s="7" t="s">
        <v>1532</v>
      </c>
      <c r="C481" s="7" t="s">
        <v>2016</v>
      </c>
      <c r="D481" s="7" t="s">
        <v>136</v>
      </c>
      <c r="E481" s="7" t="s">
        <v>18</v>
      </c>
      <c r="F481" s="7" t="s">
        <v>19</v>
      </c>
      <c r="G481" s="7" t="s">
        <v>2015</v>
      </c>
      <c r="J481" s="7" t="s">
        <v>30</v>
      </c>
      <c r="M481" s="6"/>
      <c r="O481" s="7" t="s">
        <v>31</v>
      </c>
      <c r="P481" s="7" t="s">
        <v>76</v>
      </c>
      <c r="Q481" s="7" t="s">
        <v>33</v>
      </c>
      <c r="R481" s="7" t="s">
        <v>23</v>
      </c>
      <c r="S481" s="7" t="s">
        <v>1533</v>
      </c>
      <c r="T481" s="7" t="s">
        <v>138</v>
      </c>
      <c r="U481" s="7" t="s">
        <v>1534</v>
      </c>
      <c r="V481" s="7" t="s">
        <v>140</v>
      </c>
      <c r="X481" s="2" t="str">
        <f>HYPERLINK("https://hsdes.intel.com/resource/14013179223","14013179223")</f>
        <v>14013179223</v>
      </c>
    </row>
    <row r="482" spans="1:24" x14ac:dyDescent="0.3">
      <c r="A482" s="2" t="str">
        <f>HYPERLINK("https://hsdes.intel.com/resource/14013173187","14013173187")</f>
        <v>14013173187</v>
      </c>
      <c r="B482" s="7" t="s">
        <v>1535</v>
      </c>
      <c r="C482" s="7" t="s">
        <v>2016</v>
      </c>
      <c r="D482" s="7" t="s">
        <v>280</v>
      </c>
      <c r="E482" s="7" t="s">
        <v>18</v>
      </c>
      <c r="F482" s="7" t="s">
        <v>19</v>
      </c>
      <c r="G482" s="7" t="s">
        <v>2015</v>
      </c>
      <c r="J482" s="7" t="s">
        <v>30</v>
      </c>
      <c r="M482" s="6"/>
      <c r="O482" s="7" t="s">
        <v>31</v>
      </c>
      <c r="P482" s="7" t="s">
        <v>173</v>
      </c>
      <c r="Q482" s="7" t="s">
        <v>33</v>
      </c>
      <c r="R482" s="7" t="s">
        <v>23</v>
      </c>
      <c r="S482" s="7" t="s">
        <v>1536</v>
      </c>
      <c r="T482" s="7" t="s">
        <v>241</v>
      </c>
      <c r="U482" s="7" t="s">
        <v>1537</v>
      </c>
      <c r="V482" s="7" t="s">
        <v>283</v>
      </c>
      <c r="X482" s="2" t="str">
        <f>HYPERLINK("https://hsdes.intel.com/resource/14013173187","14013173187")</f>
        <v>14013173187</v>
      </c>
    </row>
    <row r="483" spans="1:24" x14ac:dyDescent="0.3">
      <c r="A483" s="5" t="str">
        <f>HYPERLINK("https://hsdes.intel.com/resource/14013173175","14013173175")</f>
        <v>14013173175</v>
      </c>
      <c r="B483" s="7" t="s">
        <v>1538</v>
      </c>
      <c r="C483" s="7" t="s">
        <v>2016</v>
      </c>
      <c r="D483" s="7" t="s">
        <v>280</v>
      </c>
      <c r="E483" s="7" t="s">
        <v>18</v>
      </c>
      <c r="F483" s="7" t="s">
        <v>19</v>
      </c>
      <c r="G483" s="7" t="s">
        <v>2015</v>
      </c>
      <c r="J483" s="7" t="s">
        <v>2006</v>
      </c>
      <c r="M483" s="6">
        <v>44741</v>
      </c>
      <c r="O483" s="7" t="s">
        <v>31</v>
      </c>
      <c r="P483" s="7" t="s">
        <v>173</v>
      </c>
      <c r="Q483" s="7" t="s">
        <v>33</v>
      </c>
      <c r="R483" s="7" t="s">
        <v>23</v>
      </c>
      <c r="S483" s="7" t="s">
        <v>1539</v>
      </c>
      <c r="T483" s="7" t="s">
        <v>241</v>
      </c>
      <c r="U483" s="7" t="s">
        <v>1540</v>
      </c>
      <c r="V483" s="7" t="s">
        <v>283</v>
      </c>
      <c r="X483" s="5" t="str">
        <f>HYPERLINK("https://hsdes.intel.com/resource/14013173175","14013173175")</f>
        <v>14013173175</v>
      </c>
    </row>
    <row r="484" spans="1:24" x14ac:dyDescent="0.3">
      <c r="A484" s="2" t="str">
        <f>HYPERLINK("https://hsdes.intel.com/resource/14013173176","14013173176")</f>
        <v>14013173176</v>
      </c>
      <c r="B484" s="7" t="s">
        <v>1541</v>
      </c>
      <c r="C484" s="7" t="s">
        <v>2016</v>
      </c>
      <c r="D484" s="7" t="s">
        <v>280</v>
      </c>
      <c r="E484" s="7" t="s">
        <v>18</v>
      </c>
      <c r="F484" s="7" t="s">
        <v>19</v>
      </c>
      <c r="G484" s="7" t="s">
        <v>2015</v>
      </c>
      <c r="J484" s="7" t="s">
        <v>30</v>
      </c>
      <c r="M484" s="6"/>
      <c r="O484" s="7" t="s">
        <v>31</v>
      </c>
      <c r="P484" s="7" t="s">
        <v>173</v>
      </c>
      <c r="Q484" s="7" t="s">
        <v>33</v>
      </c>
      <c r="R484" s="7" t="s">
        <v>23</v>
      </c>
      <c r="S484" s="7" t="s">
        <v>1542</v>
      </c>
      <c r="T484" s="7" t="s">
        <v>1543</v>
      </c>
      <c r="U484" s="7" t="s">
        <v>1544</v>
      </c>
      <c r="V484" s="7" t="s">
        <v>283</v>
      </c>
      <c r="X484" s="2" t="str">
        <f>HYPERLINK("https://hsdes.intel.com/resource/14013173176","14013173176")</f>
        <v>14013173176</v>
      </c>
    </row>
    <row r="485" spans="1:24" x14ac:dyDescent="0.3">
      <c r="A485" s="2" t="str">
        <f>HYPERLINK("https://hsdes.intel.com/resource/14013159289","14013159289")</f>
        <v>14013159289</v>
      </c>
      <c r="B485" s="7" t="s">
        <v>1545</v>
      </c>
      <c r="C485" s="7" t="s">
        <v>2016</v>
      </c>
      <c r="D485" s="7" t="s">
        <v>280</v>
      </c>
      <c r="E485" s="7" t="s">
        <v>18</v>
      </c>
      <c r="F485" s="7" t="s">
        <v>19</v>
      </c>
      <c r="G485" s="7" t="s">
        <v>2015</v>
      </c>
      <c r="J485" s="7" t="s">
        <v>30</v>
      </c>
      <c r="M485" s="6"/>
      <c r="O485" s="7" t="s">
        <v>31</v>
      </c>
      <c r="P485" s="7" t="s">
        <v>173</v>
      </c>
      <c r="Q485" s="7" t="s">
        <v>33</v>
      </c>
      <c r="R485" s="7" t="s">
        <v>23</v>
      </c>
      <c r="S485" s="7" t="s">
        <v>1546</v>
      </c>
      <c r="T485" s="7" t="s">
        <v>241</v>
      </c>
      <c r="U485" s="7" t="s">
        <v>1547</v>
      </c>
      <c r="V485" s="7" t="s">
        <v>283</v>
      </c>
      <c r="X485" s="2" t="str">
        <f>HYPERLINK("https://hsdes.intel.com/resource/14013159289","14013159289")</f>
        <v>14013159289</v>
      </c>
    </row>
    <row r="486" spans="1:24" x14ac:dyDescent="0.3">
      <c r="A486" s="2" t="str">
        <f>HYPERLINK("https://hsdes.intel.com/resource/14013161178","14013161178")</f>
        <v>14013161178</v>
      </c>
      <c r="B486" s="7" t="s">
        <v>1548</v>
      </c>
      <c r="C486" s="7" t="s">
        <v>2016</v>
      </c>
      <c r="D486" s="7" t="s">
        <v>280</v>
      </c>
      <c r="E486" s="7" t="s">
        <v>18</v>
      </c>
      <c r="F486" s="7" t="s">
        <v>19</v>
      </c>
      <c r="G486" s="7" t="s">
        <v>2015</v>
      </c>
      <c r="J486" s="7" t="s">
        <v>2006</v>
      </c>
      <c r="M486" s="6">
        <v>44741</v>
      </c>
      <c r="N486" s="6"/>
      <c r="O486" s="7" t="s">
        <v>31</v>
      </c>
      <c r="P486" s="7" t="s">
        <v>173</v>
      </c>
      <c r="Q486" s="7" t="s">
        <v>33</v>
      </c>
      <c r="R486" s="7" t="s">
        <v>23</v>
      </c>
      <c r="S486" s="7" t="s">
        <v>1549</v>
      </c>
      <c r="T486" s="7" t="s">
        <v>1550</v>
      </c>
      <c r="U486" s="7" t="s">
        <v>1551</v>
      </c>
      <c r="V486" s="7" t="s">
        <v>283</v>
      </c>
      <c r="X486" s="5" t="str">
        <f>HYPERLINK("https://hsdes.intel.com/resource/14013161178","14013161178")</f>
        <v>14013161178</v>
      </c>
    </row>
    <row r="487" spans="1:24" x14ac:dyDescent="0.3">
      <c r="A487" s="2" t="str">
        <f>HYPERLINK("https://hsdes.intel.com/resource/14013159029","14013159029")</f>
        <v>14013159029</v>
      </c>
      <c r="B487" s="7" t="s">
        <v>1552</v>
      </c>
      <c r="C487" s="7" t="s">
        <v>2016</v>
      </c>
      <c r="D487" s="7" t="s">
        <v>280</v>
      </c>
      <c r="E487" s="7" t="s">
        <v>120</v>
      </c>
      <c r="F487" s="7" t="s">
        <v>19</v>
      </c>
      <c r="G487" s="7" t="s">
        <v>2015</v>
      </c>
      <c r="J487" s="7" t="s">
        <v>2006</v>
      </c>
      <c r="M487" s="6">
        <v>44741</v>
      </c>
      <c r="O487" s="7" t="s">
        <v>31</v>
      </c>
      <c r="P487" s="7" t="s">
        <v>173</v>
      </c>
      <c r="Q487" s="7" t="s">
        <v>33</v>
      </c>
      <c r="R487" s="7" t="s">
        <v>23</v>
      </c>
      <c r="S487" s="7" t="s">
        <v>1553</v>
      </c>
      <c r="T487" s="7" t="s">
        <v>241</v>
      </c>
      <c r="U487" s="7" t="s">
        <v>1554</v>
      </c>
      <c r="V487" s="7" t="s">
        <v>283</v>
      </c>
      <c r="X487" s="2" t="str">
        <f>HYPERLINK("https://hsdes.intel.com/resource/14013159029","14013159029")</f>
        <v>14013159029</v>
      </c>
    </row>
    <row r="488" spans="1:24" x14ac:dyDescent="0.3">
      <c r="A488" s="2" t="str">
        <f>HYPERLINK("https://hsdes.intel.com/resource/14013158321","14013158321")</f>
        <v>14013158321</v>
      </c>
      <c r="B488" s="7" t="s">
        <v>1555</v>
      </c>
      <c r="C488" s="7" t="s">
        <v>2016</v>
      </c>
      <c r="D488" s="7" t="s">
        <v>280</v>
      </c>
      <c r="E488" s="7" t="s">
        <v>18</v>
      </c>
      <c r="F488" s="7" t="s">
        <v>19</v>
      </c>
      <c r="G488" s="7" t="s">
        <v>2015</v>
      </c>
      <c r="J488" s="7" t="s">
        <v>30</v>
      </c>
      <c r="M488" s="6"/>
      <c r="O488" s="7" t="s">
        <v>31</v>
      </c>
      <c r="P488" s="7" t="s">
        <v>173</v>
      </c>
      <c r="Q488" s="7" t="s">
        <v>33</v>
      </c>
      <c r="R488" s="7" t="s">
        <v>23</v>
      </c>
      <c r="S488" s="7" t="s">
        <v>1556</v>
      </c>
      <c r="T488" s="7" t="s">
        <v>241</v>
      </c>
      <c r="U488" s="7" t="s">
        <v>1557</v>
      </c>
      <c r="V488" s="7" t="s">
        <v>283</v>
      </c>
      <c r="X488" s="2" t="str">
        <f>HYPERLINK("https://hsdes.intel.com/resource/14013158321","14013158321")</f>
        <v>14013158321</v>
      </c>
    </row>
    <row r="489" spans="1:24" x14ac:dyDescent="0.3">
      <c r="A489" s="5" t="str">
        <f>HYPERLINK("https://hsdes.intel.com/resource/14013121041","14013121041")</f>
        <v>14013121041</v>
      </c>
      <c r="B489" s="7" t="s">
        <v>1558</v>
      </c>
      <c r="C489" s="7" t="s">
        <v>2016</v>
      </c>
      <c r="D489" s="7" t="s">
        <v>280</v>
      </c>
      <c r="E489" s="7" t="s">
        <v>18</v>
      </c>
      <c r="F489" s="7" t="s">
        <v>19</v>
      </c>
      <c r="G489" s="7" t="s">
        <v>2015</v>
      </c>
      <c r="J489" s="7" t="s">
        <v>2006</v>
      </c>
      <c r="M489" s="6">
        <v>44741</v>
      </c>
      <c r="O489" s="7" t="s">
        <v>31</v>
      </c>
      <c r="P489" s="7" t="s">
        <v>173</v>
      </c>
      <c r="Q489" s="7" t="s">
        <v>33</v>
      </c>
      <c r="R489" s="7" t="s">
        <v>23</v>
      </c>
      <c r="S489" s="7" t="s">
        <v>1559</v>
      </c>
      <c r="T489" s="7" t="s">
        <v>44</v>
      </c>
      <c r="U489" s="7" t="s">
        <v>1560</v>
      </c>
      <c r="V489" s="7" t="s">
        <v>283</v>
      </c>
      <c r="X489" s="2" t="str">
        <f>HYPERLINK("https://hsdes.intel.com/resource/14013121041","14013121041")</f>
        <v>14013121041</v>
      </c>
    </row>
    <row r="490" spans="1:24" x14ac:dyDescent="0.3">
      <c r="A490" s="2" t="str">
        <f>HYPERLINK("https://hsdes.intel.com/resource/14013157484","14013157484")</f>
        <v>14013157484</v>
      </c>
      <c r="B490" s="7" t="s">
        <v>1561</v>
      </c>
      <c r="C490" s="7" t="s">
        <v>2020</v>
      </c>
      <c r="D490" s="7" t="s">
        <v>79</v>
      </c>
      <c r="E490" s="7" t="s">
        <v>120</v>
      </c>
      <c r="F490" s="7" t="s">
        <v>19</v>
      </c>
      <c r="G490" s="7" t="s">
        <v>2015</v>
      </c>
      <c r="J490" s="7" t="s">
        <v>2022</v>
      </c>
      <c r="M490" s="6">
        <v>44743</v>
      </c>
      <c r="O490" s="7" t="s">
        <v>31</v>
      </c>
      <c r="P490" s="7" t="s">
        <v>173</v>
      </c>
      <c r="Q490" s="7" t="s">
        <v>33</v>
      </c>
      <c r="R490" s="7" t="s">
        <v>23</v>
      </c>
      <c r="S490" s="7" t="s">
        <v>1562</v>
      </c>
      <c r="T490" s="7" t="s">
        <v>44</v>
      </c>
      <c r="U490" s="7" t="s">
        <v>1563</v>
      </c>
      <c r="V490" s="7" t="s">
        <v>79</v>
      </c>
      <c r="X490" s="2" t="str">
        <f>HYPERLINK("https://hsdes.intel.com/resource/14013157484","14013157484")</f>
        <v>14013157484</v>
      </c>
    </row>
    <row r="491" spans="1:24" x14ac:dyDescent="0.3">
      <c r="A491" s="2" t="str">
        <f>HYPERLINK("https://hsdes.intel.com/resource/14013184731","14013184731")</f>
        <v>14013184731</v>
      </c>
      <c r="B491" s="7" t="s">
        <v>1564</v>
      </c>
      <c r="C491" s="7" t="s">
        <v>2016</v>
      </c>
      <c r="D491" s="7" t="s">
        <v>196</v>
      </c>
      <c r="E491" s="7" t="s">
        <v>18</v>
      </c>
      <c r="F491" s="7" t="s">
        <v>19</v>
      </c>
      <c r="G491" s="7" t="s">
        <v>2015</v>
      </c>
      <c r="J491" s="7" t="s">
        <v>2028</v>
      </c>
      <c r="M491" s="6">
        <v>44746</v>
      </c>
      <c r="O491" s="7" t="s">
        <v>31</v>
      </c>
      <c r="P491" s="7" t="s">
        <v>144</v>
      </c>
      <c r="Q491" s="7" t="s">
        <v>33</v>
      </c>
      <c r="R491" s="7" t="s">
        <v>145</v>
      </c>
      <c r="S491" s="7" t="s">
        <v>1565</v>
      </c>
      <c r="T491" s="7" t="s">
        <v>1566</v>
      </c>
      <c r="U491" s="7" t="s">
        <v>1567</v>
      </c>
      <c r="V491" s="7" t="s">
        <v>200</v>
      </c>
      <c r="X491" s="2" t="str">
        <f>HYPERLINK("https://hsdes.intel.com/resource/14013184731","14013184731")</f>
        <v>14013184731</v>
      </c>
    </row>
    <row r="492" spans="1:24" x14ac:dyDescent="0.3">
      <c r="A492" s="2" t="str">
        <f>HYPERLINK("https://hsdes.intel.com/resource/14013185776","14013185776")</f>
        <v>14013185776</v>
      </c>
      <c r="B492" s="7" t="s">
        <v>1568</v>
      </c>
      <c r="C492" s="7" t="s">
        <v>2016</v>
      </c>
      <c r="D492" s="7" t="s">
        <v>196</v>
      </c>
      <c r="E492" s="7" t="s">
        <v>18</v>
      </c>
      <c r="F492" s="7" t="s">
        <v>19</v>
      </c>
      <c r="G492" s="7" t="s">
        <v>2015</v>
      </c>
      <c r="J492" s="7" t="s">
        <v>2028</v>
      </c>
      <c r="M492" s="6">
        <v>44746</v>
      </c>
      <c r="O492" s="7" t="s">
        <v>102</v>
      </c>
      <c r="P492" s="7" t="s">
        <v>144</v>
      </c>
      <c r="Q492" s="7" t="s">
        <v>33</v>
      </c>
      <c r="R492" s="7" t="s">
        <v>145</v>
      </c>
      <c r="S492" s="7" t="s">
        <v>1569</v>
      </c>
      <c r="T492" s="7" t="s">
        <v>1566</v>
      </c>
      <c r="U492" s="7" t="s">
        <v>1570</v>
      </c>
      <c r="V492" s="7" t="s">
        <v>200</v>
      </c>
      <c r="X492" s="2" t="str">
        <f>HYPERLINK("https://hsdes.intel.com/resource/14013185776","14013185776")</f>
        <v>14013185776</v>
      </c>
    </row>
    <row r="493" spans="1:24" x14ac:dyDescent="0.3">
      <c r="A493" s="2" t="str">
        <f>HYPERLINK("https://hsdes.intel.com/resource/14013168579","14013168579")</f>
        <v>14013168579</v>
      </c>
      <c r="B493" s="7" t="s">
        <v>1571</v>
      </c>
      <c r="C493" s="7" t="s">
        <v>2016</v>
      </c>
      <c r="D493" s="7" t="s">
        <v>414</v>
      </c>
      <c r="E493" s="7" t="s">
        <v>18</v>
      </c>
      <c r="F493" s="7" t="s">
        <v>19</v>
      </c>
      <c r="G493" s="7" t="s">
        <v>2015</v>
      </c>
      <c r="J493" s="7" t="s">
        <v>30</v>
      </c>
      <c r="M493" s="6"/>
      <c r="O493" s="7" t="s">
        <v>31</v>
      </c>
      <c r="P493" s="7" t="s">
        <v>161</v>
      </c>
      <c r="Q493" s="7" t="s">
        <v>33</v>
      </c>
      <c r="R493" s="7" t="s">
        <v>23</v>
      </c>
      <c r="S493" s="7" t="s">
        <v>1572</v>
      </c>
      <c r="T493" s="7" t="s">
        <v>1573</v>
      </c>
      <c r="U493" s="7" t="s">
        <v>1574</v>
      </c>
      <c r="V493" s="7" t="s">
        <v>418</v>
      </c>
      <c r="X493" s="2" t="str">
        <f>HYPERLINK("https://hsdes.intel.com/resource/14013168579","14013168579")</f>
        <v>14013168579</v>
      </c>
    </row>
    <row r="494" spans="1:24" x14ac:dyDescent="0.3">
      <c r="A494" s="2" t="str">
        <f>HYPERLINK("https://hsdes.intel.com/resource/14013169052","14013169052")</f>
        <v>14013169052</v>
      </c>
      <c r="B494" s="7" t="s">
        <v>1575</v>
      </c>
      <c r="C494" s="7" t="s">
        <v>2020</v>
      </c>
      <c r="D494" s="7" t="s">
        <v>414</v>
      </c>
      <c r="E494" s="7" t="s">
        <v>18</v>
      </c>
      <c r="F494" s="7" t="s">
        <v>19</v>
      </c>
      <c r="G494" s="7" t="s">
        <v>2015</v>
      </c>
      <c r="H494" s="20"/>
      <c r="J494" s="7" t="s">
        <v>2019</v>
      </c>
      <c r="M494" s="6">
        <v>44742</v>
      </c>
      <c r="O494" s="7" t="s">
        <v>102</v>
      </c>
      <c r="P494" s="7" t="s">
        <v>161</v>
      </c>
      <c r="Q494" s="7" t="s">
        <v>33</v>
      </c>
      <c r="R494" s="7" t="s">
        <v>23</v>
      </c>
      <c r="S494" s="7" t="s">
        <v>1576</v>
      </c>
      <c r="T494" s="7" t="s">
        <v>1573</v>
      </c>
      <c r="U494" s="7" t="s">
        <v>1577</v>
      </c>
      <c r="V494" s="7" t="s">
        <v>418</v>
      </c>
      <c r="X494" s="2" t="str">
        <f>HYPERLINK("https://hsdes.intel.com/resource/14013169052","14013169052")</f>
        <v>14013169052</v>
      </c>
    </row>
    <row r="495" spans="1:24" x14ac:dyDescent="0.3">
      <c r="A495" s="2" t="str">
        <f>HYPERLINK("https://hsdes.intel.com/resource/14013177922","14013177922")</f>
        <v>14013177922</v>
      </c>
      <c r="B495" s="7" t="s">
        <v>1578</v>
      </c>
      <c r="C495" s="7" t="s">
        <v>2016</v>
      </c>
      <c r="D495" s="7" t="s">
        <v>235</v>
      </c>
      <c r="E495" s="7" t="s">
        <v>18</v>
      </c>
      <c r="F495" s="7" t="s">
        <v>19</v>
      </c>
      <c r="G495" s="7" t="s">
        <v>2015</v>
      </c>
      <c r="J495" s="7" t="s">
        <v>2018</v>
      </c>
      <c r="M495" s="6">
        <v>44742</v>
      </c>
      <c r="O495" s="7" t="s">
        <v>31</v>
      </c>
      <c r="P495" s="7" t="s">
        <v>184</v>
      </c>
      <c r="Q495" s="7" t="s">
        <v>22</v>
      </c>
      <c r="R495" s="7" t="s">
        <v>145</v>
      </c>
      <c r="S495" s="7" t="s">
        <v>1579</v>
      </c>
      <c r="T495" s="7" t="s">
        <v>203</v>
      </c>
      <c r="U495" s="7" t="s">
        <v>1580</v>
      </c>
      <c r="V495" s="7" t="s">
        <v>187</v>
      </c>
      <c r="X495" s="2" t="str">
        <f>HYPERLINK("https://hsdes.intel.com/resource/14013177922","14013177922")</f>
        <v>14013177922</v>
      </c>
    </row>
    <row r="496" spans="1:24" x14ac:dyDescent="0.3">
      <c r="A496" s="5" t="str">
        <f>HYPERLINK("https://hsdes.intel.com/resource/14013162003","14013162003")</f>
        <v>14013162003</v>
      </c>
      <c r="B496" s="20" t="s">
        <v>1581</v>
      </c>
      <c r="C496" s="7" t="s">
        <v>2020</v>
      </c>
      <c r="D496" s="7" t="s">
        <v>840</v>
      </c>
      <c r="E496" s="7" t="s">
        <v>18</v>
      </c>
      <c r="F496" s="7" t="s">
        <v>19</v>
      </c>
      <c r="G496" s="7" t="s">
        <v>2015</v>
      </c>
      <c r="J496" s="7" t="s">
        <v>2018</v>
      </c>
      <c r="M496" s="6">
        <v>44743</v>
      </c>
      <c r="O496" s="7" t="s">
        <v>31</v>
      </c>
      <c r="P496" s="7" t="s">
        <v>173</v>
      </c>
      <c r="Q496" s="7" t="s">
        <v>33</v>
      </c>
      <c r="R496" s="7" t="s">
        <v>23</v>
      </c>
      <c r="S496" s="7" t="s">
        <v>1582</v>
      </c>
      <c r="T496" s="7" t="s">
        <v>44</v>
      </c>
      <c r="U496" s="7" t="s">
        <v>1583</v>
      </c>
      <c r="V496" s="7" t="s">
        <v>846</v>
      </c>
      <c r="X496" s="2" t="str">
        <f>HYPERLINK("https://hsdes.intel.com/resource/14013162003","14013162003")</f>
        <v>14013162003</v>
      </c>
    </row>
    <row r="497" spans="1:24" x14ac:dyDescent="0.3">
      <c r="A497" s="2" t="str">
        <f>HYPERLINK("https://hsdes.intel.com/resource/14013173189","14013173189")</f>
        <v>14013173189</v>
      </c>
      <c r="B497" s="7" t="s">
        <v>1584</v>
      </c>
      <c r="C497" s="7" t="s">
        <v>2016</v>
      </c>
      <c r="D497" s="7" t="s">
        <v>280</v>
      </c>
      <c r="E497" s="7" t="s">
        <v>18</v>
      </c>
      <c r="F497" s="7" t="s">
        <v>19</v>
      </c>
      <c r="G497" s="7" t="s">
        <v>2015</v>
      </c>
      <c r="J497" s="7" t="s">
        <v>2006</v>
      </c>
      <c r="M497" s="6">
        <v>44741</v>
      </c>
      <c r="O497" s="7" t="s">
        <v>20</v>
      </c>
      <c r="P497" s="7" t="s">
        <v>173</v>
      </c>
      <c r="Q497" s="7" t="s">
        <v>33</v>
      </c>
      <c r="R497" s="7" t="s">
        <v>23</v>
      </c>
      <c r="S497" s="7" t="s">
        <v>1585</v>
      </c>
      <c r="T497" s="7" t="s">
        <v>443</v>
      </c>
      <c r="U497" s="7" t="s">
        <v>1586</v>
      </c>
      <c r="V497" s="7" t="s">
        <v>283</v>
      </c>
      <c r="X497" s="2" t="str">
        <f>HYPERLINK("https://hsdes.intel.com/resource/14013173189","14013173189")</f>
        <v>14013173189</v>
      </c>
    </row>
    <row r="498" spans="1:24" x14ac:dyDescent="0.3">
      <c r="A498" s="2" t="str">
        <f>HYPERLINK("https://hsdes.intel.com/resource/14013115389","14013115389")</f>
        <v>14013115389</v>
      </c>
      <c r="B498" s="7" t="s">
        <v>1587</v>
      </c>
      <c r="C498" s="7" t="s">
        <v>2016</v>
      </c>
      <c r="D498" s="7" t="s">
        <v>280</v>
      </c>
      <c r="E498" s="7" t="s">
        <v>18</v>
      </c>
      <c r="F498" s="7" t="s">
        <v>19</v>
      </c>
      <c r="G498" s="7" t="s">
        <v>2015</v>
      </c>
      <c r="J498" s="7" t="s">
        <v>30</v>
      </c>
      <c r="M498" s="6"/>
      <c r="O498" s="7" t="s">
        <v>31</v>
      </c>
      <c r="P498" s="7" t="s">
        <v>173</v>
      </c>
      <c r="Q498" s="7" t="s">
        <v>33</v>
      </c>
      <c r="R498" s="7" t="s">
        <v>23</v>
      </c>
      <c r="S498" s="7" t="s">
        <v>1588</v>
      </c>
      <c r="T498" s="7" t="s">
        <v>241</v>
      </c>
      <c r="U498" s="7" t="s">
        <v>1589</v>
      </c>
      <c r="V498" s="7" t="s">
        <v>283</v>
      </c>
      <c r="X498" s="2" t="str">
        <f>HYPERLINK("https://hsdes.intel.com/resource/14013115389","14013115389")</f>
        <v>14013115389</v>
      </c>
    </row>
    <row r="499" spans="1:24" x14ac:dyDescent="0.3">
      <c r="A499" s="2" t="str">
        <f>HYPERLINK("https://hsdes.intel.com/resource/14013157532","14013157532")</f>
        <v>14013157532</v>
      </c>
      <c r="B499" s="7" t="s">
        <v>1590</v>
      </c>
      <c r="C499" s="7" t="s">
        <v>2016</v>
      </c>
      <c r="D499" s="7" t="s">
        <v>280</v>
      </c>
      <c r="E499" s="7" t="s">
        <v>18</v>
      </c>
      <c r="F499" s="7" t="s">
        <v>19</v>
      </c>
      <c r="G499" s="7" t="s">
        <v>2015</v>
      </c>
      <c r="J499" s="7" t="s">
        <v>30</v>
      </c>
      <c r="M499" s="6"/>
      <c r="O499" s="7" t="s">
        <v>31</v>
      </c>
      <c r="P499" s="7" t="s">
        <v>173</v>
      </c>
      <c r="Q499" s="7" t="s">
        <v>33</v>
      </c>
      <c r="R499" s="7" t="s">
        <v>23</v>
      </c>
      <c r="S499" s="7" t="s">
        <v>1591</v>
      </c>
      <c r="T499" s="7" t="s">
        <v>241</v>
      </c>
      <c r="U499" s="7" t="s">
        <v>1592</v>
      </c>
      <c r="V499" s="7" t="s">
        <v>283</v>
      </c>
      <c r="X499" s="2" t="str">
        <f>HYPERLINK("https://hsdes.intel.com/resource/14013157532","14013157532")</f>
        <v>14013157532</v>
      </c>
    </row>
    <row r="500" spans="1:24" x14ac:dyDescent="0.3">
      <c r="A500" s="2" t="str">
        <f>HYPERLINK("https://hsdes.intel.com/resource/14013182423","14013182423")</f>
        <v>14013182423</v>
      </c>
      <c r="B500" s="7" t="s">
        <v>1593</v>
      </c>
      <c r="C500" s="7" t="s">
        <v>2016</v>
      </c>
      <c r="D500" s="7" t="s">
        <v>280</v>
      </c>
      <c r="E500" s="7" t="s">
        <v>18</v>
      </c>
      <c r="F500" s="7" t="s">
        <v>19</v>
      </c>
      <c r="G500" s="7" t="s">
        <v>2015</v>
      </c>
      <c r="J500" s="7" t="s">
        <v>30</v>
      </c>
      <c r="M500" s="6"/>
      <c r="O500" s="7" t="s">
        <v>31</v>
      </c>
      <c r="P500" s="7" t="s">
        <v>173</v>
      </c>
      <c r="Q500" s="7" t="s">
        <v>33</v>
      </c>
      <c r="R500" s="7" t="s">
        <v>23</v>
      </c>
      <c r="S500" s="7" t="s">
        <v>1594</v>
      </c>
      <c r="T500" s="7" t="s">
        <v>443</v>
      </c>
      <c r="U500" s="7" t="s">
        <v>1595</v>
      </c>
      <c r="V500" s="7" t="s">
        <v>283</v>
      </c>
      <c r="X500" s="2" t="str">
        <f>HYPERLINK("https://hsdes.intel.com/resource/14013182423","14013182423")</f>
        <v>14013182423</v>
      </c>
    </row>
    <row r="501" spans="1:24" x14ac:dyDescent="0.3">
      <c r="A501" s="5" t="str">
        <f>HYPERLINK("https://hsdes.intel.com/resource/14013158271","14013158271")</f>
        <v>14013158271</v>
      </c>
      <c r="B501" s="7" t="s">
        <v>1596</v>
      </c>
      <c r="C501" s="7" t="s">
        <v>2016</v>
      </c>
      <c r="D501" s="7" t="s">
        <v>280</v>
      </c>
      <c r="E501" s="7" t="s">
        <v>18</v>
      </c>
      <c r="F501" s="7" t="s">
        <v>19</v>
      </c>
      <c r="G501" s="7" t="s">
        <v>2015</v>
      </c>
      <c r="J501" s="7" t="s">
        <v>2006</v>
      </c>
      <c r="M501" s="6">
        <v>44741</v>
      </c>
      <c r="O501" s="7" t="s">
        <v>31</v>
      </c>
      <c r="P501" s="7" t="s">
        <v>173</v>
      </c>
      <c r="Q501" s="7" t="s">
        <v>33</v>
      </c>
      <c r="R501" s="7" t="s">
        <v>23</v>
      </c>
      <c r="S501" s="7" t="s">
        <v>1597</v>
      </c>
      <c r="T501" s="7" t="s">
        <v>241</v>
      </c>
      <c r="U501" s="7" t="s">
        <v>1598</v>
      </c>
      <c r="V501" s="7" t="s">
        <v>283</v>
      </c>
      <c r="X501" s="5" t="str">
        <f>HYPERLINK("https://hsdes.intel.com/resource/14013158271","14013158271")</f>
        <v>14013158271</v>
      </c>
    </row>
    <row r="502" spans="1:24" x14ac:dyDescent="0.3">
      <c r="A502" s="5" t="str">
        <f>HYPERLINK("https://hsdes.intel.com/resource/22011834694","22011834694")</f>
        <v>22011834694</v>
      </c>
      <c r="B502" s="7" t="s">
        <v>1599</v>
      </c>
      <c r="C502" s="7" t="s">
        <v>2016</v>
      </c>
      <c r="D502" s="7" t="s">
        <v>280</v>
      </c>
      <c r="E502" s="7" t="s">
        <v>18</v>
      </c>
      <c r="F502" s="7" t="s">
        <v>19</v>
      </c>
      <c r="G502" s="7" t="s">
        <v>2015</v>
      </c>
      <c r="J502" s="7" t="s">
        <v>2006</v>
      </c>
      <c r="M502" s="6">
        <v>44741</v>
      </c>
      <c r="N502" s="6"/>
      <c r="O502" s="7" t="s">
        <v>31</v>
      </c>
      <c r="P502" s="7" t="s">
        <v>1600</v>
      </c>
      <c r="Q502" s="7" t="s">
        <v>33</v>
      </c>
      <c r="R502" s="7" t="s">
        <v>23</v>
      </c>
      <c r="S502" s="7" t="s">
        <v>1601</v>
      </c>
      <c r="T502" s="7" t="s">
        <v>241</v>
      </c>
      <c r="U502" s="7" t="s">
        <v>1602</v>
      </c>
      <c r="V502" s="7" t="s">
        <v>283</v>
      </c>
      <c r="X502" s="2" t="str">
        <f>HYPERLINK("https://hsdes.intel.com/resource/22011834694","22011834694")</f>
        <v>22011834694</v>
      </c>
    </row>
    <row r="503" spans="1:24" x14ac:dyDescent="0.3">
      <c r="A503" s="2" t="str">
        <f>HYPERLINK("https://hsdes.intel.com/resource/14013162764","14013162764")</f>
        <v>14013162764</v>
      </c>
      <c r="B503" s="7" t="s">
        <v>1603</v>
      </c>
      <c r="C503" s="7" t="s">
        <v>2016</v>
      </c>
      <c r="D503" s="7" t="s">
        <v>280</v>
      </c>
      <c r="E503" s="7" t="s">
        <v>18</v>
      </c>
      <c r="F503" s="7" t="s">
        <v>19</v>
      </c>
      <c r="G503" s="7" t="s">
        <v>2015</v>
      </c>
      <c r="J503" s="7" t="s">
        <v>2006</v>
      </c>
      <c r="M503" s="6">
        <v>44741</v>
      </c>
      <c r="N503" s="6"/>
      <c r="O503" s="7" t="s">
        <v>31</v>
      </c>
      <c r="P503" s="7" t="s">
        <v>173</v>
      </c>
      <c r="Q503" s="7" t="s">
        <v>33</v>
      </c>
      <c r="R503" s="7" t="s">
        <v>23</v>
      </c>
      <c r="S503" s="7" t="s">
        <v>1604</v>
      </c>
      <c r="T503" s="7" t="s">
        <v>241</v>
      </c>
      <c r="U503" s="7" t="s">
        <v>1605</v>
      </c>
      <c r="V503" s="7" t="s">
        <v>283</v>
      </c>
      <c r="X503" s="2" t="str">
        <f>HYPERLINK("https://hsdes.intel.com/resource/14013162764","14013162764")</f>
        <v>14013162764</v>
      </c>
    </row>
    <row r="504" spans="1:24" x14ac:dyDescent="0.3">
      <c r="A504" s="5" t="str">
        <f>HYPERLINK("https://hsdes.intel.com/resource/22011834699","22011834699")</f>
        <v>22011834699</v>
      </c>
      <c r="B504" s="7" t="s">
        <v>1606</v>
      </c>
      <c r="C504" s="7" t="s">
        <v>2016</v>
      </c>
      <c r="D504" s="7" t="s">
        <v>280</v>
      </c>
      <c r="E504" s="7" t="s">
        <v>18</v>
      </c>
      <c r="F504" s="7" t="s">
        <v>19</v>
      </c>
      <c r="G504" s="7" t="s">
        <v>2015</v>
      </c>
      <c r="J504" s="7" t="s">
        <v>2006</v>
      </c>
      <c r="M504" s="6">
        <v>44741</v>
      </c>
      <c r="N504" s="6"/>
      <c r="O504" s="7" t="s">
        <v>31</v>
      </c>
      <c r="P504" s="7" t="s">
        <v>1600</v>
      </c>
      <c r="Q504" s="7" t="s">
        <v>33</v>
      </c>
      <c r="R504" s="7" t="s">
        <v>23</v>
      </c>
      <c r="S504" s="7" t="s">
        <v>1607</v>
      </c>
      <c r="T504" s="7" t="s">
        <v>241</v>
      </c>
      <c r="U504" s="7" t="s">
        <v>1608</v>
      </c>
      <c r="V504" s="7" t="s">
        <v>283</v>
      </c>
      <c r="X504" s="2" t="str">
        <f>HYPERLINK("https://hsdes.intel.com/resource/22011834699","22011834699")</f>
        <v>22011834699</v>
      </c>
    </row>
    <row r="505" spans="1:24" x14ac:dyDescent="0.3">
      <c r="A505" s="2" t="str">
        <f>HYPERLINK("https://hsdes.intel.com/resource/14013174847","14013174847")</f>
        <v>14013174847</v>
      </c>
      <c r="B505" s="7" t="s">
        <v>1609</v>
      </c>
      <c r="C505" s="7" t="s">
        <v>2016</v>
      </c>
      <c r="D505" s="7" t="s">
        <v>543</v>
      </c>
      <c r="E505" s="7" t="s">
        <v>18</v>
      </c>
      <c r="F505" s="7" t="s">
        <v>19</v>
      </c>
      <c r="G505" s="7" t="s">
        <v>2015</v>
      </c>
      <c r="J505" s="7" t="s">
        <v>2018</v>
      </c>
      <c r="M505" s="6">
        <v>44742</v>
      </c>
      <c r="O505" s="7" t="s">
        <v>31</v>
      </c>
      <c r="P505" s="7" t="s">
        <v>184</v>
      </c>
      <c r="Q505" s="7" t="s">
        <v>33</v>
      </c>
      <c r="R505" s="7" t="s">
        <v>145</v>
      </c>
      <c r="S505" s="7" t="s">
        <v>1610</v>
      </c>
      <c r="T505" s="7" t="s">
        <v>175</v>
      </c>
      <c r="U505" s="7" t="s">
        <v>1611</v>
      </c>
      <c r="V505" s="7" t="s">
        <v>187</v>
      </c>
      <c r="X505" s="2" t="str">
        <f>HYPERLINK("https://hsdes.intel.com/resource/14013174847","14013174847")</f>
        <v>14013174847</v>
      </c>
    </row>
    <row r="506" spans="1:24" x14ac:dyDescent="0.3">
      <c r="A506" s="2" t="str">
        <f>HYPERLINK("https://hsdes.intel.com/resource/14013173090","14013173090")</f>
        <v>14013173090</v>
      </c>
      <c r="B506" s="7" t="s">
        <v>1612</v>
      </c>
      <c r="C506" s="7" t="s">
        <v>2020</v>
      </c>
      <c r="D506" s="7" t="s">
        <v>280</v>
      </c>
      <c r="E506" s="7" t="s">
        <v>18</v>
      </c>
      <c r="F506" s="7" t="s">
        <v>19</v>
      </c>
      <c r="G506" s="7" t="s">
        <v>2015</v>
      </c>
      <c r="J506" s="7" t="s">
        <v>2022</v>
      </c>
      <c r="M506" s="6">
        <v>44742</v>
      </c>
      <c r="O506" s="7" t="s">
        <v>31</v>
      </c>
      <c r="P506" s="7" t="s">
        <v>21</v>
      </c>
      <c r="Q506" s="7" t="s">
        <v>33</v>
      </c>
      <c r="R506" s="7" t="s">
        <v>23</v>
      </c>
      <c r="S506" s="7" t="s">
        <v>1613</v>
      </c>
      <c r="T506" s="7" t="s">
        <v>168</v>
      </c>
      <c r="U506" s="7" t="s">
        <v>1614</v>
      </c>
      <c r="V506" s="7" t="s">
        <v>170</v>
      </c>
      <c r="X506" s="2" t="str">
        <f>HYPERLINK("https://hsdes.intel.com/resource/14013173090","14013173090")</f>
        <v>14013173090</v>
      </c>
    </row>
    <row r="507" spans="1:24" x14ac:dyDescent="0.3">
      <c r="A507" s="5" t="str">
        <f>HYPERLINK("https://hsdes.intel.com/resource/14013185278","14013185278")</f>
        <v>14013185278</v>
      </c>
      <c r="B507" s="7" t="s">
        <v>1615</v>
      </c>
      <c r="C507" s="7" t="s">
        <v>2016</v>
      </c>
      <c r="D507" s="7" t="s">
        <v>280</v>
      </c>
      <c r="E507" s="7" t="s">
        <v>18</v>
      </c>
      <c r="F507" s="7" t="s">
        <v>19</v>
      </c>
      <c r="G507" s="7" t="s">
        <v>2015</v>
      </c>
      <c r="J507" s="7" t="s">
        <v>2006</v>
      </c>
      <c r="M507" s="6">
        <v>44741</v>
      </c>
      <c r="O507" s="7" t="s">
        <v>31</v>
      </c>
      <c r="P507" s="7" t="s">
        <v>173</v>
      </c>
      <c r="Q507" s="7" t="s">
        <v>33</v>
      </c>
      <c r="R507" s="7" t="s">
        <v>23</v>
      </c>
      <c r="S507" s="7" t="s">
        <v>1616</v>
      </c>
      <c r="T507" s="7" t="s">
        <v>703</v>
      </c>
      <c r="U507" s="7" t="s">
        <v>1617</v>
      </c>
      <c r="V507" s="7" t="s">
        <v>283</v>
      </c>
      <c r="X507" s="2" t="str">
        <f>HYPERLINK("https://hsdes.intel.com/resource/14013185278","14013185278")</f>
        <v>14013185278</v>
      </c>
    </row>
    <row r="508" spans="1:24" x14ac:dyDescent="0.3">
      <c r="A508" s="2" t="str">
        <f>HYPERLINK("https://hsdes.intel.com/resource/14013173203","14013173203")</f>
        <v>14013173203</v>
      </c>
      <c r="B508" s="7" t="s">
        <v>1618</v>
      </c>
      <c r="C508" s="7" t="s">
        <v>2016</v>
      </c>
      <c r="D508" s="7" t="s">
        <v>280</v>
      </c>
      <c r="E508" s="7" t="s">
        <v>18</v>
      </c>
      <c r="F508" s="7" t="s">
        <v>19</v>
      </c>
      <c r="G508" s="7" t="s">
        <v>2015</v>
      </c>
      <c r="J508" s="7" t="s">
        <v>30</v>
      </c>
      <c r="M508" s="6"/>
      <c r="O508" s="7" t="s">
        <v>31</v>
      </c>
      <c r="P508" s="7" t="s">
        <v>173</v>
      </c>
      <c r="Q508" s="7" t="s">
        <v>33</v>
      </c>
      <c r="R508" s="7" t="s">
        <v>23</v>
      </c>
      <c r="S508" s="7" t="s">
        <v>1619</v>
      </c>
      <c r="T508" s="7" t="s">
        <v>241</v>
      </c>
      <c r="U508" s="7" t="s">
        <v>1620</v>
      </c>
      <c r="V508" s="7" t="s">
        <v>283</v>
      </c>
      <c r="X508" s="2" t="str">
        <f>HYPERLINK("https://hsdes.intel.com/resource/14013173203","14013173203")</f>
        <v>14013173203</v>
      </c>
    </row>
    <row r="509" spans="1:24" x14ac:dyDescent="0.3">
      <c r="A509" s="2" t="str">
        <f>HYPERLINK("https://hsdes.intel.com/resource/14013158146","14013158146")</f>
        <v>14013158146</v>
      </c>
      <c r="B509" s="7" t="s">
        <v>1621</v>
      </c>
      <c r="C509" s="7" t="s">
        <v>2016</v>
      </c>
      <c r="D509" s="7" t="s">
        <v>280</v>
      </c>
      <c r="E509" s="7" t="s">
        <v>18</v>
      </c>
      <c r="F509" s="7" t="s">
        <v>19</v>
      </c>
      <c r="G509" s="7" t="s">
        <v>2015</v>
      </c>
      <c r="J509" s="7" t="s">
        <v>30</v>
      </c>
      <c r="M509" s="6"/>
      <c r="O509" s="7" t="s">
        <v>31</v>
      </c>
      <c r="P509" s="7" t="s">
        <v>173</v>
      </c>
      <c r="Q509" s="7" t="s">
        <v>33</v>
      </c>
      <c r="R509" s="7" t="s">
        <v>23</v>
      </c>
      <c r="S509" s="7" t="s">
        <v>1622</v>
      </c>
      <c r="T509" s="7" t="s">
        <v>241</v>
      </c>
      <c r="U509" s="7" t="s">
        <v>1623</v>
      </c>
      <c r="V509" s="7" t="s">
        <v>283</v>
      </c>
      <c r="X509" s="2" t="str">
        <f>HYPERLINK("https://hsdes.intel.com/resource/14013158146","14013158146")</f>
        <v>14013158146</v>
      </c>
    </row>
    <row r="510" spans="1:24" x14ac:dyDescent="0.3">
      <c r="A510" s="2" t="str">
        <f>HYPERLINK("https://hsdes.intel.com/resource/14013120952","14013120952")</f>
        <v>14013120952</v>
      </c>
      <c r="B510" s="7" t="s">
        <v>1624</v>
      </c>
      <c r="C510" s="7" t="s">
        <v>2016</v>
      </c>
      <c r="D510" s="7" t="s">
        <v>280</v>
      </c>
      <c r="E510" s="7" t="s">
        <v>18</v>
      </c>
      <c r="F510" s="7" t="s">
        <v>19</v>
      </c>
      <c r="G510" s="7" t="s">
        <v>2015</v>
      </c>
      <c r="J510" s="7" t="s">
        <v>30</v>
      </c>
      <c r="M510" s="6"/>
      <c r="O510" s="7" t="s">
        <v>31</v>
      </c>
      <c r="P510" s="7" t="s">
        <v>173</v>
      </c>
      <c r="Q510" s="7" t="s">
        <v>33</v>
      </c>
      <c r="R510" s="7" t="s">
        <v>23</v>
      </c>
      <c r="S510" s="7" t="s">
        <v>1625</v>
      </c>
      <c r="T510" s="7" t="s">
        <v>1550</v>
      </c>
      <c r="U510" s="7" t="s">
        <v>1626</v>
      </c>
      <c r="V510" s="7" t="s">
        <v>283</v>
      </c>
      <c r="X510" s="2" t="str">
        <f>HYPERLINK("https://hsdes.intel.com/resource/14013120952","14013120952")</f>
        <v>14013120952</v>
      </c>
    </row>
    <row r="511" spans="1:24" x14ac:dyDescent="0.3">
      <c r="A511" s="2" t="str">
        <f>HYPERLINK("https://hsdes.intel.com/resource/14013121149","14013121149")</f>
        <v>14013121149</v>
      </c>
      <c r="B511" s="7" t="s">
        <v>1627</v>
      </c>
      <c r="C511" s="7" t="s">
        <v>2016</v>
      </c>
      <c r="D511" s="7" t="s">
        <v>280</v>
      </c>
      <c r="E511" s="7" t="s">
        <v>18</v>
      </c>
      <c r="F511" s="7" t="s">
        <v>19</v>
      </c>
      <c r="G511" s="7" t="s">
        <v>2015</v>
      </c>
      <c r="J511" s="7" t="s">
        <v>30</v>
      </c>
      <c r="M511" s="6"/>
      <c r="O511" s="7" t="s">
        <v>31</v>
      </c>
      <c r="P511" s="7" t="s">
        <v>173</v>
      </c>
      <c r="Q511" s="7" t="s">
        <v>33</v>
      </c>
      <c r="R511" s="7" t="s">
        <v>23</v>
      </c>
      <c r="S511" s="7" t="s">
        <v>1628</v>
      </c>
      <c r="T511" s="7" t="s">
        <v>1550</v>
      </c>
      <c r="U511" s="7" t="s">
        <v>1629</v>
      </c>
      <c r="V511" s="7" t="s">
        <v>283</v>
      </c>
      <c r="X511" s="2" t="str">
        <f>HYPERLINK("https://hsdes.intel.com/resource/14013121149","14013121149")</f>
        <v>14013121149</v>
      </c>
    </row>
    <row r="512" spans="1:24" x14ac:dyDescent="0.3">
      <c r="A512" s="2" t="str">
        <f>HYPERLINK("https://hsdes.intel.com/resource/14013120979","14013120979")</f>
        <v>14013120979</v>
      </c>
      <c r="B512" s="7" t="s">
        <v>1630</v>
      </c>
      <c r="C512" s="7" t="s">
        <v>2016</v>
      </c>
      <c r="D512" s="7" t="s">
        <v>280</v>
      </c>
      <c r="E512" s="7" t="s">
        <v>18</v>
      </c>
      <c r="F512" s="7" t="s">
        <v>19</v>
      </c>
      <c r="G512" s="7" t="s">
        <v>2015</v>
      </c>
      <c r="J512" s="7" t="s">
        <v>30</v>
      </c>
      <c r="M512" s="6"/>
      <c r="O512" s="7" t="s">
        <v>31</v>
      </c>
      <c r="P512" s="7" t="s">
        <v>173</v>
      </c>
      <c r="Q512" s="7" t="s">
        <v>33</v>
      </c>
      <c r="R512" s="7" t="s">
        <v>23</v>
      </c>
      <c r="S512" s="7" t="s">
        <v>1631</v>
      </c>
      <c r="T512" s="7" t="s">
        <v>1550</v>
      </c>
      <c r="U512" s="7" t="s">
        <v>1632</v>
      </c>
      <c r="V512" s="7" t="s">
        <v>283</v>
      </c>
      <c r="X512" s="2" t="str">
        <f>HYPERLINK("https://hsdes.intel.com/resource/14013120979","14013120979")</f>
        <v>14013120979</v>
      </c>
    </row>
    <row r="513" spans="1:24" x14ac:dyDescent="0.3">
      <c r="A513" s="2" t="str">
        <f>HYPERLINK("https://hsdes.intel.com/resource/14013172952","14013172952")</f>
        <v>14013172952</v>
      </c>
      <c r="B513" s="7" t="s">
        <v>1633</v>
      </c>
      <c r="C513" s="7" t="s">
        <v>2016</v>
      </c>
      <c r="D513" s="7" t="s">
        <v>17</v>
      </c>
      <c r="E513" s="7" t="s">
        <v>18</v>
      </c>
      <c r="F513" s="7" t="s">
        <v>19</v>
      </c>
      <c r="G513" s="7" t="s">
        <v>2015</v>
      </c>
      <c r="J513" s="7" t="s">
        <v>2007</v>
      </c>
      <c r="M513" s="6">
        <v>44742</v>
      </c>
      <c r="O513" s="7" t="s">
        <v>20</v>
      </c>
      <c r="P513" s="7" t="s">
        <v>21</v>
      </c>
      <c r="Q513" s="7" t="s">
        <v>33</v>
      </c>
      <c r="R513" s="7" t="s">
        <v>145</v>
      </c>
      <c r="S513" s="7" t="s">
        <v>1634</v>
      </c>
      <c r="T513" s="7" t="s">
        <v>424</v>
      </c>
      <c r="U513" s="7" t="s">
        <v>1635</v>
      </c>
      <c r="V513" s="7" t="s">
        <v>27</v>
      </c>
      <c r="X513" s="2" t="str">
        <f>HYPERLINK("https://hsdes.intel.com/resource/14013172952","14013172952")</f>
        <v>14013172952</v>
      </c>
    </row>
    <row r="514" spans="1:24" x14ac:dyDescent="0.3">
      <c r="A514" s="2" t="str">
        <f>HYPERLINK("https://hsdes.intel.com/resource/14013158479","14013158479")</f>
        <v>14013158479</v>
      </c>
      <c r="B514" s="7" t="s">
        <v>1636</v>
      </c>
      <c r="C514" s="7" t="s">
        <v>2016</v>
      </c>
      <c r="D514" s="7" t="s">
        <v>136</v>
      </c>
      <c r="E514" s="7" t="s">
        <v>18</v>
      </c>
      <c r="F514" s="7" t="s">
        <v>19</v>
      </c>
      <c r="G514" s="7" t="s">
        <v>2015</v>
      </c>
      <c r="J514" s="7" t="s">
        <v>30</v>
      </c>
      <c r="M514" s="6"/>
      <c r="O514" s="7" t="s">
        <v>31</v>
      </c>
      <c r="P514" s="7" t="s">
        <v>76</v>
      </c>
      <c r="Q514" s="7" t="s">
        <v>33</v>
      </c>
      <c r="R514" s="7" t="s">
        <v>23</v>
      </c>
      <c r="S514" s="7" t="s">
        <v>1637</v>
      </c>
      <c r="T514" s="7" t="s">
        <v>241</v>
      </c>
      <c r="U514" s="7" t="s">
        <v>1638</v>
      </c>
      <c r="V514" s="7" t="s">
        <v>140</v>
      </c>
      <c r="X514" s="2" t="str">
        <f>HYPERLINK("https://hsdes.intel.com/resource/14013158479","14013158479")</f>
        <v>14013158479</v>
      </c>
    </row>
    <row r="515" spans="1:24" x14ac:dyDescent="0.3">
      <c r="A515" s="2" t="str">
        <f>HYPERLINK("https://hsdes.intel.com/resource/14013114941","14013114941")</f>
        <v>14013114941</v>
      </c>
      <c r="B515" s="7" t="s">
        <v>1639</v>
      </c>
      <c r="C515" s="7" t="s">
        <v>2016</v>
      </c>
      <c r="D515" s="7" t="s">
        <v>17</v>
      </c>
      <c r="E515" s="7" t="s">
        <v>18</v>
      </c>
      <c r="F515" s="7" t="s">
        <v>19</v>
      </c>
      <c r="G515" s="7" t="s">
        <v>2015</v>
      </c>
      <c r="J515" s="7" t="s">
        <v>2007</v>
      </c>
      <c r="L515" s="7" t="s">
        <v>285</v>
      </c>
      <c r="M515" s="6">
        <v>44742</v>
      </c>
      <c r="O515" s="7" t="s">
        <v>31</v>
      </c>
      <c r="P515" s="7" t="s">
        <v>21</v>
      </c>
      <c r="Q515" s="7" t="s">
        <v>33</v>
      </c>
      <c r="R515" s="7" t="s">
        <v>23</v>
      </c>
      <c r="S515" s="7" t="s">
        <v>1640</v>
      </c>
      <c r="T515" s="7" t="s">
        <v>104</v>
      </c>
      <c r="U515" s="7" t="s">
        <v>1641</v>
      </c>
      <c r="V515" s="7" t="s">
        <v>27</v>
      </c>
      <c r="X515" s="2" t="str">
        <f>HYPERLINK("https://hsdes.intel.com/resource/14013114941","14013114941")</f>
        <v>14013114941</v>
      </c>
    </row>
    <row r="516" spans="1:24" x14ac:dyDescent="0.3">
      <c r="A516" s="2" t="str">
        <f>HYPERLINK("https://hsdes.intel.com/resource/14013158389","14013158389")</f>
        <v>14013158389</v>
      </c>
      <c r="B516" s="7" t="s">
        <v>1642</v>
      </c>
      <c r="C516" s="7" t="s">
        <v>2016</v>
      </c>
      <c r="D516" s="7" t="s">
        <v>280</v>
      </c>
      <c r="E516" s="7" t="s">
        <v>18</v>
      </c>
      <c r="F516" s="7" t="s">
        <v>19</v>
      </c>
      <c r="G516" s="7" t="s">
        <v>2015</v>
      </c>
      <c r="J516" s="7" t="s">
        <v>2006</v>
      </c>
      <c r="L516" s="7" t="s">
        <v>285</v>
      </c>
      <c r="M516" s="6">
        <v>44741</v>
      </c>
      <c r="O516" s="7" t="s">
        <v>31</v>
      </c>
      <c r="P516" s="7" t="s">
        <v>173</v>
      </c>
      <c r="Q516" s="7" t="s">
        <v>33</v>
      </c>
      <c r="R516" s="7" t="s">
        <v>23</v>
      </c>
      <c r="S516" s="7" t="s">
        <v>1643</v>
      </c>
      <c r="T516" s="7" t="s">
        <v>44</v>
      </c>
      <c r="U516" s="7" t="s">
        <v>1644</v>
      </c>
      <c r="V516" s="7" t="s">
        <v>283</v>
      </c>
      <c r="X516" s="2" t="str">
        <f>HYPERLINK("https://hsdes.intel.com/resource/14013158389","14013158389")</f>
        <v>14013158389</v>
      </c>
    </row>
    <row r="517" spans="1:24" x14ac:dyDescent="0.3">
      <c r="A517" s="2" t="str">
        <f>HYPERLINK("https://hsdes.intel.com/resource/14013160422","14013160422")</f>
        <v>14013160422</v>
      </c>
      <c r="B517" s="20" t="s">
        <v>1645</v>
      </c>
      <c r="C517" s="7" t="s">
        <v>2016</v>
      </c>
      <c r="D517" s="7" t="s">
        <v>17</v>
      </c>
      <c r="E517" s="7" t="s">
        <v>18</v>
      </c>
      <c r="F517" s="7" t="s">
        <v>19</v>
      </c>
      <c r="G517" s="7" t="s">
        <v>2015</v>
      </c>
      <c r="J517" s="7" t="s">
        <v>2007</v>
      </c>
      <c r="M517" s="6">
        <v>44742</v>
      </c>
      <c r="O517" s="7" t="s">
        <v>20</v>
      </c>
      <c r="P517" s="7" t="s">
        <v>21</v>
      </c>
      <c r="Q517" s="7" t="s">
        <v>33</v>
      </c>
      <c r="R517" s="7" t="s">
        <v>23</v>
      </c>
      <c r="S517" s="7" t="s">
        <v>1646</v>
      </c>
      <c r="T517" s="7" t="s">
        <v>424</v>
      </c>
      <c r="U517" s="7" t="s">
        <v>1647</v>
      </c>
      <c r="V517" s="7" t="s">
        <v>27</v>
      </c>
      <c r="X517" s="2" t="str">
        <f>HYPERLINK("https://hsdes.intel.com/resource/14013160422","14013160422")</f>
        <v>14013160422</v>
      </c>
    </row>
    <row r="518" spans="1:24" x14ac:dyDescent="0.3">
      <c r="A518" s="2" t="str">
        <f>HYPERLINK("https://hsdes.intel.com/resource/14013159094","14013159094")</f>
        <v>14013159094</v>
      </c>
      <c r="B518" s="7" t="s">
        <v>1648</v>
      </c>
      <c r="C518" s="7" t="s">
        <v>2016</v>
      </c>
      <c r="D518" s="7" t="s">
        <v>17</v>
      </c>
      <c r="E518" s="7" t="s">
        <v>18</v>
      </c>
      <c r="F518" s="7" t="s">
        <v>19</v>
      </c>
      <c r="G518" s="7" t="s">
        <v>2015</v>
      </c>
      <c r="J518" s="7" t="s">
        <v>2028</v>
      </c>
      <c r="M518" s="6">
        <v>44746</v>
      </c>
      <c r="O518" s="7" t="s">
        <v>20</v>
      </c>
      <c r="P518" s="7" t="s">
        <v>21</v>
      </c>
      <c r="Q518" s="7" t="s">
        <v>33</v>
      </c>
      <c r="R518" s="7" t="s">
        <v>23</v>
      </c>
      <c r="S518" s="7" t="s">
        <v>1649</v>
      </c>
      <c r="T518" s="7" t="s">
        <v>903</v>
      </c>
      <c r="U518" s="7" t="s">
        <v>1650</v>
      </c>
      <c r="V518" s="7" t="s">
        <v>27</v>
      </c>
      <c r="X518" s="2" t="str">
        <f>HYPERLINK("https://hsdes.intel.com/resource/14013159094","14013159094")</f>
        <v>14013159094</v>
      </c>
    </row>
    <row r="519" spans="1:24" x14ac:dyDescent="0.3">
      <c r="A519" s="2" t="str">
        <f>HYPERLINK("https://hsdes.intel.com/resource/14013163281","14013163281")</f>
        <v>14013163281</v>
      </c>
      <c r="B519" s="7" t="s">
        <v>1651</v>
      </c>
      <c r="C519" s="7" t="s">
        <v>2020</v>
      </c>
      <c r="D519" s="7" t="s">
        <v>17</v>
      </c>
      <c r="E519" s="7" t="s">
        <v>18</v>
      </c>
      <c r="F519" s="7" t="s">
        <v>19</v>
      </c>
      <c r="G519" s="7" t="s">
        <v>2015</v>
      </c>
      <c r="J519" s="7" t="s">
        <v>2007</v>
      </c>
      <c r="M519" s="6">
        <v>44743</v>
      </c>
      <c r="O519" s="7" t="s">
        <v>31</v>
      </c>
      <c r="P519" s="7" t="s">
        <v>21</v>
      </c>
      <c r="Q519" s="7" t="s">
        <v>33</v>
      </c>
      <c r="R519" s="7" t="s">
        <v>23</v>
      </c>
      <c r="S519" s="7" t="s">
        <v>1652</v>
      </c>
      <c r="T519" s="7" t="s">
        <v>104</v>
      </c>
      <c r="U519" s="7" t="s">
        <v>1653</v>
      </c>
      <c r="V519" s="7" t="s">
        <v>27</v>
      </c>
      <c r="X519" s="2" t="str">
        <f>HYPERLINK("https://hsdes.intel.com/resource/14013163281","14013163281")</f>
        <v>14013163281</v>
      </c>
    </row>
    <row r="520" spans="1:24" x14ac:dyDescent="0.3">
      <c r="A520" s="2" t="str">
        <f>HYPERLINK("https://hsdes.intel.com/resource/14013162573","14013162573")</f>
        <v>14013162573</v>
      </c>
      <c r="B520" s="7" t="s">
        <v>1654</v>
      </c>
      <c r="C520" s="7" t="s">
        <v>2020</v>
      </c>
      <c r="D520" s="7" t="s">
        <v>17</v>
      </c>
      <c r="E520" s="7" t="s">
        <v>120</v>
      </c>
      <c r="F520" s="7" t="s">
        <v>19</v>
      </c>
      <c r="G520" s="7" t="s">
        <v>2015</v>
      </c>
      <c r="J520" s="7" t="s">
        <v>2007</v>
      </c>
      <c r="M520" s="6">
        <v>44743</v>
      </c>
      <c r="O520" s="7" t="s">
        <v>102</v>
      </c>
      <c r="P520" s="7" t="s">
        <v>21</v>
      </c>
      <c r="Q520" s="7" t="s">
        <v>33</v>
      </c>
      <c r="R520" s="7" t="s">
        <v>23</v>
      </c>
      <c r="S520" s="7" t="s">
        <v>1655</v>
      </c>
      <c r="T520" s="7" t="s">
        <v>104</v>
      </c>
      <c r="U520" s="7" t="s">
        <v>1656</v>
      </c>
      <c r="V520" s="7" t="s">
        <v>27</v>
      </c>
      <c r="X520" s="2" t="str">
        <f>HYPERLINK("https://hsdes.intel.com/resource/14013162573","14013162573")</f>
        <v>14013162573</v>
      </c>
    </row>
    <row r="521" spans="1:24" x14ac:dyDescent="0.3">
      <c r="A521" s="2" t="str">
        <f>HYPERLINK("https://hsdes.intel.com/resource/14013158689","14013158689")</f>
        <v>14013158689</v>
      </c>
      <c r="B521" s="7" t="s">
        <v>1657</v>
      </c>
      <c r="C521" s="7" t="s">
        <v>2020</v>
      </c>
      <c r="D521" s="7" t="s">
        <v>17</v>
      </c>
      <c r="E521" s="7" t="s">
        <v>18</v>
      </c>
      <c r="F521" s="7" t="s">
        <v>19</v>
      </c>
      <c r="G521" s="7" t="s">
        <v>2015</v>
      </c>
      <c r="J521" s="7" t="s">
        <v>2007</v>
      </c>
      <c r="M521" s="6">
        <v>44743</v>
      </c>
      <c r="O521" s="7" t="s">
        <v>20</v>
      </c>
      <c r="P521" s="7" t="s">
        <v>21</v>
      </c>
      <c r="Q521" s="7" t="s">
        <v>33</v>
      </c>
      <c r="R521" s="7" t="s">
        <v>23</v>
      </c>
      <c r="S521" s="7" t="s">
        <v>1658</v>
      </c>
      <c r="T521" s="7" t="s">
        <v>104</v>
      </c>
      <c r="U521" s="7" t="s">
        <v>1659</v>
      </c>
      <c r="V521" s="7" t="s">
        <v>27</v>
      </c>
      <c r="X521" s="2" t="str">
        <f>HYPERLINK("https://hsdes.intel.com/resource/14013158689","14013158689")</f>
        <v>14013158689</v>
      </c>
    </row>
    <row r="522" spans="1:24" x14ac:dyDescent="0.3">
      <c r="A522" s="2" t="str">
        <f>HYPERLINK("https://hsdes.intel.com/resource/16013832714","16013832714")</f>
        <v>16013832714</v>
      </c>
      <c r="B522" s="7" t="s">
        <v>1660</v>
      </c>
      <c r="C522" s="7" t="s">
        <v>2020</v>
      </c>
      <c r="D522" s="7" t="s">
        <v>17</v>
      </c>
      <c r="E522" s="7" t="s">
        <v>120</v>
      </c>
      <c r="F522" s="7" t="s">
        <v>19</v>
      </c>
      <c r="G522" s="7" t="s">
        <v>2015</v>
      </c>
      <c r="J522" s="7" t="s">
        <v>2007</v>
      </c>
      <c r="M522" s="6">
        <v>44743</v>
      </c>
      <c r="O522" s="7" t="s">
        <v>102</v>
      </c>
      <c r="P522" s="7" t="s">
        <v>21</v>
      </c>
      <c r="Q522" s="7" t="s">
        <v>33</v>
      </c>
      <c r="R522" s="7" t="s">
        <v>23</v>
      </c>
      <c r="S522" s="7" t="s">
        <v>1661</v>
      </c>
      <c r="T522" s="7" t="s">
        <v>104</v>
      </c>
      <c r="U522" s="7" t="s">
        <v>1662</v>
      </c>
      <c r="V522" s="7" t="s">
        <v>27</v>
      </c>
      <c r="X522" s="2" t="str">
        <f>HYPERLINK("https://hsdes.intel.com/resource/16013832714","16013832714")</f>
        <v>16013832714</v>
      </c>
    </row>
    <row r="523" spans="1:24" x14ac:dyDescent="0.3">
      <c r="A523" s="2" t="str">
        <f>HYPERLINK("https://hsdes.intel.com/resource/14013163150","14013163150")</f>
        <v>14013163150</v>
      </c>
      <c r="B523" s="7" t="s">
        <v>1663</v>
      </c>
      <c r="C523" s="7" t="s">
        <v>2016</v>
      </c>
      <c r="D523" s="7" t="s">
        <v>17</v>
      </c>
      <c r="E523" s="7" t="s">
        <v>18</v>
      </c>
      <c r="F523" s="7" t="s">
        <v>19</v>
      </c>
      <c r="G523" s="7" t="s">
        <v>2015</v>
      </c>
      <c r="J523" s="7" t="s">
        <v>2028</v>
      </c>
      <c r="L523" s="7" t="s">
        <v>1664</v>
      </c>
      <c r="M523" s="6">
        <v>44746</v>
      </c>
      <c r="N523" s="6">
        <v>44732</v>
      </c>
      <c r="O523" s="7" t="s">
        <v>20</v>
      </c>
      <c r="P523" s="7" t="s">
        <v>21</v>
      </c>
      <c r="Q523" s="7" t="s">
        <v>33</v>
      </c>
      <c r="R523" s="7" t="s">
        <v>23</v>
      </c>
      <c r="S523" s="7" t="s">
        <v>1665</v>
      </c>
      <c r="T523" s="7" t="s">
        <v>128</v>
      </c>
      <c r="U523" s="7" t="s">
        <v>1666</v>
      </c>
      <c r="V523" s="7" t="s">
        <v>27</v>
      </c>
      <c r="X523" s="2" t="str">
        <f>HYPERLINK("https://hsdes.intel.com/resource/14013163150","14013163150")</f>
        <v>14013163150</v>
      </c>
    </row>
    <row r="524" spans="1:24" x14ac:dyDescent="0.3">
      <c r="A524" s="2" t="str">
        <f>HYPERLINK("https://hsdes.intel.com/resource/14013159080","14013159080")</f>
        <v>14013159080</v>
      </c>
      <c r="B524" s="7" t="s">
        <v>1667</v>
      </c>
      <c r="C524" s="7" t="s">
        <v>2020</v>
      </c>
      <c r="D524" s="7" t="s">
        <v>17</v>
      </c>
      <c r="E524" s="7" t="s">
        <v>18</v>
      </c>
      <c r="F524" s="7" t="s">
        <v>19</v>
      </c>
      <c r="G524" s="7" t="s">
        <v>2015</v>
      </c>
      <c r="J524" s="7" t="s">
        <v>2007</v>
      </c>
      <c r="M524" s="6">
        <v>44743</v>
      </c>
      <c r="O524" s="7" t="s">
        <v>102</v>
      </c>
      <c r="P524" s="7" t="s">
        <v>21</v>
      </c>
      <c r="Q524" s="7" t="s">
        <v>33</v>
      </c>
      <c r="R524" s="7" t="s">
        <v>145</v>
      </c>
      <c r="S524" s="7" t="s">
        <v>1668</v>
      </c>
      <c r="T524" s="7" t="s">
        <v>128</v>
      </c>
      <c r="U524" s="7" t="s">
        <v>1669</v>
      </c>
      <c r="V524" s="7" t="s">
        <v>27</v>
      </c>
      <c r="X524" s="2" t="str">
        <f>HYPERLINK("https://hsdes.intel.com/resource/14013159080","14013159080")</f>
        <v>14013159080</v>
      </c>
    </row>
    <row r="525" spans="1:24" x14ac:dyDescent="0.3">
      <c r="A525" s="2" t="str">
        <f>HYPERLINK("https://hsdes.intel.com/resource/14013160760","14013160760")</f>
        <v>14013160760</v>
      </c>
      <c r="B525" s="7" t="s">
        <v>1670</v>
      </c>
      <c r="C525" s="7" t="s">
        <v>2020</v>
      </c>
      <c r="D525" s="7" t="s">
        <v>17</v>
      </c>
      <c r="E525" s="7" t="s">
        <v>18</v>
      </c>
      <c r="F525" s="7" t="s">
        <v>19</v>
      </c>
      <c r="G525" s="7" t="s">
        <v>2015</v>
      </c>
      <c r="J525" s="7" t="s">
        <v>2007</v>
      </c>
      <c r="M525" s="6">
        <v>44743</v>
      </c>
      <c r="O525" s="7" t="s">
        <v>102</v>
      </c>
      <c r="P525" s="7" t="s">
        <v>21</v>
      </c>
      <c r="Q525" s="7" t="s">
        <v>33</v>
      </c>
      <c r="R525" s="7" t="s">
        <v>23</v>
      </c>
      <c r="S525" s="7" t="s">
        <v>1671</v>
      </c>
      <c r="T525" s="7" t="s">
        <v>104</v>
      </c>
      <c r="U525" s="7" t="s">
        <v>1672</v>
      </c>
      <c r="V525" s="7" t="s">
        <v>27</v>
      </c>
      <c r="X525" s="2" t="str">
        <f>HYPERLINK("https://hsdes.intel.com/resource/14013160760","14013160760")</f>
        <v>14013160760</v>
      </c>
    </row>
    <row r="526" spans="1:24" x14ac:dyDescent="0.3">
      <c r="A526" s="2" t="str">
        <f>HYPERLINK("https://hsdes.intel.com/resource/14013173026","14013173026")</f>
        <v>14013173026</v>
      </c>
      <c r="B526" s="7" t="s">
        <v>1673</v>
      </c>
      <c r="C526" s="7" t="s">
        <v>2020</v>
      </c>
      <c r="D526" s="7" t="s">
        <v>547</v>
      </c>
      <c r="E526" s="7" t="s">
        <v>18</v>
      </c>
      <c r="F526" s="7" t="s">
        <v>19</v>
      </c>
      <c r="G526" s="7" t="s">
        <v>2015</v>
      </c>
      <c r="J526" s="7" t="s">
        <v>2022</v>
      </c>
      <c r="M526" s="6">
        <v>44742</v>
      </c>
      <c r="O526" s="7" t="s">
        <v>102</v>
      </c>
      <c r="P526" s="7" t="s">
        <v>21</v>
      </c>
      <c r="Q526" s="7" t="s">
        <v>33</v>
      </c>
      <c r="R526" s="7" t="s">
        <v>23</v>
      </c>
      <c r="S526" s="7" t="s">
        <v>1674</v>
      </c>
      <c r="T526" s="7" t="s">
        <v>168</v>
      </c>
      <c r="U526" s="7" t="s">
        <v>1675</v>
      </c>
      <c r="V526" s="7" t="s">
        <v>170</v>
      </c>
      <c r="X526" s="2" t="str">
        <f>HYPERLINK("https://hsdes.intel.com/resource/14013173026","14013173026")</f>
        <v>14013173026</v>
      </c>
    </row>
    <row r="527" spans="1:24" x14ac:dyDescent="0.3">
      <c r="A527" s="2" t="str">
        <f>HYPERLINK("https://hsdes.intel.com/resource/14013173043","14013173043")</f>
        <v>14013173043</v>
      </c>
      <c r="B527" s="7" t="s">
        <v>1676</v>
      </c>
      <c r="C527" s="7" t="s">
        <v>2020</v>
      </c>
      <c r="D527" s="7" t="s">
        <v>547</v>
      </c>
      <c r="E527" s="7" t="s">
        <v>18</v>
      </c>
      <c r="F527" s="7" t="s">
        <v>19</v>
      </c>
      <c r="G527" s="7" t="s">
        <v>2015</v>
      </c>
      <c r="J527" s="7" t="s">
        <v>2022</v>
      </c>
      <c r="M527" s="6">
        <v>44742</v>
      </c>
      <c r="O527" s="7" t="s">
        <v>31</v>
      </c>
      <c r="P527" s="7" t="s">
        <v>21</v>
      </c>
      <c r="Q527" s="7" t="s">
        <v>33</v>
      </c>
      <c r="R527" s="7" t="s">
        <v>23</v>
      </c>
      <c r="S527" s="7" t="s">
        <v>1677</v>
      </c>
      <c r="T527" s="7" t="s">
        <v>168</v>
      </c>
      <c r="U527" s="7" t="s">
        <v>1678</v>
      </c>
      <c r="V527" s="7" t="s">
        <v>170</v>
      </c>
      <c r="X527" s="2" t="str">
        <f>HYPERLINK("https://hsdes.intel.com/resource/14013173043","14013173043")</f>
        <v>14013173043</v>
      </c>
    </row>
    <row r="528" spans="1:24" x14ac:dyDescent="0.3">
      <c r="A528" s="2" t="str">
        <f>HYPERLINK("https://hsdes.intel.com/resource/14013157006","14013157006")</f>
        <v>14013157006</v>
      </c>
      <c r="B528" s="7" t="s">
        <v>1679</v>
      </c>
      <c r="C528" s="7" t="s">
        <v>2016</v>
      </c>
      <c r="D528" s="7" t="s">
        <v>840</v>
      </c>
      <c r="E528" s="7" t="s">
        <v>18</v>
      </c>
      <c r="F528" s="7" t="s">
        <v>19</v>
      </c>
      <c r="G528" s="7" t="s">
        <v>2015</v>
      </c>
      <c r="J528" s="7" t="s">
        <v>30</v>
      </c>
      <c r="M528" s="6"/>
      <c r="O528" s="7" t="s">
        <v>31</v>
      </c>
      <c r="P528" s="7" t="s">
        <v>173</v>
      </c>
      <c r="Q528" s="7" t="s">
        <v>33</v>
      </c>
      <c r="R528" s="7" t="s">
        <v>23</v>
      </c>
      <c r="S528" s="7" t="s">
        <v>1680</v>
      </c>
      <c r="T528" s="7" t="s">
        <v>44</v>
      </c>
      <c r="U528" s="7" t="s">
        <v>1681</v>
      </c>
      <c r="V528" s="7" t="s">
        <v>846</v>
      </c>
      <c r="X528" s="2" t="str">
        <f>HYPERLINK("https://hsdes.intel.com/resource/14013157006","14013157006")</f>
        <v>14013157006</v>
      </c>
    </row>
    <row r="529" spans="1:24" x14ac:dyDescent="0.3">
      <c r="A529" s="2" t="str">
        <f>HYPERLINK("https://hsdes.intel.com/resource/14013120501","14013120501")</f>
        <v>14013120501</v>
      </c>
      <c r="B529" s="7" t="s">
        <v>1682</v>
      </c>
      <c r="C529" s="7" t="s">
        <v>2020</v>
      </c>
      <c r="D529" s="7" t="s">
        <v>136</v>
      </c>
      <c r="E529" s="7" t="s">
        <v>18</v>
      </c>
      <c r="F529" s="7" t="s">
        <v>19</v>
      </c>
      <c r="G529" s="7" t="s">
        <v>2015</v>
      </c>
      <c r="J529" s="7" t="s">
        <v>2022</v>
      </c>
      <c r="M529" s="6">
        <v>44743</v>
      </c>
      <c r="O529" s="7" t="s">
        <v>31</v>
      </c>
      <c r="P529" s="7" t="s">
        <v>76</v>
      </c>
      <c r="Q529" s="7" t="s">
        <v>33</v>
      </c>
      <c r="R529" s="7" t="s">
        <v>23</v>
      </c>
      <c r="S529" s="7" t="s">
        <v>1683</v>
      </c>
      <c r="T529" s="7" t="s">
        <v>241</v>
      </c>
      <c r="U529" s="7" t="s">
        <v>1684</v>
      </c>
      <c r="V529" s="7" t="s">
        <v>79</v>
      </c>
      <c r="X529" s="2" t="str">
        <f>HYPERLINK("https://hsdes.intel.com/resource/14013120501","14013120501")</f>
        <v>14013120501</v>
      </c>
    </row>
    <row r="530" spans="1:24" x14ac:dyDescent="0.3">
      <c r="A530" s="2" t="str">
        <f>HYPERLINK("https://hsdes.intel.com/resource/14013178190","14013178190")</f>
        <v>14013178190</v>
      </c>
      <c r="B530" s="7" t="s">
        <v>1685</v>
      </c>
      <c r="C530" s="7" t="s">
        <v>2016</v>
      </c>
      <c r="D530" s="7" t="s">
        <v>235</v>
      </c>
      <c r="E530" s="7" t="s">
        <v>18</v>
      </c>
      <c r="F530" s="7" t="s">
        <v>19</v>
      </c>
      <c r="G530" s="7" t="s">
        <v>2015</v>
      </c>
      <c r="H530" s="20"/>
      <c r="J530" s="7" t="s">
        <v>2028</v>
      </c>
      <c r="L530" s="7" t="s">
        <v>1969</v>
      </c>
      <c r="M530" s="6">
        <v>44746</v>
      </c>
      <c r="O530" s="7" t="s">
        <v>31</v>
      </c>
      <c r="P530" s="7" t="s">
        <v>184</v>
      </c>
      <c r="Q530" s="7" t="s">
        <v>22</v>
      </c>
      <c r="R530" s="7" t="s">
        <v>145</v>
      </c>
      <c r="S530" s="7" t="s">
        <v>1686</v>
      </c>
      <c r="T530" s="7" t="s">
        <v>203</v>
      </c>
      <c r="U530" s="7" t="s">
        <v>1687</v>
      </c>
      <c r="V530" s="7" t="s">
        <v>187</v>
      </c>
      <c r="X530" s="2" t="str">
        <f>HYPERLINK("https://hsdes.intel.com/resource/14013178190","14013178190")</f>
        <v>14013178190</v>
      </c>
    </row>
    <row r="531" spans="1:24" x14ac:dyDescent="0.3">
      <c r="A531" s="2" t="str">
        <f>HYPERLINK("https://hsdes.intel.com/resource/14013179315","14013179315")</f>
        <v>14013179315</v>
      </c>
      <c r="B531" s="7" t="s">
        <v>1688</v>
      </c>
      <c r="C531" s="7" t="s">
        <v>2016</v>
      </c>
      <c r="D531" s="7" t="s">
        <v>272</v>
      </c>
      <c r="E531" s="7" t="s">
        <v>18</v>
      </c>
      <c r="F531" s="7" t="s">
        <v>19</v>
      </c>
      <c r="G531" s="7" t="s">
        <v>2015</v>
      </c>
      <c r="J531" s="7" t="s">
        <v>30</v>
      </c>
      <c r="M531" s="6"/>
      <c r="O531" s="7" t="s">
        <v>31</v>
      </c>
      <c r="P531" s="7" t="s">
        <v>76</v>
      </c>
      <c r="Q531" s="7" t="s">
        <v>33</v>
      </c>
      <c r="R531" s="7" t="s">
        <v>23</v>
      </c>
      <c r="S531" s="7" t="s">
        <v>1689</v>
      </c>
      <c r="T531" s="7" t="s">
        <v>241</v>
      </c>
      <c r="U531" s="7" t="s">
        <v>1690</v>
      </c>
      <c r="V531" s="7" t="s">
        <v>275</v>
      </c>
      <c r="X531" s="2" t="str">
        <f>HYPERLINK("https://hsdes.intel.com/resource/14013179315","14013179315")</f>
        <v>14013179315</v>
      </c>
    </row>
    <row r="532" spans="1:24" x14ac:dyDescent="0.3">
      <c r="A532" s="2" t="str">
        <f>HYPERLINK("https://hsdes.intel.com/resource/14013179310","14013179310")</f>
        <v>14013179310</v>
      </c>
      <c r="B532" s="7" t="s">
        <v>1691</v>
      </c>
      <c r="C532" s="7" t="s">
        <v>2016</v>
      </c>
      <c r="D532" s="7" t="s">
        <v>136</v>
      </c>
      <c r="E532" s="7" t="s">
        <v>18</v>
      </c>
      <c r="F532" s="7" t="s">
        <v>19</v>
      </c>
      <c r="G532" s="7" t="s">
        <v>2015</v>
      </c>
      <c r="J532" s="7" t="s">
        <v>30</v>
      </c>
      <c r="M532" s="6"/>
      <c r="O532" s="7" t="s">
        <v>31</v>
      </c>
      <c r="P532" s="7" t="s">
        <v>76</v>
      </c>
      <c r="Q532" s="7" t="s">
        <v>33</v>
      </c>
      <c r="R532" s="7" t="s">
        <v>23</v>
      </c>
      <c r="S532" s="7" t="s">
        <v>1692</v>
      </c>
      <c r="T532" s="7" t="s">
        <v>138</v>
      </c>
      <c r="U532" s="7" t="s">
        <v>1693</v>
      </c>
      <c r="V532" s="7" t="s">
        <v>275</v>
      </c>
      <c r="X532" s="2" t="str">
        <f>HYPERLINK("https://hsdes.intel.com/resource/14013179310","14013179310")</f>
        <v>14013179310</v>
      </c>
    </row>
    <row r="533" spans="1:24" x14ac:dyDescent="0.3">
      <c r="A533" s="2" t="str">
        <f>HYPERLINK("https://hsdes.intel.com/resource/14013175760","14013175760")</f>
        <v>14013175760</v>
      </c>
      <c r="B533" s="7" t="s">
        <v>1694</v>
      </c>
      <c r="C533" s="7" t="s">
        <v>2016</v>
      </c>
      <c r="D533" s="7" t="s">
        <v>160</v>
      </c>
      <c r="E533" s="7" t="s">
        <v>18</v>
      </c>
      <c r="F533" s="7" t="s">
        <v>19</v>
      </c>
      <c r="G533" s="7" t="s">
        <v>2015</v>
      </c>
      <c r="J533" s="7" t="s">
        <v>2007</v>
      </c>
      <c r="L533" s="7" t="s">
        <v>355</v>
      </c>
      <c r="M533" s="6">
        <v>44742</v>
      </c>
      <c r="O533" s="7" t="s">
        <v>102</v>
      </c>
      <c r="P533" s="7" t="s">
        <v>161</v>
      </c>
      <c r="Q533" s="7" t="s">
        <v>33</v>
      </c>
      <c r="R533" s="7" t="s">
        <v>23</v>
      </c>
      <c r="S533" s="7" t="s">
        <v>1695</v>
      </c>
      <c r="T533" s="7" t="s">
        <v>203</v>
      </c>
      <c r="U533" s="7" t="s">
        <v>1696</v>
      </c>
      <c r="V533" s="7" t="s">
        <v>164</v>
      </c>
      <c r="X533" s="2" t="str">
        <f>HYPERLINK("https://hsdes.intel.com/resource/14013175760","14013175760")</f>
        <v>14013175760</v>
      </c>
    </row>
    <row r="534" spans="1:24" x14ac:dyDescent="0.3">
      <c r="A534" s="2" t="str">
        <f>HYPERLINK("https://hsdes.intel.com/resource/14013175646","14013175646")</f>
        <v>14013175646</v>
      </c>
      <c r="B534" s="7" t="s">
        <v>1697</v>
      </c>
      <c r="C534" s="7" t="s">
        <v>2016</v>
      </c>
      <c r="D534" s="7" t="s">
        <v>75</v>
      </c>
      <c r="E534" s="7" t="s">
        <v>18</v>
      </c>
      <c r="F534" s="7" t="s">
        <v>19</v>
      </c>
      <c r="G534" s="7" t="s">
        <v>2015</v>
      </c>
      <c r="J534" s="7" t="s">
        <v>30</v>
      </c>
      <c r="M534" s="6"/>
      <c r="O534" s="7" t="s">
        <v>31</v>
      </c>
      <c r="P534" s="7" t="s">
        <v>76</v>
      </c>
      <c r="Q534" s="7" t="s">
        <v>33</v>
      </c>
      <c r="R534" s="7" t="s">
        <v>23</v>
      </c>
      <c r="S534" s="7" t="s">
        <v>1698</v>
      </c>
      <c r="T534" s="7" t="s">
        <v>138</v>
      </c>
      <c r="U534" s="7" t="s">
        <v>1699</v>
      </c>
      <c r="V534" s="7" t="s">
        <v>79</v>
      </c>
      <c r="X534" s="2" t="str">
        <f>HYPERLINK("https://hsdes.intel.com/resource/14013175646","14013175646")</f>
        <v>14013175646</v>
      </c>
    </row>
    <row r="535" spans="1:24" x14ac:dyDescent="0.3">
      <c r="A535" s="2" t="str">
        <f>HYPERLINK("https://hsdes.intel.com/resource/14013174036","14013174036")</f>
        <v>14013174036</v>
      </c>
      <c r="B535" s="7" t="s">
        <v>1700</v>
      </c>
      <c r="C535" s="7" t="s">
        <v>2016</v>
      </c>
      <c r="D535" s="7" t="s">
        <v>398</v>
      </c>
      <c r="E535" s="7" t="s">
        <v>18</v>
      </c>
      <c r="F535" s="7" t="s">
        <v>19</v>
      </c>
      <c r="G535" s="7" t="s">
        <v>2015</v>
      </c>
      <c r="J535" s="7" t="s">
        <v>2018</v>
      </c>
      <c r="M535" s="6">
        <v>44742</v>
      </c>
      <c r="O535" s="7" t="s">
        <v>31</v>
      </c>
      <c r="P535" s="7" t="s">
        <v>184</v>
      </c>
      <c r="Q535" s="7" t="s">
        <v>22</v>
      </c>
      <c r="R535" s="7" t="s">
        <v>145</v>
      </c>
      <c r="S535" s="7" t="s">
        <v>1701</v>
      </c>
      <c r="T535" s="7" t="s">
        <v>44</v>
      </c>
      <c r="U535" s="7" t="s">
        <v>1702</v>
      </c>
      <c r="V535" s="7" t="s">
        <v>187</v>
      </c>
      <c r="X535" s="2" t="str">
        <f>HYPERLINK("https://hsdes.intel.com/resource/14013174036","14013174036")</f>
        <v>14013174036</v>
      </c>
    </row>
    <row r="536" spans="1:24" x14ac:dyDescent="0.3">
      <c r="A536" s="2" t="str">
        <f>HYPERLINK("https://hsdes.intel.com/resource/14013119187","14013119187")</f>
        <v>14013119187</v>
      </c>
      <c r="B536" s="7" t="s">
        <v>1703</v>
      </c>
      <c r="C536" s="7" t="s">
        <v>2016</v>
      </c>
      <c r="D536" s="7" t="s">
        <v>239</v>
      </c>
      <c r="E536" s="7" t="s">
        <v>18</v>
      </c>
      <c r="F536" s="7" t="s">
        <v>19</v>
      </c>
      <c r="G536" s="7" t="s">
        <v>2015</v>
      </c>
      <c r="J536" s="7" t="s">
        <v>2028</v>
      </c>
      <c r="L536" s="7" t="s">
        <v>2001</v>
      </c>
      <c r="M536" s="6">
        <v>44746</v>
      </c>
      <c r="N536" s="6"/>
      <c r="O536" s="7" t="s">
        <v>31</v>
      </c>
      <c r="P536" s="7" t="s">
        <v>173</v>
      </c>
      <c r="Q536" s="7" t="s">
        <v>22</v>
      </c>
      <c r="R536" s="7" t="s">
        <v>23</v>
      </c>
      <c r="S536" s="7" t="s">
        <v>1704</v>
      </c>
      <c r="T536" s="7" t="s">
        <v>241</v>
      </c>
      <c r="U536" s="7" t="s">
        <v>1705</v>
      </c>
      <c r="V536" s="7" t="s">
        <v>177</v>
      </c>
      <c r="X536" s="2" t="str">
        <f>HYPERLINK("https://hsdes.intel.com/resource/14013119187","14013119187")</f>
        <v>14013119187</v>
      </c>
    </row>
    <row r="537" spans="1:24" x14ac:dyDescent="0.3">
      <c r="A537" s="2" t="str">
        <f>HYPERLINK("https://hsdes.intel.com/resource/14013169323","14013169323")</f>
        <v>14013169323</v>
      </c>
      <c r="B537" s="7" t="s">
        <v>1706</v>
      </c>
      <c r="C537" s="7" t="s">
        <v>2020</v>
      </c>
      <c r="D537" s="7" t="s">
        <v>280</v>
      </c>
      <c r="E537" s="7" t="s">
        <v>18</v>
      </c>
      <c r="F537" s="7" t="s">
        <v>19</v>
      </c>
      <c r="G537" s="7" t="s">
        <v>2015</v>
      </c>
      <c r="J537" s="7" t="s">
        <v>2022</v>
      </c>
      <c r="M537" s="6">
        <v>44742</v>
      </c>
      <c r="O537" s="7" t="s">
        <v>31</v>
      </c>
      <c r="P537" s="7" t="s">
        <v>21</v>
      </c>
      <c r="Q537" s="7" t="s">
        <v>33</v>
      </c>
      <c r="R537" s="7" t="s">
        <v>23</v>
      </c>
      <c r="S537" s="7" t="s">
        <v>1707</v>
      </c>
      <c r="T537" s="7" t="s">
        <v>203</v>
      </c>
      <c r="U537" s="7" t="s">
        <v>1708</v>
      </c>
      <c r="V537" s="7" t="s">
        <v>170</v>
      </c>
      <c r="X537" s="2" t="str">
        <f>HYPERLINK("https://hsdes.intel.com/resource/14013169323","14013169323")</f>
        <v>14013169323</v>
      </c>
    </row>
    <row r="538" spans="1:24" x14ac:dyDescent="0.3">
      <c r="A538" s="2" t="str">
        <f>HYPERLINK("https://hsdes.intel.com/resource/14013182441","14013182441")</f>
        <v>14013182441</v>
      </c>
      <c r="B538" s="7" t="s">
        <v>1709</v>
      </c>
      <c r="C538" s="7" t="s">
        <v>2020</v>
      </c>
      <c r="D538" s="7" t="s">
        <v>280</v>
      </c>
      <c r="E538" s="7" t="s">
        <v>18</v>
      </c>
      <c r="F538" s="7" t="s">
        <v>19</v>
      </c>
      <c r="G538" s="7" t="s">
        <v>2015</v>
      </c>
      <c r="J538" s="7" t="s">
        <v>2022</v>
      </c>
      <c r="M538" s="6">
        <v>44742</v>
      </c>
      <c r="O538" s="7" t="s">
        <v>31</v>
      </c>
      <c r="P538" s="7" t="s">
        <v>21</v>
      </c>
      <c r="Q538" s="7" t="s">
        <v>33</v>
      </c>
      <c r="R538" s="7" t="s">
        <v>23</v>
      </c>
      <c r="S538" s="7" t="s">
        <v>1710</v>
      </c>
      <c r="T538" s="7" t="s">
        <v>168</v>
      </c>
      <c r="U538" s="7" t="s">
        <v>1711</v>
      </c>
      <c r="V538" s="7" t="s">
        <v>170</v>
      </c>
      <c r="X538" s="2" t="str">
        <f>HYPERLINK("https://hsdes.intel.com/resource/14013182441","14013182441")</f>
        <v>14013182441</v>
      </c>
    </row>
    <row r="539" spans="1:24" x14ac:dyDescent="0.3">
      <c r="A539" s="2" t="str">
        <f>HYPERLINK("https://hsdes.intel.com/resource/14013182433","14013182433")</f>
        <v>14013182433</v>
      </c>
      <c r="B539" s="7" t="s">
        <v>1712</v>
      </c>
      <c r="C539" s="7" t="s">
        <v>2020</v>
      </c>
      <c r="D539" s="7" t="s">
        <v>280</v>
      </c>
      <c r="E539" s="7" t="s">
        <v>18</v>
      </c>
      <c r="F539" s="7" t="s">
        <v>19</v>
      </c>
      <c r="G539" s="7" t="s">
        <v>2015</v>
      </c>
      <c r="J539" s="7" t="s">
        <v>2022</v>
      </c>
      <c r="M539" s="6">
        <v>44742</v>
      </c>
      <c r="O539" s="7" t="s">
        <v>31</v>
      </c>
      <c r="P539" s="7" t="s">
        <v>21</v>
      </c>
      <c r="Q539" s="7" t="s">
        <v>33</v>
      </c>
      <c r="R539" s="7" t="s">
        <v>23</v>
      </c>
      <c r="S539" s="7" t="s">
        <v>1713</v>
      </c>
      <c r="T539" s="7" t="s">
        <v>241</v>
      </c>
      <c r="U539" s="7" t="s">
        <v>1714</v>
      </c>
      <c r="V539" s="7" t="s">
        <v>170</v>
      </c>
      <c r="X539" s="2" t="str">
        <f>HYPERLINK("https://hsdes.intel.com/resource/14013182433","14013182433")</f>
        <v>14013182433</v>
      </c>
    </row>
    <row r="540" spans="1:24" x14ac:dyDescent="0.3">
      <c r="A540" s="2" t="str">
        <f>HYPERLINK("https://hsdes.intel.com/resource/14013182365","14013182365")</f>
        <v>14013182365</v>
      </c>
      <c r="B540" s="7" t="s">
        <v>1715</v>
      </c>
      <c r="C540" s="7" t="s">
        <v>2016</v>
      </c>
      <c r="D540" s="7" t="s">
        <v>136</v>
      </c>
      <c r="E540" s="7" t="s">
        <v>18</v>
      </c>
      <c r="F540" s="7" t="s">
        <v>19</v>
      </c>
      <c r="G540" s="7" t="s">
        <v>2015</v>
      </c>
      <c r="J540" s="7" t="s">
        <v>30</v>
      </c>
      <c r="M540" s="6"/>
      <c r="O540" s="7" t="s">
        <v>31</v>
      </c>
      <c r="P540" s="7" t="s">
        <v>76</v>
      </c>
      <c r="Q540" s="7" t="s">
        <v>22</v>
      </c>
      <c r="R540" s="7" t="s">
        <v>23</v>
      </c>
      <c r="S540" s="7" t="s">
        <v>1716</v>
      </c>
      <c r="T540" s="7" t="s">
        <v>138</v>
      </c>
      <c r="U540" s="7" t="s">
        <v>1717</v>
      </c>
      <c r="V540" s="7" t="s">
        <v>140</v>
      </c>
      <c r="X540" s="2" t="str">
        <f>HYPERLINK("https://hsdes.intel.com/resource/14013182365","14013182365")</f>
        <v>14013182365</v>
      </c>
    </row>
    <row r="541" spans="1:24" x14ac:dyDescent="0.3">
      <c r="A541" s="2" t="str">
        <f>HYPERLINK("https://hsdes.intel.com/resource/14013175614","14013175614")</f>
        <v>14013175614</v>
      </c>
      <c r="B541" s="7" t="s">
        <v>1718</v>
      </c>
      <c r="C541" s="7" t="s">
        <v>2016</v>
      </c>
      <c r="D541" s="7" t="s">
        <v>414</v>
      </c>
      <c r="E541" s="7" t="s">
        <v>18</v>
      </c>
      <c r="F541" s="7" t="s">
        <v>19</v>
      </c>
      <c r="G541" s="7" t="s">
        <v>2015</v>
      </c>
      <c r="J541" s="7" t="s">
        <v>30</v>
      </c>
      <c r="M541" s="6"/>
      <c r="O541" s="7" t="s">
        <v>31</v>
      </c>
      <c r="P541" s="7" t="s">
        <v>161</v>
      </c>
      <c r="Q541" s="7" t="s">
        <v>33</v>
      </c>
      <c r="R541" s="7" t="s">
        <v>23</v>
      </c>
      <c r="S541" s="7" t="s">
        <v>1719</v>
      </c>
      <c r="T541" s="7" t="s">
        <v>241</v>
      </c>
      <c r="U541" s="7" t="s">
        <v>1720</v>
      </c>
      <c r="V541" s="7" t="s">
        <v>418</v>
      </c>
      <c r="X541" s="2" t="str">
        <f>HYPERLINK("https://hsdes.intel.com/resource/14013175614","14013175614")</f>
        <v>14013175614</v>
      </c>
    </row>
    <row r="542" spans="1:24" x14ac:dyDescent="0.3">
      <c r="A542" s="2" t="str">
        <f>HYPERLINK("https://hsdes.intel.com/resource/14013173952","14013173952")</f>
        <v>14013173952</v>
      </c>
      <c r="B542" s="7" t="s">
        <v>1721</v>
      </c>
      <c r="C542" s="7" t="s">
        <v>2016</v>
      </c>
      <c r="D542" s="7" t="s">
        <v>244</v>
      </c>
      <c r="E542" s="7" t="s">
        <v>18</v>
      </c>
      <c r="F542" s="7" t="s">
        <v>19</v>
      </c>
      <c r="G542" s="7" t="s">
        <v>2015</v>
      </c>
      <c r="J542" s="7" t="s">
        <v>30</v>
      </c>
      <c r="M542" s="6"/>
      <c r="O542" s="7" t="s">
        <v>31</v>
      </c>
      <c r="P542" s="7" t="s">
        <v>184</v>
      </c>
      <c r="Q542" s="7" t="s">
        <v>22</v>
      </c>
      <c r="R542" s="7" t="s">
        <v>145</v>
      </c>
      <c r="S542" s="7" t="s">
        <v>1722</v>
      </c>
      <c r="T542" s="7" t="s">
        <v>175</v>
      </c>
      <c r="U542" s="7" t="s">
        <v>1723</v>
      </c>
      <c r="V542" s="7" t="s">
        <v>187</v>
      </c>
      <c r="X542" s="2" t="str">
        <f>HYPERLINK("https://hsdes.intel.com/resource/14013173952","14013173952")</f>
        <v>14013173952</v>
      </c>
    </row>
    <row r="543" spans="1:24" x14ac:dyDescent="0.3">
      <c r="A543" s="2" t="str">
        <f>HYPERLINK("https://hsdes.intel.com/resource/14013182336","14013182336")</f>
        <v>14013182336</v>
      </c>
      <c r="B543" s="7" t="s">
        <v>1724</v>
      </c>
      <c r="C543" s="7" t="s">
        <v>2016</v>
      </c>
      <c r="D543" s="7" t="s">
        <v>136</v>
      </c>
      <c r="E543" s="7" t="s">
        <v>18</v>
      </c>
      <c r="F543" s="7" t="s">
        <v>19</v>
      </c>
      <c r="G543" s="7" t="s">
        <v>2015</v>
      </c>
      <c r="J543" s="7" t="s">
        <v>30</v>
      </c>
      <c r="M543" s="6"/>
      <c r="O543" s="7" t="s">
        <v>31</v>
      </c>
      <c r="P543" s="7" t="s">
        <v>76</v>
      </c>
      <c r="Q543" s="7" t="s">
        <v>33</v>
      </c>
      <c r="R543" s="7" t="s">
        <v>23</v>
      </c>
      <c r="S543" s="7" t="s">
        <v>1725</v>
      </c>
      <c r="T543" s="7" t="s">
        <v>138</v>
      </c>
      <c r="U543" s="7" t="s">
        <v>1726</v>
      </c>
      <c r="V543" s="7" t="s">
        <v>140</v>
      </c>
      <c r="X543" s="2" t="str">
        <f>HYPERLINK("https://hsdes.intel.com/resource/14013182336","14013182336")</f>
        <v>14013182336</v>
      </c>
    </row>
    <row r="544" spans="1:24" x14ac:dyDescent="0.3">
      <c r="A544" s="2" t="str">
        <f>HYPERLINK("https://hsdes.intel.com/resource/14013172872","14013172872")</f>
        <v>14013172872</v>
      </c>
      <c r="B544" s="7" t="s">
        <v>1727</v>
      </c>
      <c r="C544" s="7" t="s">
        <v>2020</v>
      </c>
      <c r="D544" s="7" t="s">
        <v>136</v>
      </c>
      <c r="E544" s="7" t="s">
        <v>18</v>
      </c>
      <c r="F544" s="7" t="s">
        <v>19</v>
      </c>
      <c r="G544" s="7" t="s">
        <v>2015</v>
      </c>
      <c r="J544" s="7" t="s">
        <v>2022</v>
      </c>
      <c r="M544" s="6">
        <v>44742</v>
      </c>
      <c r="O544" s="7" t="s">
        <v>31</v>
      </c>
      <c r="P544" s="7" t="s">
        <v>21</v>
      </c>
      <c r="Q544" s="7" t="s">
        <v>33</v>
      </c>
      <c r="R544" s="7" t="s">
        <v>23</v>
      </c>
      <c r="S544" s="7" t="s">
        <v>1728</v>
      </c>
      <c r="T544" s="7" t="s">
        <v>203</v>
      </c>
      <c r="U544" s="7" t="s">
        <v>1729</v>
      </c>
      <c r="V544" s="7" t="s">
        <v>170</v>
      </c>
      <c r="X544" s="2" t="str">
        <f>HYPERLINK("https://hsdes.intel.com/resource/14013172872","14013172872")</f>
        <v>14013172872</v>
      </c>
    </row>
    <row r="545" spans="1:24" x14ac:dyDescent="0.3">
      <c r="A545" s="2" t="str">
        <f>HYPERLINK("https://hsdes.intel.com/resource/14013185973","14013185973")</f>
        <v>14013185973</v>
      </c>
      <c r="B545" s="7" t="s">
        <v>1730</v>
      </c>
      <c r="C545" s="7" t="s">
        <v>2016</v>
      </c>
      <c r="D545" s="7" t="s">
        <v>280</v>
      </c>
      <c r="E545" s="7" t="s">
        <v>18</v>
      </c>
      <c r="F545" s="7" t="s">
        <v>19</v>
      </c>
      <c r="G545" s="7" t="s">
        <v>2015</v>
      </c>
      <c r="J545" s="7" t="s">
        <v>2028</v>
      </c>
      <c r="L545" s="10" t="s">
        <v>2021</v>
      </c>
      <c r="M545" s="6">
        <v>44746</v>
      </c>
      <c r="O545" s="7" t="s">
        <v>31</v>
      </c>
      <c r="P545" s="7" t="s">
        <v>21</v>
      </c>
      <c r="Q545" s="7" t="s">
        <v>33</v>
      </c>
      <c r="R545" s="7" t="s">
        <v>23</v>
      </c>
      <c r="S545" s="7" t="s">
        <v>1731</v>
      </c>
      <c r="T545" s="7" t="s">
        <v>1732</v>
      </c>
      <c r="U545" s="7" t="s">
        <v>1733</v>
      </c>
      <c r="V545" s="7" t="s">
        <v>170</v>
      </c>
      <c r="X545" s="2" t="str">
        <f>HYPERLINK("https://hsdes.intel.com/resource/14013185973","14013185973")</f>
        <v>14013185973</v>
      </c>
    </row>
    <row r="546" spans="1:24" x14ac:dyDescent="0.3">
      <c r="A546" s="2" t="str">
        <f>HYPERLINK("https://hsdes.intel.com/resource/14013121573","14013121573")</f>
        <v>14013121573</v>
      </c>
      <c r="B546" s="7" t="s">
        <v>1734</v>
      </c>
      <c r="C546" s="7" t="s">
        <v>2020</v>
      </c>
      <c r="D546" s="7" t="s">
        <v>280</v>
      </c>
      <c r="E546" s="7" t="s">
        <v>18</v>
      </c>
      <c r="F546" s="7" t="s">
        <v>19</v>
      </c>
      <c r="G546" s="7" t="s">
        <v>2015</v>
      </c>
      <c r="J546" s="7" t="s">
        <v>2022</v>
      </c>
      <c r="M546" s="6">
        <v>44742</v>
      </c>
      <c r="N546" s="6"/>
      <c r="O546" s="7" t="s">
        <v>31</v>
      </c>
      <c r="P546" s="7" t="s">
        <v>21</v>
      </c>
      <c r="Q546" s="7" t="s">
        <v>33</v>
      </c>
      <c r="R546" s="7" t="s">
        <v>23</v>
      </c>
      <c r="S546" s="7" t="s">
        <v>1735</v>
      </c>
      <c r="T546" s="7" t="s">
        <v>168</v>
      </c>
      <c r="U546" s="7" t="s">
        <v>1736</v>
      </c>
      <c r="V546" s="7" t="s">
        <v>170</v>
      </c>
      <c r="X546" s="2" t="str">
        <f>HYPERLINK("https://hsdes.intel.com/resource/14013121573","14013121573")</f>
        <v>14013121573</v>
      </c>
    </row>
    <row r="547" spans="1:24" x14ac:dyDescent="0.3">
      <c r="A547" s="2" t="str">
        <f>HYPERLINK("https://hsdes.intel.com/resource/14013166922","14013166922")</f>
        <v>14013166922</v>
      </c>
      <c r="B547" s="7" t="s">
        <v>1737</v>
      </c>
      <c r="C547" s="7" t="s">
        <v>1968</v>
      </c>
      <c r="D547" s="7" t="s">
        <v>1127</v>
      </c>
      <c r="E547" s="7" t="s">
        <v>18</v>
      </c>
      <c r="F547" s="7" t="s">
        <v>19</v>
      </c>
      <c r="G547" s="7" t="s">
        <v>1999</v>
      </c>
      <c r="J547" s="7" t="s">
        <v>2019</v>
      </c>
      <c r="L547" s="7" t="s">
        <v>1738</v>
      </c>
      <c r="M547" s="6"/>
      <c r="O547" s="7" t="s">
        <v>102</v>
      </c>
      <c r="P547" s="7" t="s">
        <v>144</v>
      </c>
      <c r="Q547" s="7" t="s">
        <v>33</v>
      </c>
      <c r="R547" s="7" t="s">
        <v>145</v>
      </c>
      <c r="S547" s="7" t="s">
        <v>1739</v>
      </c>
      <c r="T547" s="7" t="s">
        <v>241</v>
      </c>
      <c r="U547" s="7" t="s">
        <v>1740</v>
      </c>
      <c r="V547" s="7" t="s">
        <v>1131</v>
      </c>
      <c r="X547" s="2" t="str">
        <f>HYPERLINK("https://hsdes.intel.com/resource/14013166922","14013166922")</f>
        <v>14013166922</v>
      </c>
    </row>
    <row r="548" spans="1:24" x14ac:dyDescent="0.3">
      <c r="A548" s="2" t="str">
        <f>HYPERLINK("https://hsdes.intel.com/resource/14013175476","14013175476")</f>
        <v>14013175476</v>
      </c>
      <c r="B548" s="7" t="s">
        <v>1741</v>
      </c>
      <c r="C548" s="7" t="s">
        <v>2016</v>
      </c>
      <c r="D548" s="7" t="s">
        <v>398</v>
      </c>
      <c r="E548" s="7" t="s">
        <v>18</v>
      </c>
      <c r="F548" s="7" t="s">
        <v>19</v>
      </c>
      <c r="G548" s="7" t="s">
        <v>2015</v>
      </c>
      <c r="J548" s="7" t="s">
        <v>2018</v>
      </c>
      <c r="L548" s="9"/>
      <c r="M548" s="6">
        <v>44742</v>
      </c>
      <c r="N548" s="6"/>
      <c r="O548" s="7" t="s">
        <v>31</v>
      </c>
      <c r="P548" s="7" t="s">
        <v>184</v>
      </c>
      <c r="Q548" s="7" t="s">
        <v>22</v>
      </c>
      <c r="R548" s="7" t="s">
        <v>145</v>
      </c>
      <c r="S548" s="7" t="s">
        <v>1742</v>
      </c>
      <c r="T548" s="7" t="s">
        <v>138</v>
      </c>
      <c r="U548" s="7" t="s">
        <v>1743</v>
      </c>
      <c r="V548" s="7" t="s">
        <v>187</v>
      </c>
      <c r="X548" s="2" t="str">
        <f>HYPERLINK("https://hsdes.intel.com/resource/14013175476","14013175476")</f>
        <v>14013175476</v>
      </c>
    </row>
    <row r="549" spans="1:24" x14ac:dyDescent="0.3">
      <c r="A549" s="2" t="str">
        <f>HYPERLINK("https://hsdes.intel.com/resource/14013174700","14013174700")</f>
        <v>14013174700</v>
      </c>
      <c r="B549" s="7" t="s">
        <v>1744</v>
      </c>
      <c r="C549" s="7" t="s">
        <v>2016</v>
      </c>
      <c r="D549" s="7" t="s">
        <v>398</v>
      </c>
      <c r="E549" s="7" t="s">
        <v>18</v>
      </c>
      <c r="F549" s="7" t="s">
        <v>19</v>
      </c>
      <c r="G549" s="7" t="s">
        <v>2015</v>
      </c>
      <c r="J549" s="7" t="s">
        <v>2018</v>
      </c>
      <c r="L549" s="7" t="s">
        <v>355</v>
      </c>
      <c r="M549" s="6">
        <v>44742</v>
      </c>
      <c r="N549" s="6"/>
      <c r="O549" s="7" t="s">
        <v>31</v>
      </c>
      <c r="P549" s="7" t="s">
        <v>184</v>
      </c>
      <c r="Q549" s="7" t="s">
        <v>22</v>
      </c>
      <c r="R549" s="7" t="s">
        <v>145</v>
      </c>
      <c r="S549" s="7" t="s">
        <v>1745</v>
      </c>
      <c r="T549" s="7" t="s">
        <v>241</v>
      </c>
      <c r="U549" s="7" t="s">
        <v>1746</v>
      </c>
      <c r="V549" s="7" t="s">
        <v>187</v>
      </c>
      <c r="X549" s="2" t="str">
        <f>HYPERLINK("https://hsdes.intel.com/resource/14013174700","14013174700")</f>
        <v>14013174700</v>
      </c>
    </row>
    <row r="550" spans="1:24" x14ac:dyDescent="0.3">
      <c r="A550" s="5" t="str">
        <f>HYPERLINK("https://hsdes.intel.com/resource/14013175479","14013175479")</f>
        <v>14013175479</v>
      </c>
      <c r="B550" s="7" t="s">
        <v>1747</v>
      </c>
      <c r="C550" s="7" t="s">
        <v>2016</v>
      </c>
      <c r="D550" s="7" t="s">
        <v>398</v>
      </c>
      <c r="E550" s="7" t="s">
        <v>18</v>
      </c>
      <c r="F550" s="7" t="s">
        <v>19</v>
      </c>
      <c r="G550" s="7" t="s">
        <v>2015</v>
      </c>
      <c r="J550" s="7" t="s">
        <v>2018</v>
      </c>
      <c r="L550" s="7" t="s">
        <v>2012</v>
      </c>
      <c r="M550" s="6">
        <v>44742</v>
      </c>
      <c r="O550" s="7" t="s">
        <v>31</v>
      </c>
      <c r="P550" s="7" t="s">
        <v>184</v>
      </c>
      <c r="Q550" s="7" t="s">
        <v>22</v>
      </c>
      <c r="R550" s="7" t="s">
        <v>145</v>
      </c>
      <c r="S550" s="7" t="s">
        <v>1748</v>
      </c>
      <c r="T550" s="7" t="s">
        <v>138</v>
      </c>
      <c r="U550" s="7" t="s">
        <v>1749</v>
      </c>
      <c r="V550" s="7" t="s">
        <v>187</v>
      </c>
      <c r="X550" s="2" t="str">
        <f>HYPERLINK("https://hsdes.intel.com/resource/14013175479","14013175479")</f>
        <v>14013175479</v>
      </c>
    </row>
    <row r="551" spans="1:24" x14ac:dyDescent="0.3">
      <c r="A551" s="2" t="str">
        <f>HYPERLINK("https://hsdes.intel.com/resource/14013180470","14013180470")</f>
        <v>14013180470</v>
      </c>
      <c r="B551" s="7" t="s">
        <v>1750</v>
      </c>
      <c r="C551" s="7" t="s">
        <v>2016</v>
      </c>
      <c r="D551" s="7" t="s">
        <v>142</v>
      </c>
      <c r="E551" s="7" t="s">
        <v>18</v>
      </c>
      <c r="F551" s="7" t="s">
        <v>19</v>
      </c>
      <c r="G551" s="7" t="s">
        <v>2015</v>
      </c>
      <c r="J551" s="7" t="s">
        <v>2019</v>
      </c>
      <c r="M551" s="6">
        <v>44742</v>
      </c>
      <c r="O551" s="7" t="s">
        <v>31</v>
      </c>
      <c r="P551" s="7" t="s">
        <v>144</v>
      </c>
      <c r="Q551" s="7" t="s">
        <v>33</v>
      </c>
      <c r="R551" s="7" t="s">
        <v>145</v>
      </c>
      <c r="S551" s="7" t="s">
        <v>1751</v>
      </c>
      <c r="T551" s="7" t="s">
        <v>147</v>
      </c>
      <c r="U551" s="7" t="s">
        <v>1752</v>
      </c>
      <c r="V551" s="7" t="s">
        <v>149</v>
      </c>
      <c r="X551" s="2" t="str">
        <f>HYPERLINK("https://hsdes.intel.com/resource/14013180470","14013180470")</f>
        <v>14013180470</v>
      </c>
    </row>
    <row r="552" spans="1:24" x14ac:dyDescent="0.3">
      <c r="A552" s="2" t="str">
        <f>HYPERLINK("https://hsdes.intel.com/resource/14013184616","14013184616")</f>
        <v>14013184616</v>
      </c>
      <c r="B552" s="7" t="s">
        <v>1753</v>
      </c>
      <c r="C552" s="7" t="s">
        <v>2016</v>
      </c>
      <c r="D552" s="7" t="s">
        <v>75</v>
      </c>
      <c r="E552" s="7" t="s">
        <v>120</v>
      </c>
      <c r="F552" s="7" t="s">
        <v>19</v>
      </c>
      <c r="G552" s="7" t="s">
        <v>2015</v>
      </c>
      <c r="J552" s="7" t="s">
        <v>30</v>
      </c>
      <c r="M552" s="6"/>
      <c r="O552" s="7" t="s">
        <v>31</v>
      </c>
      <c r="P552" s="7" t="s">
        <v>76</v>
      </c>
      <c r="Q552" s="7" t="s">
        <v>33</v>
      </c>
      <c r="R552" s="7" t="s">
        <v>23</v>
      </c>
      <c r="S552" s="7" t="s">
        <v>1754</v>
      </c>
      <c r="T552" s="7" t="s">
        <v>44</v>
      </c>
      <c r="U552" s="7" t="s">
        <v>1755</v>
      </c>
      <c r="V552" s="7" t="s">
        <v>79</v>
      </c>
      <c r="X552" s="2" t="str">
        <f>HYPERLINK("https://hsdes.intel.com/resource/14013184616","14013184616")</f>
        <v>14013184616</v>
      </c>
    </row>
    <row r="553" spans="1:24" x14ac:dyDescent="0.3">
      <c r="A553" s="2" t="str">
        <f>HYPERLINK("https://hsdes.intel.com/resource/14013182921","14013182921")</f>
        <v>14013182921</v>
      </c>
      <c r="B553" s="7" t="s">
        <v>1756</v>
      </c>
      <c r="C553" s="7" t="s">
        <v>2016</v>
      </c>
      <c r="D553" s="7" t="s">
        <v>398</v>
      </c>
      <c r="E553" s="7" t="s">
        <v>18</v>
      </c>
      <c r="F553" s="7" t="s">
        <v>19</v>
      </c>
      <c r="G553" s="7" t="s">
        <v>2015</v>
      </c>
      <c r="J553" s="7" t="s">
        <v>2018</v>
      </c>
      <c r="M553" s="6">
        <v>44743</v>
      </c>
      <c r="N553" s="6"/>
      <c r="O553" s="7" t="s">
        <v>31</v>
      </c>
      <c r="P553" s="7" t="s">
        <v>144</v>
      </c>
      <c r="Q553" s="7" t="s">
        <v>33</v>
      </c>
      <c r="R553" s="7" t="s">
        <v>145</v>
      </c>
      <c r="S553" s="7" t="s">
        <v>1757</v>
      </c>
      <c r="T553" s="7" t="s">
        <v>958</v>
      </c>
      <c r="U553" s="7" t="s">
        <v>1758</v>
      </c>
      <c r="V553" s="7" t="s">
        <v>200</v>
      </c>
      <c r="X553" s="2" t="str">
        <f>HYPERLINK("https://hsdes.intel.com/resource/14013182921","14013182921")</f>
        <v>14013182921</v>
      </c>
    </row>
    <row r="554" spans="1:24" x14ac:dyDescent="0.3">
      <c r="A554" s="2" t="str">
        <f>HYPERLINK("https://hsdes.intel.com/resource/14013185860","14013185860")</f>
        <v>14013185860</v>
      </c>
      <c r="B554" s="7" t="s">
        <v>1759</v>
      </c>
      <c r="C554" s="7" t="s">
        <v>2016</v>
      </c>
      <c r="D554" s="7" t="s">
        <v>1760</v>
      </c>
      <c r="E554" s="7" t="s">
        <v>18</v>
      </c>
      <c r="F554" s="7" t="s">
        <v>19</v>
      </c>
      <c r="G554" s="7" t="s">
        <v>2015</v>
      </c>
      <c r="J554" s="7" t="s">
        <v>2018</v>
      </c>
      <c r="M554" s="6">
        <v>44743</v>
      </c>
      <c r="N554" s="6"/>
      <c r="O554" s="7" t="s">
        <v>31</v>
      </c>
      <c r="P554" s="7" t="s">
        <v>144</v>
      </c>
      <c r="Q554" s="7" t="s">
        <v>33</v>
      </c>
      <c r="R554" s="7" t="s">
        <v>145</v>
      </c>
      <c r="S554" s="7" t="s">
        <v>1761</v>
      </c>
      <c r="T554" s="7" t="s">
        <v>958</v>
      </c>
      <c r="U554" s="7" t="s">
        <v>1762</v>
      </c>
      <c r="V554" s="7" t="s">
        <v>200</v>
      </c>
      <c r="X554" s="2" t="str">
        <f>HYPERLINK("https://hsdes.intel.com/resource/14013185860","14013185860")</f>
        <v>14013185860</v>
      </c>
    </row>
    <row r="555" spans="1:24" x14ac:dyDescent="0.3">
      <c r="A555" s="2" t="str">
        <f>HYPERLINK("https://hsdes.intel.com/resource/14013159317","14013159317")</f>
        <v>14013159317</v>
      </c>
      <c r="B555" s="7" t="s">
        <v>1763</v>
      </c>
      <c r="C555" s="7" t="s">
        <v>2016</v>
      </c>
      <c r="D555" s="7" t="s">
        <v>398</v>
      </c>
      <c r="E555" s="7" t="s">
        <v>18</v>
      </c>
      <c r="F555" s="7" t="s">
        <v>19</v>
      </c>
      <c r="G555" s="7" t="s">
        <v>2015</v>
      </c>
      <c r="J555" s="7" t="s">
        <v>2018</v>
      </c>
      <c r="M555" s="6">
        <v>44743</v>
      </c>
      <c r="N555" s="6"/>
      <c r="O555" s="7" t="s">
        <v>31</v>
      </c>
      <c r="P555" s="7" t="s">
        <v>144</v>
      </c>
      <c r="Q555" s="7" t="s">
        <v>33</v>
      </c>
      <c r="R555" s="7" t="s">
        <v>145</v>
      </c>
      <c r="S555" s="7" t="s">
        <v>1764</v>
      </c>
      <c r="T555" s="7" t="s">
        <v>198</v>
      </c>
      <c r="U555" s="7" t="s">
        <v>1765</v>
      </c>
      <c r="V555" s="7" t="s">
        <v>200</v>
      </c>
      <c r="X555" s="2" t="str">
        <f>HYPERLINK("https://hsdes.intel.com/resource/14013159317","14013159317")</f>
        <v>14013159317</v>
      </c>
    </row>
    <row r="556" spans="1:24" x14ac:dyDescent="0.3">
      <c r="A556" s="2" t="str">
        <f>HYPERLINK("https://hsdes.intel.com/resource/14013175744","14013175744")</f>
        <v>14013175744</v>
      </c>
      <c r="B556" s="7" t="s">
        <v>1766</v>
      </c>
      <c r="C556" s="7" t="s">
        <v>2016</v>
      </c>
      <c r="D556" s="7" t="s">
        <v>272</v>
      </c>
      <c r="E556" s="7" t="s">
        <v>120</v>
      </c>
      <c r="F556" s="7" t="s">
        <v>19</v>
      </c>
      <c r="G556" s="7" t="s">
        <v>2015</v>
      </c>
      <c r="J556" s="7" t="s">
        <v>30</v>
      </c>
      <c r="M556" s="6"/>
      <c r="O556" s="7" t="s">
        <v>31</v>
      </c>
      <c r="P556" s="7" t="s">
        <v>76</v>
      </c>
      <c r="Q556" s="7" t="s">
        <v>22</v>
      </c>
      <c r="R556" s="7" t="s">
        <v>23</v>
      </c>
      <c r="S556" s="7" t="s">
        <v>1767</v>
      </c>
      <c r="T556" s="7" t="s">
        <v>241</v>
      </c>
      <c r="U556" s="7" t="s">
        <v>1768</v>
      </c>
      <c r="V556" s="7" t="s">
        <v>275</v>
      </c>
      <c r="X556" s="2" t="str">
        <f>HYPERLINK("https://hsdes.intel.com/resource/14013175744","14013175744")</f>
        <v>14013175744</v>
      </c>
    </row>
    <row r="557" spans="1:24" x14ac:dyDescent="0.3">
      <c r="A557" s="2" t="str">
        <f>HYPERLINK("https://hsdes.intel.com/resource/14013176015","14013176015")</f>
        <v>14013176015</v>
      </c>
      <c r="B557" s="7" t="s">
        <v>1769</v>
      </c>
      <c r="C557" s="7" t="s">
        <v>2016</v>
      </c>
      <c r="D557" s="7" t="s">
        <v>272</v>
      </c>
      <c r="E557" s="7" t="s">
        <v>120</v>
      </c>
      <c r="F557" s="7" t="s">
        <v>19</v>
      </c>
      <c r="G557" s="7" t="s">
        <v>2015</v>
      </c>
      <c r="J557" s="7" t="s">
        <v>30</v>
      </c>
      <c r="M557" s="6"/>
      <c r="O557" s="7" t="s">
        <v>102</v>
      </c>
      <c r="P557" s="7" t="s">
        <v>76</v>
      </c>
      <c r="Q557" s="7" t="s">
        <v>22</v>
      </c>
      <c r="R557" s="7" t="s">
        <v>23</v>
      </c>
      <c r="S557" s="7" t="s">
        <v>1770</v>
      </c>
      <c r="T557" s="7" t="s">
        <v>241</v>
      </c>
      <c r="U557" s="7" t="s">
        <v>1771</v>
      </c>
      <c r="V557" s="7" t="s">
        <v>275</v>
      </c>
      <c r="X557" s="2" t="str">
        <f>HYPERLINK("https://hsdes.intel.com/resource/14013176015","14013176015")</f>
        <v>14013176015</v>
      </c>
    </row>
    <row r="558" spans="1:24" x14ac:dyDescent="0.3">
      <c r="A558" s="2" t="str">
        <f>HYPERLINK("https://hsdes.intel.com/resource/14013174741","14013174741")</f>
        <v>14013174741</v>
      </c>
      <c r="B558" t="s">
        <v>1772</v>
      </c>
      <c r="C558" s="7" t="s">
        <v>2016</v>
      </c>
      <c r="D558" s="7" t="s">
        <v>398</v>
      </c>
      <c r="E558" s="7" t="s">
        <v>18</v>
      </c>
      <c r="F558" s="7" t="s">
        <v>19</v>
      </c>
      <c r="G558" s="7" t="s">
        <v>2015</v>
      </c>
      <c r="J558" s="7" t="s">
        <v>2018</v>
      </c>
      <c r="M558" s="6">
        <v>44742</v>
      </c>
      <c r="O558" s="7" t="s">
        <v>31</v>
      </c>
      <c r="P558" s="7" t="s">
        <v>184</v>
      </c>
      <c r="Q558" s="7" t="s">
        <v>33</v>
      </c>
      <c r="R558" s="7" t="s">
        <v>145</v>
      </c>
      <c r="S558" s="7" t="s">
        <v>1773</v>
      </c>
      <c r="T558" s="7" t="s">
        <v>44</v>
      </c>
      <c r="U558" s="7" t="s">
        <v>1774</v>
      </c>
      <c r="V558" s="7" t="s">
        <v>187</v>
      </c>
      <c r="X558" s="2" t="str">
        <f>HYPERLINK("https://hsdes.intel.com/resource/14013174741","14013174741")</f>
        <v>14013174741</v>
      </c>
    </row>
    <row r="559" spans="1:24" x14ac:dyDescent="0.3">
      <c r="A559" s="2" t="str">
        <f>HYPERLINK("https://hsdes.intel.com/resource/14013185416","14013185416")</f>
        <v>14013185416</v>
      </c>
      <c r="B559" s="7" t="s">
        <v>1775</v>
      </c>
      <c r="C559" s="7" t="s">
        <v>2016</v>
      </c>
      <c r="D559" s="7" t="s">
        <v>17</v>
      </c>
      <c r="E559" s="7" t="s">
        <v>18</v>
      </c>
      <c r="F559" s="7" t="s">
        <v>19</v>
      </c>
      <c r="G559" s="7" t="s">
        <v>2015</v>
      </c>
      <c r="J559" s="7" t="s">
        <v>2007</v>
      </c>
      <c r="M559" s="6">
        <v>44743</v>
      </c>
      <c r="O559" s="7" t="s">
        <v>102</v>
      </c>
      <c r="P559" s="7" t="s">
        <v>21</v>
      </c>
      <c r="Q559" s="7" t="s">
        <v>33</v>
      </c>
      <c r="R559" s="7" t="s">
        <v>23</v>
      </c>
      <c r="S559" s="7" t="s">
        <v>1776</v>
      </c>
      <c r="T559" s="7" t="s">
        <v>334</v>
      </c>
      <c r="U559" s="7" t="s">
        <v>1777</v>
      </c>
      <c r="V559" s="7" t="s">
        <v>27</v>
      </c>
      <c r="X559" s="2" t="str">
        <f>HYPERLINK("https://hsdes.intel.com/resource/14013185416","14013185416")</f>
        <v>14013185416</v>
      </c>
    </row>
    <row r="560" spans="1:24" x14ac:dyDescent="0.3">
      <c r="A560" s="2" t="str">
        <f>HYPERLINK("https://hsdes.intel.com/resource/14013185836","14013185836")</f>
        <v>14013185836</v>
      </c>
      <c r="B560" s="7" t="s">
        <v>1778</v>
      </c>
      <c r="C560" s="7" t="s">
        <v>2016</v>
      </c>
      <c r="D560" s="7" t="s">
        <v>547</v>
      </c>
      <c r="E560" s="7" t="s">
        <v>18</v>
      </c>
      <c r="F560" s="7" t="s">
        <v>19</v>
      </c>
      <c r="G560" s="7" t="s">
        <v>2015</v>
      </c>
      <c r="J560" s="7" t="s">
        <v>2018</v>
      </c>
      <c r="L560" s="10" t="s">
        <v>2021</v>
      </c>
      <c r="M560" s="6">
        <v>44743</v>
      </c>
      <c r="O560" s="7" t="s">
        <v>20</v>
      </c>
      <c r="P560" s="7" t="s">
        <v>21</v>
      </c>
      <c r="Q560" s="7" t="s">
        <v>33</v>
      </c>
      <c r="R560" s="7" t="s">
        <v>23</v>
      </c>
      <c r="S560" s="7" t="s">
        <v>1779</v>
      </c>
      <c r="T560" s="7" t="s">
        <v>550</v>
      </c>
      <c r="U560" s="7" t="s">
        <v>1780</v>
      </c>
      <c r="V560" s="7" t="s">
        <v>170</v>
      </c>
      <c r="X560" s="2" t="str">
        <f>HYPERLINK("https://hsdes.intel.com/resource/14013185836","14013185836")</f>
        <v>14013185836</v>
      </c>
    </row>
    <row r="561" spans="1:24" x14ac:dyDescent="0.3">
      <c r="A561" s="2" t="str">
        <f>HYPERLINK("https://hsdes.intel.com/resource/14013160599","14013160599")</f>
        <v>14013160599</v>
      </c>
      <c r="B561" s="7" t="s">
        <v>1781</v>
      </c>
      <c r="C561" s="7" t="s">
        <v>2016</v>
      </c>
      <c r="D561" s="7" t="s">
        <v>280</v>
      </c>
      <c r="E561" s="7" t="s">
        <v>18</v>
      </c>
      <c r="F561" s="7" t="s">
        <v>19</v>
      </c>
      <c r="G561" s="7" t="s">
        <v>2015</v>
      </c>
      <c r="J561" s="7" t="s">
        <v>2018</v>
      </c>
      <c r="L561" s="10" t="s">
        <v>2021</v>
      </c>
      <c r="M561" s="6">
        <v>44743</v>
      </c>
      <c r="O561" s="7" t="s">
        <v>20</v>
      </c>
      <c r="P561" s="7" t="s">
        <v>21</v>
      </c>
      <c r="Q561" s="7" t="s">
        <v>33</v>
      </c>
      <c r="R561" s="7" t="s">
        <v>23</v>
      </c>
      <c r="S561" s="7" t="s">
        <v>1782</v>
      </c>
      <c r="T561" s="7" t="s">
        <v>550</v>
      </c>
      <c r="U561" s="7" t="s">
        <v>1783</v>
      </c>
      <c r="V561" s="7" t="s">
        <v>170</v>
      </c>
      <c r="X561" s="2" t="str">
        <f>HYPERLINK("https://hsdes.intel.com/resource/14013160599","14013160599")</f>
        <v>14013160599</v>
      </c>
    </row>
    <row r="562" spans="1:24" x14ac:dyDescent="0.3">
      <c r="A562" s="2" t="str">
        <f>HYPERLINK("https://hsdes.intel.com/resource/14013165517","14013165517")</f>
        <v>14013165517</v>
      </c>
      <c r="B562" s="7" t="s">
        <v>1784</v>
      </c>
      <c r="C562" s="7" t="s">
        <v>2016</v>
      </c>
      <c r="D562" s="7" t="s">
        <v>280</v>
      </c>
      <c r="E562" s="7" t="s">
        <v>18</v>
      </c>
      <c r="F562" s="7" t="s">
        <v>19</v>
      </c>
      <c r="G562" s="7" t="s">
        <v>2015</v>
      </c>
      <c r="J562" s="7" t="s">
        <v>2018</v>
      </c>
      <c r="L562" s="10" t="s">
        <v>2021</v>
      </c>
      <c r="M562" s="6">
        <v>44743</v>
      </c>
      <c r="O562" s="7" t="s">
        <v>20</v>
      </c>
      <c r="P562" s="7" t="s">
        <v>21</v>
      </c>
      <c r="Q562" s="7" t="s">
        <v>33</v>
      </c>
      <c r="R562" s="7" t="s">
        <v>23</v>
      </c>
      <c r="S562" s="7" t="s">
        <v>1785</v>
      </c>
      <c r="T562" s="7" t="s">
        <v>550</v>
      </c>
      <c r="U562" s="7" t="s">
        <v>551</v>
      </c>
      <c r="V562" s="7" t="s">
        <v>170</v>
      </c>
      <c r="X562" s="2" t="str">
        <f>HYPERLINK("https://hsdes.intel.com/resource/14013165517","14013165517")</f>
        <v>14013165517</v>
      </c>
    </row>
    <row r="563" spans="1:24" x14ac:dyDescent="0.3">
      <c r="A563" s="2" t="str">
        <f>HYPERLINK("https://hsdes.intel.com/resource/14013159448","14013159448")</f>
        <v>14013159448</v>
      </c>
      <c r="B563" s="7" t="s">
        <v>1786</v>
      </c>
      <c r="C563" s="7" t="s">
        <v>2016</v>
      </c>
      <c r="D563" s="7" t="s">
        <v>17</v>
      </c>
      <c r="E563" s="7" t="s">
        <v>18</v>
      </c>
      <c r="F563" s="7" t="s">
        <v>19</v>
      </c>
      <c r="G563" s="7" t="s">
        <v>2015</v>
      </c>
      <c r="J563" s="7" t="s">
        <v>2007</v>
      </c>
      <c r="M563" s="6">
        <v>44743</v>
      </c>
      <c r="O563" s="7" t="s">
        <v>20</v>
      </c>
      <c r="P563" s="7" t="s">
        <v>21</v>
      </c>
      <c r="Q563" s="7" t="s">
        <v>33</v>
      </c>
      <c r="R563" s="7" t="s">
        <v>145</v>
      </c>
      <c r="S563" s="7" t="s">
        <v>1787</v>
      </c>
      <c r="T563" s="7" t="s">
        <v>25</v>
      </c>
      <c r="U563" s="7" t="s">
        <v>1788</v>
      </c>
      <c r="V563" s="7" t="s">
        <v>27</v>
      </c>
      <c r="X563" s="5" t="str">
        <f>HYPERLINK("https://hsdes.intel.com/resource/14013159448","14013159448")</f>
        <v>14013159448</v>
      </c>
    </row>
    <row r="564" spans="1:24" x14ac:dyDescent="0.3">
      <c r="A564" s="2" t="str">
        <f>HYPERLINK("https://hsdes.intel.com/resource/14013172912","14013172912")</f>
        <v>14013172912</v>
      </c>
      <c r="B564" s="7" t="s">
        <v>1789</v>
      </c>
      <c r="C564" s="7" t="s">
        <v>2016</v>
      </c>
      <c r="D564" s="7" t="s">
        <v>17</v>
      </c>
      <c r="E564" s="7" t="s">
        <v>120</v>
      </c>
      <c r="F564" s="7" t="s">
        <v>19</v>
      </c>
      <c r="G564" s="7" t="s">
        <v>2015</v>
      </c>
      <c r="J564" s="7" t="s">
        <v>2007</v>
      </c>
      <c r="M564" s="6">
        <v>44743</v>
      </c>
      <c r="O564" s="7" t="s">
        <v>102</v>
      </c>
      <c r="P564" s="7" t="s">
        <v>21</v>
      </c>
      <c r="Q564" s="7" t="s">
        <v>33</v>
      </c>
      <c r="R564" s="7" t="s">
        <v>23</v>
      </c>
      <c r="S564" s="7" t="s">
        <v>1790</v>
      </c>
      <c r="T564" s="7" t="s">
        <v>114</v>
      </c>
      <c r="U564" s="7" t="s">
        <v>1791</v>
      </c>
      <c r="V564" s="7" t="s">
        <v>27</v>
      </c>
      <c r="X564" s="2" t="str">
        <f>HYPERLINK("https://hsdes.intel.com/resource/14013172912","14013172912")</f>
        <v>14013172912</v>
      </c>
    </row>
    <row r="565" spans="1:24" x14ac:dyDescent="0.3">
      <c r="A565" s="2" t="str">
        <f>HYPERLINK("https://hsdes.intel.com/resource/14013172940","14013172940")</f>
        <v>14013172940</v>
      </c>
      <c r="B565" s="7" t="s">
        <v>1792</v>
      </c>
      <c r="C565" s="7" t="s">
        <v>2016</v>
      </c>
      <c r="D565" s="7" t="s">
        <v>17</v>
      </c>
      <c r="E565" s="7" t="s">
        <v>18</v>
      </c>
      <c r="F565" s="7" t="s">
        <v>19</v>
      </c>
      <c r="G565" s="7" t="s">
        <v>2015</v>
      </c>
      <c r="J565" s="7" t="s">
        <v>2007</v>
      </c>
      <c r="M565" s="6">
        <v>44743</v>
      </c>
      <c r="O565" s="7" t="s">
        <v>102</v>
      </c>
      <c r="P565" s="7" t="s">
        <v>21</v>
      </c>
      <c r="Q565" s="7" t="s">
        <v>33</v>
      </c>
      <c r="R565" s="7" t="s">
        <v>23</v>
      </c>
      <c r="S565" s="7" t="s">
        <v>1793</v>
      </c>
      <c r="T565" s="7" t="s">
        <v>114</v>
      </c>
      <c r="U565" s="7" t="s">
        <v>1794</v>
      </c>
      <c r="V565" s="7" t="s">
        <v>27</v>
      </c>
      <c r="X565" s="5" t="str">
        <f>HYPERLINK("https://hsdes.intel.com/resource/14013172940","14013172940")</f>
        <v>14013172940</v>
      </c>
    </row>
    <row r="566" spans="1:24" x14ac:dyDescent="0.3">
      <c r="A566" s="2" t="str">
        <f>HYPERLINK("https://hsdes.intel.com/resource/1509819989","1509819989")</f>
        <v>1509819989</v>
      </c>
      <c r="B566" s="7" t="s">
        <v>1795</v>
      </c>
      <c r="C566" s="7" t="s">
        <v>2016</v>
      </c>
      <c r="D566" s="7" t="s">
        <v>17</v>
      </c>
      <c r="E566" s="7" t="s">
        <v>120</v>
      </c>
      <c r="F566" s="7" t="s">
        <v>19</v>
      </c>
      <c r="G566" s="7" t="s">
        <v>2015</v>
      </c>
      <c r="J566" s="7" t="s">
        <v>2007</v>
      </c>
      <c r="M566" s="6">
        <v>44743</v>
      </c>
      <c r="O566" s="7" t="s">
        <v>102</v>
      </c>
      <c r="P566" s="7" t="s">
        <v>21</v>
      </c>
      <c r="Q566" s="7" t="s">
        <v>33</v>
      </c>
      <c r="R566" s="7" t="s">
        <v>23</v>
      </c>
      <c r="S566" s="7" t="s">
        <v>1796</v>
      </c>
      <c r="T566" s="7" t="s">
        <v>424</v>
      </c>
      <c r="U566" s="7" t="s">
        <v>1797</v>
      </c>
      <c r="V566" s="7" t="s">
        <v>27</v>
      </c>
      <c r="X566" s="2" t="str">
        <f>HYPERLINK("https://hsdes.intel.com/resource/1509819989","1509819989")</f>
        <v>1509819989</v>
      </c>
    </row>
    <row r="567" spans="1:24" x14ac:dyDescent="0.3">
      <c r="A567" s="2" t="str">
        <f>HYPERLINK("https://hsdes.intel.com/resource/14013163230","14013163230")</f>
        <v>14013163230</v>
      </c>
      <c r="B567" s="7" t="s">
        <v>1798</v>
      </c>
      <c r="C567" s="7" t="s">
        <v>2016</v>
      </c>
      <c r="D567" s="7" t="s">
        <v>17</v>
      </c>
      <c r="E567" s="7" t="s">
        <v>18</v>
      </c>
      <c r="F567" s="7" t="s">
        <v>19</v>
      </c>
      <c r="G567" s="7" t="s">
        <v>2015</v>
      </c>
      <c r="J567" s="7" t="s">
        <v>2007</v>
      </c>
      <c r="M567" s="6">
        <v>44743</v>
      </c>
      <c r="O567" s="7" t="s">
        <v>102</v>
      </c>
      <c r="P567" s="7" t="s">
        <v>21</v>
      </c>
      <c r="Q567" s="7" t="s">
        <v>33</v>
      </c>
      <c r="R567" s="7" t="s">
        <v>23</v>
      </c>
      <c r="S567" s="7" t="s">
        <v>1796</v>
      </c>
      <c r="T567" s="7" t="s">
        <v>424</v>
      </c>
      <c r="U567" s="7" t="s">
        <v>1797</v>
      </c>
      <c r="V567" s="7" t="s">
        <v>27</v>
      </c>
      <c r="X567" s="2" t="str">
        <f>HYPERLINK("https://hsdes.intel.com/resource/14013163230","14013163230")</f>
        <v>14013163230</v>
      </c>
    </row>
    <row r="568" spans="1:24" x14ac:dyDescent="0.3">
      <c r="A568" s="2" t="str">
        <f>HYPERLINK("https://hsdes.intel.com/resource/14013184835","14013184835")</f>
        <v>14013184835</v>
      </c>
      <c r="B568" s="7" t="s">
        <v>1799</v>
      </c>
      <c r="C568" s="7" t="s">
        <v>2016</v>
      </c>
      <c r="D568" s="7" t="s">
        <v>75</v>
      </c>
      <c r="E568" s="7" t="s">
        <v>18</v>
      </c>
      <c r="F568" s="7" t="s">
        <v>19</v>
      </c>
      <c r="G568" s="7" t="s">
        <v>2015</v>
      </c>
      <c r="J568" s="7" t="s">
        <v>30</v>
      </c>
      <c r="M568" s="6"/>
      <c r="O568" s="7" t="s">
        <v>31</v>
      </c>
      <c r="P568" s="7" t="s">
        <v>76</v>
      </c>
      <c r="Q568" s="7" t="s">
        <v>33</v>
      </c>
      <c r="R568" s="7" t="s">
        <v>23</v>
      </c>
      <c r="S568" s="7" t="s">
        <v>1800</v>
      </c>
      <c r="T568" s="7" t="s">
        <v>190</v>
      </c>
      <c r="U568" s="7" t="s">
        <v>1801</v>
      </c>
      <c r="V568" s="7" t="s">
        <v>140</v>
      </c>
      <c r="X568" s="2" t="str">
        <f>HYPERLINK("https://hsdes.intel.com/resource/14013184835","14013184835")</f>
        <v>14013184835</v>
      </c>
    </row>
    <row r="569" spans="1:24" x14ac:dyDescent="0.3">
      <c r="A569" s="2" t="str">
        <f>HYPERLINK("https://hsdes.intel.com/resource/14013185500","14013185500")</f>
        <v>14013185500</v>
      </c>
      <c r="B569" s="7" t="s">
        <v>1802</v>
      </c>
      <c r="C569" s="7" t="s">
        <v>2020</v>
      </c>
      <c r="D569" s="7" t="s">
        <v>75</v>
      </c>
      <c r="E569" s="7" t="s">
        <v>18</v>
      </c>
      <c r="F569" s="7" t="s">
        <v>19</v>
      </c>
      <c r="G569" s="7" t="s">
        <v>2015</v>
      </c>
      <c r="J569" s="7" t="s">
        <v>2022</v>
      </c>
      <c r="L569" s="7" t="s">
        <v>285</v>
      </c>
      <c r="M569" s="6">
        <v>44743</v>
      </c>
      <c r="O569" s="7" t="s">
        <v>31</v>
      </c>
      <c r="P569" s="7" t="s">
        <v>76</v>
      </c>
      <c r="Q569" s="7" t="s">
        <v>33</v>
      </c>
      <c r="R569" s="7" t="s">
        <v>145</v>
      </c>
      <c r="S569" s="7" t="s">
        <v>1803</v>
      </c>
      <c r="T569" s="7" t="s">
        <v>443</v>
      </c>
      <c r="U569" s="7" t="s">
        <v>1804</v>
      </c>
      <c r="V569" s="7" t="s">
        <v>140</v>
      </c>
      <c r="X569" s="2" t="str">
        <f>HYPERLINK("https://hsdes.intel.com/resource/14013185500","14013185500")</f>
        <v>14013185500</v>
      </c>
    </row>
    <row r="570" spans="1:24" x14ac:dyDescent="0.3">
      <c r="A570" s="2" t="str">
        <f>HYPERLINK("https://hsdes.intel.com/resource/16013373341","16013373341")</f>
        <v>16013373341</v>
      </c>
      <c r="B570" s="7" t="s">
        <v>1805</v>
      </c>
      <c r="C570" s="7" t="s">
        <v>1968</v>
      </c>
      <c r="D570" s="7" t="s">
        <v>17</v>
      </c>
      <c r="E570" s="7" t="s">
        <v>120</v>
      </c>
      <c r="F570" s="7" t="s">
        <v>19</v>
      </c>
      <c r="G570" s="7" t="s">
        <v>1999</v>
      </c>
      <c r="J570" s="7" t="s">
        <v>2019</v>
      </c>
      <c r="L570" s="7" t="s">
        <v>1806</v>
      </c>
      <c r="M570" s="6"/>
      <c r="O570" s="7" t="s">
        <v>31</v>
      </c>
      <c r="P570" s="7" t="s">
        <v>21</v>
      </c>
      <c r="Q570" s="7" t="s">
        <v>33</v>
      </c>
      <c r="R570" s="7" t="s">
        <v>23</v>
      </c>
      <c r="T570" s="7" t="s">
        <v>241</v>
      </c>
      <c r="U570" s="7" t="s">
        <v>1807</v>
      </c>
      <c r="X570" s="2" t="str">
        <f>HYPERLINK("https://hsdes.intel.com/resource/16013373341","16013373341")</f>
        <v>16013373341</v>
      </c>
    </row>
    <row r="571" spans="1:24" x14ac:dyDescent="0.3">
      <c r="A571" s="2" t="str">
        <f>HYPERLINK("https://hsdes.intel.com/resource/16013373198","16013373198")</f>
        <v>16013373198</v>
      </c>
      <c r="B571" s="7" t="s">
        <v>1808</v>
      </c>
      <c r="C571" s="7" t="s">
        <v>1968</v>
      </c>
      <c r="D571" s="7" t="s">
        <v>17</v>
      </c>
      <c r="E571" s="7" t="s">
        <v>120</v>
      </c>
      <c r="F571" s="7" t="s">
        <v>19</v>
      </c>
      <c r="G571" s="7" t="s">
        <v>1999</v>
      </c>
      <c r="J571" s="7" t="s">
        <v>2019</v>
      </c>
      <c r="L571" s="7" t="s">
        <v>1806</v>
      </c>
      <c r="M571" s="6"/>
      <c r="O571" s="7" t="s">
        <v>31</v>
      </c>
      <c r="P571" s="7" t="s">
        <v>21</v>
      </c>
      <c r="Q571" s="7" t="s">
        <v>33</v>
      </c>
      <c r="R571" s="7" t="s">
        <v>23</v>
      </c>
      <c r="T571" s="7" t="s">
        <v>241</v>
      </c>
      <c r="U571" s="7" t="s">
        <v>1807</v>
      </c>
      <c r="X571" s="2" t="str">
        <f>HYPERLINK("https://hsdes.intel.com/resource/16013373198","16013373198")</f>
        <v>16013373198</v>
      </c>
    </row>
    <row r="572" spans="1:24" x14ac:dyDescent="0.3">
      <c r="A572" s="2" t="str">
        <f>HYPERLINK("https://hsdes.intel.com/resource/16013373086","16013373086")</f>
        <v>16013373086</v>
      </c>
      <c r="B572" s="7" t="s">
        <v>1809</v>
      </c>
      <c r="C572" s="7" t="s">
        <v>1968</v>
      </c>
      <c r="D572" s="7" t="s">
        <v>17</v>
      </c>
      <c r="E572" s="7" t="s">
        <v>120</v>
      </c>
      <c r="F572" s="7" t="s">
        <v>19</v>
      </c>
      <c r="G572" s="7" t="s">
        <v>1999</v>
      </c>
      <c r="J572" s="7" t="s">
        <v>2019</v>
      </c>
      <c r="L572" s="7" t="s">
        <v>1806</v>
      </c>
      <c r="M572" s="6"/>
      <c r="O572" s="7" t="s">
        <v>31</v>
      </c>
      <c r="P572" s="7" t="s">
        <v>21</v>
      </c>
      <c r="Q572" s="7" t="s">
        <v>33</v>
      </c>
      <c r="R572" s="7" t="s">
        <v>23</v>
      </c>
      <c r="T572" s="7" t="s">
        <v>241</v>
      </c>
      <c r="U572" s="7" t="s">
        <v>1807</v>
      </c>
      <c r="X572" s="2" t="str">
        <f>HYPERLINK("https://hsdes.intel.com/resource/16013373086","16013373086")</f>
        <v>16013373086</v>
      </c>
    </row>
    <row r="573" spans="1:24" x14ac:dyDescent="0.3">
      <c r="A573" s="2" t="str">
        <f>HYPERLINK("https://hsdes.intel.com/resource/14013179473","14013179473")</f>
        <v>14013179473</v>
      </c>
      <c r="B573" s="7" t="s">
        <v>1810</v>
      </c>
      <c r="C573" s="7" t="s">
        <v>2020</v>
      </c>
      <c r="D573" s="7" t="s">
        <v>264</v>
      </c>
      <c r="E573" s="7" t="s">
        <v>18</v>
      </c>
      <c r="F573" s="7" t="s">
        <v>19</v>
      </c>
      <c r="G573" s="7" t="s">
        <v>2015</v>
      </c>
      <c r="J573" s="7" t="s">
        <v>2022</v>
      </c>
      <c r="M573" s="6">
        <v>44743</v>
      </c>
      <c r="O573" s="7" t="s">
        <v>102</v>
      </c>
      <c r="P573" s="7" t="s">
        <v>32</v>
      </c>
      <c r="Q573" s="7" t="s">
        <v>33</v>
      </c>
      <c r="R573" s="7" t="s">
        <v>145</v>
      </c>
      <c r="S573" s="7" t="s">
        <v>1811</v>
      </c>
      <c r="T573" s="7" t="s">
        <v>203</v>
      </c>
      <c r="U573" s="7" t="s">
        <v>1812</v>
      </c>
      <c r="V573" s="7" t="s">
        <v>267</v>
      </c>
      <c r="X573" s="2" t="str">
        <f>HYPERLINK("https://hsdes.intel.com/resource/14013179473","14013179473")</f>
        <v>14013179473</v>
      </c>
    </row>
    <row r="574" spans="1:24" x14ac:dyDescent="0.3">
      <c r="A574" s="2" t="str">
        <f>HYPERLINK("https://hsdes.intel.com/resource/14013159090","14013159090")</f>
        <v>14013159090</v>
      </c>
      <c r="B574" s="7" t="s">
        <v>1813</v>
      </c>
      <c r="C574" s="7" t="s">
        <v>2016</v>
      </c>
      <c r="D574" s="7" t="s">
        <v>17</v>
      </c>
      <c r="E574" s="7" t="s">
        <v>18</v>
      </c>
      <c r="F574" s="7" t="s">
        <v>19</v>
      </c>
      <c r="G574" s="7" t="s">
        <v>2015</v>
      </c>
      <c r="J574" s="7" t="s">
        <v>2007</v>
      </c>
      <c r="M574" s="6">
        <v>44743</v>
      </c>
      <c r="O574" s="7" t="s">
        <v>20</v>
      </c>
      <c r="P574" s="7" t="s">
        <v>21</v>
      </c>
      <c r="Q574" s="7" t="s">
        <v>33</v>
      </c>
      <c r="R574" s="7" t="s">
        <v>23</v>
      </c>
      <c r="S574" s="7" t="s">
        <v>1814</v>
      </c>
      <c r="T574" s="7" t="s">
        <v>128</v>
      </c>
      <c r="U574" s="7" t="s">
        <v>1815</v>
      </c>
      <c r="V574" s="7" t="s">
        <v>27</v>
      </c>
      <c r="X574" s="2" t="str">
        <f>HYPERLINK("https://hsdes.intel.com/resource/14013159090","14013159090")</f>
        <v>14013159090</v>
      </c>
    </row>
    <row r="575" spans="1:24" x14ac:dyDescent="0.3">
      <c r="A575" s="2" t="str">
        <f>HYPERLINK("https://hsdes.intel.com/resource/22011834375","22011834375")</f>
        <v>22011834375</v>
      </c>
      <c r="B575" s="7" t="s">
        <v>1816</v>
      </c>
      <c r="C575" s="7" t="s">
        <v>2016</v>
      </c>
      <c r="D575" s="7" t="s">
        <v>17</v>
      </c>
      <c r="E575" s="7" t="s">
        <v>120</v>
      </c>
      <c r="F575" s="7" t="s">
        <v>19</v>
      </c>
      <c r="G575" s="7" t="s">
        <v>2015</v>
      </c>
      <c r="J575" s="7" t="s">
        <v>2006</v>
      </c>
      <c r="M575" s="6">
        <v>44743</v>
      </c>
      <c r="O575" s="7" t="s">
        <v>102</v>
      </c>
      <c r="P575" s="7" t="s">
        <v>21</v>
      </c>
      <c r="Q575" s="7" t="s">
        <v>33</v>
      </c>
      <c r="R575" s="7" t="s">
        <v>23</v>
      </c>
      <c r="S575" s="7" t="s">
        <v>1817</v>
      </c>
      <c r="T575" s="7" t="s">
        <v>104</v>
      </c>
      <c r="U575" s="7" t="s">
        <v>1818</v>
      </c>
      <c r="V575" s="7" t="s">
        <v>27</v>
      </c>
      <c r="X575" s="5" t="str">
        <f>HYPERLINK("https://hsdes.intel.com/resource/22011834375","22011834375")</f>
        <v>22011834375</v>
      </c>
    </row>
    <row r="576" spans="1:24" x14ac:dyDescent="0.3">
      <c r="A576" s="2" t="str">
        <f>HYPERLINK("https://hsdes.intel.com/resource/14013159021","14013159021")</f>
        <v>14013159021</v>
      </c>
      <c r="B576" s="7" t="s">
        <v>1819</v>
      </c>
      <c r="C576" s="7" t="s">
        <v>2016</v>
      </c>
      <c r="D576" s="7" t="s">
        <v>17</v>
      </c>
      <c r="E576" s="7" t="s">
        <v>18</v>
      </c>
      <c r="F576" s="7" t="s">
        <v>19</v>
      </c>
      <c r="G576" s="7" t="s">
        <v>2015</v>
      </c>
      <c r="J576" s="7" t="s">
        <v>2006</v>
      </c>
      <c r="L576" s="7" t="s">
        <v>285</v>
      </c>
      <c r="M576" s="6">
        <v>44743</v>
      </c>
      <c r="O576" s="7" t="s">
        <v>102</v>
      </c>
      <c r="P576" s="7" t="s">
        <v>21</v>
      </c>
      <c r="Q576" s="7" t="s">
        <v>33</v>
      </c>
      <c r="R576" s="7" t="s">
        <v>145</v>
      </c>
      <c r="S576" s="7" t="s">
        <v>1820</v>
      </c>
      <c r="T576" s="7" t="s">
        <v>128</v>
      </c>
      <c r="U576" s="7" t="s">
        <v>1821</v>
      </c>
      <c r="V576" s="7" t="s">
        <v>27</v>
      </c>
      <c r="X576" s="5" t="str">
        <f>HYPERLINK("https://hsdes.intel.com/resource/14013159021","14013159021")</f>
        <v>14013159021</v>
      </c>
    </row>
    <row r="577" spans="1:24" x14ac:dyDescent="0.3">
      <c r="A577" s="2" t="str">
        <f>HYPERLINK("https://hsdes.intel.com/resource/14013179047","14013179047")</f>
        <v>14013179047</v>
      </c>
      <c r="B577" s="7" t="s">
        <v>1822</v>
      </c>
      <c r="C577" s="7" t="s">
        <v>2016</v>
      </c>
      <c r="D577" s="7" t="s">
        <v>160</v>
      </c>
      <c r="E577" s="7" t="s">
        <v>18</v>
      </c>
      <c r="F577" s="7" t="s">
        <v>19</v>
      </c>
      <c r="G577" s="7" t="s">
        <v>2015</v>
      </c>
      <c r="J577" s="7" t="s">
        <v>2007</v>
      </c>
      <c r="M577" s="6">
        <v>44741</v>
      </c>
      <c r="O577" s="7" t="s">
        <v>31</v>
      </c>
      <c r="P577" s="7" t="s">
        <v>161</v>
      </c>
      <c r="Q577" s="7" t="s">
        <v>33</v>
      </c>
      <c r="R577" s="7" t="s">
        <v>23</v>
      </c>
      <c r="S577" s="7" t="s">
        <v>1823</v>
      </c>
      <c r="T577" s="7" t="s">
        <v>44</v>
      </c>
      <c r="U577" s="7" t="s">
        <v>1824</v>
      </c>
      <c r="V577" s="7" t="s">
        <v>164</v>
      </c>
      <c r="X577" s="5" t="str">
        <f>HYPERLINK("https://hsdes.intel.com/resource/14013179047","14013179047")</f>
        <v>14013179047</v>
      </c>
    </row>
    <row r="578" spans="1:24" x14ac:dyDescent="0.3">
      <c r="A578" s="2" t="str">
        <f>HYPERLINK("https://hsdes.intel.com/resource/14013160906","14013160906")</f>
        <v>14013160906</v>
      </c>
      <c r="B578" s="7" t="s">
        <v>1825</v>
      </c>
      <c r="C578" s="7" t="s">
        <v>2016</v>
      </c>
      <c r="D578" s="7" t="s">
        <v>17</v>
      </c>
      <c r="E578" s="7" t="s">
        <v>18</v>
      </c>
      <c r="F578" s="7" t="s">
        <v>19</v>
      </c>
      <c r="G578" s="7" t="s">
        <v>2015</v>
      </c>
      <c r="J578" s="7" t="s">
        <v>2006</v>
      </c>
      <c r="M578" s="6">
        <v>44743</v>
      </c>
      <c r="O578" s="7" t="s">
        <v>31</v>
      </c>
      <c r="P578" s="7" t="s">
        <v>21</v>
      </c>
      <c r="Q578" s="7" t="s">
        <v>33</v>
      </c>
      <c r="R578" s="7" t="s">
        <v>23</v>
      </c>
      <c r="S578" s="7" t="s">
        <v>1826</v>
      </c>
      <c r="T578" s="7" t="s">
        <v>128</v>
      </c>
      <c r="U578" s="7" t="s">
        <v>1827</v>
      </c>
      <c r="V578" s="7" t="s">
        <v>27</v>
      </c>
      <c r="X578" s="5" t="str">
        <f>HYPERLINK("https://hsdes.intel.com/resource/14013160906","14013160906")</f>
        <v>14013160906</v>
      </c>
    </row>
    <row r="579" spans="1:24" x14ac:dyDescent="0.3">
      <c r="A579" s="5" t="str">
        <f>HYPERLINK("https://hsdes.intel.com/resource/14013160910","14013160910")</f>
        <v>14013160910</v>
      </c>
      <c r="B579" s="7" t="s">
        <v>1828</v>
      </c>
      <c r="C579" s="7" t="s">
        <v>2016</v>
      </c>
      <c r="D579" s="7" t="s">
        <v>17</v>
      </c>
      <c r="E579" s="7" t="s">
        <v>18</v>
      </c>
      <c r="F579" s="7" t="s">
        <v>19</v>
      </c>
      <c r="G579" s="7" t="s">
        <v>2015</v>
      </c>
      <c r="J579" s="7" t="s">
        <v>2006</v>
      </c>
      <c r="L579" s="6"/>
      <c r="M579" s="6">
        <v>44743</v>
      </c>
      <c r="O579" s="7" t="s">
        <v>31</v>
      </c>
      <c r="P579" s="7" t="s">
        <v>21</v>
      </c>
      <c r="Q579" s="7" t="s">
        <v>33</v>
      </c>
      <c r="R579" s="7" t="s">
        <v>23</v>
      </c>
      <c r="S579" s="7" t="s">
        <v>1829</v>
      </c>
      <c r="T579" s="7" t="s">
        <v>128</v>
      </c>
      <c r="U579" s="7" t="s">
        <v>1830</v>
      </c>
      <c r="V579" s="7" t="s">
        <v>27</v>
      </c>
      <c r="X579" s="5" t="str">
        <f>HYPERLINK("https://hsdes.intel.com/resource/14013160910","14013160910")</f>
        <v>14013160910</v>
      </c>
    </row>
    <row r="580" spans="1:24" x14ac:dyDescent="0.3">
      <c r="A580" s="2" t="str">
        <f>HYPERLINK("https://hsdes.intel.com/resource/16013162482","16013162482")</f>
        <v>16013162482</v>
      </c>
      <c r="B580" s="7" t="s">
        <v>1831</v>
      </c>
      <c r="C580" s="7" t="s">
        <v>2020</v>
      </c>
      <c r="D580" s="7" t="s">
        <v>17</v>
      </c>
      <c r="E580" s="7" t="s">
        <v>120</v>
      </c>
      <c r="F580" s="7" t="s">
        <v>19</v>
      </c>
      <c r="G580" s="7" t="s">
        <v>2015</v>
      </c>
      <c r="J580" s="7" t="s">
        <v>2018</v>
      </c>
      <c r="M580" s="6">
        <v>44746</v>
      </c>
      <c r="N580" s="6"/>
      <c r="O580" s="7" t="s">
        <v>31</v>
      </c>
      <c r="P580" s="7" t="s">
        <v>21</v>
      </c>
      <c r="Q580" s="7" t="s">
        <v>33</v>
      </c>
      <c r="R580" s="7" t="s">
        <v>23</v>
      </c>
      <c r="T580" s="7" t="s">
        <v>104</v>
      </c>
      <c r="U580" s="7" t="s">
        <v>1832</v>
      </c>
      <c r="X580" s="2" t="str">
        <f>HYPERLINK("https://hsdes.intel.com/resource/16013162482","16013162482")</f>
        <v>16013162482</v>
      </c>
    </row>
    <row r="581" spans="1:24" x14ac:dyDescent="0.3">
      <c r="A581" s="2" t="str">
        <f>HYPERLINK("https://hsdes.intel.com/resource/14013185815","14013185815")</f>
        <v>14013185815</v>
      </c>
      <c r="B581" s="7" t="s">
        <v>1833</v>
      </c>
      <c r="C581" s="7" t="s">
        <v>2016</v>
      </c>
      <c r="D581" s="7" t="s">
        <v>254</v>
      </c>
      <c r="E581" s="7" t="s">
        <v>18</v>
      </c>
      <c r="F581" s="7" t="s">
        <v>19</v>
      </c>
      <c r="G581" s="7" t="s">
        <v>2015</v>
      </c>
      <c r="J581" s="7" t="s">
        <v>30</v>
      </c>
      <c r="M581" s="6"/>
      <c r="O581" s="7" t="s">
        <v>102</v>
      </c>
      <c r="P581" s="7" t="s">
        <v>161</v>
      </c>
      <c r="Q581" s="7" t="s">
        <v>33</v>
      </c>
      <c r="R581" s="7" t="s">
        <v>23</v>
      </c>
      <c r="S581" s="7" t="s">
        <v>1834</v>
      </c>
      <c r="T581" s="7" t="s">
        <v>203</v>
      </c>
      <c r="U581" s="7" t="s">
        <v>1835</v>
      </c>
      <c r="V581" s="7" t="s">
        <v>164</v>
      </c>
      <c r="X581" s="2" t="str">
        <f>HYPERLINK("https://hsdes.intel.com/resource/14013185815","14013185815")</f>
        <v>14013185815</v>
      </c>
    </row>
    <row r="582" spans="1:24" x14ac:dyDescent="0.3">
      <c r="A582" s="5" t="str">
        <f>HYPERLINK("https://hsdes.intel.com/resource/14013172938","14013172938")</f>
        <v>14013172938</v>
      </c>
      <c r="B582" s="7" t="s">
        <v>1836</v>
      </c>
      <c r="C582" s="7" t="s">
        <v>2016</v>
      </c>
      <c r="D582" s="7" t="s">
        <v>17</v>
      </c>
      <c r="E582" s="7" t="s">
        <v>18</v>
      </c>
      <c r="F582" s="7" t="s">
        <v>19</v>
      </c>
      <c r="G582" s="7" t="s">
        <v>2015</v>
      </c>
      <c r="J582" s="7" t="s">
        <v>2006</v>
      </c>
      <c r="L582" s="6"/>
      <c r="M582" s="6">
        <v>44743</v>
      </c>
      <c r="O582" s="7" t="s">
        <v>20</v>
      </c>
      <c r="P582" s="7" t="s">
        <v>21</v>
      </c>
      <c r="Q582" s="7" t="s">
        <v>33</v>
      </c>
      <c r="R582" s="7" t="s">
        <v>145</v>
      </c>
      <c r="S582" s="7" t="s">
        <v>1837</v>
      </c>
      <c r="T582" s="7" t="s">
        <v>128</v>
      </c>
      <c r="U582" s="7" t="s">
        <v>1838</v>
      </c>
      <c r="V582" s="7" t="s">
        <v>27</v>
      </c>
      <c r="X582" s="5" t="str">
        <f>HYPERLINK("https://hsdes.intel.com/resource/14013172938","14013172938")</f>
        <v>14013172938</v>
      </c>
    </row>
    <row r="583" spans="1:24" x14ac:dyDescent="0.3">
      <c r="A583" s="2" t="str">
        <f>HYPERLINK("https://hsdes.intel.com/resource/14013159992","14013159992")</f>
        <v>14013159992</v>
      </c>
      <c r="B583" s="7" t="s">
        <v>1839</v>
      </c>
      <c r="C583" s="7" t="s">
        <v>2016</v>
      </c>
      <c r="D583" s="7" t="s">
        <v>272</v>
      </c>
      <c r="E583" s="7" t="s">
        <v>18</v>
      </c>
      <c r="F583" s="7" t="s">
        <v>19</v>
      </c>
      <c r="G583" s="7" t="s">
        <v>2015</v>
      </c>
      <c r="J583" s="7" t="s">
        <v>2026</v>
      </c>
      <c r="M583" s="6">
        <v>44747</v>
      </c>
      <c r="O583" s="7" t="s">
        <v>20</v>
      </c>
      <c r="P583" s="7" t="s">
        <v>76</v>
      </c>
      <c r="Q583" s="7" t="s">
        <v>33</v>
      </c>
      <c r="R583" s="7" t="s">
        <v>23</v>
      </c>
      <c r="S583" s="7" t="s">
        <v>1840</v>
      </c>
      <c r="T583" s="7" t="s">
        <v>1287</v>
      </c>
      <c r="U583" s="7" t="s">
        <v>1841</v>
      </c>
      <c r="V583" s="7" t="s">
        <v>275</v>
      </c>
      <c r="X583" s="2" t="str">
        <f>HYPERLINK("https://hsdes.intel.com/resource/14013159992","14013159992")</f>
        <v>14013159992</v>
      </c>
    </row>
    <row r="584" spans="1:24" x14ac:dyDescent="0.3">
      <c r="A584" s="2" t="str">
        <f>HYPERLINK("https://hsdes.intel.com/resource/14013179161","14013179161")</f>
        <v>14013179161</v>
      </c>
      <c r="B584" s="7" t="s">
        <v>1842</v>
      </c>
      <c r="C584" s="7" t="s">
        <v>2016</v>
      </c>
      <c r="D584" s="7" t="s">
        <v>254</v>
      </c>
      <c r="E584" s="7" t="s">
        <v>18</v>
      </c>
      <c r="F584" s="7" t="s">
        <v>19</v>
      </c>
      <c r="G584" s="7" t="s">
        <v>2015</v>
      </c>
      <c r="J584" s="7" t="s">
        <v>2007</v>
      </c>
      <c r="M584" s="6">
        <v>44741</v>
      </c>
      <c r="O584" s="7" t="s">
        <v>20</v>
      </c>
      <c r="P584" s="7" t="s">
        <v>161</v>
      </c>
      <c r="Q584" s="7" t="s">
        <v>33</v>
      </c>
      <c r="R584" s="7" t="s">
        <v>23</v>
      </c>
      <c r="S584" s="7" t="s">
        <v>1843</v>
      </c>
      <c r="T584" s="7" t="s">
        <v>203</v>
      </c>
      <c r="U584" s="7" t="s">
        <v>1844</v>
      </c>
      <c r="V584" s="7" t="s">
        <v>164</v>
      </c>
      <c r="X584" s="2" t="str">
        <f>HYPERLINK("https://hsdes.intel.com/resource/14013179161","14013179161")</f>
        <v>14013179161</v>
      </c>
    </row>
    <row r="585" spans="1:24" x14ac:dyDescent="0.3">
      <c r="A585" s="2" t="str">
        <f>HYPERLINK("https://hsdes.intel.com/resource/14013179167","14013179167")</f>
        <v>14013179167</v>
      </c>
      <c r="B585" s="7" t="s">
        <v>1845</v>
      </c>
      <c r="C585" s="7" t="s">
        <v>2016</v>
      </c>
      <c r="D585" s="7" t="s">
        <v>254</v>
      </c>
      <c r="E585" s="7" t="s">
        <v>18</v>
      </c>
      <c r="F585" s="7" t="s">
        <v>19</v>
      </c>
      <c r="G585" s="7" t="s">
        <v>2015</v>
      </c>
      <c r="J585" s="7" t="s">
        <v>2007</v>
      </c>
      <c r="M585" s="6">
        <v>44741</v>
      </c>
      <c r="O585" s="7" t="s">
        <v>31</v>
      </c>
      <c r="P585" s="7" t="s">
        <v>161</v>
      </c>
      <c r="Q585" s="7" t="s">
        <v>33</v>
      </c>
      <c r="R585" s="7" t="s">
        <v>23</v>
      </c>
      <c r="S585" s="7" t="s">
        <v>1846</v>
      </c>
      <c r="T585" s="7" t="s">
        <v>323</v>
      </c>
      <c r="U585" s="7" t="s">
        <v>1847</v>
      </c>
      <c r="V585" s="7" t="s">
        <v>164</v>
      </c>
      <c r="X585" s="2" t="str">
        <f>HYPERLINK("https://hsdes.intel.com/resource/14013179167","14013179167")</f>
        <v>14013179167</v>
      </c>
    </row>
    <row r="586" spans="1:24" x14ac:dyDescent="0.3">
      <c r="A586" s="5" t="str">
        <f>HYPERLINK("https://hsdes.intel.com/resource/14013158799","14013158799")</f>
        <v>14013158799</v>
      </c>
      <c r="B586" s="7" t="s">
        <v>1848</v>
      </c>
      <c r="C586" s="7" t="s">
        <v>2016</v>
      </c>
      <c r="D586" s="7" t="s">
        <v>17</v>
      </c>
      <c r="E586" s="7" t="s">
        <v>18</v>
      </c>
      <c r="F586" s="7" t="s">
        <v>19</v>
      </c>
      <c r="G586" s="7" t="s">
        <v>2015</v>
      </c>
      <c r="J586" s="7" t="s">
        <v>2006</v>
      </c>
      <c r="L586" s="6"/>
      <c r="M586" s="6">
        <v>44743</v>
      </c>
      <c r="O586" s="7" t="s">
        <v>31</v>
      </c>
      <c r="P586" s="7" t="s">
        <v>21</v>
      </c>
      <c r="Q586" s="7" t="s">
        <v>33</v>
      </c>
      <c r="R586" s="7" t="s">
        <v>23</v>
      </c>
      <c r="S586" s="7" t="s">
        <v>1849</v>
      </c>
      <c r="T586" s="7" t="s">
        <v>114</v>
      </c>
      <c r="U586" s="7" t="s">
        <v>1850</v>
      </c>
      <c r="V586" s="7" t="s">
        <v>27</v>
      </c>
      <c r="X586" s="5" t="str">
        <f>HYPERLINK("https://hsdes.intel.com/resource/14013158799","14013158799")</f>
        <v>14013158799</v>
      </c>
    </row>
    <row r="587" spans="1:24" x14ac:dyDescent="0.3">
      <c r="A587" s="2" t="str">
        <f>HYPERLINK("https://hsdes.intel.com/resource/16013676825","16013676825")</f>
        <v>16013676825</v>
      </c>
      <c r="B587" s="7" t="s">
        <v>1851</v>
      </c>
      <c r="C587" s="7" t="s">
        <v>2016</v>
      </c>
      <c r="D587" s="7" t="s">
        <v>17</v>
      </c>
      <c r="E587" s="7" t="s">
        <v>120</v>
      </c>
      <c r="F587" s="7" t="s">
        <v>19</v>
      </c>
      <c r="G587" s="7" t="s">
        <v>2015</v>
      </c>
      <c r="J587" s="7" t="s">
        <v>2006</v>
      </c>
      <c r="L587" s="7" t="s">
        <v>1972</v>
      </c>
      <c r="M587" s="6">
        <v>44743</v>
      </c>
      <c r="N587" s="6"/>
      <c r="O587" s="7" t="s">
        <v>20</v>
      </c>
      <c r="P587" s="7" t="s">
        <v>21</v>
      </c>
      <c r="Q587" s="7" t="s">
        <v>33</v>
      </c>
      <c r="R587" s="7" t="s">
        <v>23</v>
      </c>
      <c r="S587" s="7" t="s">
        <v>1852</v>
      </c>
      <c r="T587" s="7" t="s">
        <v>357</v>
      </c>
      <c r="U587" s="7" t="s">
        <v>1853</v>
      </c>
      <c r="V587" s="7" t="s">
        <v>27</v>
      </c>
      <c r="X587" s="2" t="str">
        <f>HYPERLINK("https://hsdes.intel.com/resource/16013676825","16013676825")</f>
        <v>16013676825</v>
      </c>
    </row>
    <row r="588" spans="1:24" x14ac:dyDescent="0.3">
      <c r="A588" s="5" t="str">
        <f>HYPERLINK("https://hsdes.intel.com/resource/14013163425","14013163425")</f>
        <v>14013163425</v>
      </c>
      <c r="B588" s="7" t="s">
        <v>1854</v>
      </c>
      <c r="C588" s="7" t="s">
        <v>2016</v>
      </c>
      <c r="D588" s="7" t="s">
        <v>17</v>
      </c>
      <c r="E588" s="7" t="s">
        <v>18</v>
      </c>
      <c r="F588" s="7" t="s">
        <v>19</v>
      </c>
      <c r="G588" s="7" t="s">
        <v>2015</v>
      </c>
      <c r="J588" s="7" t="s">
        <v>2006</v>
      </c>
      <c r="M588" s="6">
        <v>44743</v>
      </c>
      <c r="N588" s="6"/>
      <c r="O588" s="7" t="s">
        <v>20</v>
      </c>
      <c r="P588" s="7" t="s">
        <v>21</v>
      </c>
      <c r="Q588" s="7" t="s">
        <v>33</v>
      </c>
      <c r="R588" s="7" t="s">
        <v>23</v>
      </c>
      <c r="S588" s="7" t="s">
        <v>1852</v>
      </c>
      <c r="T588" s="7" t="s">
        <v>357</v>
      </c>
      <c r="U588" s="7" t="s">
        <v>1855</v>
      </c>
      <c r="V588" s="7" t="s">
        <v>27</v>
      </c>
      <c r="X588" s="5" t="str">
        <f>HYPERLINK("https://hsdes.intel.com/resource/14013163425","14013163425")</f>
        <v>14013163425</v>
      </c>
    </row>
    <row r="589" spans="1:24" x14ac:dyDescent="0.3">
      <c r="A589" s="5" t="str">
        <f>HYPERLINK("https://hsdes.intel.com/resource/14013165121","14013165121")</f>
        <v>14013165121</v>
      </c>
      <c r="B589" s="7" t="s">
        <v>1856</v>
      </c>
      <c r="C589" s="7" t="s">
        <v>2016</v>
      </c>
      <c r="D589" s="7" t="s">
        <v>17</v>
      </c>
      <c r="E589" s="7" t="s">
        <v>120</v>
      </c>
      <c r="F589" s="7" t="s">
        <v>19</v>
      </c>
      <c r="G589" s="7" t="s">
        <v>2015</v>
      </c>
      <c r="J589" s="7" t="s">
        <v>2006</v>
      </c>
      <c r="M589" s="6">
        <v>44743</v>
      </c>
      <c r="N589" s="6"/>
      <c r="O589" s="7" t="s">
        <v>31</v>
      </c>
      <c r="P589" s="7" t="s">
        <v>21</v>
      </c>
      <c r="Q589" s="7" t="s">
        <v>33</v>
      </c>
      <c r="R589" s="7" t="s">
        <v>145</v>
      </c>
      <c r="S589" s="7" t="s">
        <v>1857</v>
      </c>
      <c r="T589" s="7" t="s">
        <v>104</v>
      </c>
      <c r="U589" s="7" t="s">
        <v>1858</v>
      </c>
      <c r="V589" s="7" t="s">
        <v>27</v>
      </c>
      <c r="X589" s="5" t="str">
        <f>HYPERLINK("https://hsdes.intel.com/resource/14013165121","14013165121")</f>
        <v>14013165121</v>
      </c>
    </row>
    <row r="590" spans="1:24" x14ac:dyDescent="0.3">
      <c r="A590" s="2" t="str">
        <f>HYPERLINK("https://hsdes.intel.com/resource/16013697548","16013697548")</f>
        <v>16013697548</v>
      </c>
      <c r="B590" s="7" t="s">
        <v>1859</v>
      </c>
      <c r="C590" s="7" t="s">
        <v>2016</v>
      </c>
      <c r="D590" s="7" t="s">
        <v>17</v>
      </c>
      <c r="E590" s="7" t="s">
        <v>120</v>
      </c>
      <c r="F590" s="7" t="s">
        <v>19</v>
      </c>
      <c r="G590" s="7" t="s">
        <v>2015</v>
      </c>
      <c r="J590" s="7" t="s">
        <v>2006</v>
      </c>
      <c r="L590" s="7" t="s">
        <v>1972</v>
      </c>
      <c r="M590" s="6">
        <v>44743</v>
      </c>
      <c r="N590" s="6"/>
      <c r="O590" s="7" t="s">
        <v>31</v>
      </c>
      <c r="P590" s="7" t="s">
        <v>21</v>
      </c>
      <c r="Q590" s="7" t="s">
        <v>33</v>
      </c>
      <c r="R590" s="7" t="s">
        <v>23</v>
      </c>
      <c r="S590" s="7" t="s">
        <v>1860</v>
      </c>
      <c r="T590" s="7" t="s">
        <v>357</v>
      </c>
      <c r="U590" s="7" t="s">
        <v>1861</v>
      </c>
      <c r="V590" s="7" t="s">
        <v>27</v>
      </c>
      <c r="X590" s="2" t="str">
        <f>HYPERLINK("https://hsdes.intel.com/resource/16013697548","16013697548")</f>
        <v>16013697548</v>
      </c>
    </row>
    <row r="591" spans="1:24" x14ac:dyDescent="0.3">
      <c r="A591" s="2" t="str">
        <f>HYPERLINK("https://hsdes.intel.com/resource/14013162847","14013162847")</f>
        <v>14013162847</v>
      </c>
      <c r="B591" s="7" t="s">
        <v>1862</v>
      </c>
      <c r="C591" s="7" t="s">
        <v>2016</v>
      </c>
      <c r="D591" s="7" t="s">
        <v>17</v>
      </c>
      <c r="E591" s="7" t="s">
        <v>120</v>
      </c>
      <c r="F591" s="7" t="s">
        <v>19</v>
      </c>
      <c r="G591" s="7" t="s">
        <v>2015</v>
      </c>
      <c r="J591" s="7" t="s">
        <v>2006</v>
      </c>
      <c r="M591" s="6">
        <v>44743</v>
      </c>
      <c r="N591" s="6"/>
      <c r="O591" s="7" t="s">
        <v>20</v>
      </c>
      <c r="P591" s="7" t="s">
        <v>21</v>
      </c>
      <c r="Q591" s="7" t="s">
        <v>33</v>
      </c>
      <c r="R591" s="7" t="s">
        <v>23</v>
      </c>
      <c r="S591" s="7" t="s">
        <v>1860</v>
      </c>
      <c r="T591" s="7" t="s">
        <v>357</v>
      </c>
      <c r="U591" s="7" t="s">
        <v>1863</v>
      </c>
      <c r="V591" s="7" t="s">
        <v>27</v>
      </c>
      <c r="X591" s="2" t="str">
        <f>HYPERLINK("https://hsdes.intel.com/resource/14013162847","14013162847")</f>
        <v>14013162847</v>
      </c>
    </row>
    <row r="592" spans="1:24" x14ac:dyDescent="0.3">
      <c r="A592" s="2" t="str">
        <f>HYPERLINK("https://hsdes.intel.com/resource/14013163289","14013163289")</f>
        <v>14013163289</v>
      </c>
      <c r="B592" s="7" t="s">
        <v>1864</v>
      </c>
      <c r="C592" s="7" t="s">
        <v>2016</v>
      </c>
      <c r="D592" s="7" t="s">
        <v>17</v>
      </c>
      <c r="E592" s="7" t="s">
        <v>18</v>
      </c>
      <c r="F592" s="7" t="s">
        <v>19</v>
      </c>
      <c r="G592" s="7" t="s">
        <v>2015</v>
      </c>
      <c r="J592" s="7" t="s">
        <v>2006</v>
      </c>
      <c r="M592" s="6">
        <v>44743</v>
      </c>
      <c r="N592" s="6"/>
      <c r="O592" s="7" t="s">
        <v>102</v>
      </c>
      <c r="P592" s="7" t="s">
        <v>21</v>
      </c>
      <c r="Q592" s="7" t="s">
        <v>33</v>
      </c>
      <c r="R592" s="7" t="s">
        <v>145</v>
      </c>
      <c r="S592" s="7" t="s">
        <v>1865</v>
      </c>
      <c r="T592" s="7" t="s">
        <v>1866</v>
      </c>
      <c r="U592" s="7" t="s">
        <v>1867</v>
      </c>
      <c r="V592" s="7" t="s">
        <v>27</v>
      </c>
      <c r="X592" s="2" t="str">
        <f>HYPERLINK("https://hsdes.intel.com/resource/14013163289","14013163289")</f>
        <v>14013163289</v>
      </c>
    </row>
    <row r="593" spans="1:24" x14ac:dyDescent="0.3">
      <c r="A593" s="5" t="str">
        <f>HYPERLINK("https://hsdes.intel.com/resource/14013157460","14013157460")</f>
        <v>14013157460</v>
      </c>
      <c r="B593" s="7" t="s">
        <v>1868</v>
      </c>
      <c r="C593" s="7" t="s">
        <v>2016</v>
      </c>
      <c r="D593" s="7" t="s">
        <v>280</v>
      </c>
      <c r="E593" s="7" t="s">
        <v>18</v>
      </c>
      <c r="F593" s="7" t="s">
        <v>19</v>
      </c>
      <c r="G593" s="7" t="s">
        <v>2015</v>
      </c>
      <c r="J593" s="7" t="s">
        <v>2006</v>
      </c>
      <c r="L593" s="13"/>
      <c r="M593" s="6">
        <v>44741</v>
      </c>
      <c r="O593" s="7" t="s">
        <v>31</v>
      </c>
      <c r="P593" s="7" t="s">
        <v>173</v>
      </c>
      <c r="Q593" s="7" t="s">
        <v>33</v>
      </c>
      <c r="R593" s="7" t="s">
        <v>23</v>
      </c>
      <c r="S593" s="7" t="s">
        <v>1869</v>
      </c>
      <c r="T593" s="7" t="s">
        <v>44</v>
      </c>
      <c r="U593" s="7" t="s">
        <v>1870</v>
      </c>
      <c r="V593" s="7" t="s">
        <v>283</v>
      </c>
      <c r="X593" s="2" t="str">
        <f>HYPERLINK("https://hsdes.intel.com/resource/14013157460","14013157460")</f>
        <v>14013157460</v>
      </c>
    </row>
    <row r="594" spans="1:24" x14ac:dyDescent="0.3">
      <c r="A594" s="5" t="str">
        <f>HYPERLINK("https://hsdes.intel.com/resource/14013157472","14013157472")</f>
        <v>14013157472</v>
      </c>
      <c r="B594" s="7" t="s">
        <v>1871</v>
      </c>
      <c r="C594" s="7" t="s">
        <v>2016</v>
      </c>
      <c r="D594" s="7" t="s">
        <v>280</v>
      </c>
      <c r="E594" s="7" t="s">
        <v>18</v>
      </c>
      <c r="F594" s="7" t="s">
        <v>19</v>
      </c>
      <c r="G594" s="7" t="s">
        <v>2015</v>
      </c>
      <c r="J594" s="7" t="s">
        <v>2006</v>
      </c>
      <c r="M594" s="6">
        <v>44742</v>
      </c>
      <c r="O594" s="7" t="s">
        <v>31</v>
      </c>
      <c r="P594" s="7" t="s">
        <v>173</v>
      </c>
      <c r="Q594" s="7" t="s">
        <v>33</v>
      </c>
      <c r="R594" s="7" t="s">
        <v>23</v>
      </c>
      <c r="S594" s="7" t="s">
        <v>1872</v>
      </c>
      <c r="T594" s="7" t="s">
        <v>44</v>
      </c>
      <c r="U594" s="7" t="s">
        <v>1873</v>
      </c>
      <c r="V594" s="7" t="s">
        <v>283</v>
      </c>
      <c r="X594" s="2" t="str">
        <f>HYPERLINK("https://hsdes.intel.com/resource/14013157472","14013157472")</f>
        <v>14013157472</v>
      </c>
    </row>
    <row r="595" spans="1:24" x14ac:dyDescent="0.3">
      <c r="A595" s="5" t="str">
        <f>HYPERLINK("https://hsdes.intel.com/resource/14013158285","14013158285")</f>
        <v>14013158285</v>
      </c>
      <c r="B595" s="7" t="s">
        <v>1874</v>
      </c>
      <c r="C595" s="7" t="s">
        <v>2016</v>
      </c>
      <c r="D595" s="7" t="s">
        <v>196</v>
      </c>
      <c r="E595" s="7" t="s">
        <v>18</v>
      </c>
      <c r="F595" s="7" t="s">
        <v>19</v>
      </c>
      <c r="G595" s="7" t="s">
        <v>2015</v>
      </c>
      <c r="J595" s="7" t="s">
        <v>2026</v>
      </c>
      <c r="M595" s="6">
        <v>44746</v>
      </c>
      <c r="O595" s="7" t="s">
        <v>31</v>
      </c>
      <c r="P595" s="7" t="s">
        <v>144</v>
      </c>
      <c r="Q595" s="7" t="s">
        <v>33</v>
      </c>
      <c r="R595" s="7" t="s">
        <v>145</v>
      </c>
      <c r="S595" s="7" t="s">
        <v>1875</v>
      </c>
      <c r="T595" s="7" t="s">
        <v>1566</v>
      </c>
      <c r="U595" s="7" t="s">
        <v>1876</v>
      </c>
      <c r="V595" s="7" t="s">
        <v>200</v>
      </c>
      <c r="X595" s="2" t="str">
        <f>HYPERLINK("https://hsdes.intel.com/resource/14013158285","14013158285")</f>
        <v>14013158285</v>
      </c>
    </row>
    <row r="596" spans="1:24" x14ac:dyDescent="0.3">
      <c r="A596" s="2" t="str">
        <f>HYPERLINK("https://hsdes.intel.com/resource/14013174585","14013174585")</f>
        <v>14013174585</v>
      </c>
      <c r="B596" s="7" t="s">
        <v>1877</v>
      </c>
      <c r="C596" s="7" t="s">
        <v>2016</v>
      </c>
      <c r="D596" s="7" t="s">
        <v>398</v>
      </c>
      <c r="E596" s="7" t="s">
        <v>18</v>
      </c>
      <c r="F596" s="7" t="s">
        <v>19</v>
      </c>
      <c r="G596" s="7" t="s">
        <v>2015</v>
      </c>
      <c r="J596" s="7" t="s">
        <v>2018</v>
      </c>
      <c r="L596" s="9"/>
      <c r="M596" s="6">
        <v>44742</v>
      </c>
      <c r="N596" s="6"/>
      <c r="O596" s="7" t="s">
        <v>31</v>
      </c>
      <c r="P596" s="7" t="s">
        <v>184</v>
      </c>
      <c r="Q596" s="7" t="s">
        <v>33</v>
      </c>
      <c r="R596" s="7" t="s">
        <v>145</v>
      </c>
      <c r="S596" s="7" t="s">
        <v>1878</v>
      </c>
      <c r="T596" s="7" t="s">
        <v>241</v>
      </c>
      <c r="U596" s="7" t="s">
        <v>1879</v>
      </c>
      <c r="V596" s="7" t="s">
        <v>187</v>
      </c>
      <c r="X596" s="2" t="str">
        <f>HYPERLINK("https://hsdes.intel.com/resource/14013174585","14013174585")</f>
        <v>14013174585</v>
      </c>
    </row>
    <row r="597" spans="1:24" x14ac:dyDescent="0.3">
      <c r="A597" s="2" t="str">
        <f>HYPERLINK("https://hsdes.intel.com/resource/14013174576","14013174576")</f>
        <v>14013174576</v>
      </c>
      <c r="B597" s="7" t="s">
        <v>1880</v>
      </c>
      <c r="C597" s="7" t="s">
        <v>2016</v>
      </c>
      <c r="D597" s="7" t="s">
        <v>398</v>
      </c>
      <c r="E597" s="7" t="s">
        <v>18</v>
      </c>
      <c r="F597" s="7" t="s">
        <v>19</v>
      </c>
      <c r="G597" s="7" t="s">
        <v>2015</v>
      </c>
      <c r="J597" s="7" t="s">
        <v>2018</v>
      </c>
      <c r="M597" s="6">
        <v>44742</v>
      </c>
      <c r="O597" s="7" t="s">
        <v>31</v>
      </c>
      <c r="P597" s="7" t="s">
        <v>184</v>
      </c>
      <c r="Q597" s="7" t="s">
        <v>33</v>
      </c>
      <c r="R597" s="7" t="s">
        <v>145</v>
      </c>
      <c r="S597" s="7" t="s">
        <v>1881</v>
      </c>
      <c r="T597" s="7" t="s">
        <v>241</v>
      </c>
      <c r="U597" s="7" t="s">
        <v>1882</v>
      </c>
      <c r="V597" s="7" t="s">
        <v>187</v>
      </c>
      <c r="X597" s="2" t="str">
        <f>HYPERLINK("https://hsdes.intel.com/resource/14013174576","14013174576")</f>
        <v>14013174576</v>
      </c>
    </row>
    <row r="598" spans="1:24" x14ac:dyDescent="0.3">
      <c r="A598" s="2" t="str">
        <f>HYPERLINK("https://hsdes.intel.com/resource/14013175486","14013175486")</f>
        <v>14013175486</v>
      </c>
      <c r="B598" s="7" t="s">
        <v>1883</v>
      </c>
      <c r="C598" s="7" t="s">
        <v>2016</v>
      </c>
      <c r="D598" s="7" t="s">
        <v>1884</v>
      </c>
      <c r="E598" s="7" t="s">
        <v>18</v>
      </c>
      <c r="F598" s="7" t="s">
        <v>19</v>
      </c>
      <c r="G598" s="7" t="s">
        <v>2015</v>
      </c>
      <c r="J598" s="7" t="s">
        <v>2018</v>
      </c>
      <c r="L598" s="9"/>
      <c r="M598" s="6">
        <v>44742</v>
      </c>
      <c r="O598" s="7" t="s">
        <v>31</v>
      </c>
      <c r="P598" s="7" t="s">
        <v>184</v>
      </c>
      <c r="Q598" s="7" t="s">
        <v>22</v>
      </c>
      <c r="R598" s="7" t="s">
        <v>145</v>
      </c>
      <c r="S598" s="7" t="s">
        <v>1885</v>
      </c>
      <c r="T598" s="7" t="s">
        <v>1886</v>
      </c>
      <c r="U598" s="7" t="s">
        <v>1887</v>
      </c>
      <c r="V598" s="7" t="s">
        <v>187</v>
      </c>
      <c r="X598" s="2" t="str">
        <f>HYPERLINK("https://hsdes.intel.com/resource/14013175486","14013175486")</f>
        <v>14013175486</v>
      </c>
    </row>
    <row r="599" spans="1:24" x14ac:dyDescent="0.3">
      <c r="A599" s="2" t="str">
        <f>HYPERLINK("https://hsdes.intel.com/resource/14013185479","14013185479")</f>
        <v>14013185479</v>
      </c>
      <c r="B599" s="7" t="s">
        <v>1888</v>
      </c>
      <c r="C599" s="7" t="s">
        <v>2016</v>
      </c>
      <c r="D599" s="7" t="s">
        <v>1884</v>
      </c>
      <c r="E599" s="7" t="s">
        <v>18</v>
      </c>
      <c r="F599" s="7" t="s">
        <v>19</v>
      </c>
      <c r="G599" s="7" t="s">
        <v>2015</v>
      </c>
      <c r="J599" s="7" t="s">
        <v>2018</v>
      </c>
      <c r="M599" s="6">
        <v>44742</v>
      </c>
      <c r="O599" s="7" t="s">
        <v>31</v>
      </c>
      <c r="P599" s="7" t="s">
        <v>184</v>
      </c>
      <c r="Q599" s="7" t="s">
        <v>22</v>
      </c>
      <c r="R599" s="7" t="s">
        <v>145</v>
      </c>
      <c r="S599" s="7" t="s">
        <v>1889</v>
      </c>
      <c r="T599" s="7" t="s">
        <v>1886</v>
      </c>
      <c r="U599" s="7" t="s">
        <v>1890</v>
      </c>
      <c r="V599" s="7" t="s">
        <v>187</v>
      </c>
      <c r="X599" s="2" t="str">
        <f>HYPERLINK("https://hsdes.intel.com/resource/14013185479","14013185479")</f>
        <v>14013185479</v>
      </c>
    </row>
    <row r="600" spans="1:24" x14ac:dyDescent="0.3">
      <c r="A600" s="2" t="str">
        <f>HYPERLINK("https://hsdes.intel.com/resource/14013178773","14013178773")</f>
        <v>14013178773</v>
      </c>
      <c r="B600" s="7" t="s">
        <v>1891</v>
      </c>
      <c r="C600" s="7" t="s">
        <v>1968</v>
      </c>
      <c r="D600" s="7" t="s">
        <v>160</v>
      </c>
      <c r="E600" s="7" t="s">
        <v>18</v>
      </c>
      <c r="F600" s="7" t="s">
        <v>19</v>
      </c>
      <c r="G600" s="7" t="s">
        <v>1999</v>
      </c>
      <c r="J600" s="7" t="s">
        <v>2019</v>
      </c>
      <c r="L600" s="7" t="s">
        <v>749</v>
      </c>
      <c r="M600" s="6"/>
      <c r="O600" s="7" t="s">
        <v>31</v>
      </c>
      <c r="P600" s="7" t="s">
        <v>161</v>
      </c>
      <c r="Q600" s="7" t="s">
        <v>33</v>
      </c>
      <c r="R600" s="7" t="s">
        <v>23</v>
      </c>
      <c r="S600" s="7" t="s">
        <v>1892</v>
      </c>
      <c r="T600" s="7" t="s">
        <v>203</v>
      </c>
      <c r="U600" s="7" t="s">
        <v>1893</v>
      </c>
      <c r="V600" s="7" t="s">
        <v>164</v>
      </c>
      <c r="X600" s="2" t="str">
        <f>HYPERLINK("https://hsdes.intel.com/resource/14013178773","14013178773")</f>
        <v>14013178773</v>
      </c>
    </row>
    <row r="601" spans="1:24" x14ac:dyDescent="0.3">
      <c r="A601" s="5" t="str">
        <f>HYPERLINK("https://hsdes.intel.com/resource/14013177249","14013177249")</f>
        <v>14013177249</v>
      </c>
      <c r="B601" s="7" t="s">
        <v>1894</v>
      </c>
      <c r="C601" s="7" t="s">
        <v>2016</v>
      </c>
      <c r="D601" s="7" t="s">
        <v>160</v>
      </c>
      <c r="E601" s="7" t="s">
        <v>18</v>
      </c>
      <c r="F601" s="7" t="s">
        <v>19</v>
      </c>
      <c r="G601" s="7" t="s">
        <v>2015</v>
      </c>
      <c r="J601" s="7" t="s">
        <v>2007</v>
      </c>
      <c r="L601" s="7" t="s">
        <v>1895</v>
      </c>
      <c r="M601" s="6">
        <v>44741</v>
      </c>
      <c r="N601" s="6"/>
      <c r="O601" s="7" t="s">
        <v>102</v>
      </c>
      <c r="P601" s="7" t="s">
        <v>161</v>
      </c>
      <c r="Q601" s="7" t="s">
        <v>33</v>
      </c>
      <c r="R601" s="7" t="s">
        <v>145</v>
      </c>
      <c r="S601" s="7" t="s">
        <v>1896</v>
      </c>
      <c r="T601" s="7" t="s">
        <v>1897</v>
      </c>
      <c r="U601" s="7" t="s">
        <v>1898</v>
      </c>
      <c r="V601" s="7" t="s">
        <v>164</v>
      </c>
      <c r="X601" s="2" t="str">
        <f>HYPERLINK("https://hsdes.intel.com/resource/14013177249","14013177249")</f>
        <v>14013177249</v>
      </c>
    </row>
    <row r="602" spans="1:24" x14ac:dyDescent="0.3">
      <c r="A602" s="5" t="str">
        <f>HYPERLINK("https://hsdes.intel.com/resource/14013177744","14013177744")</f>
        <v>14013177744</v>
      </c>
      <c r="B602" s="7" t="s">
        <v>1899</v>
      </c>
      <c r="C602" s="7" t="s">
        <v>2016</v>
      </c>
      <c r="D602" s="7" t="s">
        <v>160</v>
      </c>
      <c r="E602" s="7" t="s">
        <v>18</v>
      </c>
      <c r="F602" s="7" t="s">
        <v>19</v>
      </c>
      <c r="G602" s="7" t="s">
        <v>2015</v>
      </c>
      <c r="J602" s="7" t="s">
        <v>2007</v>
      </c>
      <c r="M602" s="6">
        <v>44742</v>
      </c>
      <c r="O602" s="7" t="s">
        <v>20</v>
      </c>
      <c r="P602" s="7" t="s">
        <v>161</v>
      </c>
      <c r="Q602" s="7" t="s">
        <v>33</v>
      </c>
      <c r="R602" s="7" t="s">
        <v>145</v>
      </c>
      <c r="S602" s="7" t="s">
        <v>1900</v>
      </c>
      <c r="T602" s="7" t="s">
        <v>203</v>
      </c>
      <c r="U602" s="7" t="s">
        <v>1901</v>
      </c>
      <c r="V602" s="7" t="s">
        <v>164</v>
      </c>
      <c r="X602" s="23" t="str">
        <f>HYPERLINK("https://hsdes.intel.com/resource/14013177744","14013177744")</f>
        <v>14013177744</v>
      </c>
    </row>
    <row r="603" spans="1:24" x14ac:dyDescent="0.3">
      <c r="A603" s="2" t="str">
        <f>HYPERLINK("https://hsdes.intel.com/resource/14013178068","14013178068")</f>
        <v>14013178068</v>
      </c>
      <c r="B603" s="7" t="s">
        <v>1902</v>
      </c>
      <c r="C603" s="7" t="s">
        <v>1968</v>
      </c>
      <c r="D603" s="7" t="s">
        <v>160</v>
      </c>
      <c r="E603" s="7" t="s">
        <v>18</v>
      </c>
      <c r="F603" s="7" t="s">
        <v>19</v>
      </c>
      <c r="G603" s="7" t="s">
        <v>1999</v>
      </c>
      <c r="J603" s="7" t="s">
        <v>2019</v>
      </c>
      <c r="L603" s="7" t="s">
        <v>749</v>
      </c>
      <c r="M603" s="6"/>
      <c r="O603" s="7" t="s">
        <v>20</v>
      </c>
      <c r="P603" s="7" t="s">
        <v>161</v>
      </c>
      <c r="Q603" s="7" t="s">
        <v>33</v>
      </c>
      <c r="R603" s="7" t="s">
        <v>145</v>
      </c>
      <c r="S603" s="7" t="s">
        <v>1903</v>
      </c>
      <c r="T603" s="7" t="s">
        <v>203</v>
      </c>
      <c r="U603" s="7" t="s">
        <v>1904</v>
      </c>
      <c r="V603" s="7" t="s">
        <v>164</v>
      </c>
      <c r="X603" s="2" t="str">
        <f>HYPERLINK("https://hsdes.intel.com/resource/14013178068","14013178068")</f>
        <v>14013178068</v>
      </c>
    </row>
    <row r="604" spans="1:24" x14ac:dyDescent="0.3">
      <c r="A604" s="2" t="str">
        <f>HYPERLINK("https://hsdes.intel.com/resource/14013179171","14013179171")</f>
        <v>14013179171</v>
      </c>
      <c r="B604" s="7" t="s">
        <v>1905</v>
      </c>
      <c r="C604" s="7" t="s">
        <v>2020</v>
      </c>
      <c r="D604" s="7" t="s">
        <v>29</v>
      </c>
      <c r="E604" s="7" t="s">
        <v>18</v>
      </c>
      <c r="F604" s="7" t="s">
        <v>19</v>
      </c>
      <c r="G604" s="7" t="s">
        <v>2015</v>
      </c>
      <c r="J604" s="7" t="s">
        <v>2022</v>
      </c>
      <c r="M604" s="6">
        <v>44742</v>
      </c>
      <c r="O604" s="7" t="s">
        <v>102</v>
      </c>
      <c r="P604" s="7" t="s">
        <v>184</v>
      </c>
      <c r="Q604" s="7" t="s">
        <v>33</v>
      </c>
      <c r="R604" s="7" t="s">
        <v>145</v>
      </c>
      <c r="S604" s="7" t="s">
        <v>1906</v>
      </c>
      <c r="T604" s="7" t="s">
        <v>1907</v>
      </c>
      <c r="U604" s="7" t="s">
        <v>1908</v>
      </c>
      <c r="V604" s="7" t="s">
        <v>170</v>
      </c>
      <c r="X604" s="2" t="str">
        <f>HYPERLINK("https://hsdes.intel.com/resource/14013179171","14013179171")</f>
        <v>14013179171</v>
      </c>
    </row>
    <row r="605" spans="1:24" x14ac:dyDescent="0.3">
      <c r="A605" s="2" t="str">
        <f>HYPERLINK("https://hsdes.intel.com/resource/14013184489","14013184489")</f>
        <v>14013184489</v>
      </c>
      <c r="B605" s="7" t="s">
        <v>1909</v>
      </c>
      <c r="C605" s="7" t="s">
        <v>2020</v>
      </c>
      <c r="D605" s="7" t="s">
        <v>29</v>
      </c>
      <c r="E605" s="7" t="s">
        <v>18</v>
      </c>
      <c r="F605" s="7" t="s">
        <v>19</v>
      </c>
      <c r="G605" s="7" t="s">
        <v>2015</v>
      </c>
      <c r="J605" s="7" t="s">
        <v>2022</v>
      </c>
      <c r="M605" s="6">
        <v>44742</v>
      </c>
      <c r="O605" s="7" t="s">
        <v>31</v>
      </c>
      <c r="P605" s="7" t="s">
        <v>184</v>
      </c>
      <c r="Q605" s="7" t="s">
        <v>33</v>
      </c>
      <c r="R605" s="7" t="s">
        <v>145</v>
      </c>
      <c r="S605" s="7" t="s">
        <v>1910</v>
      </c>
      <c r="T605" s="7" t="s">
        <v>241</v>
      </c>
      <c r="U605" s="7" t="s">
        <v>1911</v>
      </c>
      <c r="V605" s="7" t="s">
        <v>170</v>
      </c>
      <c r="X605" s="2" t="str">
        <f>HYPERLINK("https://hsdes.intel.com/resource/14013184489","14013184489")</f>
        <v>14013184489</v>
      </c>
    </row>
    <row r="606" spans="1:24" x14ac:dyDescent="0.3">
      <c r="A606" s="2" t="str">
        <f>HYPERLINK("https://hsdes.intel.com/resource/14013185484","14013185484")</f>
        <v>14013185484</v>
      </c>
      <c r="B606" s="7" t="s">
        <v>1912</v>
      </c>
      <c r="C606" s="7" t="s">
        <v>2020</v>
      </c>
      <c r="D606" s="7" t="s">
        <v>29</v>
      </c>
      <c r="E606" s="7" t="s">
        <v>18</v>
      </c>
      <c r="F606" s="7" t="s">
        <v>19</v>
      </c>
      <c r="G606" s="7" t="s">
        <v>2015</v>
      </c>
      <c r="J606" s="7" t="s">
        <v>2022</v>
      </c>
      <c r="M606" s="6">
        <v>44742</v>
      </c>
      <c r="O606" s="7" t="s">
        <v>31</v>
      </c>
      <c r="P606" s="7" t="s">
        <v>184</v>
      </c>
      <c r="Q606" s="7" t="s">
        <v>33</v>
      </c>
      <c r="R606" s="7" t="s">
        <v>145</v>
      </c>
      <c r="S606" s="7" t="s">
        <v>1913</v>
      </c>
      <c r="T606" s="7" t="s">
        <v>1886</v>
      </c>
      <c r="U606" s="7" t="s">
        <v>1914</v>
      </c>
      <c r="V606" s="7" t="s">
        <v>170</v>
      </c>
      <c r="X606" s="2" t="str">
        <f>HYPERLINK("https://hsdes.intel.com/resource/14013185484","14013185484")</f>
        <v>14013185484</v>
      </c>
    </row>
    <row r="607" spans="1:24" x14ac:dyDescent="0.3">
      <c r="A607" s="2" t="str">
        <f>HYPERLINK("https://hsdes.intel.com/resource/14013174685","14013174685")</f>
        <v>14013174685</v>
      </c>
      <c r="B607" s="7" t="s">
        <v>1915</v>
      </c>
      <c r="C607" s="7" t="s">
        <v>2016</v>
      </c>
      <c r="D607" s="7" t="s">
        <v>1884</v>
      </c>
      <c r="E607" s="7" t="s">
        <v>18</v>
      </c>
      <c r="F607" s="7" t="s">
        <v>19</v>
      </c>
      <c r="G607" s="7" t="s">
        <v>2015</v>
      </c>
      <c r="J607" s="7" t="s">
        <v>2018</v>
      </c>
      <c r="M607" s="6">
        <v>44742</v>
      </c>
      <c r="O607" s="7" t="s">
        <v>31</v>
      </c>
      <c r="P607" s="7" t="s">
        <v>184</v>
      </c>
      <c r="Q607" s="7" t="s">
        <v>33</v>
      </c>
      <c r="R607" s="7" t="s">
        <v>145</v>
      </c>
      <c r="S607" s="7" t="s">
        <v>1916</v>
      </c>
      <c r="T607" s="7" t="s">
        <v>203</v>
      </c>
      <c r="U607" s="7" t="s">
        <v>1917</v>
      </c>
      <c r="V607" s="7" t="s">
        <v>187</v>
      </c>
      <c r="X607" s="2" t="str">
        <f>HYPERLINK("https://hsdes.intel.com/resource/14013174685","14013174685")</f>
        <v>14013174685</v>
      </c>
    </row>
    <row r="608" spans="1:24" x14ac:dyDescent="0.3">
      <c r="A608" s="2" t="str">
        <f>HYPERLINK("https://hsdes.intel.com/resource/14013177652","14013177652")</f>
        <v>14013177652</v>
      </c>
      <c r="B608" s="7" t="s">
        <v>1918</v>
      </c>
      <c r="C608" s="7" t="s">
        <v>2016</v>
      </c>
      <c r="D608" s="7" t="s">
        <v>172</v>
      </c>
      <c r="E608" s="7" t="s">
        <v>18</v>
      </c>
      <c r="F608" s="7" t="s">
        <v>19</v>
      </c>
      <c r="G608" s="7" t="s">
        <v>2015</v>
      </c>
      <c r="J608" s="7" t="s">
        <v>30</v>
      </c>
      <c r="M608" s="6"/>
      <c r="O608" s="7" t="s">
        <v>31</v>
      </c>
      <c r="P608" s="7" t="s">
        <v>173</v>
      </c>
      <c r="Q608" s="7" t="s">
        <v>33</v>
      </c>
      <c r="R608" s="7" t="s">
        <v>145</v>
      </c>
      <c r="S608" s="7" t="s">
        <v>1919</v>
      </c>
      <c r="T608" s="7" t="s">
        <v>203</v>
      </c>
      <c r="U608" s="7" t="s">
        <v>1920</v>
      </c>
      <c r="V608" s="7" t="s">
        <v>177</v>
      </c>
      <c r="X608" s="2" t="str">
        <f>HYPERLINK("https://hsdes.intel.com/resource/14013177652","14013177652")</f>
        <v>14013177652</v>
      </c>
    </row>
    <row r="609" spans="1:24" x14ac:dyDescent="0.3">
      <c r="A609" s="2" t="str">
        <f>HYPERLINK("https://hsdes.intel.com/resource/14013185720","14013185720")</f>
        <v>14013185720</v>
      </c>
      <c r="B609" s="7" t="s">
        <v>1921</v>
      </c>
      <c r="C609" s="7" t="s">
        <v>2016</v>
      </c>
      <c r="D609" s="7" t="s">
        <v>136</v>
      </c>
      <c r="E609" s="7" t="s">
        <v>18</v>
      </c>
      <c r="F609" s="7" t="s">
        <v>19</v>
      </c>
      <c r="G609" s="7" t="s">
        <v>2015</v>
      </c>
      <c r="J609" s="7" t="s">
        <v>30</v>
      </c>
      <c r="M609" s="6"/>
      <c r="O609" s="7" t="s">
        <v>31</v>
      </c>
      <c r="P609" s="7" t="s">
        <v>76</v>
      </c>
      <c r="Q609" s="7" t="s">
        <v>33</v>
      </c>
      <c r="R609" s="7" t="s">
        <v>23</v>
      </c>
      <c r="S609" s="7" t="s">
        <v>1922</v>
      </c>
      <c r="T609" s="7" t="s">
        <v>443</v>
      </c>
      <c r="U609" s="7" t="s">
        <v>1923</v>
      </c>
      <c r="V609" s="7" t="s">
        <v>79</v>
      </c>
      <c r="X609" s="2" t="str">
        <f>HYPERLINK("https://hsdes.intel.com/resource/14013185720","14013185720")</f>
        <v>14013185720</v>
      </c>
    </row>
    <row r="610" spans="1:24" x14ac:dyDescent="0.3">
      <c r="A610" s="2" t="str">
        <f>HYPERLINK("https://hsdes.intel.com/resource/22011834519","22011834519")</f>
        <v>22011834519</v>
      </c>
      <c r="B610" s="7" t="s">
        <v>1924</v>
      </c>
      <c r="C610" s="7" t="s">
        <v>2016</v>
      </c>
      <c r="D610" s="7" t="s">
        <v>136</v>
      </c>
      <c r="E610" s="7" t="s">
        <v>18</v>
      </c>
      <c r="F610" s="7" t="s">
        <v>19</v>
      </c>
      <c r="G610" s="7" t="s">
        <v>2015</v>
      </c>
      <c r="J610" s="7" t="s">
        <v>30</v>
      </c>
      <c r="M610" s="6"/>
      <c r="O610" s="7" t="s">
        <v>31</v>
      </c>
      <c r="P610" s="7" t="s">
        <v>76</v>
      </c>
      <c r="Q610" s="7" t="s">
        <v>33</v>
      </c>
      <c r="R610" s="7" t="s">
        <v>23</v>
      </c>
      <c r="S610" s="7" t="s">
        <v>1925</v>
      </c>
      <c r="T610" s="7" t="s">
        <v>443</v>
      </c>
      <c r="U610" s="7" t="s">
        <v>1926</v>
      </c>
      <c r="V610" s="7" t="s">
        <v>140</v>
      </c>
      <c r="X610" s="2" t="str">
        <f>HYPERLINK("https://hsdes.intel.com/resource/22011834519","22011834519")</f>
        <v>22011834519</v>
      </c>
    </row>
    <row r="611" spans="1:24" x14ac:dyDescent="0.3">
      <c r="A611" s="2" t="str">
        <f>HYPERLINK("https://hsdes.intel.com/resource/14013161809","14013161809")</f>
        <v>14013161809</v>
      </c>
      <c r="B611" s="7" t="s">
        <v>1927</v>
      </c>
      <c r="C611" s="7" t="s">
        <v>2020</v>
      </c>
      <c r="D611" s="7" t="s">
        <v>264</v>
      </c>
      <c r="E611" s="7" t="s">
        <v>18</v>
      </c>
      <c r="F611" s="7" t="s">
        <v>19</v>
      </c>
      <c r="G611" s="7" t="s">
        <v>2015</v>
      </c>
      <c r="J611" s="7" t="s">
        <v>2022</v>
      </c>
      <c r="M611" s="6">
        <v>44743</v>
      </c>
      <c r="O611" s="7" t="s">
        <v>20</v>
      </c>
      <c r="P611" s="7" t="s">
        <v>32</v>
      </c>
      <c r="Q611" s="7" t="s">
        <v>33</v>
      </c>
      <c r="R611" s="7" t="s">
        <v>23</v>
      </c>
      <c r="S611" s="7" t="s">
        <v>1928</v>
      </c>
      <c r="T611" s="7" t="s">
        <v>241</v>
      </c>
      <c r="U611" s="7" t="s">
        <v>1929</v>
      </c>
      <c r="V611" s="7" t="s">
        <v>267</v>
      </c>
      <c r="X611" s="2" t="str">
        <f>HYPERLINK("https://hsdes.intel.com/resource/14013161809","14013161809")</f>
        <v>14013161809</v>
      </c>
    </row>
    <row r="612" spans="1:24" x14ac:dyDescent="0.3">
      <c r="A612" s="2" t="str">
        <f>HYPERLINK("https://hsdes.intel.com/resource/16012641932","16012641932")</f>
        <v>16012641932</v>
      </c>
      <c r="B612" s="7" t="s">
        <v>1930</v>
      </c>
      <c r="C612" s="7" t="s">
        <v>2020</v>
      </c>
      <c r="D612" s="7" t="s">
        <v>1931</v>
      </c>
      <c r="E612" s="7" t="s">
        <v>18</v>
      </c>
      <c r="F612" s="7" t="s">
        <v>19</v>
      </c>
      <c r="G612" s="7" t="s">
        <v>2015</v>
      </c>
      <c r="J612" s="7" t="s">
        <v>2022</v>
      </c>
      <c r="L612" s="7" t="s">
        <v>1932</v>
      </c>
      <c r="M612" s="6">
        <v>44743</v>
      </c>
      <c r="O612" s="7" t="s">
        <v>31</v>
      </c>
      <c r="P612" s="7" t="s">
        <v>32</v>
      </c>
      <c r="Q612" s="7" t="s">
        <v>33</v>
      </c>
      <c r="R612" s="7" t="s">
        <v>23</v>
      </c>
      <c r="S612" s="7" t="s">
        <v>1933</v>
      </c>
      <c r="T612" s="7" t="s">
        <v>203</v>
      </c>
      <c r="U612" s="7" t="s">
        <v>1934</v>
      </c>
      <c r="V612" s="7" t="s">
        <v>267</v>
      </c>
      <c r="X612" s="2" t="str">
        <f>HYPERLINK("https://hsdes.intel.com/resource/16012641932","16012641932")</f>
        <v>16012641932</v>
      </c>
    </row>
    <row r="613" spans="1:24" x14ac:dyDescent="0.3">
      <c r="A613" s="2" t="str">
        <f>HYPERLINK("https://hsdes.intel.com/resource/14013179437","14013179437")</f>
        <v>14013179437</v>
      </c>
      <c r="B613" s="7" t="s">
        <v>1935</v>
      </c>
      <c r="C613" s="7" t="s">
        <v>2020</v>
      </c>
      <c r="D613" s="7" t="s">
        <v>264</v>
      </c>
      <c r="E613" s="7" t="s">
        <v>18</v>
      </c>
      <c r="F613" s="7" t="s">
        <v>19</v>
      </c>
      <c r="G613" s="7" t="s">
        <v>2015</v>
      </c>
      <c r="J613" s="7" t="s">
        <v>2022</v>
      </c>
      <c r="M613" s="6">
        <v>44743</v>
      </c>
      <c r="O613" s="7" t="s">
        <v>102</v>
      </c>
      <c r="P613" s="7" t="s">
        <v>32</v>
      </c>
      <c r="Q613" s="7" t="s">
        <v>33</v>
      </c>
      <c r="R613" s="7" t="s">
        <v>23</v>
      </c>
      <c r="S613" s="7" t="s">
        <v>1936</v>
      </c>
      <c r="T613" s="7" t="s">
        <v>203</v>
      </c>
      <c r="U613" s="7" t="s">
        <v>1937</v>
      </c>
      <c r="V613" s="7" t="s">
        <v>267</v>
      </c>
      <c r="X613" s="2" t="str">
        <f>HYPERLINK("https://hsdes.intel.com/resource/14013179437","14013179437")</f>
        <v>14013179437</v>
      </c>
    </row>
    <row r="614" spans="1:24" x14ac:dyDescent="0.3">
      <c r="A614" s="2" t="str">
        <f>HYPERLINK("https://hsdes.intel.com/resource/14013179100","14013179100")</f>
        <v>14013179100</v>
      </c>
      <c r="B614" s="7" t="s">
        <v>1938</v>
      </c>
      <c r="C614" s="7" t="s">
        <v>2016</v>
      </c>
      <c r="D614" s="7" t="s">
        <v>264</v>
      </c>
      <c r="E614" s="7" t="s">
        <v>18</v>
      </c>
      <c r="F614" s="7" t="s">
        <v>19</v>
      </c>
      <c r="G614" s="7" t="s">
        <v>2015</v>
      </c>
      <c r="J614" s="7" t="s">
        <v>2026</v>
      </c>
      <c r="L614" s="7" t="s">
        <v>1970</v>
      </c>
      <c r="M614" s="6">
        <v>44746</v>
      </c>
      <c r="O614" s="7" t="s">
        <v>20</v>
      </c>
      <c r="P614" s="7" t="s">
        <v>32</v>
      </c>
      <c r="Q614" s="7" t="s">
        <v>33</v>
      </c>
      <c r="R614" s="7" t="s">
        <v>23</v>
      </c>
      <c r="S614" s="7" t="s">
        <v>1939</v>
      </c>
      <c r="T614" s="7" t="s">
        <v>503</v>
      </c>
      <c r="U614" s="7" t="s">
        <v>1940</v>
      </c>
      <c r="V614" s="7" t="s">
        <v>267</v>
      </c>
      <c r="X614" s="2" t="str">
        <f>HYPERLINK("https://hsdes.intel.com/resource/14013179100","14013179100")</f>
        <v>14013179100</v>
      </c>
    </row>
    <row r="615" spans="1:24" x14ac:dyDescent="0.3">
      <c r="A615" s="2" t="str">
        <f>HYPERLINK("https://hsdes.intel.com/resource/14013160707","14013160707")</f>
        <v>14013160707</v>
      </c>
      <c r="B615" s="7" t="s">
        <v>1941</v>
      </c>
      <c r="C615" s="7" t="s">
        <v>2016</v>
      </c>
      <c r="D615" s="7" t="s">
        <v>264</v>
      </c>
      <c r="E615" s="7" t="s">
        <v>18</v>
      </c>
      <c r="F615" s="7" t="s">
        <v>19</v>
      </c>
      <c r="G615" s="7" t="s">
        <v>2015</v>
      </c>
      <c r="J615" s="7" t="s">
        <v>2026</v>
      </c>
      <c r="L615" s="7" t="s">
        <v>1970</v>
      </c>
      <c r="M615" s="6">
        <v>44746</v>
      </c>
      <c r="O615" s="7" t="s">
        <v>31</v>
      </c>
      <c r="P615" s="7" t="s">
        <v>32</v>
      </c>
      <c r="Q615" s="7" t="s">
        <v>33</v>
      </c>
      <c r="R615" s="7" t="s">
        <v>23</v>
      </c>
      <c r="S615" s="7" t="s">
        <v>1942</v>
      </c>
      <c r="T615" s="7" t="s">
        <v>323</v>
      </c>
      <c r="U615" s="7" t="s">
        <v>1943</v>
      </c>
      <c r="V615" s="7" t="s">
        <v>267</v>
      </c>
      <c r="X615" s="2" t="str">
        <f>HYPERLINK("https://hsdes.intel.com/resource/14013160707","14013160707")</f>
        <v>14013160707</v>
      </c>
    </row>
    <row r="616" spans="1:24" x14ac:dyDescent="0.3">
      <c r="A616" s="2" t="str">
        <f>HYPERLINK("https://hsdes.intel.com/resource/14013179092","14013179092")</f>
        <v>14013179092</v>
      </c>
      <c r="B616" s="7" t="s">
        <v>1944</v>
      </c>
      <c r="C616" s="7" t="s">
        <v>2016</v>
      </c>
      <c r="D616" s="7" t="s">
        <v>264</v>
      </c>
      <c r="E616" s="7" t="s">
        <v>18</v>
      </c>
      <c r="F616" s="7" t="s">
        <v>19</v>
      </c>
      <c r="G616" s="7" t="s">
        <v>2015</v>
      </c>
      <c r="J616" s="7" t="s">
        <v>2026</v>
      </c>
      <c r="L616" s="7" t="s">
        <v>1970</v>
      </c>
      <c r="M616" s="6">
        <v>44746</v>
      </c>
      <c r="O616" s="7" t="s">
        <v>20</v>
      </c>
      <c r="P616" s="7" t="s">
        <v>32</v>
      </c>
      <c r="Q616" s="7" t="s">
        <v>33</v>
      </c>
      <c r="R616" s="7" t="s">
        <v>23</v>
      </c>
      <c r="S616" s="7" t="s">
        <v>1945</v>
      </c>
      <c r="T616" s="7" t="s">
        <v>503</v>
      </c>
      <c r="U616" s="7" t="s">
        <v>1946</v>
      </c>
      <c r="V616" s="7" t="s">
        <v>267</v>
      </c>
      <c r="X616" s="2" t="str">
        <f>HYPERLINK("https://hsdes.intel.com/resource/14013179092","14013179092")</f>
        <v>14013179092</v>
      </c>
    </row>
    <row r="617" spans="1:24" x14ac:dyDescent="0.3">
      <c r="A617" s="5" t="str">
        <f>HYPERLINK("https://hsdes.intel.com/resource/14013176011","14013176011")</f>
        <v>14013176011</v>
      </c>
      <c r="B617" s="7" t="s">
        <v>1947</v>
      </c>
      <c r="C617" s="7" t="s">
        <v>2016</v>
      </c>
      <c r="D617" s="7" t="s">
        <v>17</v>
      </c>
      <c r="E617" s="7" t="s">
        <v>18</v>
      </c>
      <c r="F617" s="7" t="s">
        <v>19</v>
      </c>
      <c r="G617" s="7" t="s">
        <v>2015</v>
      </c>
      <c r="J617" s="7" t="s">
        <v>2006</v>
      </c>
      <c r="M617" s="6">
        <v>44743</v>
      </c>
      <c r="O617" s="7" t="s">
        <v>102</v>
      </c>
      <c r="P617" s="7" t="s">
        <v>21</v>
      </c>
      <c r="Q617" s="7" t="s">
        <v>33</v>
      </c>
      <c r="R617" s="7" t="s">
        <v>23</v>
      </c>
      <c r="S617" s="7" t="s">
        <v>1948</v>
      </c>
      <c r="T617" s="7" t="s">
        <v>104</v>
      </c>
      <c r="U617" s="7" t="s">
        <v>1949</v>
      </c>
      <c r="V617" s="7" t="s">
        <v>27</v>
      </c>
      <c r="X617" s="5" t="str">
        <f>HYPERLINK("https://hsdes.intel.com/resource/14013176011","14013176011")</f>
        <v>14013176011</v>
      </c>
    </row>
    <row r="618" spans="1:24" x14ac:dyDescent="0.3">
      <c r="A618" s="2" t="str">
        <f>HYPERLINK("https://hsdes.intel.com/resource/14013161615","14013161615")</f>
        <v>14013161615</v>
      </c>
      <c r="B618" s="7" t="s">
        <v>1950</v>
      </c>
      <c r="C618" s="7" t="s">
        <v>2016</v>
      </c>
      <c r="D618" s="7" t="s">
        <v>136</v>
      </c>
      <c r="E618" s="7" t="s">
        <v>18</v>
      </c>
      <c r="F618" s="7" t="s">
        <v>19</v>
      </c>
      <c r="G618" s="7" t="s">
        <v>2015</v>
      </c>
      <c r="J618" s="7" t="s">
        <v>30</v>
      </c>
      <c r="M618" s="6"/>
      <c r="O618" s="7" t="s">
        <v>31</v>
      </c>
      <c r="P618" s="7" t="s">
        <v>76</v>
      </c>
      <c r="Q618" s="7" t="s">
        <v>33</v>
      </c>
      <c r="R618" s="7" t="s">
        <v>23</v>
      </c>
      <c r="S618" s="7" t="s">
        <v>1951</v>
      </c>
      <c r="T618" s="7" t="s">
        <v>241</v>
      </c>
      <c r="U618" s="7" t="s">
        <v>1952</v>
      </c>
      <c r="V618" s="7" t="s">
        <v>140</v>
      </c>
      <c r="X618" s="2" t="str">
        <f>HYPERLINK("https://hsdes.intel.com/resource/14013161615","14013161615")</f>
        <v>14013161615</v>
      </c>
    </row>
    <row r="619" spans="1:24" x14ac:dyDescent="0.3">
      <c r="A619" s="5" t="str">
        <f>HYPERLINK("https://hsdes.intel.com/resource/14013161931","14013161931")</f>
        <v>14013161931</v>
      </c>
      <c r="B619" s="7" t="s">
        <v>1953</v>
      </c>
      <c r="C619" s="7" t="s">
        <v>2020</v>
      </c>
      <c r="D619" s="7" t="s">
        <v>136</v>
      </c>
      <c r="E619" s="7" t="s">
        <v>18</v>
      </c>
      <c r="F619" s="7" t="s">
        <v>19</v>
      </c>
      <c r="G619" s="7" t="s">
        <v>2015</v>
      </c>
      <c r="J619" s="7" t="s">
        <v>2018</v>
      </c>
      <c r="M619" s="6">
        <v>44746</v>
      </c>
      <c r="O619" s="7" t="s">
        <v>31</v>
      </c>
      <c r="P619" s="7" t="s">
        <v>76</v>
      </c>
      <c r="Q619" s="7" t="s">
        <v>33</v>
      </c>
      <c r="R619" s="7" t="s">
        <v>23</v>
      </c>
      <c r="S619" s="7" t="s">
        <v>1954</v>
      </c>
      <c r="T619" s="7" t="s">
        <v>241</v>
      </c>
      <c r="U619" s="7" t="s">
        <v>1955</v>
      </c>
      <c r="V619" s="7" t="s">
        <v>140</v>
      </c>
      <c r="X619" s="2" t="str">
        <f>HYPERLINK("https://hsdes.intel.com/resource/14013161931","14013161931")</f>
        <v>14013161931</v>
      </c>
    </row>
    <row r="620" spans="1:24" x14ac:dyDescent="0.3">
      <c r="A620" s="2" t="str">
        <f>HYPERLINK("https://hsdes.intel.com/resource/22011834285","22011834285")</f>
        <v>22011834285</v>
      </c>
      <c r="B620" s="7" t="s">
        <v>1956</v>
      </c>
      <c r="C620" s="7" t="s">
        <v>2016</v>
      </c>
      <c r="D620" s="7" t="s">
        <v>136</v>
      </c>
      <c r="E620" s="7" t="s">
        <v>18</v>
      </c>
      <c r="F620" s="7" t="s">
        <v>19</v>
      </c>
      <c r="G620" s="7" t="s">
        <v>2015</v>
      </c>
      <c r="J620" s="7" t="s">
        <v>30</v>
      </c>
      <c r="M620" s="6"/>
      <c r="O620" s="7" t="s">
        <v>31</v>
      </c>
      <c r="P620" s="7" t="s">
        <v>76</v>
      </c>
      <c r="Q620" s="7" t="s">
        <v>33</v>
      </c>
      <c r="R620" s="7" t="s">
        <v>23</v>
      </c>
      <c r="S620" s="7" t="s">
        <v>1957</v>
      </c>
      <c r="T620" s="7" t="s">
        <v>241</v>
      </c>
      <c r="U620" s="7" t="s">
        <v>1958</v>
      </c>
      <c r="V620" s="7" t="s">
        <v>140</v>
      </c>
      <c r="X620" s="2" t="str">
        <f>HYPERLINK("https://hsdes.intel.com/resource/22011834285","22011834285")</f>
        <v>22011834285</v>
      </c>
    </row>
    <row r="621" spans="1:24" x14ac:dyDescent="0.3">
      <c r="A621" s="2" t="str">
        <f>HYPERLINK("https://hsdes.intel.com/resource/14013173999","14013173999")</f>
        <v>14013173999</v>
      </c>
      <c r="B621" s="7" t="s">
        <v>1959</v>
      </c>
      <c r="C621" s="7" t="s">
        <v>2016</v>
      </c>
      <c r="D621" s="7" t="s">
        <v>398</v>
      </c>
      <c r="E621" s="7" t="s">
        <v>18</v>
      </c>
      <c r="F621" s="7" t="s">
        <v>19</v>
      </c>
      <c r="G621" s="7" t="s">
        <v>2015</v>
      </c>
      <c r="J621" s="7" t="s">
        <v>2018</v>
      </c>
      <c r="L621" s="9"/>
      <c r="M621" s="6">
        <v>44742</v>
      </c>
      <c r="N621" s="6"/>
      <c r="O621" s="7" t="s">
        <v>102</v>
      </c>
      <c r="P621" s="7" t="s">
        <v>184</v>
      </c>
      <c r="Q621" s="7" t="s">
        <v>33</v>
      </c>
      <c r="R621" s="7" t="s">
        <v>145</v>
      </c>
      <c r="S621" s="7" t="s">
        <v>1960</v>
      </c>
      <c r="T621" s="7" t="s">
        <v>241</v>
      </c>
      <c r="U621" s="7" t="s">
        <v>1961</v>
      </c>
      <c r="V621" s="7" t="s">
        <v>187</v>
      </c>
      <c r="X621" s="2" t="str">
        <f>HYPERLINK("https://hsdes.intel.com/resource/14013173999","14013173999")</f>
        <v>14013173999</v>
      </c>
    </row>
    <row r="622" spans="1:24" x14ac:dyDescent="0.3">
      <c r="A622" s="2" t="str">
        <f>HYPERLINK("https://hsdes.intel.com/resource/14013174040","14013174040")</f>
        <v>14013174040</v>
      </c>
      <c r="B622" s="7" t="s">
        <v>1962</v>
      </c>
      <c r="C622" s="7" t="s">
        <v>2016</v>
      </c>
      <c r="D622" s="7" t="s">
        <v>244</v>
      </c>
      <c r="E622" s="7" t="s">
        <v>18</v>
      </c>
      <c r="F622" s="7" t="s">
        <v>19</v>
      </c>
      <c r="G622" s="7" t="s">
        <v>2015</v>
      </c>
      <c r="J622" s="7" t="s">
        <v>2018</v>
      </c>
      <c r="M622" s="6">
        <v>44742</v>
      </c>
      <c r="O622" s="7" t="s">
        <v>31</v>
      </c>
      <c r="P622" s="7" t="s">
        <v>184</v>
      </c>
      <c r="Q622" s="7" t="s">
        <v>33</v>
      </c>
      <c r="R622" s="7" t="s">
        <v>145</v>
      </c>
      <c r="S622" s="7" t="s">
        <v>1963</v>
      </c>
      <c r="T622" s="7" t="s">
        <v>175</v>
      </c>
      <c r="U622" s="7" t="s">
        <v>1964</v>
      </c>
      <c r="V622" s="7" t="s">
        <v>187</v>
      </c>
      <c r="X622" s="2" t="str">
        <f>HYPERLINK("https://hsdes.intel.com/resource/14013174040","14013174040")</f>
        <v>14013174040</v>
      </c>
    </row>
    <row r="623" spans="1:24" x14ac:dyDescent="0.3">
      <c r="A623" s="2" t="str">
        <f>HYPERLINK("https://hsdes.intel.com/resource/14013182458","14013182458")</f>
        <v>14013182458</v>
      </c>
      <c r="B623" s="7" t="s">
        <v>1965</v>
      </c>
      <c r="C623" s="7" t="s">
        <v>2020</v>
      </c>
      <c r="D623" s="7" t="s">
        <v>136</v>
      </c>
      <c r="E623" s="7" t="s">
        <v>18</v>
      </c>
      <c r="F623" s="7" t="s">
        <v>19</v>
      </c>
      <c r="G623" s="7" t="s">
        <v>2015</v>
      </c>
      <c r="J623" s="7" t="s">
        <v>2022</v>
      </c>
      <c r="M623" s="6">
        <v>44742</v>
      </c>
      <c r="O623" s="7" t="s">
        <v>31</v>
      </c>
      <c r="P623" s="7" t="s">
        <v>21</v>
      </c>
      <c r="Q623" s="7" t="s">
        <v>33</v>
      </c>
      <c r="R623" s="7" t="s">
        <v>23</v>
      </c>
      <c r="S623" s="7" t="s">
        <v>1966</v>
      </c>
      <c r="T623" s="7" t="s">
        <v>168</v>
      </c>
      <c r="U623" s="7" t="s">
        <v>1967</v>
      </c>
      <c r="V623" s="7" t="s">
        <v>170</v>
      </c>
      <c r="X623" s="2" t="str">
        <f>HYPERLINK("https://hsdes.intel.com/resource/14013182458","14013182458")</f>
        <v>14013182458</v>
      </c>
    </row>
    <row r="624" spans="1:24" x14ac:dyDescent="0.3">
      <c r="M624" s="6"/>
      <c r="N624" s="20"/>
    </row>
    <row r="625" spans="2:13" x14ac:dyDescent="0.3">
      <c r="B625"/>
      <c r="M625" s="6"/>
    </row>
    <row r="626" spans="2:13" x14ac:dyDescent="0.3">
      <c r="C626" s="20"/>
      <c r="M626" s="6"/>
    </row>
    <row r="627" spans="2:13" x14ac:dyDescent="0.3">
      <c r="M627" s="6"/>
    </row>
    <row r="628" spans="2:13" x14ac:dyDescent="0.3">
      <c r="M628" s="6"/>
    </row>
    <row r="629" spans="2:13" x14ac:dyDescent="0.3">
      <c r="M629" s="6"/>
    </row>
    <row r="630" spans="2:13" x14ac:dyDescent="0.3">
      <c r="M630" s="6"/>
    </row>
    <row r="631" spans="2:13" x14ac:dyDescent="0.3">
      <c r="M631" s="6"/>
    </row>
    <row r="632" spans="2:13" x14ac:dyDescent="0.3">
      <c r="M632" s="6"/>
    </row>
    <row r="633" spans="2:13" x14ac:dyDescent="0.3">
      <c r="M633" s="6"/>
    </row>
    <row r="634" spans="2:13" x14ac:dyDescent="0.3">
      <c r="M634" s="6"/>
    </row>
    <row r="635" spans="2:13" x14ac:dyDescent="0.3">
      <c r="M635" s="6"/>
    </row>
    <row r="636" spans="2:13" x14ac:dyDescent="0.3">
      <c r="M636" s="6"/>
    </row>
    <row r="637" spans="2:13" x14ac:dyDescent="0.3">
      <c r="M637" s="6"/>
    </row>
    <row r="638" spans="2:13" x14ac:dyDescent="0.3">
      <c r="M638" s="6"/>
    </row>
    <row r="639" spans="2:13" x14ac:dyDescent="0.3">
      <c r="M639" s="6"/>
    </row>
    <row r="640" spans="2:13" x14ac:dyDescent="0.3">
      <c r="M640" s="6"/>
    </row>
    <row r="641" spans="13:13" x14ac:dyDescent="0.3">
      <c r="M641" s="6"/>
    </row>
    <row r="642" spans="13:13" x14ac:dyDescent="0.3">
      <c r="M642" s="6"/>
    </row>
    <row r="643" spans="13:13" x14ac:dyDescent="0.3">
      <c r="M643" s="6"/>
    </row>
    <row r="644" spans="13:13" x14ac:dyDescent="0.3">
      <c r="M644" s="6"/>
    </row>
    <row r="645" spans="13:13" x14ac:dyDescent="0.3">
      <c r="M645" s="6"/>
    </row>
    <row r="646" spans="13:13" x14ac:dyDescent="0.3">
      <c r="M646" s="6"/>
    </row>
    <row r="647" spans="13:13" x14ac:dyDescent="0.3">
      <c r="M647" s="6"/>
    </row>
    <row r="648" spans="13:13" x14ac:dyDescent="0.3">
      <c r="M648" s="6"/>
    </row>
    <row r="649" spans="13:13" x14ac:dyDescent="0.3">
      <c r="M649" s="6"/>
    </row>
    <row r="650" spans="13:13" x14ac:dyDescent="0.3">
      <c r="M650" s="6"/>
    </row>
    <row r="651" spans="13:13" x14ac:dyDescent="0.3">
      <c r="M651" s="6"/>
    </row>
    <row r="652" spans="13:13" x14ac:dyDescent="0.3">
      <c r="M652" s="6"/>
    </row>
    <row r="653" spans="13:13" x14ac:dyDescent="0.3">
      <c r="M653" s="6"/>
    </row>
    <row r="654" spans="13:13" x14ac:dyDescent="0.3">
      <c r="M654" s="6"/>
    </row>
    <row r="655" spans="13:13" x14ac:dyDescent="0.3">
      <c r="M655" s="6"/>
    </row>
    <row r="656" spans="13:13" x14ac:dyDescent="0.3">
      <c r="M656" s="6"/>
    </row>
    <row r="657" spans="13:13" x14ac:dyDescent="0.3">
      <c r="M657" s="6"/>
    </row>
    <row r="658" spans="13:13" x14ac:dyDescent="0.3">
      <c r="M658" s="6"/>
    </row>
  </sheetData>
  <autoFilter ref="A1:V623" xr:uid="{0E18EF01-585C-4FBD-BD68-21321CC12E80}"/>
  <customSheetViews>
    <customSheetView guid="{C13B6F9B-814F-4B11-82E0-958F9578DCA0}" scale="79" showAutoFilter="1" hiddenColumns="1">
      <selection activeCell="C1" sqref="C1"/>
      <pageMargins left="0.7" right="0.7" top="0.75" bottom="0.75" header="0.3" footer="0.3"/>
      <pageSetup orientation="portrait" r:id="rId1"/>
      <autoFilter ref="A1:V623" xr:uid="{0E18EF01-585C-4FBD-BD68-21321CC12E80}"/>
    </customSheetView>
    <customSheetView guid="{5229D2ED-8920-475D-9940-762E8742FED3}" scale="81" filter="1" showAutoFilter="1" hiddenColumns="1">
      <selection activeCell="B433" sqref="B433"/>
      <pageMargins left="0.7" right="0.7" top="0.75" bottom="0.75" header="0.3" footer="0.3"/>
      <pageSetup orientation="portrait" r:id="rId2"/>
      <autoFilter ref="A1:V623" xr:uid="{83043548-DE6E-48A3-AFC6-E5FBBE73EDDC}">
        <filterColumn colId="2">
          <filters>
            <filter val="Verify Bluetooth BLE Devices scan in BIOS"/>
            <filter val="Verify Scan matrix keyboard windows hotkey functionality"/>
            <filter val="Verify that Scan Matrix Keyboard functions in EFI Shell and OS"/>
          </filters>
        </filterColumn>
      </autoFilter>
    </customSheetView>
    <customSheetView guid="{311E46D8-1A46-4E7A-9A8B-5BF978EF222A}" scale="105" filter="1" showAutoFilter="1" hiddenColumns="1">
      <selection activeCell="I1" sqref="I1"/>
      <pageMargins left="0.7" right="0.7" top="0.75" bottom="0.75" header="0.3" footer="0.3"/>
      <pageSetup orientation="portrait" r:id="rId3"/>
      <autoFilter ref="A1:V623" xr:uid="{7F863465-6880-4D3E-8D9D-A3476F26DFA4}">
        <filterColumn colId="8">
          <filters blank="1"/>
        </filterColumn>
        <filterColumn colId="9">
          <filters>
            <filter val="Gopika"/>
          </filters>
        </filterColumn>
      </autoFilter>
    </customSheetView>
    <customSheetView guid="{637939CD-E3A1-4D16-A3D6-BA5222EA418B}" scale="92" showAutoFilter="1" hiddenColumns="1" topLeftCell="C1">
      <selection activeCell="C1" sqref="C1"/>
      <pageMargins left="0.7" right="0.7" top="0.75" bottom="0.75" header="0.3" footer="0.3"/>
      <pageSetup orientation="portrait" r:id="rId4"/>
      <autoFilter ref="A1:V623" xr:uid="{DCD4E623-000D-460E-B41C-67914A02B82E}"/>
    </customSheetView>
    <customSheetView guid="{FDA3B1A3-2C76-4BC6-B707-CA925330FB51}" scale="92" filter="1" showAutoFilter="1" hiddenColumns="1">
      <selection activeCell="C13" sqref="C13"/>
      <pageMargins left="0.7" right="0.7" top="0.75" bottom="0.75" header="0.3" footer="0.3"/>
      <pageSetup orientation="portrait" r:id="rId5"/>
      <autoFilter ref="A1:V623" xr:uid="{70B1926F-4D26-4929-B500-6959DEBBEEBC}">
        <filterColumn colId="8">
          <filters>
            <filter val="passed"/>
          </filters>
        </filterColumn>
        <filterColumn colId="9">
          <filters>
            <filter val="Vinisha"/>
          </filters>
        </filterColumn>
        <filterColumn colId="12">
          <filters>
            <dateGroupItem year="2022" month="7" day="4" dateTimeGrouping="day"/>
          </filters>
        </filterColumn>
      </autoFilter>
    </customSheetView>
    <customSheetView guid="{ADC2C683-AEAF-4CC9-B5BC-4B7B350B545D}" scale="75" filter="1" showAutoFilter="1" hiddenColumns="1">
      <selection activeCell="H480" sqref="H480"/>
      <pageMargins left="0.7" right="0.7" top="0.75" bottom="0.75" header="0.3" footer="0.3"/>
      <pageSetup orientation="portrait" r:id="rId6"/>
      <autoFilter ref="A1:V623" xr:uid="{F76DA34C-A0B9-4CEE-B3DA-277B901A2E21}">
        <filterColumn colId="8">
          <filters blank="1"/>
        </filterColumn>
        <filterColumn colId="9">
          <filters>
            <filter val="Vinisha"/>
          </filters>
        </filterColumn>
      </autoFilter>
    </customSheetView>
    <customSheetView guid="{4B2269CA-46A7-4E10-B250-E10F4A588FFA}" filter="1" showAutoFilter="1" hiddenColumns="1">
      <selection activeCell="I54" sqref="I54"/>
      <pageMargins left="0.7" right="0.7" top="0.75" bottom="0.75" header="0.3" footer="0.3"/>
      <pageSetup orientation="portrait" r:id="rId7"/>
      <autoFilter ref="A1:V623" xr:uid="{5BABECFD-B72C-4E5A-9709-06006F5B0086}">
        <filterColumn colId="8">
          <filters blank="1"/>
        </filterColumn>
        <filterColumn colId="9">
          <filters>
            <filter val="Harshitha"/>
          </filters>
        </filterColumn>
        <filterColumn colId="12">
          <filters blank="1">
            <dateGroupItem year="2022" month="7" dateTimeGrouping="month"/>
          </filters>
        </filterColumn>
      </autoFilter>
    </customSheetView>
    <customSheetView guid="{E918F75E-0689-4737-8892-4BA5FF22256D}" scale="116" showPageBreaks="1" filter="1" showAutoFilter="1" hiddenColumns="1" view="pageBreakPreview">
      <selection activeCell="M8" sqref="M8"/>
      <pageMargins left="0.7" right="0.7" top="0.75" bottom="0.75" header="0.3" footer="0.3"/>
      <pageSetup orientation="portrait" r:id="rId8"/>
      <autoFilter ref="A1:V623" xr:uid="{3EE83FED-1303-4158-82E2-61200297BD04}">
        <filterColumn colId="8">
          <filters blank="1"/>
        </filterColumn>
        <filterColumn colId="9">
          <filters>
            <filter val="Priyanka"/>
          </filters>
        </filterColumn>
      </autoFilter>
    </customSheetView>
    <customSheetView guid="{1BF849E2-7B12-46CF-932A-6406C82FD35F}" scale="96" filter="1" showAutoFilter="1" hiddenColumns="1" topLeftCell="C1">
      <selection activeCell="M294" sqref="M294"/>
      <pageMargins left="0.7" right="0.7" top="0.75" bottom="0.75" header="0.3" footer="0.3"/>
      <pageSetup orientation="portrait" r:id="rId9"/>
      <autoFilter ref="A1:V658" xr:uid="{5F5507FF-0319-4A3B-940E-D8792992C0C9}">
        <filterColumn colId="9">
          <filters>
            <filter val="Vishnu"/>
          </filters>
        </filterColumn>
      </autoFilter>
    </customSheetView>
    <customSheetView guid="{0E284557-D30A-4452-AA3B-2DD98A7F5D93}" scale="92" filter="1" showAutoFilter="1" hiddenColumns="1" topLeftCell="B1">
      <selection activeCell="C631" sqref="C631"/>
      <pageMargins left="0.7" right="0.7" top="0.75" bottom="0.75" header="0.3" footer="0.3"/>
      <pageSetup orientation="portrait" r:id="rId10"/>
      <autoFilter ref="A1:V623" xr:uid="{5D0F6AC3-0B9A-4A73-9423-C95CB1F43F52}">
        <filterColumn colId="8">
          <filters blank="1"/>
        </filterColumn>
        <filterColumn colId="9">
          <filters>
            <filter val="Arul"/>
            <filter val="Gopika"/>
          </filters>
        </filterColumn>
      </autoFilter>
    </customSheetView>
    <customSheetView guid="{0C18D453-6642-4841-AEC5-289989B9CEFD}" scale="92" filter="1" showAutoFilter="1" hiddenColumns="1" topLeftCell="I315">
      <selection activeCell="N433" sqref="N433"/>
      <pageMargins left="0.7" right="0.7" top="0.75" bottom="0.75" header="0.3" footer="0.3"/>
      <pageSetup orientation="portrait" r:id="rId11"/>
      <autoFilter ref="A1:V624" xr:uid="{5D9AB229-48C0-477E-B656-16298D8A27B5}">
        <filterColumn colId="8">
          <filters blank="1"/>
        </filterColumn>
        <filterColumn colId="9">
          <filters>
            <filter val="Arul"/>
          </filters>
        </filterColumn>
      </autoFilter>
    </customSheetView>
    <customSheetView guid="{419AC5DD-8E1E-4649-85C5-173F6C63E882}" scale="92" filter="1" showAutoFilter="1" hiddenColumns="1">
      <selection activeCell="M158" sqref="M158"/>
      <pageMargins left="0.7" right="0.7" top="0.75" bottom="0.75" header="0.3" footer="0.3"/>
      <pageSetup orientation="portrait" r:id="rId12"/>
      <autoFilter ref="A1:V623" xr:uid="{7C28030B-1831-4C23-AF60-74793850AA3E}">
        <filterColumn colId="8">
          <filters blank="1"/>
        </filterColumn>
        <filterColumn colId="9">
          <filters>
            <filter val="Manasa"/>
          </filters>
        </filterColumn>
        <filterColumn colId="12">
          <filters blank="1"/>
        </filterColumn>
      </autoFilter>
    </customSheetView>
    <customSheetView guid="{1F3C14C6-D446-4693-94A9-FE7A2BBABBE4}" scale="77" filter="1" showAutoFilter="1" hiddenColumns="1">
      <selection activeCell="C377" sqref="C377"/>
      <pageMargins left="0.7" right="0.7" top="0.75" bottom="0.75" header="0.3" footer="0.3"/>
      <pageSetup orientation="portrait" r:id="rId13"/>
      <autoFilter ref="A1:V623" xr:uid="{70F11E24-5467-4D80-8CDE-2EFD7F29191B}">
        <filterColumn colId="8">
          <filters blank="1"/>
        </filterColumn>
        <filterColumn colId="9">
          <filters>
            <filter val="Amar"/>
          </filters>
        </filterColumn>
      </autoFilter>
    </customSheetView>
    <customSheetView guid="{9B47EBF9-3C07-4DD3-850F-01161EA4BFDE}" scale="96" filter="1" showAutoFilter="1" hiddenColumns="1" topLeftCell="C1">
      <selection activeCell="K625" sqref="K625"/>
      <pageMargins left="0.7" right="0.7" top="0.75" bottom="0.75" header="0.3" footer="0.3"/>
      <pageSetup orientation="portrait" r:id="rId14"/>
      <autoFilter ref="A1:V623" xr:uid="{A5E9CBF7-5AF4-4687-A8BA-CA3B1E2A3875}">
        <filterColumn colId="9">
          <filters>
            <filter val="Bibin"/>
          </filters>
        </filterColumn>
        <filterColumn colId="12">
          <filters>
            <dateGroupItem year="2022" month="4" day="5" dateTimeGrouping="day"/>
          </filters>
        </filterColumn>
      </autoFilter>
    </customSheetView>
    <customSheetView guid="{5F40A1B4-D66A-4014-8CB7-BEA65665EBD0}" scale="92" filter="1" showAutoFilter="1" hiddenColumns="1">
      <selection activeCell="C627" sqref="C627"/>
      <pageMargins left="0.7" right="0.7" top="0.75" bottom="0.75" header="0.3" footer="0.3"/>
      <pageSetup orientation="portrait" r:id="rId15"/>
      <autoFilter ref="A1:V623" xr:uid="{0D957964-6E64-4144-B6EA-32A1D4437E05}">
        <filterColumn colId="9">
          <filters>
            <filter val="Shwetha"/>
          </filters>
        </filterColumn>
      </autoFilter>
    </customSheetView>
    <customSheetView guid="{77E6B493-586D-4BF8-AC51-B71032853210}" scale="92" filter="1" showAutoFilter="1" hiddenColumns="1" topLeftCell="B1">
      <selection activeCell="M271" sqref="M271"/>
      <pageMargins left="0.7" right="0.7" top="0.75" bottom="0.75" header="0.3" footer="0.3"/>
      <pageSetup orientation="portrait" r:id="rId16"/>
      <autoFilter ref="A1:V623" xr:uid="{9AEE9BD0-CF00-4248-B607-766BD4013EEC}">
        <filterColumn colId="8">
          <filters blank="1"/>
        </filterColumn>
        <filterColumn colId="9">
          <filters>
            <filter val="Raihan"/>
          </filters>
        </filterColumn>
      </autoFilter>
    </customSheetView>
    <customSheetView guid="{878F2AF2-9359-4231-8882-2D2BC53D5577}" scale="102" filter="1" showAutoFilter="1" hiddenColumns="1" topLeftCell="H1">
      <selection activeCell="R639" sqref="R639"/>
      <pageMargins left="0.7" right="0.7" top="0.75" bottom="0.75" header="0.3" footer="0.3"/>
      <pageSetup orientation="portrait" r:id="rId17"/>
      <autoFilter ref="A1:V623" xr:uid="{27D4298B-E93E-46CD-8EA4-D1AB2E92BE17}">
        <filterColumn colId="8">
          <filters blank="1"/>
        </filterColumn>
        <filterColumn colId="9">
          <filters>
            <filter val="Sindhura"/>
          </filters>
        </filterColumn>
      </autoFilter>
    </customSheetView>
    <customSheetView guid="{EECEBB57-22C1-4802-9E51-F8484C5B54CB}" scale="79" showPageBreaks="1" showAutoFilter="1" hiddenColumns="1" topLeftCell="A232">
      <selection activeCell="C259" sqref="C259"/>
      <pageMargins left="0.7" right="0.7" top="0.75" bottom="0.75" header="0.3" footer="0.3"/>
      <pageSetup orientation="portrait" r:id="rId18"/>
      <autoFilter ref="A1:V623" xr:uid="{F7B1AA37-384C-451A-8779-23D86D774F1E}"/>
    </customSheetView>
  </customSheetViews>
  <conditionalFormatting sqref="A1:A439 A441:A1048576 X1:X1048576">
    <cfRule type="duplicateValues" dxfId="5" priority="6"/>
  </conditionalFormatting>
  <conditionalFormatting sqref="B648">
    <cfRule type="duplicateValues" dxfId="4" priority="5"/>
  </conditionalFormatting>
  <conditionalFormatting sqref="B686">
    <cfRule type="duplicateValues" dxfId="3" priority="4"/>
  </conditionalFormatting>
  <conditionalFormatting sqref="B718:B719">
    <cfRule type="duplicateValues" dxfId="2" priority="3"/>
  </conditionalFormatting>
  <conditionalFormatting sqref="B742">
    <cfRule type="duplicateValues" dxfId="1" priority="2"/>
  </conditionalFormatting>
  <conditionalFormatting sqref="A1:A1048576 X1:X1048576">
    <cfRule type="duplicateValues" dxfId="0" priority="11"/>
  </conditionalFormatting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7D7C-0A90-45D6-910D-17F51BDAE28A}">
  <dimension ref="A1:B10"/>
  <sheetViews>
    <sheetView workbookViewId="0">
      <selection activeCell="C14" sqref="C14"/>
    </sheetView>
  </sheetViews>
  <sheetFormatPr defaultRowHeight="14.4" x14ac:dyDescent="0.3"/>
  <cols>
    <col min="1" max="1" width="28.88671875" bestFit="1" customWidth="1"/>
    <col min="2" max="2" width="31.88671875" bestFit="1" customWidth="1"/>
  </cols>
  <sheetData>
    <row r="1" spans="1:2" x14ac:dyDescent="0.3">
      <c r="A1" s="14" t="s">
        <v>1982</v>
      </c>
      <c r="B1" s="15"/>
    </row>
    <row r="2" spans="1:2" x14ac:dyDescent="0.3">
      <c r="A2" s="16" t="s">
        <v>1983</v>
      </c>
      <c r="B2" s="17" t="s">
        <v>1984</v>
      </c>
    </row>
    <row r="3" spans="1:2" x14ac:dyDescent="0.3">
      <c r="A3" s="16" t="s">
        <v>1985</v>
      </c>
      <c r="B3" s="17" t="s">
        <v>1986</v>
      </c>
    </row>
    <row r="4" spans="1:2" x14ac:dyDescent="0.3">
      <c r="A4" s="16" t="s">
        <v>1987</v>
      </c>
      <c r="B4" s="18" t="s">
        <v>2030</v>
      </c>
    </row>
    <row r="5" spans="1:2" x14ac:dyDescent="0.3">
      <c r="A5" s="16" t="s">
        <v>1988</v>
      </c>
      <c r="B5" s="18"/>
    </row>
    <row r="6" spans="1:2" x14ac:dyDescent="0.3">
      <c r="A6" s="16" t="s">
        <v>1989</v>
      </c>
      <c r="B6" s="26" t="s">
        <v>2029</v>
      </c>
    </row>
    <row r="7" spans="1:2" x14ac:dyDescent="0.3">
      <c r="A7" s="16" t="s">
        <v>1990</v>
      </c>
      <c r="B7" s="17"/>
    </row>
    <row r="8" spans="1:2" x14ac:dyDescent="0.3">
      <c r="A8" s="16" t="s">
        <v>1991</v>
      </c>
      <c r="B8" s="17"/>
    </row>
    <row r="9" spans="1:2" x14ac:dyDescent="0.3">
      <c r="A9" s="16" t="s">
        <v>1992</v>
      </c>
      <c r="B9" s="17"/>
    </row>
    <row r="10" spans="1:2" x14ac:dyDescent="0.3">
      <c r="A10" s="16" t="s">
        <v>1993</v>
      </c>
      <c r="B10" s="17" t="s">
        <v>1994</v>
      </c>
    </row>
  </sheetData>
  <customSheetViews>
    <customSheetView guid="{C13B6F9B-814F-4B11-82E0-958F9578DCA0}">
      <selection activeCell="C14" sqref="C14"/>
      <pageMargins left="0.7" right="0.7" top="0.75" bottom="0.75" header="0.3" footer="0.3"/>
    </customSheetView>
    <customSheetView guid="{5229D2ED-8920-475D-9940-762E8742FED3}">
      <selection activeCell="B4" sqref="B4"/>
      <pageMargins left="0.7" right="0.7" top="0.75" bottom="0.75" header="0.3" footer="0.3"/>
    </customSheetView>
    <customSheetView guid="{311E46D8-1A46-4E7A-9A8B-5BF978EF222A}">
      <selection activeCell="C14" sqref="C14"/>
      <pageMargins left="0.7" right="0.7" top="0.75" bottom="0.75" header="0.3" footer="0.3"/>
    </customSheetView>
    <customSheetView guid="{637939CD-E3A1-4D16-A3D6-BA5222EA418B}">
      <selection activeCell="C14" sqref="C14"/>
      <pageMargins left="0.7" right="0.7" top="0.75" bottom="0.75" header="0.3" footer="0.3"/>
    </customSheetView>
    <customSheetView guid="{FDA3B1A3-2C76-4BC6-B707-CA925330FB51}">
      <selection activeCell="C14" sqref="C14"/>
      <pageMargins left="0.7" right="0.7" top="0.75" bottom="0.75" header="0.3" footer="0.3"/>
    </customSheetView>
    <customSheetView guid="{ADC2C683-AEAF-4CC9-B5BC-4B7B350B545D}">
      <selection activeCell="B8" sqref="B8"/>
      <pageMargins left="0.7" right="0.7" top="0.75" bottom="0.75" header="0.3" footer="0.3"/>
    </customSheetView>
    <customSheetView guid="{4B2269CA-46A7-4E10-B250-E10F4A588FFA}">
      <selection activeCell="C14" sqref="C14"/>
      <pageMargins left="0.7" right="0.7" top="0.75" bottom="0.75" header="0.3" footer="0.3"/>
    </customSheetView>
    <customSheetView guid="{E918F75E-0689-4737-8892-4BA5FF22256D}">
      <selection activeCell="C14" sqref="C14"/>
      <pageMargins left="0.7" right="0.7" top="0.75" bottom="0.75" header="0.3" footer="0.3"/>
    </customSheetView>
    <customSheetView guid="{1BF849E2-7B12-46CF-932A-6406C82FD35F}">
      <selection activeCell="C14" sqref="C14"/>
      <pageMargins left="0.7" right="0.7" top="0.75" bottom="0.75" header="0.3" footer="0.3"/>
    </customSheetView>
    <customSheetView guid="{0E284557-D30A-4452-AA3B-2DD98A7F5D93}">
      <selection activeCell="C14" sqref="C14"/>
      <pageMargins left="0.7" right="0.7" top="0.75" bottom="0.75" header="0.3" footer="0.3"/>
      <pageSetup orientation="portrait" r:id="rId1"/>
    </customSheetView>
    <customSheetView guid="{0C18D453-6642-4841-AEC5-289989B9CEFD}">
      <selection activeCell="C14" sqref="C14"/>
      <pageMargins left="0.7" right="0.7" top="0.75" bottom="0.75" header="0.3" footer="0.3"/>
    </customSheetView>
    <customSheetView guid="{419AC5DD-8E1E-4649-85C5-173F6C63E882}">
      <pageMargins left="0.7" right="0.7" top="0.75" bottom="0.75" header="0.3" footer="0.3"/>
    </customSheetView>
    <customSheetView guid="{5F40A1B4-D66A-4014-8CB7-BEA65665EBD0}">
      <pageMargins left="0.7" right="0.7" top="0.75" bottom="0.75" header="0.3" footer="0.3"/>
    </customSheetView>
    <customSheetView guid="{77E6B493-586D-4BF8-AC51-B71032853210}">
      <selection activeCell="C14" sqref="C14"/>
      <pageMargins left="0.7" right="0.7" top="0.75" bottom="0.75" header="0.3" footer="0.3"/>
    </customSheetView>
    <customSheetView guid="{878F2AF2-9359-4231-8882-2D2BC53D5577}">
      <selection activeCell="C14" sqref="C14"/>
      <pageMargins left="0.7" right="0.7" top="0.75" bottom="0.75" header="0.3" footer="0.3"/>
    </customSheetView>
    <customSheetView guid="{EECEBB57-22C1-4802-9E51-F8484C5B54CB}">
      <selection activeCell="C14" sqref="C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Vijayan, AiswaryaX</dc:creator>
  <cp:lastModifiedBy>Agarwal, Naman</cp:lastModifiedBy>
  <cp:lastPrinted>2022-04-04T07:17:27Z</cp:lastPrinted>
  <dcterms:created xsi:type="dcterms:W3CDTF">2022-04-04T04:14:43Z</dcterms:created>
  <dcterms:modified xsi:type="dcterms:W3CDTF">2022-12-14T12:09:19Z</dcterms:modified>
</cp:coreProperties>
</file>