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63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EXT-BAT\"/>
    </mc:Choice>
  </mc:AlternateContent>
  <xr:revisionPtr revIDLastSave="0" documentId="13_ncr:81_{36F1585A-6012-4E8A-8BDB-11E690E2F12F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2" r:id="rId1"/>
    <sheet name="Test_Config" sheetId="1" r:id="rId2"/>
  </sheets>
  <definedNames>
    <definedName name="_xlnm._FilterDatabase" localSheetId="0" hidden="1">Test_Data!$A$1:$V$1</definedName>
    <definedName name="Z_00C5B272_A414_4085_9096_32526C8EC948_.wvu.FilterData" localSheetId="0" hidden="1">Test_Data!$A$1:$V$658</definedName>
    <definedName name="Z_01E39228_554F_4D77_B3D6_2C964ABF2EE6_.wvu.FilterData" localSheetId="0" hidden="1">Test_Data!$A$1:$V$623</definedName>
    <definedName name="Z_01EAFBF2_C17B_410E_A750_074129A3DEA3_.wvu.FilterData" localSheetId="0" hidden="1">Test_Data!$A$1:$V$623</definedName>
    <definedName name="Z_035C8BCC_1A9A_4387_BA94_AD0D28D42CCD_.wvu.FilterData" localSheetId="0" hidden="1">Test_Data!$A$1:$V$623</definedName>
    <definedName name="Z_03771792_865D_4699_977A_91F68305E51D_.wvu.FilterData" localSheetId="0" hidden="1">Test_Data!$A$1:$V$623</definedName>
    <definedName name="Z_04F1EA7E_4960_44F6_8339_F6CD67722BA0_.wvu.FilterData" localSheetId="0" hidden="1">Test_Data!$A$1:$V$623</definedName>
    <definedName name="Z_0577345D_2B7B_40C7_A82B_4EBC896EABD5_.wvu.FilterData" localSheetId="0" hidden="1">Test_Data!$A$1:$V$623</definedName>
    <definedName name="Z_067E79FB_EF70_410D_A4B1_93B8B5C88532_.wvu.FilterData" localSheetId="0" hidden="1">Test_Data!$A$1:$V$623</definedName>
    <definedName name="Z_07F9AB13_9A5A_4C6A_B143_F061AB2F2BA4_.wvu.FilterData" localSheetId="0" hidden="1">Test_Data!$A$1:$V$623</definedName>
    <definedName name="Z_08CD56D3_FE6F_4B6F_920A_36C51404A205_.wvu.FilterData" localSheetId="0" hidden="1">Test_Data!$A$1:$V$623</definedName>
    <definedName name="Z_092AEE6D_E98C_487D_AE0C_2BAFE37A2ED4_.wvu.FilterData" localSheetId="0" hidden="1">Test_Data!$A$1:$V$624</definedName>
    <definedName name="Z_0C18D453_6642_4841_AEC5_289989B9CEFD_.wvu.Cols" localSheetId="0" hidden="1">Test_Data!$D:$H</definedName>
    <definedName name="Z_0C18D453_6642_4841_AEC5_289989B9CEFD_.wvu.FilterData" localSheetId="0" hidden="1">Test_Data!$A$1:$V$624</definedName>
    <definedName name="Z_0C3AB954_7797_4852_9CA5_0A1BDD783BE1_.wvu.FilterData" localSheetId="0" hidden="1">Test_Data!$A$1:$V$623</definedName>
    <definedName name="Z_0DBB7621_0788_43E6_B678_952C62B68E0C_.wvu.FilterData" localSheetId="0" hidden="1">Test_Data!$A$1:$V$623</definedName>
    <definedName name="Z_0E284557_D30A_4452_AA3B_2DD98A7F5D93_.wvu.Cols" localSheetId="0" hidden="1">Test_Data!$D:$F</definedName>
    <definedName name="Z_0E284557_D30A_4452_AA3B_2DD98A7F5D93_.wvu.FilterData" localSheetId="0" hidden="1">Test_Data!$A$1:$V$623</definedName>
    <definedName name="Z_0E748E10_7593_48D6_B675_FD90763EFB5D_.wvu.FilterData" localSheetId="0" hidden="1">Test_Data!$A$1:$V$623</definedName>
    <definedName name="Z_1038E1F5_6E8D_4662_BA7E_ED68157A738B_.wvu.FilterData" localSheetId="0" hidden="1">Test_Data!$A$1:$V$623</definedName>
    <definedName name="Z_10A6F697_CA73_442F_AEEC_2509936F07BB_.wvu.FilterData" localSheetId="0" hidden="1">Test_Data!$A$1:$V$623</definedName>
    <definedName name="Z_10DFD551_B22F_44FD_83EE_B357D06FD712_.wvu.FilterData" localSheetId="0" hidden="1">Test_Data!$A$1:$V$624</definedName>
    <definedName name="Z_1365760F_2D02_4F6C_AB93_7ACB9D9BC737_.wvu.FilterData" localSheetId="0" hidden="1">Test_Data!$A$1:$V$623</definedName>
    <definedName name="Z_137283EB_02F6_4ABA_A4DA_123884315257_.wvu.FilterData" localSheetId="0" hidden="1">Test_Data!$A$1:$V$624</definedName>
    <definedName name="Z_13918ADF_4054_4ACD_A553_4FB760281D12_.wvu.FilterData" localSheetId="0" hidden="1">Test_Data!$A$1:$V$623</definedName>
    <definedName name="Z_13F28FEF_F547_41BC_ABCE_B5169998A744_.wvu.FilterData" localSheetId="0" hidden="1">Test_Data!$A$1:$V$623</definedName>
    <definedName name="Z_15D78B42_65D4_4A0F_90BC_95162B30A7BF_.wvu.FilterData" localSheetId="0" hidden="1">Test_Data!$A$1:$V$623</definedName>
    <definedName name="Z_16BA61FB_C0C0_4989_A20A_ABD93D2F44DC_.wvu.FilterData" localSheetId="0" hidden="1">Test_Data!$A$1:$V$623</definedName>
    <definedName name="Z_16E9D27B_AE31_4460_9F32_7FFF3F34515E_.wvu.FilterData" localSheetId="0" hidden="1">Test_Data!$A$1:$V$623</definedName>
    <definedName name="Z_177DA38C_7F32_408C_A6F6_D67D12138855_.wvu.FilterData" localSheetId="0" hidden="1">Test_Data!$A$1:$V$658</definedName>
    <definedName name="Z_177DFE28_24BB_4C6F_801A_F00E4B1E8AB1_.wvu.FilterData" localSheetId="0" hidden="1">Test_Data!$A$1:$V$623</definedName>
    <definedName name="Z_1786951F_D89D_48C5_8E0D_A3786B257AB2_.wvu.FilterData" localSheetId="0" hidden="1">Test_Data!$A$1:$V$624</definedName>
    <definedName name="Z_189BA9E9_CBF1_45CC_8D43_C480A0C19904_.wvu.FilterData" localSheetId="0" hidden="1">Test_Data!$A$1:$V$623</definedName>
    <definedName name="Z_1944B42A_8619_4DDD_81A2_B6ACC85F0842_.wvu.FilterData" localSheetId="0" hidden="1">Test_Data!$A$1:$V$623</definedName>
    <definedName name="Z_19B6450D_CE8C_41EA_9C74_A37C4CF30481_.wvu.FilterData" localSheetId="0" hidden="1">Test_Data!$A$1:$V$624</definedName>
    <definedName name="Z_19F7D691_0C50_4408_89D1_30D1DAB4EBA8_.wvu.Cols" localSheetId="0" hidden="1">Test_Data!$D:$H,Test_Data!$Q:$U</definedName>
    <definedName name="Z_19F7D691_0C50_4408_89D1_30D1DAB4EBA8_.wvu.FilterData" localSheetId="0" hidden="1">Test_Data!$A$1:$V$1</definedName>
    <definedName name="Z_1AA34F3D_3070_43F1_AB2F_B90F3A934FE1_.wvu.FilterData" localSheetId="0" hidden="1">Test_Data!$A$1:$V$623</definedName>
    <definedName name="Z_1B34CA1C_9ACF_45CB_8AD0_8EE02EFEB0E8_.wvu.FilterData" localSheetId="0" hidden="1">Test_Data!$A$1:$V$623</definedName>
    <definedName name="Z_1BF849E2_7B12_46CF_932A_6406C82FD35F_.wvu.Cols" localSheetId="0" hidden="1">Test_Data!$D:$G</definedName>
    <definedName name="Z_1BF849E2_7B12_46CF_932A_6406C82FD35F_.wvu.FilterData" localSheetId="0" hidden="1">Test_Data!$M$292:$M$297</definedName>
    <definedName name="Z_1C5A192F_E771_4ED0_8171_6E62DEF2826A_.wvu.FilterData" localSheetId="0" hidden="1">Test_Data!$A$1:$V$623</definedName>
    <definedName name="Z_1C6E2A22_DAD8_4749_9D28_022EF2B8D329_.wvu.FilterData" localSheetId="0" hidden="1">Test_Data!$A$1:$V$623</definedName>
    <definedName name="Z_1CC28B5F_4E31_4036_B6E6_091C7EBE5156_.wvu.FilterData" localSheetId="0" hidden="1">Test_Data!$A$1:$V$623</definedName>
    <definedName name="Z_1D39C86F_BF50_4FEF_AC39_E4577EAC1934_.wvu.FilterData" localSheetId="0" hidden="1">Test_Data!$C$1:$M$623</definedName>
    <definedName name="Z_1D67D94B_9F51_42E7_989A_85642A084EBF_.wvu.FilterData" localSheetId="0" hidden="1">Test_Data!$A$1:$V$623</definedName>
    <definedName name="Z_1DEBAC3A_3BF2_43D7_84E7_55DE5DB424DE_.wvu.FilterData" localSheetId="0" hidden="1">Test_Data!$A$1:$V$623</definedName>
    <definedName name="Z_1F3C14C6_D446_4693_94A9_FE7A2BBABBE4_.wvu.Cols" localSheetId="0" hidden="1">Test_Data!$D:$H</definedName>
    <definedName name="Z_1F3C14C6_D446_4693_94A9_FE7A2BBABBE4_.wvu.FilterData" localSheetId="0" hidden="1">Test_Data!$A$1:$V$623</definedName>
    <definedName name="Z_1F957DFF_093F_4551_8983_06FA914AA705_.wvu.FilterData" localSheetId="0" hidden="1">Test_Data!$A$1:$V$623</definedName>
    <definedName name="Z_20BBC15E_03B6_4B23_97FC_2BEDC5551D95_.wvu.FilterData" localSheetId="0" hidden="1">Test_Data!$A$1:$V$658</definedName>
    <definedName name="Z_230B68EA_D150_4554_9EFE_99AE79EF29A7_.wvu.FilterData" localSheetId="0" hidden="1">Test_Data!$A$1:$V$623</definedName>
    <definedName name="Z_2323A067_2FC6_4950_9713_AF74062FF5AD_.wvu.FilterData" localSheetId="0" hidden="1">Test_Data!$A$1:$V$623</definedName>
    <definedName name="Z_2332B40F_9C67_4FE6_A24F_8D684F7EDBAD_.wvu.FilterData" localSheetId="0" hidden="1">Test_Data!$A$1:$V$658</definedName>
    <definedName name="Z_24AFBD97_C13A_4101_A02C_7D6FA41684D8_.wvu.FilterData" localSheetId="0" hidden="1">Test_Data!$A$1:$V$623</definedName>
    <definedName name="Z_24E6831A_29F7_4B26_8D68_900B22B43A39_.wvu.FilterData" localSheetId="0" hidden="1">Test_Data!$A$1:$V$623</definedName>
    <definedName name="Z_26319569_620D_4B60_957B_CEDAB9F55691_.wvu.FilterData" localSheetId="0" hidden="1">Test_Data!$A$1:$V$624</definedName>
    <definedName name="Z_2682F4B2_FE90_43FA_AE3C_A73C23A451A6_.wvu.Cols" localSheetId="0" hidden="1">Test_Data!$D:$H</definedName>
    <definedName name="Z_2682F4B2_FE90_43FA_AE3C_A73C23A451A6_.wvu.FilterData" localSheetId="0" hidden="1">Test_Data!$A$1:$V$623</definedName>
    <definedName name="Z_2A389496_341C_4FA3_9B53_FAA10ECD141F_.wvu.FilterData" localSheetId="0" hidden="1">Test_Data!$A$1:$V$623</definedName>
    <definedName name="Z_2B3E9B9C_4ED7_459C_92F9_CD044A2B79B2_.wvu.FilterData" localSheetId="0" hidden="1">Test_Data!$A$1:$V$623</definedName>
    <definedName name="Z_2C2C003D_5C9C_4566_A112_55E3A5AEB4A9_.wvu.FilterData" localSheetId="0" hidden="1">Test_Data!$A$1:$V$623</definedName>
    <definedName name="Z_2C6805E3_A1DB_426A_87AF_7A47122AE37B_.wvu.FilterData" localSheetId="0" hidden="1">Test_Data!$A$1:$V$623</definedName>
    <definedName name="Z_2C88F5DB_154B_4F15_B597_0635B7F93F1E_.wvu.FilterData" localSheetId="0" hidden="1">Test_Data!$A$1:$V$623</definedName>
    <definedName name="Z_2C9963B5_3FC6_4FAB_A855_B6398DD7C166_.wvu.FilterData" localSheetId="0" hidden="1">Test_Data!$A$1:$V$624</definedName>
    <definedName name="Z_2D5F3CD9_91CA_4C89_9474_6A2FDFEBB189_.wvu.FilterData" localSheetId="0" hidden="1">Test_Data!$A$1:$V$623</definedName>
    <definedName name="Z_2D65EA2F_3DBC_4E8A_9642_91BF00B1012B_.wvu.FilterData" localSheetId="0" hidden="1">Test_Data!$A$1:$V$623</definedName>
    <definedName name="Z_2D663D88_002B_4469_A33D_E325A58FD456_.wvu.FilterData" localSheetId="0" hidden="1">Test_Data!$A$1:$V$623</definedName>
    <definedName name="Z_2D846396_6A61_445D_9534_DCF1328B65FF_.wvu.FilterData" localSheetId="0" hidden="1">Test_Data!$A$1:$V$623</definedName>
    <definedName name="Z_2E001B6A_8C12_458C_BB77_3E46618932D9_.wvu.FilterData" localSheetId="0" hidden="1">Test_Data!$A$1:$V$623</definedName>
    <definedName name="Z_2FB79815_9980_41D2_88F6_8D84A417914F_.wvu.FilterData" localSheetId="0" hidden="1">Test_Data!$A$1:$V$623</definedName>
    <definedName name="Z_2FD43A80_458E_4EB5_963B_42CBBF6E433C_.wvu.FilterData" localSheetId="0" hidden="1">Test_Data!$A$1:$V$624</definedName>
    <definedName name="Z_311E46D8_1A46_4E7A_9A8B_5BF978EF222A_.wvu.Cols" localSheetId="0" hidden="1">Test_Data!$D:$G,Test_Data!$U:$U</definedName>
    <definedName name="Z_311E46D8_1A46_4E7A_9A8B_5BF978EF222A_.wvu.FilterData" localSheetId="0" hidden="1">Test_Data!$A$1:$V$624</definedName>
    <definedName name="Z_316A4F8E_24AE_49F2_AC69_8F98D5AE0A05_.wvu.FilterData" localSheetId="0" hidden="1">Test_Data!$A$1:$V$623</definedName>
    <definedName name="Z_33673CFE_AE84_4986_994E_CE527DB0CA77_.wvu.FilterData" localSheetId="0" hidden="1">Test_Data!$A$1:$V$658</definedName>
    <definedName name="Z_338545AB_D642_4927_88AC_2F37DE55D6E5_.wvu.FilterData" localSheetId="0" hidden="1">Test_Data!$A$1:$V$623</definedName>
    <definedName name="Z_33FEF4B8_A4F6_4C17_95C7_F53D1DD83903_.wvu.FilterData" localSheetId="0" hidden="1">Test_Data!$A$1:$V$623</definedName>
    <definedName name="Z_344069CB_4129_49A6_AAB7_B6BCB939324E_.wvu.FilterData" localSheetId="0" hidden="1">Test_Data!$A$1:$V$658</definedName>
    <definedName name="Z_34CB3CFB_124B_43BC_BC1C_424D76C29502_.wvu.FilterData" localSheetId="0" hidden="1">Test_Data!$A$1:$V$623</definedName>
    <definedName name="Z_37FCAC4C_208A_40E0_BC54_1DFD9A9523FB_.wvu.FilterData" localSheetId="0" hidden="1">Test_Data!$A$1:$V$623</definedName>
    <definedName name="Z_38D6044B_0321_4C56_B689_4089B47B6702_.wvu.FilterData" localSheetId="0" hidden="1">Test_Data!$A$1:$V$623</definedName>
    <definedName name="Z_3915F4F9_766D_4F7A_A7EF_092407F2BC93_.wvu.FilterData" localSheetId="0" hidden="1">Test_Data!$A$1:$V$623</definedName>
    <definedName name="Z_3B4C3E3D_12E0_4669_9061_FB0520B306E8_.wvu.FilterData" localSheetId="0" hidden="1">Test_Data!$A$1:$V$624</definedName>
    <definedName name="Z_3B8CD158_2D97_41EC_91BF_631632C4F410_.wvu.FilterData" localSheetId="0" hidden="1">Test_Data!$A$1:$V$623</definedName>
    <definedName name="Z_3BCF268E_C42B_4984_A1D0_6F35655A7DB7_.wvu.FilterData" localSheetId="0" hidden="1">Test_Data!$A$1:$V$623</definedName>
    <definedName name="Z_3CE7EF66_06CE_41D0_A250_4B41CDC0C5CA_.wvu.FilterData" localSheetId="0" hidden="1">Test_Data!$A$1:$V$623</definedName>
    <definedName name="Z_3CF0DBF2_B3D3_4555_A858_704A81AA2D49_.wvu.FilterData" localSheetId="0" hidden="1">Test_Data!$A$1:$V$623</definedName>
    <definedName name="Z_3D5D09E8_5E67_40DB_B923_ECC647462D2C_.wvu.FilterData" localSheetId="0" hidden="1">Test_Data!$A$1:$V$623</definedName>
    <definedName name="Z_3DEC07F7_3722_4EEE_A16D_FAD21E065D6F_.wvu.FilterData" localSheetId="0" hidden="1">Test_Data!$A$1:$V$623</definedName>
    <definedName name="Z_3DFADE56_55EC_47DA_A231_F2059D9BA90F_.wvu.FilterData" localSheetId="0" hidden="1">Test_Data!$A$1:$V$623</definedName>
    <definedName name="Z_3ED95D90_FE11_4016_8AD4_16C6DAB6E9E6_.wvu.FilterData" localSheetId="0" hidden="1">Test_Data!$A$1:$V$623</definedName>
    <definedName name="Z_3FBC8FC2_2043_4C2A_BE84_D83E09D0E0E5_.wvu.FilterData" localSheetId="0" hidden="1">Test_Data!$A$1:$V$623</definedName>
    <definedName name="Z_3FCA958A_D432_4E14_9673_FA44062D0AE9_.wvu.FilterData" localSheetId="0" hidden="1">Test_Data!$A$1:$V$623</definedName>
    <definedName name="Z_3FDF06F6_C9ED_4A3A_9153_018F9FBA4562_.wvu.FilterData" localSheetId="0" hidden="1">Test_Data!$A$1:$V$623</definedName>
    <definedName name="Z_400FC409_914C_4D31_96BF_EA4732DEC3AF_.wvu.FilterData" localSheetId="0" hidden="1">Test_Data!$A$1:$V$623</definedName>
    <definedName name="Z_40BAF513_A7D5_42FC_B979_D69D70C1EA4A_.wvu.FilterData" localSheetId="0" hidden="1">Test_Data!$A$1:$V$623</definedName>
    <definedName name="Z_40E1DE02_392B_40D3_8592_4ACAC0738FFE_.wvu.FilterData" localSheetId="0" hidden="1">Test_Data!$A$1:$V$623</definedName>
    <definedName name="Z_419AC5DD_8E1E_4649_85C5_173F6C63E882_.wvu.Cols" localSheetId="0" hidden="1">Test_Data!$D:$H</definedName>
    <definedName name="Z_419AC5DD_8E1E_4649_85C5_173F6C63E882_.wvu.FilterData" localSheetId="0" hidden="1">Test_Data!$A$1:$V$623</definedName>
    <definedName name="Z_41A8ACA2_629E_448F_8B60_7FE479FEC67C_.wvu.FilterData" localSheetId="0" hidden="1">Test_Data!$A$1:$V$624</definedName>
    <definedName name="Z_4242EDAF_9FDD_4DD8_BF22_C9A0C4BB10A0_.wvu.FilterData" localSheetId="0" hidden="1">Test_Data!$A$1:$V$623</definedName>
    <definedName name="Z_42E46218_039E_44BE_B566_ADE5BE3D2F2B_.wvu.FilterData" localSheetId="0" hidden="1">Test_Data!$A$1:$V$623</definedName>
    <definedName name="Z_4334A864_7D63_4EE0_BB7F_B5684C35546A_.wvu.FilterData" localSheetId="0" hidden="1">Test_Data!$A$1:$V$623</definedName>
    <definedName name="Z_43437EB0_E258_4A56_A3FA_3F985D8CE8BF_.wvu.FilterData" localSheetId="0" hidden="1">Test_Data!$A$1:$V$623</definedName>
    <definedName name="Z_4419A8BE_AD24_411A_9FA6_B2F9BFA0CD18_.wvu.FilterData" localSheetId="0" hidden="1">Test_Data!$A$1:$V$623</definedName>
    <definedName name="Z_454CAB3B_2715_4B49_BA6B_31586C236954_.wvu.FilterData" localSheetId="0" hidden="1">Test_Data!$A$1:$V$623</definedName>
    <definedName name="Z_456D079F_8E6D_4BF7_A351_EEEB4F23A3C6_.wvu.FilterData" localSheetId="0" hidden="1">Test_Data!$A$1:$V$623</definedName>
    <definedName name="Z_458928D3_4582_4DB3_B402_2D438C98A650_.wvu.FilterData" localSheetId="0" hidden="1">Test_Data!$A$1:$V$623</definedName>
    <definedName name="Z_49CB823F_F77F_41D1_90E0_ADACF7CBBF01_.wvu.FilterData" localSheetId="0" hidden="1">Test_Data!$A$1:$V$623</definedName>
    <definedName name="Z_4A403F9E_7896_4DE1_8083_CE94B73296D1_.wvu.FilterData" localSheetId="0" hidden="1">Test_Data!$A$1:$V$623</definedName>
    <definedName name="Z_4AE1D4BD_2B85_4B9E_A29F_4BEE97FBEEE9_.wvu.FilterData" localSheetId="0" hidden="1">Test_Data!$A$1:$V$623</definedName>
    <definedName name="Z_4B2269CA_46A7_4E10_B250_E10F4A588FFA_.wvu.Cols" localSheetId="0" hidden="1">Test_Data!$D:$H</definedName>
    <definedName name="Z_4B2269CA_46A7_4E10_B250_E10F4A588FFA_.wvu.FilterData" localSheetId="0" hidden="1">Test_Data!$A$1:$V$624</definedName>
    <definedName name="Z_4C27BF77_C08B_4754_8368_E0D1A863D733_.wvu.FilterData" localSheetId="0" hidden="1">Test_Data!$A$1:$V$623</definedName>
    <definedName name="Z_4C3A3C0E_B71C_4400_B1DA_380BA17355BE_.wvu.FilterData" localSheetId="0" hidden="1">Test_Data!$A$1:$V$623</definedName>
    <definedName name="Z_4C773BE7_9E79_4617_B1C7_2FDE985E679C_.wvu.FilterData" localSheetId="0" hidden="1">Test_Data!$A$1:$V$623</definedName>
    <definedName name="Z_4CD74260_E301_4284_916B_C7A6E203F2E5_.wvu.FilterData" localSheetId="0" hidden="1">Test_Data!$A$1:$V$658</definedName>
    <definedName name="Z_4EC3AEF3_9888_482F_A0CF_2FB7263A777E_.wvu.FilterData" localSheetId="0" hidden="1">Test_Data!$A$1:$V$623</definedName>
    <definedName name="Z_4ED93494_1A5C_4BAD_B685_4992D98EDB04_.wvu.FilterData" localSheetId="0" hidden="1">Test_Data!$A$1:$V$623</definedName>
    <definedName name="Z_502D0BDD_A606_49F8_AD88_C89F1241A119_.wvu.FilterData" localSheetId="0" hidden="1">Test_Data!$A$1:$V$623</definedName>
    <definedName name="Z_502F4858_0982_4F41_879B_AA5BF5E78D18_.wvu.FilterData" localSheetId="0" hidden="1">Test_Data!$A$1:$V$623</definedName>
    <definedName name="Z_50ADD291_6AF1_4FD8_AF0E_14932FF12EB9_.wvu.FilterData" localSheetId="0" hidden="1">Test_Data!$A$1:$V$623</definedName>
    <definedName name="Z_51458B92_BB72_4A93_82C7_8A1D70191BFD_.wvu.FilterData" localSheetId="0" hidden="1">Test_Data!$A$1:$V$623</definedName>
    <definedName name="Z_515738F0_A832_49F1_BCAE_76622BA03059_.wvu.FilterData" localSheetId="0" hidden="1">Test_Data!$A$1:$V$623</definedName>
    <definedName name="Z_51C24B4B_40C7_492D_8352_C7C3CE083EF5_.wvu.FilterData" localSheetId="0" hidden="1">Test_Data!$A$1:$V$624</definedName>
    <definedName name="Z_520BDC2D_43FD_41C3_AC57_BB9E89D3DC06_.wvu.FilterData" localSheetId="0" hidden="1">Test_Data!$A$1:$V$623</definedName>
    <definedName name="Z_5229D2ED_8920_475D_9940_762E8742FED3_.wvu.Cols" localSheetId="0" hidden="1">Test_Data!$D:$G,Test_Data!$U:$U</definedName>
    <definedName name="Z_5229D2ED_8920_475D_9940_762E8742FED3_.wvu.FilterData" localSheetId="0" hidden="1">Test_Data!$A$1:$V$623</definedName>
    <definedName name="Z_527697F8_2079_4642_8FBF_009907962CBA_.wvu.FilterData" localSheetId="0" hidden="1">Test_Data!$A$1:$V$658</definedName>
    <definedName name="Z_52840994_A784_4722_9405_CBE7FEDD432F_.wvu.FilterData" localSheetId="0" hidden="1">Test_Data!$A$1:$V$623</definedName>
    <definedName name="Z_54CCF11D_0F63_4B56_8454_14066966D56A_.wvu.FilterData" localSheetId="0" hidden="1">Test_Data!$A$1:$V$623</definedName>
    <definedName name="Z_54EA0A96_F33E_4D00_B6D4_14D838B6C51D_.wvu.FilterData" localSheetId="0" hidden="1">Test_Data!$A$1:$V$623</definedName>
    <definedName name="Z_5586AABB_1E56_400F_954B_B55AF093A07D_.wvu.FilterData" localSheetId="0" hidden="1">Test_Data!$A$1:$V$623</definedName>
    <definedName name="Z_55A06BE1_6DDF_45D3_8BEF_2D63A8B4AD39_.wvu.FilterData" localSheetId="0" hidden="1">Test_Data!$A$1:$V$623</definedName>
    <definedName name="Z_55A5E8DD_A714_446F_B453_80AC7FEF07DE_.wvu.FilterData" localSheetId="0" hidden="1">Test_Data!$A$1:$V$624</definedName>
    <definedName name="Z_55B2A78A_F843_4B66_AEB8_C899B071BDD7_.wvu.FilterData" localSheetId="0" hidden="1">Test_Data!$A$1:$V$623</definedName>
    <definedName name="Z_5666BF96_9836_48E0_9DB6_317771AD8479_.wvu.FilterData" localSheetId="0" hidden="1">Test_Data!$A$1:$V$623</definedName>
    <definedName name="Z_5926AEF7_A950_473D_9B5C_E6BA2BE8B67B_.wvu.FilterData" localSheetId="0" hidden="1">Test_Data!$A$1:$V$623</definedName>
    <definedName name="Z_593FB559_E686_48D4_8F30_B2AFEA219E8B_.wvu.FilterData" localSheetId="0" hidden="1">Test_Data!$A$1:$V$658</definedName>
    <definedName name="Z_5B6EB434_EC3E_4BC1_9B08_2FAE9FDCDCE3_.wvu.FilterData" localSheetId="0" hidden="1">Test_Data!$A$1:$V$623</definedName>
    <definedName name="Z_5E70BA07_ED2D_4F35_98E3_F1EB97389ACC_.wvu.FilterData" localSheetId="0" hidden="1">Test_Data!$A$1:$V$623</definedName>
    <definedName name="Z_5F124213_077A_479C_AFCC_27B693FFF08B_.wvu.FilterData" localSheetId="0" hidden="1">Test_Data!$A$1:$V$623</definedName>
    <definedName name="Z_5F366EA9_BAA8_431F_8A48_9FDE6BBA7F51_.wvu.FilterData" localSheetId="0" hidden="1">Test_Data!$A$1:$V$624</definedName>
    <definedName name="Z_5F40A1B4_D66A_4014_8CB7_BEA65665EBD0_.wvu.Cols" localSheetId="0" hidden="1">Test_Data!$D:$H</definedName>
    <definedName name="Z_5F40A1B4_D66A_4014_8CB7_BEA65665EBD0_.wvu.FilterData" localSheetId="0" hidden="1">Test_Data!$A$1:$V$623</definedName>
    <definedName name="Z_5F473E33_9028_4406_A11A_973C396C330F_.wvu.FilterData" localSheetId="0" hidden="1">Test_Data!$A$1:$V$623</definedName>
    <definedName name="Z_61932CFA_9BAC_4082_B563_076B68D0CF34_.wvu.FilterData" localSheetId="0" hidden="1">Test_Data!$A$1:$V$623</definedName>
    <definedName name="Z_61B65839_77C8_433C_B17B_D3A91739C27B_.wvu.FilterData" localSheetId="0" hidden="1">Test_Data!$A$1:$V$623</definedName>
    <definedName name="Z_637939CD_E3A1_4D16_A3D6_BA5222EA418B_.wvu.Cols" localSheetId="0" hidden="1">Test_Data!$D:$H,Test_Data!$U:$U</definedName>
    <definedName name="Z_637939CD_E3A1_4D16_A3D6_BA5222EA418B_.wvu.FilterData" localSheetId="0" hidden="1">Test_Data!$A$1:$V$623</definedName>
    <definedName name="Z_63D012CA_97AF_4BA6_AD2C_A5E98E91BB33_.wvu.FilterData" localSheetId="0" hidden="1">Test_Data!$A$1:$V$623</definedName>
    <definedName name="Z_65AE3D8E_EC75_440D_A18D_3B3E266E0EFB_.wvu.FilterData" localSheetId="0" hidden="1">Test_Data!$A$1:$V$623</definedName>
    <definedName name="Z_682C857E_BF20_4125_B689_B3D7AF39B5B0_.wvu.FilterData" localSheetId="0" hidden="1">Test_Data!$A$1:$V$623</definedName>
    <definedName name="Z_684C3138_B8FD_4B21_AFE5_801E8FD49B76_.wvu.FilterData" localSheetId="0" hidden="1">Test_Data!$A$1:$V$623</definedName>
    <definedName name="Z_68A61B70_45A7_4F77_BBE3_5763289193D9_.wvu.FilterData" localSheetId="0" hidden="1">Test_Data!$A$1:$V$623</definedName>
    <definedName name="Z_68B23118_2794_496D_B72C_E35679E139FC_.wvu.FilterData" localSheetId="0" hidden="1">Test_Data!$A$1:$V$623</definedName>
    <definedName name="Z_68C9D0B5_40C9_4C6F_964D_6830CF4E04EC_.wvu.FilterData" localSheetId="0" hidden="1">Test_Data!$A$1:$V$623</definedName>
    <definedName name="Z_6A4D7E95_E22C_41B0_BA18_B2A6DF7A06B7_.wvu.FilterData" localSheetId="0" hidden="1">Test_Data!$A$1:$V$623</definedName>
    <definedName name="Z_6B3D5EDC_3480_4CBF_8666_E5FEFA50293C_.wvu.FilterData" localSheetId="0" hidden="1">Test_Data!$A$1:$V$623</definedName>
    <definedName name="Z_6C49AFFF_DAC8_418A_AC40_34DEB4B091CF_.wvu.FilterData" localSheetId="0" hidden="1">Test_Data!$A$1:$V$623</definedName>
    <definedName name="Z_6C88699F_CB8E_472C_A745_FFF168E06552_.wvu.FilterData" localSheetId="0" hidden="1">Test_Data!$A$1:$V$623</definedName>
    <definedName name="Z_6CD63726_7133_4179_B8F1_EED49D3B2F15_.wvu.FilterData" localSheetId="0" hidden="1">Test_Data!$A$1:$V$623</definedName>
    <definedName name="Z_6E5C8ED8_E7C9_4DC6_A676_1F570718A54E_.wvu.FilterData" localSheetId="0" hidden="1">Test_Data!$A$1:$V$624</definedName>
    <definedName name="Z_6F8DF75A_E06D_4568_A3AF_7FEA231190E7_.wvu.FilterData" localSheetId="0" hidden="1">Test_Data!$A$1:$V$623</definedName>
    <definedName name="Z_703DED56_B15D_47C0_98FB_829976D8BDDD_.wvu.FilterData" localSheetId="0" hidden="1">Test_Data!$A$1:$V$623</definedName>
    <definedName name="Z_71475BAC_DCB7_495A_BD4F_EABA0B214F81_.wvu.FilterData" localSheetId="0" hidden="1">Test_Data!$A$1:$V$623</definedName>
    <definedName name="Z_71B60F76_7C33_421E_82AC_75F122823D71_.wvu.FilterData" localSheetId="0" hidden="1">Test_Data!$A$1:$V$623</definedName>
    <definedName name="Z_726F7A0D_3891_45F2_B8AA_A15FEC2CF548_.wvu.FilterData" localSheetId="0" hidden="1">Test_Data!$A$1:$V$658</definedName>
    <definedName name="Z_72A0D387_4854_4DE6_9CF7_59D89004DDA2_.wvu.FilterData" localSheetId="0" hidden="1">Test_Data!$A$1:$V$623</definedName>
    <definedName name="Z_74D57BAF_6E41_425C_B011_4D28570196D1_.wvu.FilterData" localSheetId="0" hidden="1">Test_Data!$A$1:$V$623</definedName>
    <definedName name="Z_77E6B493_586D_4BF8_AC51_B71032853210_.wvu.Cols" localSheetId="0" hidden="1">Test_Data!$D:$H</definedName>
    <definedName name="Z_77E6B493_586D_4BF8_AC51_B71032853210_.wvu.FilterData" localSheetId="0" hidden="1">Test_Data!$A$1:$V$623</definedName>
    <definedName name="Z_7831056A_4BF5_4986_8275_CFAB925A833C_.wvu.FilterData" localSheetId="0" hidden="1">Test_Data!$A$1:$V$623</definedName>
    <definedName name="Z_7994F22D_1CB1_4285_A7D5_5086A52B576A_.wvu.FilterData" localSheetId="0" hidden="1">Test_Data!$A$1:$V$623</definedName>
    <definedName name="Z_7A12ABD9_647F_471B_9EF3_27DA25EF4EBA_.wvu.FilterData" localSheetId="0" hidden="1">Test_Data!$A$1:$V$624</definedName>
    <definedName name="Z_7A85F290_BD1F_4A95_9722_F6841054D3D7_.wvu.FilterData" localSheetId="0" hidden="1">Test_Data!$A$1:$V$623</definedName>
    <definedName name="Z_7A8E65E6_577F_41B7_A0B8_9EAF4CCC7A56_.wvu.FilterData" localSheetId="0" hidden="1">Test_Data!$A$1:$V$623</definedName>
    <definedName name="Z_7A976975_EF0D_4C81_ACDE_4E5BFF1995A7_.wvu.FilterData" localSheetId="0" hidden="1">Test_Data!$A$1:$V$623</definedName>
    <definedName name="Z_7B14ECAB_4BBB_4E5D_8956_23C952E884D8_.wvu.FilterData" localSheetId="0" hidden="1">Test_Data!$A$1:$V$623</definedName>
    <definedName name="Z_7B5F80D9_001B_4621_95E1_E8E90E16D58D_.wvu.FilterData" localSheetId="0" hidden="1">Test_Data!$A$1:$V$623</definedName>
    <definedName name="Z_7C0BFC4A_6FFD_4CC2_8E8F_CFF860474019_.wvu.FilterData" localSheetId="0" hidden="1">Test_Data!$A$1:$V$623</definedName>
    <definedName name="Z_7CF14939_3313_444E_820B_A8C4F889026C_.wvu.FilterData" localSheetId="0" hidden="1">Test_Data!$A$1:$V$623</definedName>
    <definedName name="Z_7D7427A9_04E3_46D7_AE90_F043DFAA1FBC_.wvu.FilterData" localSheetId="0" hidden="1">Test_Data!$A$1:$V$623</definedName>
    <definedName name="Z_7E01F4E5_6D94_47E1_837A_550B73CDA595_.wvu.FilterData" localSheetId="0" hidden="1">Test_Data!$A$1:$V$623</definedName>
    <definedName name="Z_7E39563B_A98F_49BD_BDAA_F3CD3C5753E2_.wvu.FilterData" localSheetId="0" hidden="1">Test_Data!$A$1:$V$623</definedName>
    <definedName name="Z_7F76CDE1_DD4A_4D2A_A352_BAD2FBA63584_.wvu.FilterData" localSheetId="0" hidden="1">Test_Data!$A$1:$V$623</definedName>
    <definedName name="Z_7F9F5165_FF52_48E1_A381_9B137BEDF5BA_.wvu.FilterData" localSheetId="0" hidden="1">Test_Data!$A$1:$V$623</definedName>
    <definedName name="Z_8011725B_0C3F_49D5_97B8_84960D98FC76_.wvu.FilterData" localSheetId="0" hidden="1">Test_Data!$A$1:$V$623</definedName>
    <definedName name="Z_8143C4FB_234C_4AB6_B3B8_B936D6BE9839_.wvu.FilterData" localSheetId="0" hidden="1">Test_Data!$A$1:$V$623</definedName>
    <definedName name="Z_83791D5E_4C26_406D_83CB_769D21FF6CBA_.wvu.FilterData" localSheetId="0" hidden="1">Test_Data!$A$1:$V$623</definedName>
    <definedName name="Z_85F12076_EF05_4E57_A037_06584445F886_.wvu.FilterData" localSheetId="0" hidden="1">Test_Data!$A$1:$V$623</definedName>
    <definedName name="Z_869B467E_B61F_46F8_A41E_A13CB38DB5AD_.wvu.FilterData" localSheetId="0" hidden="1">Test_Data!$A$1:$V$623</definedName>
    <definedName name="Z_878F2AF2_9359_4231_8882_2D2BC53D5577_.wvu.Cols" localSheetId="0" hidden="1">Test_Data!$D:$G</definedName>
    <definedName name="Z_878F2AF2_9359_4231_8882_2D2BC53D5577_.wvu.FilterData" localSheetId="0" hidden="1">Test_Data!$A$1:$V$623</definedName>
    <definedName name="Z_881EF052_7B9E_4A69_9ABF_0FDCD0256E1A_.wvu.FilterData" localSheetId="0" hidden="1">Test_Data!$A$1:$V$623</definedName>
    <definedName name="Z_893EB9FF_B542_43AC_8D80_6339E2A3E5F8_.wvu.FilterData" localSheetId="0" hidden="1">Test_Data!$A$1:$V$623</definedName>
    <definedName name="Z_89CA9646_E5B1_4756_9C78_05D37238CED0_.wvu.FilterData" localSheetId="0" hidden="1">Test_Data!$A$1:$V$623</definedName>
    <definedName name="Z_8AE747EA_4536_4DE2_ADE3_853CDA07860C_.wvu.FilterData" localSheetId="0" hidden="1">Test_Data!$A$1:$V$623</definedName>
    <definedName name="Z_8BBCE9DF_4E9A_4002_A3C2_D4DB4FACD5C3_.wvu.FilterData" localSheetId="0" hidden="1">Test_Data!$A$1:$V$623</definedName>
    <definedName name="Z_8CD161A2_F497_452B_9C42_6024B4AC8ED7_.wvu.FilterData" localSheetId="0" hidden="1">Test_Data!$A$1:$V$623</definedName>
    <definedName name="Z_8D686F5A_8800_4AAD_A90C_BE2264E988FD_.wvu.FilterData" localSheetId="0" hidden="1">Test_Data!$A$1:$V$658</definedName>
    <definedName name="Z_8E4B0867_B0C1_483D_B03E_D83D2F709A7A_.wvu.FilterData" localSheetId="0" hidden="1">Test_Data!$A$1:$V$623</definedName>
    <definedName name="Z_8EC2D8B4_72F8_459C_B87A_14BD3952EE19_.wvu.FilterData" localSheetId="0" hidden="1">Test_Data!$A$1:$V$623</definedName>
    <definedName name="Z_8F969A6C_3A1F_4983_BD71_81C97EE8917F_.wvu.FilterData" localSheetId="0" hidden="1">Test_Data!$A$1:$V$623</definedName>
    <definedName name="Z_8F9C2AAE_366B_487E_83A4_4EDA0110E647_.wvu.FilterData" localSheetId="0" hidden="1">Test_Data!$A$1:$V$623</definedName>
    <definedName name="Z_902749D1_5360_48C1_8694_6DF38ECC44A6_.wvu.FilterData" localSheetId="0" hidden="1">Test_Data!$A$1:$V$623</definedName>
    <definedName name="Z_903FEB34_6A3A_4A98_B84C_C89E271918B6_.wvu.FilterData" localSheetId="0" hidden="1">Test_Data!$A$1:$V$623</definedName>
    <definedName name="Z_911B9E06_9BD4_40F2_863A_4AAEED8E33CA_.wvu.FilterData" localSheetId="0" hidden="1">Test_Data!$A$1:$V$624</definedName>
    <definedName name="Z_91E0CCE6_8E05_4E36_BF4D_A32998376E1D_.wvu.FilterData" localSheetId="0" hidden="1">Test_Data!$A$1:$V$623</definedName>
    <definedName name="Z_928E4AC7_43E5_4AFB_8DB4_B6E3B73C45BA_.wvu.FilterData" localSheetId="0" hidden="1">Test_Data!$A$1:$V$623</definedName>
    <definedName name="Z_93A4F446_17FE_4D6A_97B9_AA3AF74AC076_.wvu.FilterData" localSheetId="0" hidden="1">Test_Data!$A$1:$V$623</definedName>
    <definedName name="Z_946056A6_7F2D_4859_99E2_70E72C1DEB2C_.wvu.FilterData" localSheetId="0" hidden="1">Test_Data!$A$1:$V$658</definedName>
    <definedName name="Z_94ABE3B4_6C67_45BE_B6A8_29D58AAA99D7_.wvu.FilterData" localSheetId="0" hidden="1">Test_Data!$A$1:$V$623</definedName>
    <definedName name="Z_9717E287_D20A_479D_9393_5A6C4EEE0B80_.wvu.FilterData" localSheetId="0" hidden="1">Test_Data!$A$1:$V$623</definedName>
    <definedName name="Z_99407494_390A_48B3_98F0_957576205E17_.wvu.FilterData" localSheetId="0" hidden="1">Test_Data!$A$1:$V$623</definedName>
    <definedName name="Z_9A9D5D73_3880_431B_AB3F_EC366E30C874_.wvu.FilterData" localSheetId="0" hidden="1">Test_Data!$A$1:$V$623</definedName>
    <definedName name="Z_9B47EBF9_3C07_4DD3_850F_01161EA4BFDE_.wvu.Cols" localSheetId="0" hidden="1">Test_Data!$D:$H</definedName>
    <definedName name="Z_9B47EBF9_3C07_4DD3_850F_01161EA4BFDE_.wvu.FilterData" localSheetId="0" hidden="1">Test_Data!$A$1:$V$623</definedName>
    <definedName name="Z_9DF66130_C3C8_451B_B4FF_84B409CA959A_.wvu.FilterData" localSheetId="0" hidden="1">Test_Data!$A$1:$V$623</definedName>
    <definedName name="Z_A007C864_38EB_41F2_BAE0_0AEE23A3F9F0_.wvu.FilterData" localSheetId="0" hidden="1">Test_Data!$A$1:$V$623</definedName>
    <definedName name="Z_A1D68129_8278_465B_9330_76350BF80FE8_.wvu.FilterData" localSheetId="0" hidden="1">Test_Data!$A$1:$V$624</definedName>
    <definedName name="Z_A2AC6AB4_294F_45BB_8264_0A3C2169AFF5_.wvu.FilterData" localSheetId="0" hidden="1">Test_Data!$A$1:$V$623</definedName>
    <definedName name="Z_A2AF9920_C0B8_4626_8E61_E422D8A8B54E_.wvu.FilterData" localSheetId="0" hidden="1">Test_Data!$A$1:$V$658</definedName>
    <definedName name="Z_A429779D_0A77_4B57_A62A_F7E9BD39ECA1_.wvu.FilterData" localSheetId="0" hidden="1">Test_Data!$A$1:$V$623</definedName>
    <definedName name="Z_A52A3904_96A0_4079_B0EA_8B13662E18F3_.wvu.FilterData" localSheetId="0" hidden="1">Test_Data!$A$1:$V$623</definedName>
    <definedName name="Z_A559D804_D793_44B5_BDA7_7D18D3FAECD8_.wvu.FilterData" localSheetId="0" hidden="1">Test_Data!$A$1:$V$623</definedName>
    <definedName name="Z_A6D0B4EF_EED6_4331_B213_ADD23ECD7AD2_.wvu.FilterData" localSheetId="0" hidden="1">Test_Data!$A$1:$V$623</definedName>
    <definedName name="Z_A98CBD90_DE5D_4AAA_A449_4EF2E8F493E3_.wvu.FilterData" localSheetId="0" hidden="1">Test_Data!$A$1:$V$624</definedName>
    <definedName name="Z_A9BCCECF_0D25_4BD8_8C88_7DC5245593ED_.wvu.FilterData" localSheetId="0" hidden="1">Test_Data!$A$1:$V$623</definedName>
    <definedName name="Z_AA39272E_2104_4126_A7C1_A3EEF3441CC4_.wvu.FilterData" localSheetId="0" hidden="1">Test_Data!$A$1:$V$658</definedName>
    <definedName name="Z_ABDD4878_4DEE_4689_BDF8_0B016BFBEF88_.wvu.FilterData" localSheetId="0" hidden="1">Test_Data!$A$1:$V$623</definedName>
    <definedName name="Z_ADC2C683_AEAF_4CC9_B5BC_4B7B350B545D_.wvu.Cols" localSheetId="0" hidden="1">Test_Data!$D:$G,Test_Data!$U:$U</definedName>
    <definedName name="Z_ADC2C683_AEAF_4CC9_B5BC_4B7B350B545D_.wvu.FilterData" localSheetId="0" hidden="1">Test_Data!$A$1:$V$623</definedName>
    <definedName name="Z_ADF1945D_6854_4BC4_9C61_B1B5315CB3C0_.wvu.FilterData" localSheetId="0" hidden="1">Test_Data!$A$1:$V$623</definedName>
    <definedName name="Z_AE82A6F0_A1E9_411B_A85F_B41CC9429D9D_.wvu.FilterData" localSheetId="0" hidden="1">Test_Data!$A$1:$V$623</definedName>
    <definedName name="Z_AED41F2B_9ED6_46C9_8344_F967084EAD48_.wvu.FilterData" localSheetId="0" hidden="1">Test_Data!$A$1:$V$623</definedName>
    <definedName name="Z_B0A34A82_2669_4CC2_A027_56CE7BC53F6C_.wvu.FilterData" localSheetId="0" hidden="1">Test_Data!$A$1:$V$623</definedName>
    <definedName name="Z_B16AE3EF_5C7D_4145_A741_7569703C797F_.wvu.FilterData" localSheetId="0" hidden="1">Test_Data!$A$1:$V$623</definedName>
    <definedName name="Z_B1FD9D1F_5DE6_4E24_B332_EA1A322DB1F0_.wvu.FilterData" localSheetId="0" hidden="1">Test_Data!$A$1:$V$623</definedName>
    <definedName name="Z_B29657C3_860A_490A_9943_304F75B0BA83_.wvu.FilterData" localSheetId="0" hidden="1">Test_Data!$A$1:$V$623</definedName>
    <definedName name="Z_B3FE629A_C947_4CD7_9D16_54E9047D0C44_.wvu.FilterData" localSheetId="0" hidden="1">Test_Data!$A$1:$V$623</definedName>
    <definedName name="Z_B556A006_B09E_4BF3_BAAC_7914FDE21394_.wvu.Cols" localSheetId="0" hidden="1">Test_Data!$D:$H</definedName>
    <definedName name="Z_B556A006_B09E_4BF3_BAAC_7914FDE21394_.wvu.FilterData" localSheetId="0" hidden="1">Test_Data!$A$1:$V$623</definedName>
    <definedName name="Z_B67A4CA0_D96F_4DBE_9678_DC73E7FC3E90_.wvu.FilterData" localSheetId="0" hidden="1">Test_Data!$A$1:$V$624</definedName>
    <definedName name="Z_B7A4BCF3_C844_4C26_A682_7ADAD70B8552_.wvu.FilterData" localSheetId="0" hidden="1">Test_Data!$A$1:$V$623</definedName>
    <definedName name="Z_B7E1CFFE_695B_4869_A712_A19B08E86262_.wvu.FilterData" localSheetId="0" hidden="1">Test_Data!$A$1:$V$658</definedName>
    <definedName name="Z_B9A5F8FB_BA62_4791_A52F_2BE2D8FB8A41_.wvu.FilterData" localSheetId="0" hidden="1">Test_Data!$A$1:$V$623</definedName>
    <definedName name="Z_B9FF9F5C_0CF7_4CC1_8954_05BFE471B5DD_.wvu.FilterData" localSheetId="0" hidden="1">Test_Data!$A$1:$V$623</definedName>
    <definedName name="Z_BA2511A9_E04B_45A8_A457_3A26D2414F1C_.wvu.FilterData" localSheetId="0" hidden="1">Test_Data!$A$1:$V$623</definedName>
    <definedName name="Z_BF3E6D3A_B32A_4FD7_8412_AD105C96489B_.wvu.FilterData" localSheetId="0" hidden="1">Test_Data!$A$1:$V$623</definedName>
    <definedName name="Z_C0237100_6D99_4F58_BDFB_BEFD7CB55803_.wvu.FilterData" localSheetId="0" hidden="1">Test_Data!$A$1:$V$624</definedName>
    <definedName name="Z_C0BE8FCB_57DC_43E6_A433_DEC8AD081ACA_.wvu.FilterData" localSheetId="0" hidden="1">Test_Data!$A$1:$V$623</definedName>
    <definedName name="Z_C0D773AE_50B3_49F7_B498_2E0A61429EBA_.wvu.FilterData" localSheetId="0" hidden="1">Test_Data!$A$1:$V$624</definedName>
    <definedName name="Z_C1F25B41_13E0_4E3D_A605_00EDAB155ED0_.wvu.FilterData" localSheetId="0" hidden="1">Test_Data!$A$1:$V$623</definedName>
    <definedName name="Z_C2080847_9FD5_4A9A_BAC3_8793C5257F69_.wvu.FilterData" localSheetId="0" hidden="1">Test_Data!$A$1:$V$623</definedName>
    <definedName name="Z_C4595D9B_1EC9_4D77_8D30_B578AC26A1B0_.wvu.FilterData" localSheetId="0" hidden="1">Test_Data!$A$1:$V$623</definedName>
    <definedName name="Z_C7A36793_24BA_495B_B3DE_C9C6523280F9_.wvu.FilterData" localSheetId="0" hidden="1">Test_Data!$A$1:$V$658</definedName>
    <definedName name="Z_C85915A8_1FBE_4373_946B_5E8F41D7E882_.wvu.FilterData" localSheetId="0" hidden="1">Test_Data!$A$1:$V$624</definedName>
    <definedName name="Z_C95FFA56_9B0C_47D3_895F_DD5FB94392DF_.wvu.FilterData" localSheetId="0" hidden="1">Test_Data!$A$1:$V$623</definedName>
    <definedName name="Z_CA4C71B4_840D_4728_9604_20BFBE0E1AB4_.wvu.FilterData" localSheetId="0" hidden="1">Test_Data!$A$1:$V$623</definedName>
    <definedName name="Z_CAA4AFE8_F0BD_4D60_8F7C_619343B5CD7C_.wvu.FilterData" localSheetId="0" hidden="1">Test_Data!$A$1:$V$623</definedName>
    <definedName name="Z_CC083D8C_0339_40BA_8F36_2CDBF579F308_.wvu.FilterData" localSheetId="0" hidden="1">Test_Data!$A$1:$V$623</definedName>
    <definedName name="Z_CE91BD35_E243_458A_A490_60D535B62057_.wvu.FilterData" localSheetId="0" hidden="1">Test_Data!$A$1:$V$623</definedName>
    <definedName name="Z_D04317F3_BD27_44A2_9711_8EB1A2AD8BB4_.wvu.FilterData" localSheetId="0" hidden="1">Test_Data!$A$1:$V$623</definedName>
    <definedName name="Z_D1546A48_21A8_4287_95DA_9BCCDCA3DA40_.wvu.FilterData" localSheetId="0" hidden="1">Test_Data!$A$1:$V$623</definedName>
    <definedName name="Z_D2A976C8_19BD_4B3D_B033_A769E012A2B3_.wvu.FilterData" localSheetId="0" hidden="1">Test_Data!$A$1:$V$623</definedName>
    <definedName name="Z_D3CE2627_2F77_4727_9337_288388B7674D_.wvu.FilterData" localSheetId="0" hidden="1">Test_Data!$A$1:$V$624</definedName>
    <definedName name="Z_D4D63953_3B56_411B_A21A_4D0F19E93F77_.wvu.FilterData" localSheetId="0" hidden="1">Test_Data!$A$1:$V$623</definedName>
    <definedName name="Z_D526D105_3D6B_4B0D_9264_2A957502B9EF_.wvu.FilterData" localSheetId="0" hidden="1">Test_Data!$A$1:$V$623</definedName>
    <definedName name="Z_D542B0AF_CFF0_4DE2_B4CB_3569E42DABB1_.wvu.FilterData" localSheetId="0" hidden="1">Test_Data!$A$1:$V$623</definedName>
    <definedName name="Z_D55F1401_8D85_4ACC_83DF_C2FBCB8DBD69_.wvu.FilterData" localSheetId="0" hidden="1">Test_Data!$A$1:$V$624</definedName>
    <definedName name="Z_D821B487_B8E0_453F_A53D_693F7FA5A3EE_.wvu.FilterData" localSheetId="0" hidden="1">Test_Data!$A$1:$V$623</definedName>
    <definedName name="Z_D847B3E8_E0C0_4295_9D56_4A38B6266562_.wvu.FilterData" localSheetId="0" hidden="1">Test_Data!$A$1:$V$623</definedName>
    <definedName name="Z_D853EF6A_5CFE_4BDE_A7CF_15EA629F01E5_.wvu.FilterData" localSheetId="0" hidden="1">Test_Data!$A$1:$V$623</definedName>
    <definedName name="Z_DB3C24CC_4625_4118_ADEE_C4FD8D92E8CA_.wvu.FilterData" localSheetId="0" hidden="1">Test_Data!$A$1:$V$623</definedName>
    <definedName name="Z_DB4AA224_6EB5_4FE9_A54F_6E3C8FE66C42_.wvu.FilterData" localSheetId="0" hidden="1">Test_Data!$A$1:$V$623</definedName>
    <definedName name="Z_DB79C430_90E5_4215_AE82_83BB7CB68C78_.wvu.FilterData" localSheetId="0" hidden="1">Test_Data!$A$1:$V$623</definedName>
    <definedName name="Z_DD4DD406_39A9_498C_9375_3402E4D2BFE8_.wvu.FilterData" localSheetId="0" hidden="1">Test_Data!$A$1:$V$623</definedName>
    <definedName name="Z_DD68B378_F3BF_49AB_96EF_12C61E0B44E9_.wvu.FilterData" localSheetId="0" hidden="1">Test_Data!$A$1:$V$658</definedName>
    <definedName name="Z_DE981B86_ACB8_47F1_A56B_14A2A21067E3_.wvu.FilterData" localSheetId="0" hidden="1">Test_Data!$A$1:$V$624</definedName>
    <definedName name="Z_DFBBB0C7_37C9_4683_BF47_F925A3D170A9_.wvu.FilterData" localSheetId="0" hidden="1">Test_Data!$A$1:$V$623</definedName>
    <definedName name="Z_E043503B_F73C_457C_9959_D359CEC0BE52_.wvu.FilterData" localSheetId="0" hidden="1">Test_Data!$A$1:$V$623</definedName>
    <definedName name="Z_E04E8C98_04E7_4827_A4F3_02A6DB93F098_.wvu.FilterData" localSheetId="0" hidden="1">Test_Data!$B$58:$B$628</definedName>
    <definedName name="Z_E0F5602B_F3A6_4F5F_9C03_79ACF8D98C87_.wvu.FilterData" localSheetId="0" hidden="1">Test_Data!$A$1:$V$623</definedName>
    <definedName name="Z_E184E372_3203_46DD_990C_2BB050626003_.wvu.FilterData" localSheetId="0" hidden="1">Test_Data!$A$1:$V$623</definedName>
    <definedName name="Z_E1D01F39_E9C8_4C8B_B898_7BF7294347D0_.wvu.FilterData" localSheetId="0" hidden="1">Test_Data!$A$1:$V$658</definedName>
    <definedName name="Z_E3198798_B0A2_4813_AF3C_A61DE37C933F_.wvu.FilterData" localSheetId="0" hidden="1">Test_Data!$A$1:$V$623</definedName>
    <definedName name="Z_E3810F45_22AC_445F_8BE1_48B80F447073_.wvu.FilterData" localSheetId="0" hidden="1">Test_Data!$A$1:$V$623</definedName>
    <definedName name="Z_E3AADD2A_1BE1_4170_AFF2_9B2EE660FBEC_.wvu.FilterData" localSheetId="0" hidden="1">Test_Data!$J$431:$J$594</definedName>
    <definedName name="Z_E3E9D4BE_5F85_4911_94F3_DF7DBFC9E144_.wvu.FilterData" localSheetId="0" hidden="1">Test_Data!$A$1:$V$623</definedName>
    <definedName name="Z_E4005FDD_64B5_40D7_AD7D_87DB8280428D_.wvu.FilterData" localSheetId="0" hidden="1">Test_Data!$A$1:$V$623</definedName>
    <definedName name="Z_E4EF9D42_A236_4793_B196_35FEA0FD7D0B_.wvu.FilterData" localSheetId="0" hidden="1">Test_Data!$A$1:$V$623</definedName>
    <definedName name="Z_E6754DB9_D093_415D_A049_8AEE91AAA91E_.wvu.FilterData" localSheetId="0" hidden="1">Test_Data!$A$1:$V$623</definedName>
    <definedName name="Z_E75EA77E_893D_444E_B094_B728B0F21D32_.wvu.FilterData" localSheetId="0" hidden="1">Test_Data!$A$1:$V$623</definedName>
    <definedName name="Z_E76574C3_EF5C_4E2B_B59B_90C618E81F95_.wvu.FilterData" localSheetId="0" hidden="1">Test_Data!$A$1:$V$623</definedName>
    <definedName name="Z_E8FAD7B7_EC5D_47D9_BF13_A033997DA610_.wvu.FilterData" localSheetId="0" hidden="1">Test_Data!$A$1:$V$623</definedName>
    <definedName name="Z_E918F75E_0689_4737_8892_4BA5FF22256D_.wvu.Cols" localSheetId="0" hidden="1">Test_Data!$D:$H</definedName>
    <definedName name="Z_E918F75E_0689_4737_8892_4BA5FF22256D_.wvu.FilterData" localSheetId="0" hidden="1">Test_Data!$A$1:$V$623</definedName>
    <definedName name="Z_E94BBFC0_9E32_4F7D_85A1_8873595A75E2_.wvu.FilterData" localSheetId="0" hidden="1">Test_Data!$A$1:$V$623</definedName>
    <definedName name="Z_EA3C3F80_4C0D_4B8B_ACE4_AFEC34DDEDB1_.wvu.FilterData" localSheetId="0" hidden="1">Test_Data!$A$1:$V$623</definedName>
    <definedName name="Z_EAFDB203_3219_4085_A9A0_C881F138528B_.wvu.FilterData" localSheetId="0" hidden="1">Test_Data!$A$1:$V$658</definedName>
    <definedName name="Z_EB18EBEB_D7BB_4914_AB8C_465A0EC60CEC_.wvu.FilterData" localSheetId="0" hidden="1">Test_Data!$A$1:$V$624</definedName>
    <definedName name="Z_ECB11C9C_E06B_4C7A_817F_D0D9DCAE9ACE_.wvu.FilterData" localSheetId="0" hidden="1">Test_Data!$A$1:$V$623</definedName>
    <definedName name="Z_ED3A8B97_3BD1_473F_9564_8D8325A9748D_.wvu.FilterData" localSheetId="0" hidden="1">Test_Data!$A$1:$V$658</definedName>
    <definedName name="Z_EECEBB57_22C1_4802_9E51_F8484C5B54CB_.wvu.Cols" localSheetId="0" hidden="1">Test_Data!$D:$H,Test_Data!$Q:$U</definedName>
    <definedName name="Z_EECEBB57_22C1_4802_9E51_F8484C5B54CB_.wvu.FilterData" localSheetId="0" hidden="1">Test_Data!$A$1:$V$623</definedName>
    <definedName name="Z_EFE8A1CB_7F0E_4E73_9A30_B58AE7BF75F3_.wvu.FilterData" localSheetId="0" hidden="1">Test_Data!$A$1:$V$623</definedName>
    <definedName name="Z_F003674A_0AE9_46FD_8572_33E2B4971E36_.wvu.FilterData" localSheetId="0" hidden="1">Test_Data!$A$1:$V$623</definedName>
    <definedName name="Z_F026A840_59EC_4DAC_86DF_BF7D8BDF460D_.wvu.FilterData" localSheetId="0" hidden="1">Test_Data!$A$1:$V$623</definedName>
    <definedName name="Z_F05B09C7_2095_4A0F_B307_01D4CC51A72E_.wvu.FilterData" localSheetId="0" hidden="1">Test_Data!$A$1:$V$623</definedName>
    <definedName name="Z_F0B39DB0_1D7D_4FF9_8464_239B7C0340A3_.wvu.FilterData" localSheetId="0" hidden="1">Test_Data!$A$1:$V$623</definedName>
    <definedName name="Z_F108309D_DD97_47DD_A975_65E7B4D0FD29_.wvu.FilterData" localSheetId="0" hidden="1">Test_Data!$A$1:$V$623</definedName>
    <definedName name="Z_F5D5C762_9CBA_4C6B_A303_A2EA3FCEAB53_.wvu.FilterData" localSheetId="0" hidden="1">Test_Data!$A$1:$V$623</definedName>
    <definedName name="Z_F60AD6E9_7B56_4145_8947_3ABA3723B57C_.wvu.FilterData" localSheetId="0" hidden="1">Test_Data!$A$1:$V$624</definedName>
    <definedName name="Z_F682A80A_9BB9_41AB_8CDD_52E8A27904E7_.wvu.FilterData" localSheetId="0" hidden="1">Test_Data!$A$1:$V$623</definedName>
    <definedName name="Z_F6F24D80_60F7_423B_83AC_71CBB00E18F8_.wvu.FilterData" localSheetId="0" hidden="1">Test_Data!$A$1:$V$623</definedName>
    <definedName name="Z_F82EA1BE_1B68_40F1_8F96_26C62AA877FC_.wvu.FilterData" localSheetId="0" hidden="1">Test_Data!$A$1:$V$623</definedName>
    <definedName name="Z_F9DC85A3_FD75_4FB9_90EF_9356EB3BE2CA_.wvu.FilterData" localSheetId="0" hidden="1">Test_Data!$A$1:$V$623</definedName>
    <definedName name="Z_FA12B1F0_E800_485E_A77D_65039BDB6F3C_.wvu.FilterData" localSheetId="0" hidden="1">Test_Data!$A$1:$V$623</definedName>
    <definedName name="Z_FC394F49_EAF2_4E3D_BC77_9F6EB59D4731_.wvu.FilterData" localSheetId="0" hidden="1">Test_Data!$A$1:$V$623</definedName>
    <definedName name="Z_FCE08E55_F67D_40AE_BC9C_B80E65AB26E5_.wvu.FilterData" localSheetId="0" hidden="1">Test_Data!$A$1:$V$623</definedName>
    <definedName name="Z_FDA3B1A3_2C76_4BC6_B707_CA925330FB51_.wvu.Cols" localSheetId="0" hidden="1">Test_Data!$D:$H,Test_Data!$U:$U</definedName>
    <definedName name="Z_FDA3B1A3_2C76_4BC6_B707_CA925330FB51_.wvu.FilterData" localSheetId="0" hidden="1">Test_Data!$A$1:$V$623</definedName>
    <definedName name="Z_FFEADFFD_D0B3_4030_BAAA_A9B02D3577A0_.wvu.FilterData" localSheetId="0" hidden="1">Test_Data!$A$1:$V$623</definedName>
  </definedNames>
  <calcPr calcId="191029"/>
  <customWorkbookViews>
    <customWorkbookView name="Agarwal, Naman - Personal View" guid="{19F7D691-0C50-4408-89D1-30D1DAB4EBA8}" mergeInterval="0" personalView="1" maximized="1" xWindow="-9" yWindow="-9" windowWidth="1938" windowHeight="1048" activeSheetId="2"/>
    <customWorkbookView name="Br, RamyaX - Personal View" guid="{FDA3B1A3-2C76-4BC6-B707-CA925330FB51}" mergeInterval="0" personalView="1" maximized="1" xWindow="-9" yWindow="-9" windowWidth="1938" windowHeight="1048" activeSheetId="2"/>
    <customWorkbookView name="Nanjundaswamy, HarshithaX - Personal View" guid="{4B2269CA-46A7-4E10-B250-E10F4A588FFA}" mergeInterval="0" personalView="1" maximized="1" xWindow="-9" yWindow="-9" windowWidth="1938" windowHeight="1048" activeSheetId="2"/>
    <customWorkbookView name="Vincent Laila Kumari, VinishaX - Personal View" guid="{637939CD-E3A1-4D16-A3D6-BA5222EA418B}" mergeInterval="0" personalView="1" windowWidth="1920" windowHeight="1030" activeSheetId="2"/>
    <customWorkbookView name="Zama, MohammedX Faheem - Personal View" guid="{ADC2C683-AEAF-4CC9-B5BC-4B7B350B545D}" mergeInterval="0" personalView="1" maximized="1" xWindow="-9" yWindow="-9" windowWidth="1938" windowHeight="1048" activeSheetId="2"/>
    <customWorkbookView name="Biju, BeethuX - Personal View" guid="{0E284557-D30A-4452-AA3B-2DD98A7F5D93}" mergeInterval="0" personalView="1" maximized="1" xWindow="-9" yWindow="-9" windowWidth="1938" windowHeight="1048" activeSheetId="2"/>
    <customWorkbookView name="Iyyapan, ArulazhaganX - Personal View" guid="{0C18D453-6642-4841-AEC5-289989B9CEFD}" mergeInterval="0" personalView="1" maximized="1" xWindow="-11" yWindow="-11" windowWidth="1942" windowHeight="1042" activeSheetId="2"/>
    <customWorkbookView name="Hasagavalli somashekhar, ManasaX - Personal View" guid="{419AC5DD-8E1E-4649-85C5-173F6C63E882}" mergeInterval="0" personalView="1" maximized="1" xWindow="-9" yWindow="-9" windowWidth="1938" windowHeight="1048" activeSheetId="2"/>
    <customWorkbookView name="Nadakkal, AmarX - Personal View" guid="{1F3C14C6-D446-4693-94A9-FE7A2BBABBE4}" mergeInterval="0" personalView="1" maximized="1" xWindow="-9" yWindow="-9" windowWidth="1938" windowHeight="1048" activeSheetId="2"/>
    <customWorkbookView name="Do, BibinX Raj - Personal View" guid="{9B47EBF9-3C07-4DD3-850F-01161EA4BFDE}" mergeInterval="0" personalView="1" maximized="1" xWindow="-9" yWindow="-9" windowWidth="1938" windowHeight="1048" activeSheetId="2"/>
    <customWorkbookView name="D, ShwethaX - Personal View" guid="{5F40A1B4-D66A-4014-8CB7-BEA65665EBD0}" mergeInterval="0" personalView="1" maximized="1" xWindow="-9" yWindow="-9" windowWidth="1938" windowHeight="1048" activeSheetId="2"/>
    <customWorkbookView name="Tariq, MalikX Raihan - Personal View" guid="{77E6B493-586D-4BF8-AC51-B71032853210}" mergeInterval="0" personalView="1" maximized="1" xWindow="-11" yWindow="-11" windowWidth="1942" windowHeight="1042" activeSheetId="2"/>
    <customWorkbookView name="Karandlaje Chandrashekhar, SindhuraX - Personal View" guid="{878F2AF2-9359-4231-8882-2D2BC53D5577}" mergeInterval="0" personalView="1" maximized="1" xWindow="-8" yWindow="-8" windowWidth="1616" windowHeight="876" activeSheetId="2"/>
    <customWorkbookView name="Rajeswari, GopikaX R - Personal View" guid="{311E46D8-1A46-4E7A-9A8B-5BF978EF222A}" mergeInterval="0" personalView="1" maximized="1" xWindow="-9" yWindow="-9" windowWidth="1938" windowHeight="1048" activeSheetId="2"/>
    <customWorkbookView name="Rajikumar, DivyaX - Personal View" guid="{B556A006-B09E-4BF3-BAAC-7914FDE21394}" mergeInterval="0" personalView="1" maximized="1" xWindow="-9" yWindow="-9" windowWidth="1938" windowHeight="1048" activeSheetId="2"/>
    <customWorkbookView name="Nagaraja, BhanupriyaX N - Personal View" guid="{2682F4B2-FE90-43FA-AE3C-A73C23A451A6}" mergeInterval="0" personalView="1" maximized="1" xWindow="-9" yWindow="-9" windowWidth="1938" windowHeight="1048" activeSheetId="2"/>
    <customWorkbookView name="Marikanti, PriyankaX B - Personal View" guid="{E918F75E-0689-4737-8892-4BA5FF22256D}" mergeInterval="0" personalView="1" maximized="1" xWindow="-9" yWindow="-9" windowWidth="1938" windowHeight="1048" tabRatio="609" activeSheetId="2"/>
    <customWorkbookView name="Polimera, VishnuX - Personal View" guid="{1BF849E2-7B12-46CF-932A-6406C82FD35F}" mergeInterval="0" personalView="1" maximized="1" xWindow="-9" yWindow="-9" windowWidth="1938" windowHeight="1048" activeSheetId="2"/>
    <customWorkbookView name="Vijayan, AiswaryaX - Personal View" guid="{EECEBB57-22C1-4802-9E51-F8484C5B54CB}" mergeInterval="0" personalView="1" maximized="1" xWindow="-9" yWindow="-9" windowWidth="1938" windowHeight="1048" activeSheetId="2"/>
    <customWorkbookView name="U, SavithaX B - Personal View" guid="{5229D2ED-8920-475D-9940-762E8742FED3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3" i="2" l="1"/>
  <c r="A367" i="2"/>
  <c r="A366" i="2" l="1"/>
  <c r="A365" i="2"/>
  <c r="A364" i="2"/>
  <c r="A291" i="2" l="1"/>
  <c r="A59" i="2" l="1"/>
  <c r="A492" i="2"/>
  <c r="A58" i="2"/>
  <c r="Y277" i="2"/>
  <c r="A443" i="2"/>
  <c r="A266" i="2"/>
  <c r="A460" i="2"/>
  <c r="A546" i="2" l="1"/>
  <c r="Y546" i="2"/>
  <c r="A623" i="2"/>
  <c r="A461" i="2"/>
  <c r="A544" i="2"/>
  <c r="A449" i="2"/>
  <c r="A415" i="2"/>
  <c r="A432" i="2"/>
  <c r="A506" i="2"/>
  <c r="A527" i="2"/>
  <c r="A545" i="2"/>
  <c r="A539" i="2"/>
  <c r="A604" i="2" l="1"/>
  <c r="A526" i="2"/>
  <c r="A459" i="2"/>
  <c r="A206" i="2"/>
  <c r="A205" i="2"/>
  <c r="A204" i="2"/>
  <c r="A202" i="2"/>
  <c r="A126" i="2"/>
  <c r="A255" i="2"/>
  <c r="A537" i="2"/>
  <c r="A538" i="2"/>
  <c r="A207" i="2"/>
  <c r="A562" i="2"/>
  <c r="A561" i="2"/>
  <c r="A560" i="2"/>
  <c r="A455" i="2"/>
  <c r="A401" i="2"/>
  <c r="A254" i="2"/>
  <c r="A467" i="2"/>
  <c r="A65" i="2"/>
  <c r="A583" i="2"/>
  <c r="A531" i="2"/>
  <c r="A408" i="2"/>
  <c r="A384" i="2"/>
  <c r="A425" i="2"/>
  <c r="A378" i="2"/>
  <c r="A383" i="2"/>
  <c r="A471" i="2"/>
  <c r="A382" i="2"/>
  <c r="A157" i="2"/>
  <c r="A117" i="2"/>
  <c r="A456" i="2"/>
  <c r="A394" i="2"/>
  <c r="A381" i="2"/>
  <c r="A477" i="2"/>
  <c r="A476" i="2"/>
  <c r="A475" i="2"/>
  <c r="A474" i="2"/>
  <c r="A472" i="2"/>
  <c r="A470" i="2"/>
  <c r="A466" i="2"/>
  <c r="A457" i="2"/>
  <c r="A380" i="2"/>
  <c r="A336" i="2"/>
  <c r="A473" i="2"/>
  <c r="A379" i="2"/>
  <c r="Y217" i="2"/>
  <c r="Y518" i="2"/>
  <c r="A218" i="2"/>
  <c r="A580" i="2"/>
  <c r="A377" i="2"/>
  <c r="A557" i="2"/>
  <c r="A556" i="2"/>
  <c r="A532" i="2"/>
  <c r="A442" i="2"/>
  <c r="A334" i="2"/>
  <c r="A116" i="2"/>
  <c r="A115" i="2"/>
  <c r="A114" i="2"/>
  <c r="A113" i="2"/>
  <c r="Y386" i="2"/>
  <c r="A12" i="2"/>
  <c r="A441" i="2"/>
  <c r="A31" i="2"/>
  <c r="A197" i="2"/>
  <c r="A128" i="2"/>
  <c r="A170" i="2"/>
  <c r="A158" i="2"/>
  <c r="A9" i="2"/>
  <c r="A298" i="2"/>
  <c r="A4" i="2"/>
  <c r="A7" i="2"/>
  <c r="A14" i="2"/>
  <c r="A6" i="2"/>
  <c r="A5" i="2"/>
  <c r="A3" i="2"/>
  <c r="A333" i="2"/>
  <c r="A320" i="2"/>
  <c r="Y542" i="2"/>
  <c r="A621" i="2"/>
  <c r="A324" i="2"/>
  <c r="A420" i="2"/>
  <c r="A418" i="2"/>
  <c r="A599" i="2"/>
  <c r="Y337" i="2"/>
  <c r="A596" i="2"/>
  <c r="A424" i="2"/>
  <c r="A391" i="2"/>
  <c r="A406" i="2"/>
  <c r="A542" i="2"/>
  <c r="A417" i="2"/>
  <c r="Y22" i="2"/>
  <c r="A548" i="2" l="1"/>
  <c r="A549" i="2"/>
  <c r="A597" i="2"/>
  <c r="A416" i="2"/>
  <c r="A410" i="2"/>
  <c r="A495" i="2"/>
  <c r="A430" i="2"/>
  <c r="A530" i="2"/>
  <c r="A465" i="2"/>
  <c r="A464" i="2"/>
  <c r="Y183" i="2"/>
  <c r="A345" i="2"/>
  <c r="A344" i="2"/>
  <c r="A343" i="2"/>
  <c r="A607" i="2"/>
  <c r="A598" i="2"/>
  <c r="A340" i="2"/>
  <c r="A329" i="2"/>
  <c r="A319" i="2"/>
  <c r="A318" i="2"/>
  <c r="A622" i="2"/>
  <c r="A423" i="2"/>
  <c r="A422" i="2"/>
  <c r="A421" i="2"/>
  <c r="A347" i="2"/>
  <c r="A346" i="2"/>
  <c r="A317" i="2"/>
  <c r="A302" i="2"/>
  <c r="A558" i="2"/>
  <c r="A505" i="2"/>
  <c r="Y290" i="2"/>
  <c r="Y293" i="2"/>
  <c r="A535" i="2"/>
  <c r="A350" i="2"/>
  <c r="A349" i="2"/>
  <c r="A348" i="2"/>
  <c r="Y63" i="2"/>
  <c r="Y470" i="2"/>
  <c r="Y565" i="2" l="1"/>
  <c r="Y563" i="2"/>
  <c r="Y67" i="2"/>
  <c r="A29" i="2"/>
  <c r="A28" i="2"/>
  <c r="A27" i="2"/>
  <c r="A26" i="2"/>
  <c r="Y617" i="2"/>
  <c r="Y589" i="2"/>
  <c r="Y586" i="2"/>
  <c r="Y582" i="2"/>
  <c r="Y579" i="2"/>
  <c r="Y578" i="2"/>
  <c r="Y576" i="2"/>
  <c r="Y588" i="2"/>
  <c r="A95" i="2"/>
  <c r="Y265" i="2"/>
  <c r="A25" i="2"/>
  <c r="Y250" i="2" l="1"/>
  <c r="Y419" i="2"/>
  <c r="Y235" i="2"/>
  <c r="Y240" i="2"/>
  <c r="Y245" i="2"/>
  <c r="Y78" i="2" l="1"/>
  <c r="Y77" i="2"/>
  <c r="Y53" i="2"/>
  <c r="Y24" i="2"/>
  <c r="A122" i="2"/>
  <c r="Y101" i="2"/>
  <c r="Y100" i="2"/>
  <c r="Y99" i="2"/>
  <c r="Y98" i="2"/>
  <c r="Y97" i="2"/>
  <c r="Y96" i="2"/>
  <c r="Y94" i="2"/>
  <c r="Y93" i="2"/>
  <c r="A2" i="2"/>
  <c r="A24" i="2"/>
  <c r="Y129" i="2"/>
  <c r="Y190" i="2"/>
  <c r="Y112" i="2"/>
  <c r="Y92" i="2"/>
  <c r="Y91" i="2"/>
  <c r="A231" i="2"/>
  <c r="A54" i="2"/>
  <c r="A23" i="2"/>
  <c r="Y303" i="2"/>
  <c r="Y158" i="2"/>
  <c r="Y602" i="2"/>
  <c r="Y13" i="2"/>
  <c r="Y11" i="2"/>
  <c r="A593" i="2" l="1"/>
  <c r="Y299" i="2"/>
  <c r="Y577" i="2"/>
  <c r="A109" i="2"/>
  <c r="A198" i="2"/>
  <c r="A166" i="2"/>
  <c r="A67" i="2"/>
  <c r="A594" i="2"/>
  <c r="A292" i="2"/>
  <c r="A168" i="2"/>
  <c r="A167" i="2"/>
  <c r="A304" i="2"/>
  <c r="A251" i="2"/>
  <c r="A409" i="2"/>
  <c r="A162" i="2"/>
  <c r="A200" i="2"/>
  <c r="A118" i="2"/>
  <c r="A413" i="2"/>
  <c r="A250" i="2"/>
  <c r="A244" i="2"/>
  <c r="A468" i="2"/>
  <c r="A439" i="2"/>
  <c r="A431" i="2"/>
  <c r="A419" i="2"/>
  <c r="A199" i="2"/>
  <c r="A73" i="2"/>
  <c r="A72" i="2"/>
  <c r="A68" i="2"/>
  <c r="A71" i="2"/>
  <c r="A501" i="2"/>
  <c r="A258" i="2"/>
  <c r="Y483" i="2"/>
  <c r="A550" i="2"/>
  <c r="A429" i="2"/>
  <c r="A602" i="2"/>
  <c r="A601" i="2"/>
  <c r="Y575" i="2"/>
  <c r="A595" i="2"/>
  <c r="A579" i="2"/>
  <c r="A582" i="2"/>
  <c r="A586" i="2"/>
  <c r="A588" i="2"/>
  <c r="A589" i="2"/>
  <c r="A496" i="2"/>
  <c r="Y200" i="2"/>
  <c r="Y566" i="2" l="1"/>
  <c r="Y472" i="2"/>
  <c r="A489" i="2"/>
  <c r="A504" i="2"/>
  <c r="A502" i="2"/>
  <c r="A507" i="2"/>
  <c r="A483" i="2"/>
  <c r="Y247" i="2"/>
  <c r="A169" i="2"/>
  <c r="A248" i="2"/>
  <c r="A35" i="2"/>
  <c r="A13" i="2"/>
  <c r="A388" i="2"/>
  <c r="A36" i="2"/>
  <c r="A451" i="2"/>
  <c r="A51" i="2"/>
  <c r="A22" i="2"/>
  <c r="A10" i="2"/>
  <c r="A11" i="2"/>
  <c r="A8" i="2"/>
  <c r="A66" i="2"/>
  <c r="A160" i="2"/>
  <c r="Y451" i="2"/>
  <c r="Y21" i="2"/>
  <c r="Y169" i="2"/>
  <c r="A328" i="2"/>
  <c r="Y344" i="2"/>
  <c r="A246" i="2"/>
  <c r="A372" i="2"/>
  <c r="A277" i="2"/>
  <c r="A208" i="2"/>
  <c r="A203" i="2"/>
  <c r="A458" i="2"/>
  <c r="A450" i="2"/>
  <c r="A414" i="2"/>
  <c r="A371" i="2"/>
  <c r="Y486" i="2"/>
  <c r="Y383" i="2" l="1"/>
  <c r="Y176" i="2"/>
  <c r="Y480" i="2" l="1"/>
  <c r="A619" i="2"/>
  <c r="A299" i="2"/>
  <c r="Y95" i="2"/>
  <c r="A427" i="2"/>
  <c r="Y266" i="2"/>
  <c r="Y501" i="2"/>
  <c r="A119" i="2" l="1"/>
  <c r="A400" i="2" l="1"/>
  <c r="A428" i="2"/>
  <c r="A617" i="2"/>
  <c r="A201" i="2"/>
  <c r="A183" i="2"/>
  <c r="A57" i="2"/>
  <c r="Y409" i="2"/>
  <c r="A238" i="2"/>
  <c r="A61" i="2"/>
  <c r="Y623" i="2" l="1"/>
  <c r="Y622" i="2"/>
  <c r="Y621" i="2"/>
  <c r="Y620" i="2"/>
  <c r="A620" i="2"/>
  <c r="Y619" i="2"/>
  <c r="Y618" i="2"/>
  <c r="A618" i="2"/>
  <c r="Y616" i="2"/>
  <c r="A616" i="2"/>
  <c r="Y615" i="2"/>
  <c r="A615" i="2"/>
  <c r="Y614" i="2"/>
  <c r="A614" i="2"/>
  <c r="Y613" i="2"/>
  <c r="A613" i="2"/>
  <c r="Y612" i="2"/>
  <c r="A612" i="2"/>
  <c r="Y611" i="2"/>
  <c r="A611" i="2"/>
  <c r="Y610" i="2"/>
  <c r="A610" i="2"/>
  <c r="Y609" i="2"/>
  <c r="A609" i="2"/>
  <c r="Y608" i="2"/>
  <c r="A608" i="2"/>
  <c r="Y607" i="2"/>
  <c r="Y606" i="2"/>
  <c r="A606" i="2"/>
  <c r="Y605" i="2"/>
  <c r="A605" i="2"/>
  <c r="Y604" i="2"/>
  <c r="Y603" i="2"/>
  <c r="A603" i="2"/>
  <c r="Y601" i="2"/>
  <c r="Y600" i="2"/>
  <c r="A600" i="2"/>
  <c r="Y599" i="2"/>
  <c r="Y598" i="2"/>
  <c r="Y597" i="2"/>
  <c r="Y596" i="2"/>
  <c r="Y595" i="2"/>
  <c r="Y594" i="2"/>
  <c r="Y593" i="2"/>
  <c r="Y592" i="2"/>
  <c r="A592" i="2"/>
  <c r="Y591" i="2"/>
  <c r="A591" i="2"/>
  <c r="Y590" i="2"/>
  <c r="A590" i="2"/>
  <c r="Y587" i="2"/>
  <c r="A587" i="2"/>
  <c r="Y585" i="2"/>
  <c r="A585" i="2"/>
  <c r="Y584" i="2"/>
  <c r="A584" i="2"/>
  <c r="Y583" i="2"/>
  <c r="Y581" i="2"/>
  <c r="A581" i="2"/>
  <c r="Y580" i="2"/>
  <c r="A578" i="2"/>
  <c r="A577" i="2"/>
  <c r="A576" i="2"/>
  <c r="A575" i="2"/>
  <c r="Y574" i="2"/>
  <c r="A574" i="2"/>
  <c r="Y573" i="2"/>
  <c r="A573" i="2"/>
  <c r="Y572" i="2"/>
  <c r="A572" i="2"/>
  <c r="Y571" i="2"/>
  <c r="A571" i="2"/>
  <c r="Y570" i="2"/>
  <c r="A570" i="2"/>
  <c r="Y569" i="2"/>
  <c r="A569" i="2"/>
  <c r="Y568" i="2"/>
  <c r="A568" i="2"/>
  <c r="Y567" i="2"/>
  <c r="A567" i="2"/>
  <c r="A566" i="2"/>
  <c r="A565" i="2"/>
  <c r="Y564" i="2"/>
  <c r="A564" i="2"/>
  <c r="A563" i="2"/>
  <c r="Y562" i="2"/>
  <c r="Y561" i="2"/>
  <c r="Y560" i="2"/>
  <c r="Y559" i="2"/>
  <c r="A559" i="2"/>
  <c r="Y558" i="2"/>
  <c r="Y557" i="2"/>
  <c r="Y556" i="2"/>
  <c r="Y555" i="2"/>
  <c r="A555" i="2"/>
  <c r="Y554" i="2"/>
  <c r="A554" i="2"/>
  <c r="Y553" i="2"/>
  <c r="A553" i="2"/>
  <c r="Y552" i="2"/>
  <c r="A552" i="2"/>
  <c r="Y551" i="2"/>
  <c r="A551" i="2"/>
  <c r="Y550" i="2"/>
  <c r="Y549" i="2"/>
  <c r="Y548" i="2"/>
  <c r="Y547" i="2"/>
  <c r="A547" i="2"/>
  <c r="Y545" i="2"/>
  <c r="Y544" i="2"/>
  <c r="Y543" i="2"/>
  <c r="A543" i="2"/>
  <c r="Y541" i="2"/>
  <c r="A541" i="2"/>
  <c r="Y540" i="2"/>
  <c r="A540" i="2"/>
  <c r="Y539" i="2"/>
  <c r="Y538" i="2"/>
  <c r="Y537" i="2"/>
  <c r="Y536" i="2"/>
  <c r="A536" i="2"/>
  <c r="Y535" i="2"/>
  <c r="Y534" i="2"/>
  <c r="A534" i="2"/>
  <c r="Y533" i="2"/>
  <c r="A533" i="2"/>
  <c r="Y532" i="2"/>
  <c r="Y531" i="2"/>
  <c r="Y530" i="2"/>
  <c r="Y529" i="2"/>
  <c r="A529" i="2"/>
  <c r="Y528" i="2"/>
  <c r="A528" i="2"/>
  <c r="Y527" i="2"/>
  <c r="Y526" i="2"/>
  <c r="Y525" i="2"/>
  <c r="A525" i="2"/>
  <c r="Y524" i="2"/>
  <c r="A524" i="2"/>
  <c r="Y523" i="2"/>
  <c r="A523" i="2"/>
  <c r="Y522" i="2"/>
  <c r="A522" i="2"/>
  <c r="Y521" i="2"/>
  <c r="A521" i="2"/>
  <c r="Y520" i="2"/>
  <c r="A520" i="2"/>
  <c r="Y519" i="2"/>
  <c r="A519" i="2"/>
  <c r="A518" i="2"/>
  <c r="Y517" i="2"/>
  <c r="A517" i="2"/>
  <c r="Y516" i="2"/>
  <c r="A516" i="2"/>
  <c r="Y515" i="2"/>
  <c r="A515" i="2"/>
  <c r="Y514" i="2"/>
  <c r="A514" i="2"/>
  <c r="Y513" i="2"/>
  <c r="A513" i="2"/>
  <c r="Y512" i="2"/>
  <c r="A512" i="2"/>
  <c r="Y511" i="2"/>
  <c r="A511" i="2"/>
  <c r="Y510" i="2"/>
  <c r="A510" i="2"/>
  <c r="Y509" i="2"/>
  <c r="A509" i="2"/>
  <c r="Y508" i="2"/>
  <c r="A508" i="2"/>
  <c r="Y507" i="2"/>
  <c r="Y506" i="2"/>
  <c r="Y505" i="2"/>
  <c r="Y504" i="2"/>
  <c r="Y503" i="2"/>
  <c r="A503" i="2"/>
  <c r="Y502" i="2"/>
  <c r="Y500" i="2"/>
  <c r="A500" i="2"/>
  <c r="Y499" i="2"/>
  <c r="A499" i="2"/>
  <c r="Y498" i="2"/>
  <c r="A498" i="2"/>
  <c r="Y497" i="2"/>
  <c r="A497" i="2"/>
  <c r="Y496" i="2"/>
  <c r="Y495" i="2"/>
  <c r="Y494" i="2"/>
  <c r="A494" i="2"/>
  <c r="Y493" i="2"/>
  <c r="A493" i="2"/>
  <c r="Y492" i="2"/>
  <c r="Y491" i="2"/>
  <c r="A491" i="2"/>
  <c r="Y490" i="2"/>
  <c r="A490" i="2"/>
  <c r="Y489" i="2"/>
  <c r="Y488" i="2"/>
  <c r="A488" i="2"/>
  <c r="Y487" i="2"/>
  <c r="A487" i="2"/>
  <c r="A486" i="2"/>
  <c r="Y485" i="2"/>
  <c r="A485" i="2"/>
  <c r="Y484" i="2"/>
  <c r="A484" i="2"/>
  <c r="Y482" i="2"/>
  <c r="A482" i="2"/>
  <c r="Y481" i="2"/>
  <c r="A481" i="2"/>
  <c r="A480" i="2"/>
  <c r="Y479" i="2"/>
  <c r="A479" i="2"/>
  <c r="Y478" i="2"/>
  <c r="A478" i="2"/>
  <c r="Y477" i="2"/>
  <c r="Y476" i="2"/>
  <c r="Y475" i="2"/>
  <c r="Y474" i="2"/>
  <c r="Y473" i="2"/>
  <c r="Y471" i="2"/>
  <c r="Y469" i="2"/>
  <c r="A469" i="2"/>
  <c r="Y468" i="2"/>
  <c r="Y467" i="2"/>
  <c r="Y466" i="2"/>
  <c r="Y465" i="2"/>
  <c r="Y464" i="2"/>
  <c r="Y463" i="2"/>
  <c r="A463" i="2"/>
  <c r="Y462" i="2"/>
  <c r="A462" i="2"/>
  <c r="Y461" i="2"/>
  <c r="Y460" i="2"/>
  <c r="Y459" i="2"/>
  <c r="Y458" i="2"/>
  <c r="Y457" i="2"/>
  <c r="Y456" i="2"/>
  <c r="Y455" i="2"/>
  <c r="Y454" i="2"/>
  <c r="A454" i="2"/>
  <c r="Y453" i="2"/>
  <c r="A453" i="2"/>
  <c r="Y452" i="2"/>
  <c r="A452" i="2"/>
  <c r="Y450" i="2"/>
  <c r="Y449" i="2"/>
  <c r="Y448" i="2"/>
  <c r="A448" i="2"/>
  <c r="Y447" i="2"/>
  <c r="A447" i="2"/>
  <c r="Y446" i="2"/>
  <c r="A446" i="2"/>
  <c r="Y445" i="2"/>
  <c r="A445" i="2"/>
  <c r="Y444" i="2"/>
  <c r="A444" i="2"/>
  <c r="Y443" i="2"/>
  <c r="Y442" i="2"/>
  <c r="Y441" i="2"/>
  <c r="Y439" i="2"/>
  <c r="Y438" i="2"/>
  <c r="A438" i="2"/>
  <c r="Y437" i="2"/>
  <c r="A437" i="2"/>
  <c r="Y436" i="2"/>
  <c r="A436" i="2"/>
  <c r="Y435" i="2"/>
  <c r="A435" i="2"/>
  <c r="Y434" i="2"/>
  <c r="A434" i="2"/>
  <c r="Y433" i="2"/>
  <c r="A433" i="2"/>
  <c r="Y432" i="2"/>
  <c r="Y431" i="2"/>
  <c r="Y430" i="2"/>
  <c r="Y429" i="2"/>
  <c r="Y428" i="2"/>
  <c r="Y427" i="2"/>
  <c r="Y426" i="2"/>
  <c r="A426" i="2"/>
  <c r="Y425" i="2"/>
  <c r="Y424" i="2"/>
  <c r="Y423" i="2"/>
  <c r="Y422" i="2"/>
  <c r="Y421" i="2"/>
  <c r="Y420" i="2"/>
  <c r="Y418" i="2"/>
  <c r="Y417" i="2"/>
  <c r="Y416" i="2"/>
  <c r="Y415" i="2"/>
  <c r="Y414" i="2"/>
  <c r="Y413" i="2"/>
  <c r="Y412" i="2"/>
  <c r="A412" i="2"/>
  <c r="Y411" i="2"/>
  <c r="A411" i="2"/>
  <c r="Y410" i="2"/>
  <c r="Y408" i="2"/>
  <c r="Y407" i="2"/>
  <c r="A407" i="2"/>
  <c r="Y406" i="2"/>
  <c r="Y405" i="2"/>
  <c r="A405" i="2"/>
  <c r="Y404" i="2"/>
  <c r="A404" i="2"/>
  <c r="Y403" i="2"/>
  <c r="A403" i="2"/>
  <c r="Y402" i="2"/>
  <c r="A402" i="2"/>
  <c r="Y401" i="2"/>
  <c r="Y400" i="2"/>
  <c r="Y399" i="2"/>
  <c r="A399" i="2"/>
  <c r="Y398" i="2"/>
  <c r="A398" i="2"/>
  <c r="Y397" i="2"/>
  <c r="A397" i="2"/>
  <c r="Y396" i="2"/>
  <c r="A396" i="2"/>
  <c r="Y395" i="2"/>
  <c r="A395" i="2"/>
  <c r="Y394" i="2"/>
  <c r="Y393" i="2"/>
  <c r="A393" i="2"/>
  <c r="Y392" i="2"/>
  <c r="A392" i="2"/>
  <c r="Y391" i="2"/>
  <c r="Y390" i="2"/>
  <c r="A390" i="2"/>
  <c r="Y389" i="2"/>
  <c r="A389" i="2"/>
  <c r="Y388" i="2"/>
  <c r="Y387" i="2"/>
  <c r="A387" i="2"/>
  <c r="A386" i="2"/>
  <c r="Y385" i="2"/>
  <c r="A385" i="2"/>
  <c r="Y384" i="2"/>
  <c r="Y382" i="2"/>
  <c r="Y381" i="2"/>
  <c r="Y380" i="2"/>
  <c r="Y379" i="2"/>
  <c r="Y378" i="2"/>
  <c r="Y377" i="2"/>
  <c r="Y376" i="2"/>
  <c r="A376" i="2"/>
  <c r="Y375" i="2"/>
  <c r="A375" i="2"/>
  <c r="Y374" i="2"/>
  <c r="A374" i="2"/>
  <c r="Y373" i="2"/>
  <c r="A373" i="2"/>
  <c r="Y372" i="2"/>
  <c r="Y371" i="2"/>
  <c r="Y370" i="2"/>
  <c r="A370" i="2"/>
  <c r="Y369" i="2"/>
  <c r="A369" i="2"/>
  <c r="Y368" i="2"/>
  <c r="A368" i="2"/>
  <c r="Y367" i="2"/>
  <c r="Y366" i="2"/>
  <c r="Y365" i="2"/>
  <c r="Y364" i="2"/>
  <c r="Y363" i="2"/>
  <c r="Y362" i="2"/>
  <c r="A362" i="2"/>
  <c r="Y361" i="2"/>
  <c r="A361" i="2"/>
  <c r="Y360" i="2"/>
  <c r="A360" i="2"/>
  <c r="Y359" i="2"/>
  <c r="A359" i="2"/>
  <c r="Y358" i="2"/>
  <c r="A358" i="2"/>
  <c r="Y357" i="2"/>
  <c r="A357" i="2"/>
  <c r="Y356" i="2"/>
  <c r="A356" i="2"/>
  <c r="Y355" i="2"/>
  <c r="A355" i="2"/>
  <c r="Y354" i="2"/>
  <c r="A354" i="2"/>
  <c r="Y353" i="2"/>
  <c r="A353" i="2"/>
  <c r="Y352" i="2"/>
  <c r="A352" i="2"/>
  <c r="Y351" i="2"/>
  <c r="A351" i="2"/>
  <c r="Y350" i="2"/>
  <c r="Y349" i="2"/>
  <c r="Y348" i="2"/>
  <c r="Y347" i="2"/>
  <c r="Y346" i="2"/>
  <c r="Y345" i="2"/>
  <c r="Y343" i="2"/>
  <c r="Y342" i="2"/>
  <c r="A342" i="2"/>
  <c r="Y341" i="2"/>
  <c r="A341" i="2"/>
  <c r="Y340" i="2"/>
  <c r="Y339" i="2"/>
  <c r="A339" i="2"/>
  <c r="Y338" i="2"/>
  <c r="A338" i="2"/>
  <c r="A337" i="2"/>
  <c r="Y336" i="2"/>
  <c r="Y335" i="2"/>
  <c r="A335" i="2"/>
  <c r="Y334" i="2"/>
  <c r="Y333" i="2"/>
  <c r="Y332" i="2"/>
  <c r="A332" i="2"/>
  <c r="Y331" i="2"/>
  <c r="A331" i="2"/>
  <c r="Y330" i="2"/>
  <c r="A330" i="2"/>
  <c r="Y329" i="2"/>
  <c r="Y328" i="2"/>
  <c r="Y327" i="2"/>
  <c r="A327" i="2"/>
  <c r="Y326" i="2"/>
  <c r="A326" i="2"/>
  <c r="Y325" i="2"/>
  <c r="A325" i="2"/>
  <c r="Y324" i="2"/>
  <c r="Y323" i="2"/>
  <c r="A323" i="2"/>
  <c r="Y322" i="2"/>
  <c r="A322" i="2"/>
  <c r="Y321" i="2"/>
  <c r="A321" i="2"/>
  <c r="Y320" i="2"/>
  <c r="Y319" i="2"/>
  <c r="Y318" i="2"/>
  <c r="Y317" i="2"/>
  <c r="Y316" i="2"/>
  <c r="A316" i="2"/>
  <c r="Y315" i="2"/>
  <c r="A315" i="2"/>
  <c r="Y314" i="2"/>
  <c r="A314" i="2"/>
  <c r="Y313" i="2"/>
  <c r="A313" i="2"/>
  <c r="Y312" i="2"/>
  <c r="A312" i="2"/>
  <c r="Y311" i="2"/>
  <c r="A311" i="2"/>
  <c r="Y310" i="2"/>
  <c r="A310" i="2"/>
  <c r="Y309" i="2"/>
  <c r="A309" i="2"/>
  <c r="Y308" i="2"/>
  <c r="A308" i="2"/>
  <c r="Y307" i="2"/>
  <c r="A307" i="2"/>
  <c r="Y306" i="2"/>
  <c r="A306" i="2"/>
  <c r="Y305" i="2"/>
  <c r="A305" i="2"/>
  <c r="Y304" i="2"/>
  <c r="A303" i="2"/>
  <c r="Y302" i="2"/>
  <c r="Y301" i="2"/>
  <c r="A301" i="2"/>
  <c r="Y300" i="2"/>
  <c r="A300" i="2"/>
  <c r="Y298" i="2"/>
  <c r="Y297" i="2"/>
  <c r="A297" i="2"/>
  <c r="Y296" i="2"/>
  <c r="A296" i="2"/>
  <c r="Y295" i="2"/>
  <c r="A295" i="2"/>
  <c r="Y294" i="2"/>
  <c r="A294" i="2"/>
  <c r="A293" i="2"/>
  <c r="Y292" i="2"/>
  <c r="Y291" i="2"/>
  <c r="A290" i="2"/>
  <c r="Y289" i="2"/>
  <c r="A289" i="2"/>
  <c r="Y288" i="2"/>
  <c r="A288" i="2"/>
  <c r="Y287" i="2"/>
  <c r="A287" i="2"/>
  <c r="Y286" i="2"/>
  <c r="A286" i="2"/>
  <c r="Y285" i="2"/>
  <c r="A285" i="2"/>
  <c r="Y284" i="2"/>
  <c r="A284" i="2"/>
  <c r="Y283" i="2"/>
  <c r="A283" i="2"/>
  <c r="Y282" i="2"/>
  <c r="A282" i="2"/>
  <c r="Y281" i="2"/>
  <c r="A281" i="2"/>
  <c r="Y280" i="2"/>
  <c r="A280" i="2"/>
  <c r="Y279" i="2"/>
  <c r="A279" i="2"/>
  <c r="Y278" i="2"/>
  <c r="A278" i="2"/>
  <c r="Y276" i="2"/>
  <c r="A276" i="2"/>
  <c r="Y275" i="2"/>
  <c r="A275" i="2"/>
  <c r="Y274" i="2"/>
  <c r="A274" i="2"/>
  <c r="Y273" i="2"/>
  <c r="A273" i="2"/>
  <c r="Y272" i="2"/>
  <c r="A272" i="2"/>
  <c r="Y271" i="2"/>
  <c r="A271" i="2"/>
  <c r="Y270" i="2"/>
  <c r="A270" i="2"/>
  <c r="Y269" i="2"/>
  <c r="A269" i="2"/>
  <c r="Y268" i="2"/>
  <c r="A268" i="2"/>
  <c r="Y267" i="2"/>
  <c r="A267" i="2"/>
  <c r="A265" i="2"/>
  <c r="Y264" i="2"/>
  <c r="A264" i="2"/>
  <c r="Y263" i="2"/>
  <c r="A263" i="2"/>
  <c r="Y262" i="2"/>
  <c r="A262" i="2"/>
  <c r="Y261" i="2"/>
  <c r="A261" i="2"/>
  <c r="Y260" i="2"/>
  <c r="A260" i="2"/>
  <c r="Y259" i="2"/>
  <c r="A259" i="2"/>
  <c r="Y258" i="2"/>
  <c r="Y257" i="2"/>
  <c r="A257" i="2"/>
  <c r="Y256" i="2"/>
  <c r="A256" i="2"/>
  <c r="Y255" i="2"/>
  <c r="Y254" i="2"/>
  <c r="Y253" i="2"/>
  <c r="A253" i="2"/>
  <c r="Y252" i="2"/>
  <c r="A252" i="2"/>
  <c r="Y251" i="2"/>
  <c r="Y248" i="2"/>
  <c r="A247" i="2"/>
  <c r="Y246" i="2"/>
  <c r="A245" i="2"/>
  <c r="Y244" i="2"/>
  <c r="Y243" i="2"/>
  <c r="A243" i="2"/>
  <c r="Y242" i="2"/>
  <c r="A242" i="2"/>
  <c r="Y241" i="2"/>
  <c r="A241" i="2"/>
  <c r="A240" i="2"/>
  <c r="Y239" i="2"/>
  <c r="A239" i="2"/>
  <c r="Y238" i="2"/>
  <c r="Y237" i="2"/>
  <c r="A237" i="2"/>
  <c r="Y236" i="2"/>
  <c r="A236" i="2"/>
  <c r="A235" i="2"/>
  <c r="Y234" i="2"/>
  <c r="A234" i="2"/>
  <c r="Y233" i="2"/>
  <c r="A233" i="2"/>
  <c r="Y232" i="2"/>
  <c r="A232" i="2"/>
  <c r="Y231" i="2"/>
  <c r="Y230" i="2"/>
  <c r="A230" i="2"/>
  <c r="Y229" i="2"/>
  <c r="A229" i="2"/>
  <c r="Y228" i="2"/>
  <c r="A228" i="2"/>
  <c r="Y227" i="2"/>
  <c r="A227" i="2"/>
  <c r="Y226" i="2"/>
  <c r="A226" i="2"/>
  <c r="Y225" i="2"/>
  <c r="A225" i="2"/>
  <c r="Y224" i="2"/>
  <c r="A224" i="2"/>
  <c r="Y223" i="2"/>
  <c r="A223" i="2"/>
  <c r="Y222" i="2"/>
  <c r="A222" i="2"/>
  <c r="Y221" i="2"/>
  <c r="A221" i="2"/>
  <c r="Y220" i="2"/>
  <c r="A220" i="2"/>
  <c r="Y219" i="2"/>
  <c r="A219" i="2"/>
  <c r="Y218" i="2"/>
  <c r="A217" i="2"/>
  <c r="Y216" i="2"/>
  <c r="A216" i="2"/>
  <c r="Y215" i="2"/>
  <c r="A215" i="2"/>
  <c r="Y214" i="2"/>
  <c r="A214" i="2"/>
  <c r="Y213" i="2"/>
  <c r="A213" i="2"/>
  <c r="Y212" i="2"/>
  <c r="A212" i="2"/>
  <c r="Y211" i="2"/>
  <c r="A211" i="2"/>
  <c r="Y210" i="2"/>
  <c r="A210" i="2"/>
  <c r="Y209" i="2"/>
  <c r="A209" i="2"/>
  <c r="Y208" i="2"/>
  <c r="Y207" i="2"/>
  <c r="Y206" i="2"/>
  <c r="Y205" i="2"/>
  <c r="Y204" i="2"/>
  <c r="Y203" i="2"/>
  <c r="Y202" i="2"/>
  <c r="Y201" i="2"/>
  <c r="Y199" i="2"/>
  <c r="Y198" i="2"/>
  <c r="Y197" i="2"/>
  <c r="Y196" i="2"/>
  <c r="A196" i="2"/>
  <c r="Y195" i="2"/>
  <c r="A195" i="2"/>
  <c r="Y194" i="2"/>
  <c r="A194" i="2"/>
  <c r="Y193" i="2"/>
  <c r="A193" i="2"/>
  <c r="Y192" i="2"/>
  <c r="A192" i="2"/>
  <c r="Y191" i="2"/>
  <c r="A191" i="2"/>
  <c r="A190" i="2"/>
  <c r="Y189" i="2"/>
  <c r="A189" i="2"/>
  <c r="Y188" i="2"/>
  <c r="A188" i="2"/>
  <c r="Y187" i="2"/>
  <c r="A187" i="2"/>
  <c r="Y186" i="2"/>
  <c r="A186" i="2"/>
  <c r="Y185" i="2"/>
  <c r="A185" i="2"/>
  <c r="Y184" i="2"/>
  <c r="A184" i="2"/>
  <c r="Y182" i="2"/>
  <c r="A182" i="2"/>
  <c r="Y181" i="2"/>
  <c r="A181" i="2"/>
  <c r="Y180" i="2"/>
  <c r="A180" i="2"/>
  <c r="Y179" i="2"/>
  <c r="A179" i="2"/>
  <c r="Y178" i="2"/>
  <c r="A178" i="2"/>
  <c r="Y177" i="2"/>
  <c r="A177" i="2"/>
  <c r="A176" i="2"/>
  <c r="Y175" i="2"/>
  <c r="A175" i="2"/>
  <c r="Y174" i="2"/>
  <c r="A174" i="2"/>
  <c r="Y173" i="2"/>
  <c r="A173" i="2"/>
  <c r="Y172" i="2"/>
  <c r="A172" i="2"/>
  <c r="Y171" i="2"/>
  <c r="A171" i="2"/>
  <c r="Y170" i="2"/>
  <c r="Y168" i="2"/>
  <c r="Y167" i="2"/>
  <c r="Y166" i="2"/>
  <c r="Y165" i="2"/>
  <c r="A165" i="2"/>
  <c r="Y164" i="2"/>
  <c r="A164" i="2"/>
  <c r="Y163" i="2"/>
  <c r="A163" i="2"/>
  <c r="Y162" i="2"/>
  <c r="Y161" i="2"/>
  <c r="A161" i="2"/>
  <c r="Y160" i="2"/>
  <c r="Y159" i="2"/>
  <c r="A159" i="2"/>
  <c r="Y157" i="2"/>
  <c r="Y156" i="2"/>
  <c r="A156" i="2"/>
  <c r="Y155" i="2"/>
  <c r="A155" i="2"/>
  <c r="Y154" i="2"/>
  <c r="A154" i="2"/>
  <c r="Y153" i="2"/>
  <c r="A153" i="2"/>
  <c r="Y152" i="2"/>
  <c r="A152" i="2"/>
  <c r="Y151" i="2"/>
  <c r="A151" i="2"/>
  <c r="Y150" i="2"/>
  <c r="A150" i="2"/>
  <c r="Y149" i="2"/>
  <c r="A149" i="2"/>
  <c r="Y148" i="2"/>
  <c r="A148" i="2"/>
  <c r="Y147" i="2"/>
  <c r="A147" i="2"/>
  <c r="Y146" i="2"/>
  <c r="A146" i="2"/>
  <c r="Y145" i="2"/>
  <c r="A145" i="2"/>
  <c r="Y144" i="2"/>
  <c r="A144" i="2"/>
  <c r="Y143" i="2"/>
  <c r="A143" i="2"/>
  <c r="Y142" i="2"/>
  <c r="A142" i="2"/>
  <c r="Y141" i="2"/>
  <c r="A141" i="2"/>
  <c r="Y140" i="2"/>
  <c r="A140" i="2"/>
  <c r="Y139" i="2"/>
  <c r="A139" i="2"/>
  <c r="Y138" i="2"/>
  <c r="A138" i="2"/>
  <c r="Y137" i="2"/>
  <c r="A137" i="2"/>
  <c r="Y136" i="2"/>
  <c r="A136" i="2"/>
  <c r="Y135" i="2"/>
  <c r="A135" i="2"/>
  <c r="Y134" i="2"/>
  <c r="A134" i="2"/>
  <c r="Y133" i="2"/>
  <c r="A133" i="2"/>
  <c r="Y132" i="2"/>
  <c r="A132" i="2"/>
  <c r="Y131" i="2"/>
  <c r="A131" i="2"/>
  <c r="Y130" i="2"/>
  <c r="A130" i="2"/>
  <c r="A129" i="2"/>
  <c r="Y128" i="2"/>
  <c r="Y127" i="2"/>
  <c r="A127" i="2"/>
  <c r="Y126" i="2"/>
  <c r="Y125" i="2"/>
  <c r="A125" i="2"/>
  <c r="Y124" i="2"/>
  <c r="A124" i="2"/>
  <c r="Y123" i="2"/>
  <c r="A123" i="2"/>
  <c r="Y122" i="2"/>
  <c r="Y121" i="2"/>
  <c r="A121" i="2"/>
  <c r="Y120" i="2"/>
  <c r="A120" i="2"/>
  <c r="Y119" i="2"/>
  <c r="Y118" i="2"/>
  <c r="Y117" i="2"/>
  <c r="Y116" i="2"/>
  <c r="Y115" i="2"/>
  <c r="Y114" i="2"/>
  <c r="Y113" i="2"/>
  <c r="A112" i="2"/>
  <c r="Y111" i="2"/>
  <c r="A111" i="2"/>
  <c r="Y110" i="2"/>
  <c r="A110" i="2"/>
  <c r="Y109" i="2"/>
  <c r="Y108" i="2"/>
  <c r="A108" i="2"/>
  <c r="Y106" i="2"/>
  <c r="A106" i="2"/>
  <c r="Y105" i="2"/>
  <c r="A105" i="2"/>
  <c r="Y104" i="2"/>
  <c r="A104" i="2"/>
  <c r="Y103" i="2"/>
  <c r="A103" i="2"/>
  <c r="Y102" i="2"/>
  <c r="A102" i="2"/>
  <c r="A101" i="2"/>
  <c r="A100" i="2"/>
  <c r="A99" i="2"/>
  <c r="A98" i="2"/>
  <c r="A97" i="2"/>
  <c r="A96" i="2"/>
  <c r="A94" i="2"/>
  <c r="A93" i="2"/>
  <c r="A92" i="2"/>
  <c r="A91" i="2"/>
  <c r="Y89" i="2"/>
  <c r="A89" i="2"/>
  <c r="Y88" i="2"/>
  <c r="A88" i="2"/>
  <c r="Y87" i="2"/>
  <c r="A87" i="2"/>
  <c r="Y86" i="2"/>
  <c r="A86" i="2"/>
  <c r="Y85" i="2"/>
  <c r="A85" i="2"/>
  <c r="Y84" i="2"/>
  <c r="A84" i="2"/>
  <c r="Y83" i="2"/>
  <c r="A83" i="2"/>
  <c r="Y82" i="2"/>
  <c r="A82" i="2"/>
  <c r="Y81" i="2"/>
  <c r="A81" i="2"/>
  <c r="Y80" i="2"/>
  <c r="A80" i="2"/>
  <c r="Y79" i="2"/>
  <c r="A79" i="2"/>
  <c r="A78" i="2"/>
  <c r="A77" i="2"/>
  <c r="Y76" i="2"/>
  <c r="A76" i="2"/>
  <c r="Y75" i="2"/>
  <c r="A75" i="2"/>
  <c r="Y74" i="2"/>
  <c r="A74" i="2"/>
  <c r="Y73" i="2"/>
  <c r="Y72" i="2"/>
  <c r="Y71" i="2"/>
  <c r="Y70" i="2"/>
  <c r="A70" i="2"/>
  <c r="Y69" i="2"/>
  <c r="A69" i="2"/>
  <c r="Y68" i="2"/>
  <c r="Y66" i="2"/>
  <c r="Y65" i="2"/>
  <c r="Y64" i="2"/>
  <c r="A64" i="2"/>
  <c r="A63" i="2"/>
  <c r="Y62" i="2"/>
  <c r="A62" i="2"/>
  <c r="Y61" i="2"/>
  <c r="Y60" i="2"/>
  <c r="A60" i="2"/>
  <c r="Y59" i="2"/>
  <c r="Y58" i="2"/>
  <c r="Y57" i="2"/>
  <c r="Y56" i="2"/>
  <c r="A56" i="2"/>
  <c r="Y55" i="2"/>
  <c r="A55" i="2"/>
  <c r="Y54" i="2"/>
  <c r="A53" i="2"/>
  <c r="Y52" i="2"/>
  <c r="A52" i="2"/>
  <c r="Y51" i="2"/>
  <c r="Y50" i="2"/>
  <c r="A50" i="2"/>
  <c r="Y49" i="2"/>
  <c r="A49" i="2"/>
  <c r="Y48" i="2"/>
  <c r="A48" i="2"/>
  <c r="Y47" i="2"/>
  <c r="A47" i="2"/>
  <c r="Y46" i="2"/>
  <c r="A46" i="2"/>
  <c r="Y45" i="2"/>
  <c r="A45" i="2"/>
  <c r="Y44" i="2"/>
  <c r="A44" i="2"/>
  <c r="Y43" i="2"/>
  <c r="A43" i="2"/>
  <c r="Y42" i="2"/>
  <c r="A42" i="2"/>
  <c r="Y41" i="2"/>
  <c r="A41" i="2"/>
  <c r="Y40" i="2"/>
  <c r="A40" i="2"/>
  <c r="Y39" i="2"/>
  <c r="A39" i="2"/>
  <c r="Y38" i="2"/>
  <c r="A38" i="2"/>
  <c r="Y37" i="2"/>
  <c r="A37" i="2"/>
  <c r="Y36" i="2"/>
  <c r="Y35" i="2"/>
  <c r="Y34" i="2"/>
  <c r="A34" i="2"/>
  <c r="Y33" i="2"/>
  <c r="A33" i="2"/>
  <c r="Y32" i="2"/>
  <c r="A32" i="2"/>
  <c r="Y31" i="2"/>
  <c r="Y30" i="2"/>
  <c r="A30" i="2"/>
  <c r="Y29" i="2"/>
  <c r="Y28" i="2"/>
  <c r="Y27" i="2"/>
  <c r="Y26" i="2"/>
  <c r="Y25" i="2"/>
  <c r="Y23" i="2"/>
  <c r="A21" i="2"/>
  <c r="Y20" i="2"/>
  <c r="A20" i="2"/>
  <c r="Y19" i="2"/>
  <c r="A19" i="2"/>
  <c r="Y18" i="2"/>
  <c r="A18" i="2"/>
  <c r="Y17" i="2"/>
  <c r="A17" i="2"/>
  <c r="Y16" i="2"/>
  <c r="A16" i="2"/>
  <c r="Y15" i="2"/>
  <c r="A15" i="2"/>
  <c r="Y14" i="2"/>
  <c r="Y12" i="2"/>
  <c r="Y10" i="2"/>
  <c r="Y9" i="2"/>
  <c r="Y8" i="2"/>
  <c r="Y7" i="2"/>
  <c r="Y6" i="2"/>
  <c r="Y5" i="2"/>
  <c r="Y4" i="2"/>
  <c r="Y3" i="2"/>
  <c r="Y2" i="2"/>
</calcChain>
</file>

<file path=xl/sharedStrings.xml><?xml version="1.0" encoding="utf-8"?>
<sst xmlns="http://schemas.openxmlformats.org/spreadsheetml/2006/main" count="9405" uniqueCount="2040">
  <si>
    <t>TC_Link</t>
  </si>
  <si>
    <t>Domain</t>
  </si>
  <si>
    <t>Is_Auto</t>
  </si>
  <si>
    <t>IFWI_Short_Name</t>
  </si>
  <si>
    <t>IFWI_Full_Name</t>
  </si>
  <si>
    <t>IFWI_Ingredient</t>
  </si>
  <si>
    <t>Status</t>
  </si>
  <si>
    <t>HSD ID</t>
  </si>
  <si>
    <t>BIOS VERSION</t>
  </si>
  <si>
    <t>test_complexity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</si>
  <si>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</si>
  <si>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</si>
  <si>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</si>
  <si>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</si>
  <si>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</si>
  <si>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</si>
  <si>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</si>
  <si>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</si>
  <si>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</si>
  <si>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</si>
  <si>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</si>
  <si>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</si>
  <si>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</si>
  <si>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</si>
  <si>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</si>
  <si>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</si>
  <si>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</si>
  <si>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</si>
  <si>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</si>
  <si>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</si>
  <si>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</si>
  <si>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</si>
  <si>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</si>
  <si>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</si>
  <si>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</si>
  <si>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</si>
  <si>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</si>
  <si>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</si>
  <si>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</si>
  <si>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</si>
  <si>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</si>
  <si>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</si>
  <si>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</si>
  <si>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</si>
  <si>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</si>
  <si>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</si>
  <si>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</si>
  <si>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</si>
  <si>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</si>
  <si>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</si>
  <si>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</si>
  <si>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</si>
  <si>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</si>
  <si>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</si>
  <si>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</si>
  <si>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</si>
  <si>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</si>
  <si>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</si>
  <si>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</si>
  <si>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</si>
  <si>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</si>
  <si>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</si>
  <si>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</si>
  <si>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</si>
  <si>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</si>
  <si>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</si>
  <si>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</si>
  <si>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</si>
  <si>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</si>
  <si>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</si>
  <si>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</si>
  <si>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</si>
  <si>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</si>
  <si>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</si>
  <si>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</si>
  <si>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</si>
  <si>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</si>
  <si>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</si>
  <si>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</si>
  <si>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</si>
  <si>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</si>
  <si>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</si>
  <si>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</si>
  <si>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</si>
  <si>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</si>
  <si>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</si>
  <si>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</si>
  <si>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</si>
  <si>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</si>
  <si>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</si>
  <si>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</si>
  <si>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</si>
  <si>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</si>
  <si>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</si>
  <si>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</si>
  <si>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</si>
  <si>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</si>
  <si>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</si>
  <si>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</si>
  <si>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</si>
  <si>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</si>
  <si>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</si>
  <si>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</si>
  <si>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</si>
  <si>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</si>
  <si>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</si>
  <si>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</si>
  <si>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</si>
  <si>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</si>
  <si>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</si>
  <si>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</si>
  <si>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</si>
  <si>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</si>
  <si>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</si>
  <si>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</si>
  <si>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</si>
  <si>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</si>
  <si>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</si>
  <si>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</si>
  <si>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</si>
  <si>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</si>
  <si>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</si>
  <si>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</si>
  <si>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</si>
  <si>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</si>
  <si>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</si>
  <si>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</si>
  <si>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</si>
  <si>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</si>
  <si>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</si>
  <si>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</si>
  <si>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</si>
  <si>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</si>
  <si>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</si>
  <si>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</si>
  <si>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</si>
  <si>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</si>
  <si>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</si>
  <si>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</si>
  <si>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</si>
  <si>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</si>
  <si>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</si>
  <si>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</si>
  <si>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</si>
  <si>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</si>
  <si>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</si>
  <si>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</si>
  <si>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</si>
  <si>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</si>
  <si>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</si>
  <si>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</si>
  <si>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</si>
  <si>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</si>
  <si>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</si>
  <si>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</si>
  <si>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</si>
  <si>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</si>
  <si>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</si>
  <si>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</si>
  <si>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</si>
  <si>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</si>
  <si>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</si>
  <si>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</si>
  <si>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</si>
  <si>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</si>
  <si>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</si>
  <si>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</si>
  <si>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</si>
  <si>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</si>
  <si>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</si>
  <si>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</si>
  <si>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</si>
  <si>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</si>
  <si>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</si>
  <si>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</si>
  <si>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</si>
  <si>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</si>
  <si>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</si>
  <si>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</si>
  <si>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</si>
  <si>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</si>
  <si>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</si>
  <si>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</si>
  <si>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</si>
  <si>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</si>
  <si>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</si>
  <si>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</si>
  <si>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</si>
  <si>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</si>
  <si>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</si>
  <si>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</si>
  <si>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</si>
  <si>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</si>
  <si>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</si>
  <si>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</si>
  <si>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</si>
  <si>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</si>
  <si>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</si>
  <si>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</si>
  <si>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</si>
  <si>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</si>
  <si>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</si>
  <si>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</si>
  <si>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</si>
  <si>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</si>
  <si>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</si>
  <si>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</si>
  <si>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</si>
  <si>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</si>
  <si>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</si>
  <si>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</si>
  <si>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</si>
  <si>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</si>
  <si>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</si>
  <si>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</si>
  <si>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</si>
  <si>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</si>
  <si>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</si>
  <si>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</si>
  <si>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</si>
  <si>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</si>
  <si>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</si>
  <si>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</si>
  <si>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</si>
  <si>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</si>
  <si>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</si>
  <si>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</si>
  <si>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</si>
  <si>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</si>
  <si>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</si>
  <si>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</si>
  <si>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</si>
  <si>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</si>
  <si>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</si>
  <si>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</si>
  <si>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</si>
  <si>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</si>
  <si>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</si>
  <si>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</si>
  <si>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</si>
  <si>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</si>
  <si>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</si>
  <si>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</si>
  <si>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</si>
  <si>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</si>
  <si>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</si>
  <si>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</si>
  <si>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</si>
  <si>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</si>
  <si>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</si>
  <si>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</si>
  <si>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</si>
  <si>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</si>
  <si>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</si>
  <si>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</si>
  <si>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</si>
  <si>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</si>
  <si>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</si>
  <si>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</si>
  <si>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</si>
  <si>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</si>
  <si>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</si>
  <si>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</si>
  <si>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</si>
  <si>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</si>
  <si>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</si>
  <si>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</si>
  <si>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</si>
  <si>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</si>
  <si>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</si>
  <si>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</si>
  <si>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</si>
  <si>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</si>
  <si>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</si>
  <si>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</si>
  <si>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</si>
  <si>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</si>
  <si>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</si>
  <si>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</si>
  <si>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</si>
  <si>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</si>
  <si>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</si>
  <si>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</si>
  <si>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</si>
  <si>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</si>
  <si>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</si>
  <si>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</si>
  <si>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</si>
  <si>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</si>
  <si>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</si>
  <si>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</si>
  <si>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</si>
  <si>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</si>
  <si>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</si>
  <si>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</si>
  <si>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</si>
  <si>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</si>
  <si>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</si>
  <si>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</si>
  <si>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</si>
  <si>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</si>
  <si>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</si>
  <si>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</si>
  <si>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</si>
  <si>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</si>
  <si>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</si>
  <si>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</si>
  <si>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</si>
  <si>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</si>
  <si>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</si>
  <si>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</si>
  <si>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</si>
  <si>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</si>
  <si>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</si>
  <si>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</si>
  <si>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</si>
  <si>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</si>
  <si>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</si>
  <si>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</si>
  <si>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</si>
  <si>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</si>
  <si>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</si>
  <si>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</si>
  <si>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</si>
  <si>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</si>
  <si>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</si>
  <si>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</si>
  <si>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</si>
  <si>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</si>
  <si>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</si>
  <si>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</si>
  <si>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</si>
  <si>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</si>
  <si>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</si>
  <si>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</si>
  <si>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</si>
  <si>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</si>
  <si>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</si>
  <si>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</si>
  <si>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</si>
  <si>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</si>
  <si>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</si>
  <si>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</si>
  <si>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</si>
  <si>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</si>
  <si>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</si>
  <si>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</si>
  <si>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</si>
  <si>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</si>
  <si>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</si>
  <si>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</si>
  <si>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</si>
  <si>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</si>
  <si>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</si>
  <si>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</si>
  <si>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</si>
  <si>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</si>
  <si>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</si>
  <si>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</si>
  <si>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</si>
  <si>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</si>
  <si>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</si>
  <si>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</si>
  <si>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</si>
  <si>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</si>
  <si>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</si>
  <si>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</si>
  <si>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</si>
  <si>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</si>
  <si>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</si>
  <si>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</si>
  <si>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</si>
  <si>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</si>
  <si>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</si>
  <si>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</si>
  <si>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</si>
  <si>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</si>
  <si>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</si>
  <si>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</si>
  <si>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</si>
  <si>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</si>
  <si>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</si>
  <si>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</si>
  <si>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</si>
  <si>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</si>
  <si>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</si>
  <si>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</si>
  <si>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</si>
  <si>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</si>
  <si>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</si>
  <si>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</si>
  <si>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</si>
  <si>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</si>
  <si>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</si>
  <si>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</si>
  <si>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</si>
  <si>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</si>
  <si>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</si>
  <si>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</si>
  <si>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</si>
  <si>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</si>
  <si>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</si>
  <si>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</si>
  <si>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</si>
  <si>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</si>
  <si>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</si>
  <si>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</si>
  <si>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</si>
  <si>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</si>
  <si>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</si>
  <si>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</si>
  <si>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</si>
  <si>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</si>
  <si>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</si>
  <si>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</si>
  <si>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</si>
  <si>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</si>
  <si>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</si>
  <si>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</si>
  <si>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</si>
  <si>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</si>
  <si>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</si>
  <si>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</si>
  <si>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</si>
  <si>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</si>
  <si>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</si>
  <si>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</si>
  <si>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</si>
  <si>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</si>
  <si>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</si>
  <si>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</si>
  <si>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</si>
  <si>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</si>
  <si>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</si>
  <si>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</si>
  <si>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</si>
  <si>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</si>
  <si>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</si>
  <si>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</si>
  <si>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</si>
  <si>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</si>
  <si>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</si>
  <si>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</si>
  <si>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</si>
  <si>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</si>
  <si>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</si>
  <si>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</si>
  <si>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</si>
  <si>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</si>
  <si>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</si>
  <si>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</si>
  <si>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</si>
  <si>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</si>
  <si>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</si>
  <si>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</si>
  <si>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</si>
  <si>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</si>
  <si>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</si>
  <si>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</si>
  <si>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</si>
  <si>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</si>
  <si>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</si>
  <si>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</si>
  <si>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</si>
  <si>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</si>
  <si>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</si>
  <si>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</si>
  <si>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</si>
  <si>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</si>
  <si>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</si>
  <si>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</si>
  <si>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</si>
  <si>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</si>
  <si>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</si>
  <si>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</si>
  <si>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</si>
  <si>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</si>
  <si>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</si>
  <si>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</si>
  <si>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</si>
  <si>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</si>
  <si>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</si>
  <si>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</si>
  <si>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</si>
  <si>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</si>
  <si>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</si>
  <si>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</si>
  <si>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</si>
  <si>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</si>
  <si>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</si>
  <si>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</si>
  <si>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</si>
  <si>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</si>
  <si>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</si>
  <si>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</si>
  <si>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</si>
  <si>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</si>
  <si>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</si>
  <si>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</si>
  <si>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</si>
  <si>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</si>
  <si>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</si>
  <si>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</si>
  <si>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</si>
  <si>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</si>
  <si>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</si>
  <si>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</si>
  <si>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</si>
  <si>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</si>
  <si>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</si>
  <si>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</si>
  <si>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</si>
  <si>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</si>
  <si>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</si>
  <si>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</si>
  <si>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</si>
  <si>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</si>
  <si>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</si>
  <si>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</si>
  <si>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</si>
  <si>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</si>
  <si>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</si>
  <si>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</si>
  <si>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</si>
  <si>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</si>
  <si>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</si>
  <si>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</si>
  <si>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</si>
  <si>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</si>
  <si>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</si>
  <si>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</si>
  <si>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</si>
  <si>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</si>
  <si>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</si>
  <si>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</si>
  <si>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</si>
  <si>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</si>
  <si>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</si>
  <si>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</si>
  <si>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</si>
  <si>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</si>
  <si>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</si>
  <si>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</si>
  <si>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</si>
  <si>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</si>
  <si>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</si>
  <si>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</si>
  <si>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</si>
  <si>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</si>
  <si>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</si>
  <si>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</si>
  <si>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</si>
  <si>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</si>
  <si>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</si>
  <si>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</si>
  <si>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</si>
  <si>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</si>
  <si>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</si>
  <si>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</si>
  <si>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</si>
  <si>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</si>
  <si>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</si>
  <si>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</si>
  <si>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</si>
  <si>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</si>
  <si>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</si>
  <si>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</si>
  <si>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</si>
  <si>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</si>
  <si>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</si>
  <si>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</si>
  <si>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</si>
  <si>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</si>
  <si>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</si>
  <si>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</si>
  <si>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</si>
  <si>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</si>
  <si>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</si>
  <si>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</si>
  <si>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</si>
  <si>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</si>
  <si>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</si>
  <si>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</si>
  <si>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</si>
  <si>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</si>
  <si>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</si>
  <si>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</si>
  <si>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</si>
  <si>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</si>
  <si>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</si>
  <si>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</si>
  <si>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</si>
  <si>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</si>
  <si>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</si>
  <si>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</si>
  <si>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</si>
  <si>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</si>
  <si>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</si>
  <si>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</si>
  <si>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</si>
  <si>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</si>
  <si>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</si>
  <si>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</si>
  <si>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</si>
  <si>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</si>
  <si>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</si>
  <si>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</si>
  <si>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</si>
  <si>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</si>
  <si>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</si>
  <si>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</si>
  <si>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</si>
  <si>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</si>
  <si>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</si>
  <si>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</si>
  <si>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</si>
  <si>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</si>
  <si>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</si>
  <si>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</si>
  <si>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</si>
  <si>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</si>
  <si>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</si>
  <si>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</si>
  <si>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</si>
  <si>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</si>
  <si>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</si>
  <si>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</si>
  <si>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</si>
  <si>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</si>
  <si>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</si>
  <si>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</si>
  <si>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</si>
  <si>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</si>
  <si>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</si>
  <si>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</si>
  <si>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</si>
  <si>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</si>
  <si>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</si>
  <si>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</si>
  <si>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</si>
  <si>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</si>
  <si>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</si>
  <si>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</si>
  <si>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</si>
  <si>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</si>
  <si>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</si>
  <si>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</si>
  <si>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</si>
  <si>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</si>
  <si>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</si>
  <si>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</si>
  <si>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</si>
  <si>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</si>
  <si>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</si>
  <si>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</si>
  <si>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</si>
  <si>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</si>
  <si>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</si>
  <si>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</si>
  <si>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</si>
  <si>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</si>
  <si>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</si>
  <si>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</si>
  <si>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</si>
  <si>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</si>
  <si>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</si>
  <si>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</si>
  <si>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</si>
  <si>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</si>
  <si>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</si>
  <si>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</si>
  <si>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</si>
  <si>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</si>
  <si>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</si>
  <si>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</si>
  <si>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</si>
  <si>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</si>
  <si>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</si>
  <si>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</si>
  <si>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</si>
  <si>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</si>
  <si>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</si>
  <si>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</si>
  <si>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</si>
  <si>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</si>
  <si>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</si>
  <si>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</si>
  <si>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</si>
  <si>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</si>
  <si>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</si>
  <si>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</si>
  <si>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</si>
  <si>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</si>
  <si>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</si>
  <si>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</si>
  <si>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</si>
  <si>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</si>
  <si>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</si>
  <si>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</si>
  <si>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</si>
  <si>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</si>
  <si>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</si>
  <si>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</si>
  <si>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</si>
  <si>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</si>
  <si>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</si>
  <si>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</si>
  <si>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</si>
  <si>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</si>
  <si>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</si>
  <si>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</si>
  <si>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</si>
  <si>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</si>
  <si>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</si>
  <si>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</si>
  <si>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</si>
  <si>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</si>
  <si>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</si>
  <si>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</si>
  <si>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</si>
  <si>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</si>
  <si>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</si>
  <si>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</si>
  <si>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</si>
  <si>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</si>
  <si>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</si>
  <si>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</si>
  <si>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</si>
  <si>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</si>
  <si>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</si>
  <si>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</si>
  <si>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</si>
  <si>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</si>
  <si>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</si>
  <si>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</si>
  <si>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</si>
  <si>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</si>
  <si>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</si>
  <si>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</si>
  <si>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</si>
  <si>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</si>
  <si>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</si>
  <si>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</si>
  <si>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</si>
  <si>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</si>
  <si>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</si>
  <si>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</si>
  <si>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</si>
  <si>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</si>
  <si>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</si>
  <si>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</si>
  <si>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</si>
  <si>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</si>
  <si>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</si>
  <si>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</si>
  <si>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</si>
  <si>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</si>
  <si>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</si>
  <si>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</si>
  <si>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</si>
  <si>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</si>
  <si>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</si>
  <si>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</si>
  <si>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</si>
  <si>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</si>
  <si>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</si>
  <si>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</si>
  <si>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</si>
  <si>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</si>
  <si>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</si>
  <si>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</si>
  <si>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</si>
  <si>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</si>
  <si>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</si>
  <si>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</si>
  <si>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</si>
  <si>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</si>
  <si>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</si>
  <si>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</si>
  <si>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</si>
  <si>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</si>
  <si>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</si>
  <si>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</si>
  <si>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</si>
  <si>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</si>
  <si>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</si>
  <si>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</si>
  <si>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</si>
  <si>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</si>
  <si>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</si>
  <si>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</si>
  <si>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</si>
  <si>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</si>
  <si>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</si>
  <si>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</si>
  <si>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</si>
  <si>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</si>
  <si>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</si>
  <si>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</si>
  <si>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</si>
  <si>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</si>
  <si>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</si>
  <si>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</si>
  <si>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</si>
  <si>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</si>
  <si>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</si>
  <si>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</si>
  <si>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</si>
  <si>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</si>
  <si>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</si>
  <si>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</si>
  <si>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</si>
  <si>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</si>
  <si>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</si>
  <si>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</si>
  <si>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</si>
  <si>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</si>
  <si>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</si>
  <si>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</si>
  <si>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</si>
  <si>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</si>
  <si>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</si>
  <si>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</si>
  <si>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</si>
  <si>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</si>
  <si>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</si>
  <si>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</si>
  <si>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</si>
  <si>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</si>
  <si>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</si>
  <si>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</si>
  <si>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</si>
  <si>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</si>
  <si>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</si>
  <si>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</si>
  <si>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</si>
  <si>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</si>
  <si>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</si>
  <si>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</si>
  <si>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</si>
  <si>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</si>
  <si>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</si>
  <si>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</si>
  <si>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</si>
  <si>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</si>
  <si>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</si>
  <si>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</si>
  <si>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</si>
  <si>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</si>
  <si>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</si>
  <si>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</si>
  <si>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</si>
  <si>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</si>
  <si>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</si>
  <si>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</si>
  <si>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</si>
  <si>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</si>
  <si>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</si>
  <si>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</si>
  <si>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</si>
  <si>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</si>
  <si>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</si>
  <si>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</si>
  <si>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</si>
  <si>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</si>
  <si>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</si>
  <si>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</si>
  <si>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</si>
  <si>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</si>
  <si>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</si>
  <si>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</si>
  <si>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</si>
  <si>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</si>
  <si>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</si>
  <si>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</si>
  <si>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</si>
  <si>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</si>
  <si>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</si>
  <si>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</si>
  <si>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</si>
  <si>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</si>
  <si>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</si>
  <si>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</si>
  <si>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</si>
  <si>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</si>
  <si>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</si>
  <si>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</si>
  <si>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</si>
  <si>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</si>
  <si>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</si>
  <si>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</si>
  <si>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</si>
  <si>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</si>
  <si>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</si>
  <si>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</si>
  <si>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</si>
  <si>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</si>
  <si>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</si>
  <si>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</si>
  <si>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</si>
  <si>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</si>
  <si>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</si>
  <si>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</si>
  <si>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</si>
  <si>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</si>
  <si>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</si>
  <si>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</si>
  <si>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</si>
  <si>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</si>
  <si>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</si>
  <si>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</si>
  <si>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</si>
  <si>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</si>
  <si>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</si>
  <si>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</si>
  <si>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</si>
  <si>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</si>
  <si>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</si>
  <si>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</si>
  <si>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</si>
  <si>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</si>
  <si>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</si>
  <si>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</si>
  <si>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</si>
  <si>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</si>
  <si>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</si>
  <si>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</si>
  <si>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</si>
  <si>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</si>
  <si>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</si>
  <si>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</si>
  <si>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</si>
  <si>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</si>
  <si>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</si>
  <si>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</si>
  <si>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</si>
  <si>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</si>
  <si>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</si>
  <si>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</si>
  <si>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</si>
  <si>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</si>
  <si>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</si>
  <si>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</si>
  <si>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</si>
  <si>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</si>
  <si>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</si>
  <si>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</si>
  <si>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</si>
  <si>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</si>
  <si>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</si>
  <si>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</si>
  <si>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</si>
  <si>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</si>
  <si>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</si>
  <si>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</si>
  <si>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</si>
  <si>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</si>
  <si>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</si>
  <si>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</si>
  <si>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</si>
  <si>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</si>
  <si>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</si>
  <si>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</si>
  <si>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</si>
  <si>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</si>
  <si>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</si>
  <si>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</si>
  <si>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</si>
  <si>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</si>
  <si>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</si>
  <si>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</si>
  <si>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</si>
  <si>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</si>
  <si>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</si>
  <si>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</si>
  <si>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</si>
  <si>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</si>
  <si>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</si>
  <si>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</si>
  <si>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</si>
  <si>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</si>
  <si>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</si>
  <si>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</si>
  <si>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</si>
  <si>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</si>
  <si>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</si>
  <si>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</si>
  <si>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</si>
  <si>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</si>
  <si>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</si>
  <si>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</si>
  <si>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</si>
  <si>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</si>
  <si>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</si>
  <si>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</si>
  <si>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</si>
  <si>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</si>
  <si>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</si>
  <si>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</si>
  <si>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</si>
  <si>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</si>
  <si>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</si>
  <si>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</si>
  <si>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</si>
  <si>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</si>
  <si>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</si>
  <si>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</si>
  <si>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</si>
  <si>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</si>
  <si>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</si>
  <si>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</si>
  <si>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</si>
  <si>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</si>
  <si>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</si>
  <si>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</si>
  <si>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</si>
  <si>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</si>
  <si>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</si>
  <si>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</si>
  <si>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</si>
  <si>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</si>
  <si>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</si>
  <si>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</si>
  <si>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</si>
  <si>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</si>
  <si>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</si>
  <si>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</si>
  <si>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</si>
  <si>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</si>
  <si>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</si>
  <si>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</si>
  <si>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</si>
  <si>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</si>
  <si>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</si>
  <si>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</si>
  <si>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</si>
  <si>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</si>
  <si>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</si>
  <si>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</si>
  <si>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</si>
  <si>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</si>
  <si>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</si>
  <si>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</si>
  <si>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</si>
  <si>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</si>
  <si>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</si>
  <si>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</si>
  <si>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</si>
  <si>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</si>
  <si>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</si>
  <si>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</si>
  <si>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</si>
  <si>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</si>
  <si>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</si>
  <si>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</si>
  <si>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</si>
  <si>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</si>
  <si>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</si>
  <si>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</si>
  <si>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</si>
  <si>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</si>
  <si>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</si>
  <si>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</si>
  <si>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</si>
  <si>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</si>
  <si>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</si>
  <si>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</si>
  <si>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</si>
  <si>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</si>
  <si>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</si>
  <si>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</si>
  <si>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</si>
  <si>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</si>
  <si>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</si>
  <si>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</si>
  <si>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</si>
  <si>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</si>
  <si>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</si>
  <si>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</si>
  <si>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</si>
  <si>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</si>
  <si>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</si>
  <si>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</si>
  <si>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</si>
  <si>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</si>
  <si>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</si>
  <si>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</si>
  <si>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</si>
  <si>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</si>
  <si>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</si>
  <si>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</si>
  <si>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</si>
  <si>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</si>
  <si>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</si>
  <si>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</si>
  <si>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</si>
  <si>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</si>
  <si>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</si>
  <si>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</si>
  <si>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</si>
  <si>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</si>
  <si>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</si>
  <si>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</si>
  <si>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</si>
  <si>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</si>
  <si>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</si>
  <si>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</si>
  <si>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</si>
  <si>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</si>
  <si>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</si>
  <si>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</si>
  <si>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</si>
  <si>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</si>
  <si>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</si>
  <si>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</si>
  <si>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</si>
  <si>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</si>
  <si>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</si>
  <si>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</si>
  <si>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</si>
  <si>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</si>
  <si>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</si>
  <si>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</si>
  <si>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</si>
  <si>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</si>
  <si>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</si>
  <si>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</si>
  <si>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</si>
  <si>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</si>
  <si>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</si>
  <si>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</si>
  <si>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</si>
  <si>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</si>
  <si>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</si>
  <si>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</si>
  <si>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</si>
  <si>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</si>
  <si>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</si>
  <si>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</si>
  <si>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</si>
  <si>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</si>
  <si>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</si>
  <si>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</si>
  <si>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</si>
  <si>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</si>
  <si>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</si>
  <si>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</si>
  <si>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</si>
  <si>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</si>
  <si>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</si>
  <si>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</si>
  <si>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</si>
  <si>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</si>
  <si>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</si>
  <si>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</si>
  <si>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</si>
  <si>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</si>
  <si>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</si>
  <si>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</si>
  <si>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</si>
  <si>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</si>
  <si>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</si>
  <si>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</si>
  <si>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</si>
  <si>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</si>
  <si>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</si>
  <si>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</si>
  <si>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</si>
  <si>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</si>
  <si>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</si>
  <si>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</si>
  <si>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</si>
  <si>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</si>
  <si>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</si>
  <si>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</si>
  <si>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</si>
  <si>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</si>
  <si>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</si>
  <si>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</si>
  <si>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</si>
  <si>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</si>
  <si>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</si>
  <si>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</si>
  <si>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</si>
  <si>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</si>
  <si>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</si>
  <si>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</si>
  <si>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</si>
  <si>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</si>
  <si>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</si>
  <si>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</si>
  <si>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</si>
  <si>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</si>
  <si>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</si>
  <si>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</si>
  <si>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</si>
  <si>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</si>
  <si>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</si>
  <si>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</si>
  <si>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</si>
  <si>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</si>
  <si>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</si>
  <si>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</si>
  <si>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</si>
  <si>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</si>
  <si>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</si>
  <si>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</si>
  <si>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</si>
  <si>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</si>
  <si>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</si>
  <si>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</si>
  <si>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</si>
  <si>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</si>
  <si>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</si>
  <si>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</si>
  <si>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</si>
  <si>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</si>
  <si>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</si>
  <si>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</si>
  <si>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</si>
  <si>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</si>
  <si>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</si>
  <si>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</si>
  <si>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</si>
  <si>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</si>
  <si>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</si>
  <si>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</si>
  <si>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</si>
  <si>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</si>
  <si>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</si>
  <si>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</si>
  <si>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</si>
  <si>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</si>
  <si>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</si>
  <si>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</si>
  <si>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</si>
  <si>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</si>
  <si>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</si>
  <si>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</si>
  <si>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</si>
  <si>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</si>
  <si>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</si>
  <si>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</si>
  <si>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</si>
  <si>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</si>
  <si>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</si>
  <si>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</si>
  <si>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</si>
  <si>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</si>
  <si>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</si>
  <si>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</si>
  <si>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</si>
  <si>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</si>
  <si>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</si>
  <si>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</si>
  <si>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</si>
  <si>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</si>
  <si>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</si>
  <si>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</si>
  <si>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</si>
  <si>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</si>
  <si>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</si>
  <si>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</si>
  <si>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</si>
  <si>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</si>
  <si>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</si>
  <si>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</si>
  <si>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</si>
  <si>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</si>
  <si>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</si>
  <si>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</si>
  <si>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</si>
  <si>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</si>
  <si>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</si>
  <si>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</si>
  <si>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</si>
  <si>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</si>
  <si>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</si>
  <si>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</si>
  <si>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</si>
  <si>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</si>
  <si>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</si>
  <si>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</si>
  <si>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</si>
  <si>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</si>
  <si>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</si>
  <si>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</si>
  <si>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</si>
  <si>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</si>
  <si>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</si>
  <si>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</si>
  <si>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</si>
  <si>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</si>
  <si>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</si>
  <si>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</si>
  <si>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</si>
  <si>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</si>
  <si>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</si>
  <si>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</si>
  <si>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</si>
  <si>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</si>
  <si>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</si>
  <si>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</si>
  <si>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</si>
  <si>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</si>
  <si>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</si>
  <si>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</si>
  <si>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</si>
  <si>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</si>
  <si>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</si>
  <si>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</si>
  <si>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</si>
  <si>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</si>
  <si>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</si>
  <si>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</si>
  <si>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</si>
  <si>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</si>
  <si>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</si>
  <si>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</si>
  <si>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</si>
  <si>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</si>
  <si>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</si>
  <si>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</si>
  <si>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</si>
  <si>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</si>
  <si>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</si>
  <si>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</si>
  <si>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</si>
  <si>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</si>
  <si>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</si>
  <si>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</si>
  <si>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</si>
  <si>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</si>
  <si>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</si>
  <si>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</si>
  <si>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</si>
  <si>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</si>
  <si>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</si>
  <si>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</si>
  <si>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</si>
  <si>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</si>
  <si>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</si>
  <si>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</si>
  <si>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</si>
  <si>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</si>
  <si>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</si>
  <si>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</si>
  <si>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</si>
  <si>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</si>
  <si>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</si>
  <si>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</si>
  <si>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</si>
  <si>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</si>
  <si>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</si>
  <si>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</si>
  <si>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</si>
  <si>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</si>
  <si>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</si>
  <si>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</si>
  <si>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</si>
  <si>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</si>
  <si>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</si>
  <si>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</si>
  <si>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</si>
  <si>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</si>
  <si>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</si>
  <si>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</si>
  <si>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</si>
  <si>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</si>
  <si>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</si>
  <si>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</si>
  <si>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</si>
  <si>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</si>
  <si>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</si>
  <si>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</si>
  <si>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</si>
  <si>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</si>
  <si>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</si>
  <si>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</si>
  <si>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</si>
  <si>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</si>
  <si>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</si>
  <si>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</si>
  <si>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</si>
  <si>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</si>
  <si>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</si>
  <si>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</si>
  <si>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</si>
  <si>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</si>
  <si>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</si>
  <si>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</si>
  <si>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</si>
  <si>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</si>
  <si>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</si>
  <si>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</si>
  <si>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</si>
  <si>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</si>
  <si>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</si>
  <si>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</si>
  <si>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</si>
  <si>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</si>
  <si>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</si>
  <si>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</si>
  <si>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</si>
  <si>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</si>
  <si>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</si>
  <si>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</si>
  <si>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</si>
  <si>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</si>
  <si>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</si>
  <si>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</si>
  <si>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</si>
  <si>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</si>
  <si>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</si>
  <si>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</si>
  <si>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</si>
  <si>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</si>
  <si>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</si>
  <si>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</si>
  <si>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</si>
  <si>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</si>
  <si>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</si>
  <si>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</si>
  <si>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</si>
  <si>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</si>
  <si>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</si>
  <si>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</si>
  <si>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</si>
  <si>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</si>
  <si>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</si>
  <si>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</si>
  <si>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</si>
  <si>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</si>
  <si>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</si>
  <si>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</si>
  <si>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</si>
  <si>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</si>
  <si>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</si>
  <si>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</si>
  <si>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</si>
  <si>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</si>
  <si>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</si>
  <si>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</si>
  <si>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</si>
  <si>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</si>
  <si>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</si>
  <si>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</si>
  <si>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</si>
  <si>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</si>
  <si>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</si>
  <si>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</si>
  <si>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</si>
  <si>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</si>
  <si>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</si>
  <si>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</si>
  <si>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</si>
  <si>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</si>
  <si>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</si>
  <si>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</si>
  <si>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</si>
  <si>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</si>
  <si>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</si>
  <si>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</si>
  <si>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</si>
  <si>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</si>
  <si>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</si>
  <si>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</si>
  <si>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</si>
  <si>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</si>
  <si>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</si>
  <si>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</si>
  <si>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</si>
  <si>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</si>
  <si>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</si>
  <si>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</si>
  <si>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</si>
  <si>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</si>
  <si>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</si>
  <si>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</si>
  <si>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</si>
  <si>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</si>
  <si>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</si>
  <si>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</si>
  <si>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</si>
  <si>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</si>
  <si>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</si>
  <si>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</si>
  <si>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</si>
  <si>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</si>
  <si>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</si>
  <si>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</si>
  <si>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</si>
  <si>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</si>
  <si>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</si>
  <si>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</si>
  <si>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</si>
  <si>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</si>
  <si>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</si>
  <si>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</si>
  <si>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</si>
  <si>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</si>
  <si>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</si>
  <si>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</si>
  <si>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</si>
  <si>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</si>
  <si>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</si>
  <si>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</si>
  <si>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</si>
  <si>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</si>
  <si>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</si>
  <si>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</si>
  <si>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</si>
  <si>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</si>
  <si>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</si>
  <si>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</si>
  <si>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</si>
  <si>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</si>
  <si>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</si>
  <si>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</si>
  <si>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</si>
  <si>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</si>
  <si>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</si>
  <si>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</si>
  <si>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</si>
  <si>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</si>
  <si>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</si>
  <si>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</si>
  <si>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</si>
  <si>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</si>
  <si>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</si>
  <si>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</si>
  <si>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</si>
  <si>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</si>
  <si>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</si>
  <si>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</si>
  <si>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</si>
  <si>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</si>
  <si>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</si>
  <si>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</si>
  <si>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</si>
  <si>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</si>
  <si>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</si>
  <si>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</si>
  <si>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</si>
  <si>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</si>
  <si>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</si>
  <si>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</si>
  <si>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</si>
  <si>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</si>
  <si>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</si>
  <si>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</si>
  <si>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</si>
  <si>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</si>
  <si>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</si>
  <si>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</si>
  <si>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</si>
  <si>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</si>
  <si>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</si>
  <si>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</si>
  <si>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</si>
  <si>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</si>
  <si>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</si>
  <si>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</si>
  <si>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</si>
  <si>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</si>
  <si>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</si>
  <si>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</si>
  <si>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</si>
  <si>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</si>
  <si>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</si>
  <si>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</si>
  <si>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</si>
  <si>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</si>
  <si>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</si>
  <si>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</si>
  <si>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</si>
  <si>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</si>
  <si>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</si>
  <si>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</si>
  <si>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</si>
  <si>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</si>
  <si>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</si>
  <si>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</si>
  <si>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</si>
  <si>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</si>
  <si>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</si>
  <si>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</si>
  <si>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</si>
  <si>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</si>
  <si>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</si>
  <si>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</si>
  <si>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</si>
  <si>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</si>
  <si>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</si>
  <si>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</si>
  <si>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</si>
  <si>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</si>
  <si>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</si>
  <si>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</si>
  <si>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</si>
  <si>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</si>
  <si>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</si>
  <si>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</si>
  <si>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</si>
  <si>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</si>
  <si>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</si>
  <si>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</si>
  <si>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</si>
  <si>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</si>
  <si>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</si>
  <si>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</si>
  <si>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</si>
  <si>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</si>
  <si>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</si>
  <si>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</si>
  <si>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</si>
  <si>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</si>
  <si>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</si>
  <si>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</si>
  <si>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</si>
  <si>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</si>
  <si>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</si>
  <si>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</si>
  <si>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</si>
  <si>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</si>
  <si>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</si>
  <si>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</si>
  <si>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</si>
  <si>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</si>
  <si>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</si>
  <si>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</si>
  <si>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</si>
  <si>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</si>
  <si>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</si>
  <si>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</si>
  <si>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</si>
  <si>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</si>
  <si>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</si>
  <si>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</si>
  <si>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</si>
  <si>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</si>
  <si>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</si>
  <si>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</si>
  <si>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</si>
  <si>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</si>
  <si>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</si>
  <si>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</si>
  <si>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</si>
  <si>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</si>
  <si>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</si>
  <si>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</si>
  <si>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</si>
  <si>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</si>
  <si>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</si>
  <si>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</si>
  <si>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</si>
  <si>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</si>
  <si>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</si>
  <si>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</si>
  <si>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</si>
  <si>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</si>
  <si>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</si>
  <si>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</si>
  <si>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</si>
  <si>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</si>
  <si>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</si>
  <si>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</si>
  <si>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</si>
  <si>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</si>
  <si>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</si>
  <si>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</si>
  <si>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</si>
  <si>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</si>
  <si>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</si>
  <si>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</si>
  <si>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</si>
  <si>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</si>
  <si>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</si>
  <si>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</si>
  <si>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</si>
  <si>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</si>
  <si>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</si>
  <si>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</si>
  <si>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</si>
  <si>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</si>
  <si>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</si>
  <si>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</si>
  <si>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</si>
  <si>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</si>
  <si>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</si>
  <si>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</si>
  <si>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</si>
  <si>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</si>
  <si>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</si>
  <si>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</si>
  <si>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</si>
  <si>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</si>
  <si>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</si>
  <si>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</si>
  <si>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</si>
  <si>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</si>
  <si>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</si>
  <si>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</si>
  <si>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</si>
  <si>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</si>
  <si>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</si>
  <si>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</si>
  <si>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</si>
  <si>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</si>
  <si>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</si>
  <si>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</si>
  <si>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</si>
  <si>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</si>
  <si>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</si>
  <si>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</si>
  <si>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Verify that the BIOS shall display the VBIOS/GOP version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</si>
  <si>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</si>
  <si>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</si>
  <si>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</si>
  <si>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</si>
  <si>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</si>
  <si>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</si>
  <si>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</si>
  <si>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</si>
  <si>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</si>
  <si>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</si>
  <si>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</si>
  <si>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</si>
  <si>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</si>
  <si>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</si>
  <si>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</si>
  <si>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</si>
  <si>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</si>
  <si>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</si>
  <si>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</si>
  <si>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</si>
  <si>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</si>
  <si>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</si>
  <si>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</si>
  <si>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</si>
  <si>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</si>
  <si>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</si>
  <si>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</si>
  <si>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</si>
  <si>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</si>
  <si>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</si>
  <si>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</si>
  <si>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</si>
  <si>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</si>
  <si>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</si>
  <si>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Verify Touch function test using TouchPad post S3 cycle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</si>
  <si>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</si>
  <si>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</si>
  <si>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</si>
  <si>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</si>
  <si>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</si>
  <si>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</si>
  <si>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</si>
  <si>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</si>
  <si>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</si>
  <si>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</si>
  <si>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</si>
  <si>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</si>
  <si>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</si>
  <si>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</si>
  <si>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</si>
  <si>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</si>
  <si>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</si>
  <si>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</si>
  <si>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</si>
  <si>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</si>
  <si>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</si>
  <si>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</si>
  <si>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</si>
  <si>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</si>
  <si>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</si>
  <si>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</si>
  <si>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</si>
  <si>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</si>
  <si>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</si>
  <si>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</si>
  <si>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</si>
  <si>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</si>
  <si>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</si>
  <si>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</si>
  <si>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</si>
  <si>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</si>
  <si>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</si>
  <si>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</si>
  <si>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</si>
  <si>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</si>
  <si>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</si>
  <si>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</si>
  <si>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</si>
  <si>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</si>
  <si>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</si>
  <si>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</si>
  <si>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</si>
  <si>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</si>
  <si>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</si>
  <si>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</si>
  <si>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</si>
  <si>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</si>
  <si>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</si>
  <si>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</si>
  <si>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</si>
  <si>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</si>
  <si>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</si>
  <si>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</si>
  <si>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</si>
  <si>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</si>
  <si>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</si>
  <si>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</si>
  <si>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</si>
  <si>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</si>
  <si>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</si>
  <si>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</si>
  <si>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</si>
  <si>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</si>
  <si>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</si>
  <si>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</si>
  <si>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</si>
  <si>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</si>
  <si>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</si>
  <si>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</si>
  <si>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</si>
  <si>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</si>
  <si>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</si>
  <si>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</si>
  <si>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</si>
  <si>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</si>
  <si>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</si>
  <si>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</si>
  <si>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</si>
  <si>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</si>
  <si>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</si>
  <si>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</si>
  <si>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</si>
  <si>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</si>
  <si>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</si>
  <si>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</si>
  <si>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</si>
  <si>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</si>
  <si>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</si>
  <si>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</si>
  <si>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</si>
  <si>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</si>
  <si>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</si>
  <si>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</si>
  <si>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</si>
  <si>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</si>
  <si>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</si>
  <si>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</si>
  <si>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</si>
  <si>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</si>
  <si>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</si>
  <si>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</si>
  <si>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</si>
  <si>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</si>
  <si>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</si>
  <si>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</si>
  <si>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</si>
  <si>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</si>
  <si>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</si>
  <si>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</si>
  <si>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</si>
  <si>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</si>
  <si>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</si>
  <si>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</si>
  <si>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</si>
  <si>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</si>
  <si>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</si>
  <si>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</si>
  <si>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</si>
  <si>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</si>
  <si>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</si>
  <si>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</si>
  <si>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</si>
  <si>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</si>
  <si>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</si>
  <si>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</si>
  <si>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</si>
  <si>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</si>
  <si>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</si>
  <si>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</si>
  <si>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</si>
  <si>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</si>
  <si>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</si>
  <si>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</si>
  <si>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</si>
  <si>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</si>
  <si>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</si>
  <si>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</si>
  <si>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</si>
  <si>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</si>
  <si>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</si>
  <si>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</si>
  <si>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</si>
  <si>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</si>
  <si>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</si>
  <si>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</si>
  <si>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</si>
  <si>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</si>
  <si>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</si>
  <si>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</si>
  <si>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</si>
  <si>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</si>
  <si>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</si>
  <si>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</si>
  <si>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</si>
  <si>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</si>
  <si>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</si>
  <si>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</si>
  <si>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</si>
  <si>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</si>
  <si>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</si>
  <si>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</si>
  <si>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</si>
  <si>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</si>
  <si>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</si>
  <si>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</si>
  <si>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</si>
  <si>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</si>
  <si>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</si>
  <si>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</si>
  <si>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</si>
  <si>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</si>
  <si>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</si>
  <si>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</si>
  <si>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</si>
  <si>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</si>
  <si>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</si>
  <si>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</si>
  <si>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</si>
  <si>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</si>
  <si>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</si>
  <si>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</si>
  <si>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</si>
  <si>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</si>
  <si>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</si>
  <si>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</si>
  <si>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</si>
  <si>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</si>
  <si>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</si>
  <si>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</si>
  <si>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</si>
  <si>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</si>
  <si>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</si>
  <si>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</si>
  <si>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</si>
  <si>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</si>
  <si>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</si>
  <si>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</si>
  <si>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</si>
  <si>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</si>
  <si>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</si>
  <si>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</si>
  <si>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</si>
  <si>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</si>
  <si>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</si>
  <si>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</si>
  <si>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NA</t>
  </si>
  <si>
    <t>WWAN</t>
  </si>
  <si>
    <t xml:space="preserve">PCIe-X16 Slot </t>
  </si>
  <si>
    <t>S3 cycle ignored</t>
  </si>
  <si>
    <t>Touchpad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</si>
  <si>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</si>
  <si>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</si>
  <si>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</si>
  <si>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</si>
  <si>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</si>
  <si>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</si>
  <si>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</si>
  <si>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</si>
  <si>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</si>
  <si>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</si>
  <si>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</si>
  <si>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</si>
  <si>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</si>
  <si>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</si>
  <si>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</si>
  <si>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</si>
  <si>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</si>
  <si>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</si>
  <si>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</si>
  <si>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Assignee</t>
  </si>
  <si>
    <t>Checked with DP display</t>
  </si>
  <si>
    <t>current link speed ignored</t>
  </si>
  <si>
    <t xml:space="preserve"> </t>
  </si>
  <si>
    <t>ADL_MR02_RXA1-XXXADPP_CPSF_SEP4_03710408_CVF_2022WW16.7.1.bin</t>
  </si>
  <si>
    <t>ignore s3</t>
  </si>
  <si>
    <t>scan matrix</t>
  </si>
  <si>
    <t xml:space="preserve">Validate the number of CPU Core enumeration under OS </t>
  </si>
  <si>
    <t xml:space="preserve">Validate USB4 Dock Device functionality on hot insert and removal </t>
  </si>
  <si>
    <t>checked with DP</t>
  </si>
  <si>
    <t>verified with PC10</t>
  </si>
  <si>
    <t>Harshitha</t>
  </si>
  <si>
    <t>Priyanka</t>
  </si>
  <si>
    <t>obtained 0.75</t>
  </si>
  <si>
    <t>verified with mouse and keyboard</t>
  </si>
  <si>
    <t>Verify SMBIOS type 1 provides System information</t>
  </si>
  <si>
    <t>Date</t>
  </si>
  <si>
    <t>Checked with DP</t>
  </si>
  <si>
    <t>Checked with EOM Bit 01</t>
  </si>
  <si>
    <t>Comments</t>
  </si>
  <si>
    <t>ADL_MR02_RXA1-XXXADPP_CPSF_SEP4_03710408_CVF_2022WW24.2.1.bin</t>
  </si>
  <si>
    <t>Aishwarya</t>
  </si>
  <si>
    <t>Type-C</t>
  </si>
  <si>
    <t xml:space="preserve">Verify HDMI &amp; DP hot-plug functionality, with default display connected </t>
  </si>
  <si>
    <t>Type C</t>
  </si>
  <si>
    <t>passed</t>
  </si>
  <si>
    <t>Ramya</t>
  </si>
  <si>
    <t>Working on consumer</t>
  </si>
  <si>
    <t>Passed</t>
  </si>
  <si>
    <t>Gopika</t>
  </si>
  <si>
    <t>ignored step 2</t>
  </si>
  <si>
    <t>Savitha</t>
  </si>
  <si>
    <t>Divya</t>
  </si>
  <si>
    <t>When booting into OS and detecting changes in OS should trigger notification tones</t>
  </si>
  <si>
    <t>ignored step 19</t>
  </si>
  <si>
    <t>Bhanu</t>
  </si>
  <si>
    <t>verified with IPU CAMERA</t>
  </si>
  <si>
    <t>hecked with DP+edp Display</t>
  </si>
  <si>
    <t>priyanka</t>
  </si>
  <si>
    <t>ignore step 28</t>
  </si>
  <si>
    <t>Vishnu</t>
  </si>
  <si>
    <t>VccIn VR Settings not applicable</t>
  </si>
  <si>
    <t>checked with efi shell9/12/2022</t>
  </si>
  <si>
    <t>verefied with wake system using power button</t>
  </si>
  <si>
    <t>checked with hid:int3533</t>
  </si>
  <si>
    <t>testmenu</t>
  </si>
  <si>
    <t>vishnu</t>
  </si>
  <si>
    <t>verified in mmio</t>
  </si>
  <si>
    <t>Verify multiple global reset functionality cycles check in SUT with Debug BIOS</t>
  </si>
  <si>
    <t xml:space="preserve">checked with automation </t>
  </si>
  <si>
    <t>ADL-M-SV2-CONS-22.34.3.50</t>
  </si>
  <si>
    <t>V3365_00_319_SV2</t>
  </si>
  <si>
    <t>{"CPU":"C1", "MEMORY":"DDR5 1 DPC"}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</si>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</sst>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CC0000"/>
      <name val="Calibri"/>
      <family val="2"/>
      <scheme val="minor"/>
    </font>
    <font>
      <sz val="9"/>
      <color rgb="FF000000"/>
      <name val="Times New Roman"/>
      <family val="1"/>
    </font>
    <font>
      <u/>
      <sz val="10"/>
      <color rgb="FF0563C1"/>
      <name val="Intel Clear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14" fontId="0" fillId="0" borderId="0" xfId="0" applyNumberFormat="1" applyFill="1"/>
    <xf numFmtId="0" fontId="0" fillId="0" borderId="0" xfId="0" applyFill="1"/>
    <xf numFmtId="0" fontId="8" fillId="0" borderId="0" xfId="0" applyFont="1" applyFill="1"/>
    <xf numFmtId="15" fontId="0" fillId="0" borderId="0" xfId="0" applyNumberFormat="1" applyFill="1"/>
    <xf numFmtId="0" fontId="7" fillId="0" borderId="0" xfId="0" applyFont="1" applyFill="1"/>
    <xf numFmtId="16" fontId="0" fillId="0" borderId="0" xfId="0" applyNumberFormat="1" applyFill="1"/>
    <xf numFmtId="0" fontId="4" fillId="0" borderId="0" xfId="0" applyFont="1" applyFill="1"/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0" fillId="0" borderId="0" xfId="0" applyFont="1" applyFill="1"/>
    <xf numFmtId="0" fontId="0" fillId="6" borderId="0" xfId="0" applyFill="1"/>
    <xf numFmtId="0" fontId="1" fillId="7" borderId="0" xfId="0" applyFont="1" applyFill="1"/>
    <xf numFmtId="0" fontId="11" fillId="8" borderId="0" xfId="0" applyFont="1" applyFill="1" applyAlignment="1">
      <alignment horizontal="left"/>
    </xf>
    <xf numFmtId="0" fontId="6" fillId="0" borderId="0" xfId="0" applyFont="1" applyFill="1" applyAlignment="1"/>
    <xf numFmtId="0" fontId="2" fillId="9" borderId="0" xfId="0" applyFont="1" applyFill="1"/>
    <xf numFmtId="0" fontId="12" fillId="0" borderId="0" xfId="0" applyFont="1"/>
    <xf numFmtId="14" fontId="5" fillId="0" borderId="0" xfId="0" applyNumberFormat="1" applyFont="1" applyFill="1"/>
    <xf numFmtId="0" fontId="2" fillId="6" borderId="0" xfId="0" applyFont="1" applyFill="1"/>
    <xf numFmtId="14" fontId="0" fillId="6" borderId="0" xfId="0" applyNumberFormat="1" applyFill="1"/>
    <xf numFmtId="0" fontId="0" fillId="0" borderId="0" xfId="0" applyFill="1" applyBorder="1"/>
    <xf numFmtId="0" fontId="0" fillId="6" borderId="0" xfId="0" applyFill="1" applyBorder="1"/>
    <xf numFmtId="0" fontId="1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671" Type="http://schemas.openxmlformats.org/officeDocument/2006/relationships/revisionLog" Target="revisionLog670.xml"/><Relationship Id="rId299" Type="http://schemas.openxmlformats.org/officeDocument/2006/relationships/revisionLog" Target="revisionLog299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23.xml"/><Relationship Id="rId531" Type="http://schemas.openxmlformats.org/officeDocument/2006/relationships/revisionLog" Target="revisionLog530.xml"/><Relationship Id="rId629" Type="http://schemas.openxmlformats.org/officeDocument/2006/relationships/revisionLog" Target="revisionLog628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5.xml"/><Relationship Id="rId573" Type="http://schemas.openxmlformats.org/officeDocument/2006/relationships/revisionLog" Target="revisionLog572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2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4.xml"/><Relationship Id="rId682" Type="http://schemas.openxmlformats.org/officeDocument/2006/relationships/revisionLog" Target="revisionLog681.xml"/><Relationship Id="rId640" Type="http://schemas.openxmlformats.org/officeDocument/2006/relationships/revisionLog" Target="revisionLog639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4.xml"/><Relationship Id="rId542" Type="http://schemas.openxmlformats.org/officeDocument/2006/relationships/revisionLog" Target="revisionLog541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76.xml"/><Relationship Id="rId500" Type="http://schemas.openxmlformats.org/officeDocument/2006/relationships/revisionLog" Target="revisionLog499.xml"/><Relationship Id="rId584" Type="http://schemas.openxmlformats.org/officeDocument/2006/relationships/revisionLog" Target="revisionLog583.xml"/><Relationship Id="rId181" Type="http://schemas.openxmlformats.org/officeDocument/2006/relationships/revisionLog" Target="revisionLog181.xml"/><Relationship Id="rId402" Type="http://schemas.openxmlformats.org/officeDocument/2006/relationships/revisionLog" Target="revisionLog401.xml"/><Relationship Id="rId5" Type="http://schemas.openxmlformats.org/officeDocument/2006/relationships/revisionLog" Target="revisionLog5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5.xml"/><Relationship Id="rId693" Type="http://schemas.openxmlformats.org/officeDocument/2006/relationships/revisionLog" Target="revisionLog692.xml"/><Relationship Id="rId707" Type="http://schemas.openxmlformats.org/officeDocument/2006/relationships/revisionLog" Target="revisionLog706.xml"/><Relationship Id="rId444" Type="http://schemas.openxmlformats.org/officeDocument/2006/relationships/revisionLog" Target="revisionLog443.xml"/><Relationship Id="rId651" Type="http://schemas.openxmlformats.org/officeDocument/2006/relationships/revisionLog" Target="revisionLog650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5.xml"/><Relationship Id="rId553" Type="http://schemas.openxmlformats.org/officeDocument/2006/relationships/revisionLog" Target="revisionLog552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87.xml"/><Relationship Id="rId511" Type="http://schemas.openxmlformats.org/officeDocument/2006/relationships/revisionLog" Target="revisionLog510.xml"/><Relationship Id="rId609" Type="http://schemas.openxmlformats.org/officeDocument/2006/relationships/revisionLog" Target="revisionLog608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2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94.xml"/><Relationship Id="rId497" Type="http://schemas.openxmlformats.org/officeDocument/2006/relationships/revisionLog" Target="revisionLog496.xml"/><Relationship Id="rId620" Type="http://schemas.openxmlformats.org/officeDocument/2006/relationships/revisionLog" Target="revisionLog619.xml"/><Relationship Id="rId718" Type="http://schemas.openxmlformats.org/officeDocument/2006/relationships/revisionLog" Target="revisionLog717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4.xml"/><Relationship Id="rId662" Type="http://schemas.openxmlformats.org/officeDocument/2006/relationships/revisionLog" Target="revisionLog661.xml"/><Relationship Id="rId357" Type="http://schemas.openxmlformats.org/officeDocument/2006/relationships/revisionLog" Target="revisionLog356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4.xml"/><Relationship Id="rId522" Type="http://schemas.openxmlformats.org/officeDocument/2006/relationships/revisionLog" Target="revisionLog521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63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8.xml"/><Relationship Id="rId424" Type="http://schemas.openxmlformats.org/officeDocument/2006/relationships/revisionLog" Target="revisionLog423.xml"/><Relationship Id="rId631" Type="http://schemas.openxmlformats.org/officeDocument/2006/relationships/revisionLog" Target="revisionLog630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5.xml"/><Relationship Id="rId673" Type="http://schemas.openxmlformats.org/officeDocument/2006/relationships/revisionLog" Target="revisionLog672.xml"/><Relationship Id="rId270" Type="http://schemas.openxmlformats.org/officeDocument/2006/relationships/revisionLog" Target="revisionLog270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5.xml"/><Relationship Id="rId533" Type="http://schemas.openxmlformats.org/officeDocument/2006/relationships/revisionLog" Target="revisionLog532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7.xml"/><Relationship Id="rId575" Type="http://schemas.openxmlformats.org/officeDocument/2006/relationships/revisionLog" Target="revisionLog574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4.xml"/><Relationship Id="rId642" Type="http://schemas.openxmlformats.org/officeDocument/2006/relationships/revisionLog" Target="revisionLog641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76.xml"/><Relationship Id="rId600" Type="http://schemas.openxmlformats.org/officeDocument/2006/relationships/revisionLog" Target="revisionLog599.xml"/><Relationship Id="rId684" Type="http://schemas.openxmlformats.org/officeDocument/2006/relationships/revisionLog" Target="revisionLog683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501.xml"/><Relationship Id="rId337" Type="http://schemas.openxmlformats.org/officeDocument/2006/relationships/revisionLog" Target="revisionLog3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8.xml"/><Relationship Id="rId586" Type="http://schemas.openxmlformats.org/officeDocument/2006/relationships/revisionLog" Target="revisionLog585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43.xml"/><Relationship Id="rId7" Type="http://schemas.openxmlformats.org/officeDocument/2006/relationships/revisionLog" Target="revisionLog7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45.xml"/><Relationship Id="rId653" Type="http://schemas.openxmlformats.org/officeDocument/2006/relationships/revisionLog" Target="revisionLog652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89.xml"/><Relationship Id="rId404" Type="http://schemas.openxmlformats.org/officeDocument/2006/relationships/revisionLog" Target="revisionLog403.xml"/><Relationship Id="rId611" Type="http://schemas.openxmlformats.org/officeDocument/2006/relationships/revisionLog" Target="revisionLog61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7.xml"/><Relationship Id="rId695" Type="http://schemas.openxmlformats.org/officeDocument/2006/relationships/revisionLog" Target="revisionLog694.xml"/><Relationship Id="rId709" Type="http://schemas.openxmlformats.org/officeDocument/2006/relationships/revisionLog" Target="revisionLog708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12.xml"/><Relationship Id="rId597" Type="http://schemas.openxmlformats.org/officeDocument/2006/relationships/revisionLog" Target="revisionLog596.xml"/><Relationship Id="rId720" Type="http://schemas.openxmlformats.org/officeDocument/2006/relationships/revisionLog" Target="revisionLog719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7.xml"/><Relationship Id="rId555" Type="http://schemas.openxmlformats.org/officeDocument/2006/relationships/revisionLog" Target="revisionLog554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56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4.xml"/><Relationship Id="rId622" Type="http://schemas.openxmlformats.org/officeDocument/2006/relationships/revisionLog" Target="revisionLog621.xml"/><Relationship Id="rId664" Type="http://schemas.openxmlformats.org/officeDocument/2006/relationships/revisionLog" Target="revisionLog663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16.xml"/><Relationship Id="rId524" Type="http://schemas.openxmlformats.org/officeDocument/2006/relationships/revisionLog" Target="revisionLog523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58.xml"/><Relationship Id="rId566" Type="http://schemas.openxmlformats.org/officeDocument/2006/relationships/revisionLog" Target="revisionLog565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69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5.xml"/><Relationship Id="rId633" Type="http://schemas.openxmlformats.org/officeDocument/2006/relationships/revisionLog" Target="revisionLog632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67.xml"/><Relationship Id="rId675" Type="http://schemas.openxmlformats.org/officeDocument/2006/relationships/revisionLog" Target="revisionLog674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27.xml"/><Relationship Id="rId535" Type="http://schemas.openxmlformats.org/officeDocument/2006/relationships/revisionLog" Target="revisionLog534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6.xml"/><Relationship Id="rId700" Type="http://schemas.openxmlformats.org/officeDocument/2006/relationships/revisionLog" Target="revisionLog699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0.xml"/><Relationship Id="rId602" Type="http://schemas.openxmlformats.org/officeDocument/2006/relationships/revisionLog" Target="revisionLog601.xml"/><Relationship Id="rId132" Type="http://schemas.openxmlformats.org/officeDocument/2006/relationships/revisionLog" Target="revisionLog132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8.xml"/><Relationship Id="rId686" Type="http://schemas.openxmlformats.org/officeDocument/2006/relationships/revisionLog" Target="revisionLog685.xml"/><Relationship Id="rId437" Type="http://schemas.openxmlformats.org/officeDocument/2006/relationships/revisionLog" Target="revisionLog436.xml"/><Relationship Id="rId644" Type="http://schemas.openxmlformats.org/officeDocument/2006/relationships/revisionLog" Target="revisionLog643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38.xml"/><Relationship Id="rId546" Type="http://schemas.openxmlformats.org/officeDocument/2006/relationships/revisionLog" Target="revisionLog545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89.xml"/><Relationship Id="rId504" Type="http://schemas.openxmlformats.org/officeDocument/2006/relationships/revisionLog" Target="revisionLog503.xml"/><Relationship Id="rId711" Type="http://schemas.openxmlformats.org/officeDocument/2006/relationships/revisionLog" Target="revisionLog710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85.xml"/><Relationship Id="rId406" Type="http://schemas.openxmlformats.org/officeDocument/2006/relationships/revisionLog" Target="revisionLog405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49.xml"/><Relationship Id="rId588" Type="http://schemas.openxmlformats.org/officeDocument/2006/relationships/revisionLog" Target="revisionLog587.xml"/><Relationship Id="rId392" Type="http://schemas.openxmlformats.org/officeDocument/2006/relationships/revisionLog" Target="revisionLog391.xml"/><Relationship Id="rId613" Type="http://schemas.openxmlformats.org/officeDocument/2006/relationships/revisionLog" Target="revisionLog612.xml"/><Relationship Id="rId697" Type="http://schemas.openxmlformats.org/officeDocument/2006/relationships/revisionLog" Target="revisionLog696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47.xml"/><Relationship Id="rId655" Type="http://schemas.openxmlformats.org/officeDocument/2006/relationships/revisionLog" Target="revisionLog654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1.xml"/><Relationship Id="rId515" Type="http://schemas.openxmlformats.org/officeDocument/2006/relationships/revisionLog" Target="revisionLog514.xml"/><Relationship Id="rId722" Type="http://schemas.openxmlformats.org/officeDocument/2006/relationships/revisionLog" Target="revisionLog72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56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0.xml"/><Relationship Id="rId599" Type="http://schemas.openxmlformats.org/officeDocument/2006/relationships/revisionLog" Target="revisionLog598.xml"/><Relationship Id="rId196" Type="http://schemas.openxmlformats.org/officeDocument/2006/relationships/revisionLog" Target="revisionLog196.xml"/><Relationship Id="rId417" Type="http://schemas.openxmlformats.org/officeDocument/2006/relationships/revisionLog" Target="revisionLog416.xml"/><Relationship Id="rId624" Type="http://schemas.openxmlformats.org/officeDocument/2006/relationships/revisionLog" Target="revisionLog623.xml"/><Relationship Id="rId459" Type="http://schemas.openxmlformats.org/officeDocument/2006/relationships/revisionLog" Target="revisionLog458.xml"/><Relationship Id="rId666" Type="http://schemas.openxmlformats.org/officeDocument/2006/relationships/revisionLog" Target="revisionLog665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69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8.xml"/><Relationship Id="rId526" Type="http://schemas.openxmlformats.org/officeDocument/2006/relationships/revisionLog" Target="revisionLog525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29.xml"/><Relationship Id="rId568" Type="http://schemas.openxmlformats.org/officeDocument/2006/relationships/revisionLog" Target="revisionLog567.xml"/><Relationship Id="rId428" Type="http://schemas.openxmlformats.org/officeDocument/2006/relationships/revisionLog" Target="revisionLog427.xml"/><Relationship Id="rId635" Type="http://schemas.openxmlformats.org/officeDocument/2006/relationships/revisionLog" Target="revisionLog634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1.xml"/><Relationship Id="rId677" Type="http://schemas.openxmlformats.org/officeDocument/2006/relationships/revisionLog" Target="revisionLog676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0.xml"/><Relationship Id="rId702" Type="http://schemas.openxmlformats.org/officeDocument/2006/relationships/revisionLog" Target="revisionLog701.xml"/><Relationship Id="rId232" Type="http://schemas.openxmlformats.org/officeDocument/2006/relationships/revisionLog" Target="revisionLog232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78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36.xml"/><Relationship Id="rId341" Type="http://schemas.openxmlformats.org/officeDocument/2006/relationships/revisionLog" Target="revisionLog340.xml"/><Relationship Id="rId439" Type="http://schemas.openxmlformats.org/officeDocument/2006/relationships/revisionLog" Target="revisionLog438.xml"/><Relationship Id="rId646" Type="http://schemas.openxmlformats.org/officeDocument/2006/relationships/revisionLog" Target="revisionLog645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2.xml"/><Relationship Id="rId590" Type="http://schemas.openxmlformats.org/officeDocument/2006/relationships/revisionLog" Target="revisionLog589.xml"/><Relationship Id="rId604" Type="http://schemas.openxmlformats.org/officeDocument/2006/relationships/revisionLog" Target="revisionLog603.xml"/><Relationship Id="rId201" Type="http://schemas.openxmlformats.org/officeDocument/2006/relationships/revisionLog" Target="revisionLog201.xml"/><Relationship Id="rId285" Type="http://schemas.openxmlformats.org/officeDocument/2006/relationships/revisionLog" Target="revisionLog285.xml"/><Relationship Id="rId506" Type="http://schemas.openxmlformats.org/officeDocument/2006/relationships/revisionLog" Target="revisionLog505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49.xml"/><Relationship Id="rId688" Type="http://schemas.openxmlformats.org/officeDocument/2006/relationships/revisionLog" Target="revisionLog687.xml"/><Relationship Id="rId492" Type="http://schemas.openxmlformats.org/officeDocument/2006/relationships/revisionLog" Target="revisionLog491.xml"/><Relationship Id="rId713" Type="http://schemas.openxmlformats.org/officeDocument/2006/relationships/revisionLog" Target="revisionLog712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09.xml"/><Relationship Id="rId548" Type="http://schemas.openxmlformats.org/officeDocument/2006/relationships/revisionLog" Target="revisionLog547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3.xml"/><Relationship Id="rId408" Type="http://schemas.openxmlformats.org/officeDocument/2006/relationships/revisionLog" Target="revisionLog407.xml"/><Relationship Id="rId615" Type="http://schemas.openxmlformats.org/officeDocument/2006/relationships/revisionLog" Target="revisionLog614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56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8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16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60.xml"/><Relationship Id="rId559" Type="http://schemas.openxmlformats.org/officeDocument/2006/relationships/revisionLog" Target="revisionLog558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2.xml"/><Relationship Id="rId570" Type="http://schemas.openxmlformats.org/officeDocument/2006/relationships/revisionLog" Target="revisionLog569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0.xml"/><Relationship Id="rId419" Type="http://schemas.openxmlformats.org/officeDocument/2006/relationships/revisionLog" Target="revisionLog418.xml"/><Relationship Id="rId626" Type="http://schemas.openxmlformats.org/officeDocument/2006/relationships/revisionLog" Target="revisionLog625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29.xml"/><Relationship Id="rId668" Type="http://schemas.openxmlformats.org/officeDocument/2006/relationships/revisionLog" Target="revisionLog667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27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1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3.xml"/><Relationship Id="rId581" Type="http://schemas.openxmlformats.org/officeDocument/2006/relationships/revisionLog" Target="revisionLog580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1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8.xml"/><Relationship Id="rId637" Type="http://schemas.openxmlformats.org/officeDocument/2006/relationships/revisionLog" Target="revisionLog636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40.xml"/><Relationship Id="rId539" Type="http://schemas.openxmlformats.org/officeDocument/2006/relationships/revisionLog" Target="revisionLog538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2.xml"/><Relationship Id="rId690" Type="http://schemas.openxmlformats.org/officeDocument/2006/relationships/revisionLog" Target="revisionLog689.xml"/><Relationship Id="rId704" Type="http://schemas.openxmlformats.org/officeDocument/2006/relationships/revisionLog" Target="revisionLog703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43" Type="http://schemas.openxmlformats.org/officeDocument/2006/relationships/revisionLog" Target="revisionLog342.xml"/><Relationship Id="rId550" Type="http://schemas.openxmlformats.org/officeDocument/2006/relationships/revisionLog" Target="revisionLog549.xml"/><Relationship Id="rId82" Type="http://schemas.openxmlformats.org/officeDocument/2006/relationships/revisionLog" Target="revisionLog82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4.xml"/><Relationship Id="rId592" Type="http://schemas.openxmlformats.org/officeDocument/2006/relationships/revisionLog" Target="revisionLog591.xml"/><Relationship Id="rId606" Type="http://schemas.openxmlformats.org/officeDocument/2006/relationships/revisionLog" Target="revisionLog605.xml"/><Relationship Id="rId648" Type="http://schemas.openxmlformats.org/officeDocument/2006/relationships/revisionLog" Target="revisionLog647.xml"/><Relationship Id="rId245" Type="http://schemas.openxmlformats.org/officeDocument/2006/relationships/revisionLog" Target="revisionLog245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09.xml"/><Relationship Id="rId452" Type="http://schemas.openxmlformats.org/officeDocument/2006/relationships/revisionLog" Target="revisionLog451.xml"/><Relationship Id="rId494" Type="http://schemas.openxmlformats.org/officeDocument/2006/relationships/revisionLog" Target="revisionLog493.xml"/><Relationship Id="rId508" Type="http://schemas.openxmlformats.org/officeDocument/2006/relationships/revisionLog" Target="revisionLog507.xml"/><Relationship Id="rId715" Type="http://schemas.openxmlformats.org/officeDocument/2006/relationships/revisionLog" Target="revisionLog714.xml"/><Relationship Id="rId105" Type="http://schemas.openxmlformats.org/officeDocument/2006/relationships/revisionLog" Target="revisionLog105.xml"/><Relationship Id="rId147" Type="http://schemas.openxmlformats.org/officeDocument/2006/relationships/revisionLog" Target="revisionLog147.xml"/><Relationship Id="rId312" Type="http://schemas.openxmlformats.org/officeDocument/2006/relationships/revisionLog" Target="revisionLog311.xml"/><Relationship Id="rId354" Type="http://schemas.openxmlformats.org/officeDocument/2006/relationships/revisionLog" Target="revisionLog353.xml"/><Relationship Id="rId51" Type="http://schemas.openxmlformats.org/officeDocument/2006/relationships/revisionLog" Target="revisionLog51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5.xml"/><Relationship Id="rId561" Type="http://schemas.openxmlformats.org/officeDocument/2006/relationships/revisionLog" Target="revisionLog560.xml"/><Relationship Id="rId617" Type="http://schemas.openxmlformats.org/officeDocument/2006/relationships/revisionLog" Target="revisionLog616.xml"/><Relationship Id="rId659" Type="http://schemas.openxmlformats.org/officeDocument/2006/relationships/revisionLog" Target="revisionLog658.xml"/><Relationship Id="rId214" Type="http://schemas.openxmlformats.org/officeDocument/2006/relationships/revisionLog" Target="revisionLog214.xml"/><Relationship Id="rId256" Type="http://schemas.openxmlformats.org/officeDocument/2006/relationships/revisionLog" Target="revisionLog256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420.xml"/><Relationship Id="rId463" Type="http://schemas.openxmlformats.org/officeDocument/2006/relationships/revisionLog" Target="revisionLog462.xml"/><Relationship Id="rId519" Type="http://schemas.openxmlformats.org/officeDocument/2006/relationships/revisionLog" Target="revisionLog518.xml"/><Relationship Id="rId670" Type="http://schemas.openxmlformats.org/officeDocument/2006/relationships/revisionLog" Target="revisionLog669.xml"/><Relationship Id="rId3" Type="http://schemas.openxmlformats.org/officeDocument/2006/relationships/revisionLog" Target="revisionLog3.xml"/><Relationship Id="rId235" Type="http://schemas.openxmlformats.org/officeDocument/2006/relationships/revisionLog" Target="revisionLog235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99.xml"/><Relationship Id="rId442" Type="http://schemas.openxmlformats.org/officeDocument/2006/relationships/revisionLog" Target="revisionLog441.xml"/><Relationship Id="rId484" Type="http://schemas.openxmlformats.org/officeDocument/2006/relationships/revisionLog" Target="revisionLog483.xml"/><Relationship Id="rId705" Type="http://schemas.openxmlformats.org/officeDocument/2006/relationships/revisionLog" Target="revisionLog704.xml"/><Relationship Id="rId116" Type="http://schemas.openxmlformats.org/officeDocument/2006/relationships/revisionLog" Target="revisionLog116.xml"/><Relationship Id="rId158" Type="http://schemas.openxmlformats.org/officeDocument/2006/relationships/revisionLog" Target="revisionLog158.xml"/><Relationship Id="rId323" Type="http://schemas.openxmlformats.org/officeDocument/2006/relationships/revisionLog" Target="revisionLog322.xml"/><Relationship Id="rId530" Type="http://schemas.openxmlformats.org/officeDocument/2006/relationships/revisionLog" Target="revisionLog529.xml"/><Relationship Id="rId137" Type="http://schemas.openxmlformats.org/officeDocument/2006/relationships/revisionLog" Target="revisionLog137.xml"/><Relationship Id="rId302" Type="http://schemas.openxmlformats.org/officeDocument/2006/relationships/revisionLog" Target="revisionLog302.xml"/><Relationship Id="rId344" Type="http://schemas.openxmlformats.org/officeDocument/2006/relationships/revisionLog" Target="revisionLog343.xml"/><Relationship Id="rId691" Type="http://schemas.openxmlformats.org/officeDocument/2006/relationships/revisionLog" Target="revisionLog690.xml"/><Relationship Id="rId20" Type="http://schemas.openxmlformats.org/officeDocument/2006/relationships/revisionLog" Target="revisionLog20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4.xml"/><Relationship Id="rId572" Type="http://schemas.openxmlformats.org/officeDocument/2006/relationships/revisionLog" Target="revisionLog571.xml"/><Relationship Id="rId628" Type="http://schemas.openxmlformats.org/officeDocument/2006/relationships/revisionLog" Target="revisionLog627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5.xml"/><Relationship Id="rId551" Type="http://schemas.openxmlformats.org/officeDocument/2006/relationships/revisionLog" Target="revisionLog550.xml"/><Relationship Id="rId593" Type="http://schemas.openxmlformats.org/officeDocument/2006/relationships/revisionLog" Target="revisionLog592.xml"/><Relationship Id="rId607" Type="http://schemas.openxmlformats.org/officeDocument/2006/relationships/revisionLog" Target="revisionLog606.xml"/><Relationship Id="rId649" Type="http://schemas.openxmlformats.org/officeDocument/2006/relationships/revisionLog" Target="revisionLog648.xml"/><Relationship Id="rId225" Type="http://schemas.openxmlformats.org/officeDocument/2006/relationships/revisionLog" Target="revisionLog225.xml"/><Relationship Id="rId267" Type="http://schemas.openxmlformats.org/officeDocument/2006/relationships/revisionLog" Target="revisionLog267.xml"/><Relationship Id="rId432" Type="http://schemas.openxmlformats.org/officeDocument/2006/relationships/revisionLog" Target="revisionLog431.xml"/><Relationship Id="rId474" Type="http://schemas.openxmlformats.org/officeDocument/2006/relationships/revisionLog" Target="revisionLog473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46" Type="http://schemas.openxmlformats.org/officeDocument/2006/relationships/revisionLog" Target="revisionLog246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0.xml"/><Relationship Id="rId453" Type="http://schemas.openxmlformats.org/officeDocument/2006/relationships/revisionLog" Target="revisionLog452.xml"/><Relationship Id="rId509" Type="http://schemas.openxmlformats.org/officeDocument/2006/relationships/revisionLog" Target="revisionLog508.xml"/><Relationship Id="rId660" Type="http://schemas.openxmlformats.org/officeDocument/2006/relationships/revisionLog" Target="revisionLog659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80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2.xml"/><Relationship Id="rId495" Type="http://schemas.openxmlformats.org/officeDocument/2006/relationships/revisionLog" Target="revisionLog494.xml"/><Relationship Id="rId716" Type="http://schemas.openxmlformats.org/officeDocument/2006/relationships/revisionLog" Target="revisionLog715.xml"/><Relationship Id="rId31" Type="http://schemas.openxmlformats.org/officeDocument/2006/relationships/revisionLog" Target="revisionLog31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3.xml"/><Relationship Id="rId376" Type="http://schemas.openxmlformats.org/officeDocument/2006/relationships/revisionLog" Target="revisionLog375.xml"/><Relationship Id="rId541" Type="http://schemas.openxmlformats.org/officeDocument/2006/relationships/revisionLog" Target="revisionLog540.xml"/><Relationship Id="rId583" Type="http://schemas.openxmlformats.org/officeDocument/2006/relationships/revisionLog" Target="revisionLog582.xml"/><Relationship Id="rId639" Type="http://schemas.openxmlformats.org/officeDocument/2006/relationships/revisionLog" Target="revisionLog638.xml"/><Relationship Id="rId10" Type="http://schemas.openxmlformats.org/officeDocument/2006/relationships/revisionLog" Target="revisionLog10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4.xml"/><Relationship Id="rId397" Type="http://schemas.openxmlformats.org/officeDocument/2006/relationships/revisionLog" Target="revisionLog396.xml"/><Relationship Id="rId520" Type="http://schemas.openxmlformats.org/officeDocument/2006/relationships/revisionLog" Target="revisionLog519.xml"/><Relationship Id="rId562" Type="http://schemas.openxmlformats.org/officeDocument/2006/relationships/revisionLog" Target="revisionLog561.xml"/><Relationship Id="rId618" Type="http://schemas.openxmlformats.org/officeDocument/2006/relationships/revisionLog" Target="revisionLog617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36" Type="http://schemas.openxmlformats.org/officeDocument/2006/relationships/revisionLog" Target="revisionLog236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0.xml"/><Relationship Id="rId443" Type="http://schemas.openxmlformats.org/officeDocument/2006/relationships/revisionLog" Target="revisionLog442.xml"/><Relationship Id="rId650" Type="http://schemas.openxmlformats.org/officeDocument/2006/relationships/revisionLog" Target="revisionLog649.xml"/><Relationship Id="rId215" Type="http://schemas.openxmlformats.org/officeDocument/2006/relationships/revisionLog" Target="revisionLog215.xml"/><Relationship Id="rId257" Type="http://schemas.openxmlformats.org/officeDocument/2006/relationships/revisionLog" Target="revisionLog257.xml"/><Relationship Id="rId422" Type="http://schemas.openxmlformats.org/officeDocument/2006/relationships/revisionLog" Target="revisionLog421.xml"/><Relationship Id="rId464" Type="http://schemas.openxmlformats.org/officeDocument/2006/relationships/revisionLog" Target="revisionLog463.xml"/><Relationship Id="rId303" Type="http://schemas.openxmlformats.org/officeDocument/2006/relationships/revisionLog" Target="revisionLog303.xml"/><Relationship Id="rId485" Type="http://schemas.openxmlformats.org/officeDocument/2006/relationships/revisionLog" Target="revisionLog484.xml"/><Relationship Id="rId692" Type="http://schemas.openxmlformats.org/officeDocument/2006/relationships/revisionLog" Target="revisionLog691.xml"/><Relationship Id="rId706" Type="http://schemas.openxmlformats.org/officeDocument/2006/relationships/revisionLog" Target="revisionLog705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4.xml"/><Relationship Id="rId387" Type="http://schemas.openxmlformats.org/officeDocument/2006/relationships/revisionLog" Target="revisionLog386.xml"/><Relationship Id="rId510" Type="http://schemas.openxmlformats.org/officeDocument/2006/relationships/revisionLog" Target="revisionLog509.xml"/><Relationship Id="rId552" Type="http://schemas.openxmlformats.org/officeDocument/2006/relationships/revisionLog" Target="revisionLog551.xml"/><Relationship Id="rId594" Type="http://schemas.openxmlformats.org/officeDocument/2006/relationships/revisionLog" Target="revisionLog593.xml"/><Relationship Id="rId608" Type="http://schemas.openxmlformats.org/officeDocument/2006/relationships/revisionLog" Target="revisionLog607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412" Type="http://schemas.openxmlformats.org/officeDocument/2006/relationships/revisionLog" Target="revisionLog411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454" Type="http://schemas.openxmlformats.org/officeDocument/2006/relationships/revisionLog" Target="revisionLog453.xml"/><Relationship Id="rId496" Type="http://schemas.openxmlformats.org/officeDocument/2006/relationships/revisionLog" Target="revisionLog495.xml"/><Relationship Id="rId661" Type="http://schemas.openxmlformats.org/officeDocument/2006/relationships/revisionLog" Target="revisionLog660.xml"/><Relationship Id="rId717" Type="http://schemas.openxmlformats.org/officeDocument/2006/relationships/revisionLog" Target="revisionLog716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3.xml"/><Relationship Id="rId356" Type="http://schemas.openxmlformats.org/officeDocument/2006/relationships/revisionLog" Target="revisionLog355.xml"/><Relationship Id="rId398" Type="http://schemas.openxmlformats.org/officeDocument/2006/relationships/revisionLog" Target="revisionLog397.xml"/><Relationship Id="rId521" Type="http://schemas.openxmlformats.org/officeDocument/2006/relationships/revisionLog" Target="revisionLog520.xml"/><Relationship Id="rId563" Type="http://schemas.openxmlformats.org/officeDocument/2006/relationships/revisionLog" Target="revisionLog562.xml"/><Relationship Id="rId619" Type="http://schemas.openxmlformats.org/officeDocument/2006/relationships/revisionLog" Target="revisionLog61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2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4.xml"/><Relationship Id="rId630" Type="http://schemas.openxmlformats.org/officeDocument/2006/relationships/revisionLog" Target="revisionLog629.xml"/><Relationship Id="rId672" Type="http://schemas.openxmlformats.org/officeDocument/2006/relationships/revisionLog" Target="revisionLog671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4.xml"/><Relationship Id="rId367" Type="http://schemas.openxmlformats.org/officeDocument/2006/relationships/revisionLog" Target="revisionLog366.xml"/><Relationship Id="rId532" Type="http://schemas.openxmlformats.org/officeDocument/2006/relationships/revisionLog" Target="revisionLog531.xml"/><Relationship Id="rId574" Type="http://schemas.openxmlformats.org/officeDocument/2006/relationships/revisionLog" Target="revisionLog573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434" Type="http://schemas.openxmlformats.org/officeDocument/2006/relationships/revisionLog" Target="revisionLog433.xml"/><Relationship Id="rId476" Type="http://schemas.openxmlformats.org/officeDocument/2006/relationships/revisionLog" Target="revisionLog475.xml"/><Relationship Id="rId641" Type="http://schemas.openxmlformats.org/officeDocument/2006/relationships/revisionLog" Target="revisionLog640.xml"/><Relationship Id="rId683" Type="http://schemas.openxmlformats.org/officeDocument/2006/relationships/revisionLog" Target="revisionLog682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36" Type="http://schemas.openxmlformats.org/officeDocument/2006/relationships/revisionLog" Target="revisionLog335.xml"/><Relationship Id="rId501" Type="http://schemas.openxmlformats.org/officeDocument/2006/relationships/revisionLog" Target="revisionLog500.xml"/><Relationship Id="rId543" Type="http://schemas.openxmlformats.org/officeDocument/2006/relationships/revisionLog" Target="revisionLog54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77.xml"/><Relationship Id="rId403" Type="http://schemas.openxmlformats.org/officeDocument/2006/relationships/revisionLog" Target="revisionLog402.xml"/><Relationship Id="rId585" Type="http://schemas.openxmlformats.org/officeDocument/2006/relationships/revisionLog" Target="revisionLog584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4.xml"/><Relationship Id="rId487" Type="http://schemas.openxmlformats.org/officeDocument/2006/relationships/revisionLog" Target="revisionLog486.xml"/><Relationship Id="rId610" Type="http://schemas.openxmlformats.org/officeDocument/2006/relationships/revisionLog" Target="revisionLog609.xml"/><Relationship Id="rId652" Type="http://schemas.openxmlformats.org/officeDocument/2006/relationships/revisionLog" Target="revisionLog651.xml"/><Relationship Id="rId694" Type="http://schemas.openxmlformats.org/officeDocument/2006/relationships/revisionLog" Target="revisionLog693.xml"/><Relationship Id="rId708" Type="http://schemas.openxmlformats.org/officeDocument/2006/relationships/revisionLog" Target="revisionLog707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346.xml"/><Relationship Id="rId512" Type="http://schemas.openxmlformats.org/officeDocument/2006/relationships/revisionLog" Target="revisionLog511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8.xml"/><Relationship Id="rId554" Type="http://schemas.openxmlformats.org/officeDocument/2006/relationships/revisionLog" Target="revisionLog553.xml"/><Relationship Id="rId596" Type="http://schemas.openxmlformats.org/officeDocument/2006/relationships/revisionLog" Target="revisionLog595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413.xml"/><Relationship Id="rId456" Type="http://schemas.openxmlformats.org/officeDocument/2006/relationships/revisionLog" Target="revisionLog455.xml"/><Relationship Id="rId498" Type="http://schemas.openxmlformats.org/officeDocument/2006/relationships/revisionLog" Target="revisionLog497.xml"/><Relationship Id="rId621" Type="http://schemas.openxmlformats.org/officeDocument/2006/relationships/revisionLog" Target="revisionLog620.xml"/><Relationship Id="rId663" Type="http://schemas.openxmlformats.org/officeDocument/2006/relationships/revisionLog" Target="revisionLog662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5.xml"/><Relationship Id="rId523" Type="http://schemas.openxmlformats.org/officeDocument/2006/relationships/revisionLog" Target="revisionLog522.xml"/><Relationship Id="rId719" Type="http://schemas.openxmlformats.org/officeDocument/2006/relationships/revisionLog" Target="revisionLog718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7.xml"/><Relationship Id="rId565" Type="http://schemas.openxmlformats.org/officeDocument/2006/relationships/revisionLog" Target="revisionLog564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4.xml"/><Relationship Id="rId467" Type="http://schemas.openxmlformats.org/officeDocument/2006/relationships/revisionLog" Target="revisionLog466.xml"/><Relationship Id="rId632" Type="http://schemas.openxmlformats.org/officeDocument/2006/relationships/revisionLog" Target="revisionLog631.xml"/><Relationship Id="rId271" Type="http://schemas.openxmlformats.org/officeDocument/2006/relationships/revisionLog" Target="revisionLog271.xml"/><Relationship Id="rId674" Type="http://schemas.openxmlformats.org/officeDocument/2006/relationships/revisionLog" Target="revisionLog673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6.xml"/><Relationship Id="rId369" Type="http://schemas.openxmlformats.org/officeDocument/2006/relationships/revisionLog" Target="revisionLog368.xml"/><Relationship Id="rId534" Type="http://schemas.openxmlformats.org/officeDocument/2006/relationships/revisionLog" Target="revisionLog533.xml"/><Relationship Id="rId576" Type="http://schemas.openxmlformats.org/officeDocument/2006/relationships/revisionLog" Target="revisionLog575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79.xml"/><Relationship Id="rId436" Type="http://schemas.openxmlformats.org/officeDocument/2006/relationships/revisionLog" Target="revisionLog435.xml"/><Relationship Id="rId601" Type="http://schemas.openxmlformats.org/officeDocument/2006/relationships/revisionLog" Target="revisionLog600.xml"/><Relationship Id="rId643" Type="http://schemas.openxmlformats.org/officeDocument/2006/relationships/revisionLog" Target="revisionLog642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7.xml"/><Relationship Id="rId685" Type="http://schemas.openxmlformats.org/officeDocument/2006/relationships/revisionLog" Target="revisionLog684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7.xml"/><Relationship Id="rId503" Type="http://schemas.openxmlformats.org/officeDocument/2006/relationships/revisionLog" Target="revisionLog502.xml"/><Relationship Id="rId545" Type="http://schemas.openxmlformats.org/officeDocument/2006/relationships/revisionLog" Target="revisionLog544.xml"/><Relationship Id="rId587" Type="http://schemas.openxmlformats.org/officeDocument/2006/relationships/revisionLog" Target="revisionLog586.xml"/><Relationship Id="rId710" Type="http://schemas.openxmlformats.org/officeDocument/2006/relationships/revisionLog" Target="revisionLog709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0.xml"/><Relationship Id="rId405" Type="http://schemas.openxmlformats.org/officeDocument/2006/relationships/revisionLog" Target="revisionLog404.xml"/><Relationship Id="rId447" Type="http://schemas.openxmlformats.org/officeDocument/2006/relationships/revisionLog" Target="revisionLog446.xml"/><Relationship Id="rId612" Type="http://schemas.openxmlformats.org/officeDocument/2006/relationships/revisionLog" Target="revisionLog611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8.xml"/><Relationship Id="rId654" Type="http://schemas.openxmlformats.org/officeDocument/2006/relationships/revisionLog" Target="revisionLog653.xml"/><Relationship Id="rId696" Type="http://schemas.openxmlformats.org/officeDocument/2006/relationships/revisionLog" Target="revisionLog695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8.xml"/><Relationship Id="rId514" Type="http://schemas.openxmlformats.org/officeDocument/2006/relationships/revisionLog" Target="revisionLog513.xml"/><Relationship Id="rId556" Type="http://schemas.openxmlformats.org/officeDocument/2006/relationships/revisionLog" Target="revisionLog555.xml"/><Relationship Id="rId721" Type="http://schemas.openxmlformats.org/officeDocument/2006/relationships/revisionLog" Target="revisionLog720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59.xml"/><Relationship Id="rId416" Type="http://schemas.openxmlformats.org/officeDocument/2006/relationships/revisionLog" Target="revisionLog415.xml"/><Relationship Id="rId598" Type="http://schemas.openxmlformats.org/officeDocument/2006/relationships/revisionLog" Target="revisionLog597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7.xml"/><Relationship Id="rId623" Type="http://schemas.openxmlformats.org/officeDocument/2006/relationships/revisionLog" Target="revisionLog622.xml"/><Relationship Id="rId665" Type="http://schemas.openxmlformats.org/officeDocument/2006/relationships/revisionLog" Target="revisionLog664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7.xml"/><Relationship Id="rId525" Type="http://schemas.openxmlformats.org/officeDocument/2006/relationships/revisionLog" Target="revisionLog524.xml"/><Relationship Id="rId567" Type="http://schemas.openxmlformats.org/officeDocument/2006/relationships/revisionLog" Target="revisionLog566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0.xml"/><Relationship Id="rId427" Type="http://schemas.openxmlformats.org/officeDocument/2006/relationships/revisionLog" Target="revisionLog426.xml"/><Relationship Id="rId469" Type="http://schemas.openxmlformats.org/officeDocument/2006/relationships/revisionLog" Target="revisionLog468.xml"/><Relationship Id="rId634" Type="http://schemas.openxmlformats.org/officeDocument/2006/relationships/revisionLog" Target="revisionLog633.xml"/><Relationship Id="rId676" Type="http://schemas.openxmlformats.org/officeDocument/2006/relationships/revisionLog" Target="revisionLog675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8.xml"/><Relationship Id="rId480" Type="http://schemas.openxmlformats.org/officeDocument/2006/relationships/revisionLog" Target="revisionLog479.xml"/><Relationship Id="rId536" Type="http://schemas.openxmlformats.org/officeDocument/2006/relationships/revisionLog" Target="revisionLog535.xml"/><Relationship Id="rId701" Type="http://schemas.openxmlformats.org/officeDocument/2006/relationships/revisionLog" Target="revisionLog700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39.xml"/><Relationship Id="rId578" Type="http://schemas.openxmlformats.org/officeDocument/2006/relationships/revisionLog" Target="revisionLog577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1.xml"/><Relationship Id="rId438" Type="http://schemas.openxmlformats.org/officeDocument/2006/relationships/revisionLog" Target="revisionLog437.xml"/><Relationship Id="rId603" Type="http://schemas.openxmlformats.org/officeDocument/2006/relationships/revisionLog" Target="revisionLog602.xml"/><Relationship Id="rId645" Type="http://schemas.openxmlformats.org/officeDocument/2006/relationships/revisionLog" Target="revisionLog644.xml"/><Relationship Id="rId687" Type="http://schemas.openxmlformats.org/officeDocument/2006/relationships/revisionLog" Target="revisionLog686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0.xml"/><Relationship Id="rId505" Type="http://schemas.openxmlformats.org/officeDocument/2006/relationships/revisionLog" Target="revisionLog504.xml"/><Relationship Id="rId712" Type="http://schemas.openxmlformats.org/officeDocument/2006/relationships/revisionLog" Target="revisionLog711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144.xml"/><Relationship Id="rId547" Type="http://schemas.openxmlformats.org/officeDocument/2006/relationships/revisionLog" Target="revisionLog546.xml"/><Relationship Id="rId589" Type="http://schemas.openxmlformats.org/officeDocument/2006/relationships/revisionLog" Target="revisionLog58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0.xml"/><Relationship Id="rId393" Type="http://schemas.openxmlformats.org/officeDocument/2006/relationships/revisionLog" Target="revisionLog392.xml"/><Relationship Id="rId407" Type="http://schemas.openxmlformats.org/officeDocument/2006/relationships/revisionLog" Target="revisionLog406.xml"/><Relationship Id="rId449" Type="http://schemas.openxmlformats.org/officeDocument/2006/relationships/revisionLog" Target="revisionLog448.xml"/><Relationship Id="rId614" Type="http://schemas.openxmlformats.org/officeDocument/2006/relationships/revisionLog" Target="revisionLog613.xml"/><Relationship Id="rId656" Type="http://schemas.openxmlformats.org/officeDocument/2006/relationships/revisionLog" Target="revisionLog655.xml"/><Relationship Id="rId211" Type="http://schemas.openxmlformats.org/officeDocument/2006/relationships/revisionLog" Target="revisionLog211.xml"/><Relationship Id="rId253" Type="http://schemas.openxmlformats.org/officeDocument/2006/relationships/revisionLog" Target="revisionLog253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8.xml"/><Relationship Id="rId460" Type="http://schemas.openxmlformats.org/officeDocument/2006/relationships/revisionLog" Target="revisionLog459.xml"/><Relationship Id="rId516" Type="http://schemas.openxmlformats.org/officeDocument/2006/relationships/revisionLog" Target="revisionLog515.xml"/><Relationship Id="rId698" Type="http://schemas.openxmlformats.org/officeDocument/2006/relationships/revisionLog" Target="revisionLog697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19.xml"/><Relationship Id="rId558" Type="http://schemas.openxmlformats.org/officeDocument/2006/relationships/revisionLog" Target="revisionLog557.xml"/><Relationship Id="rId155" Type="http://schemas.openxmlformats.org/officeDocument/2006/relationships/revisionLog" Target="revisionLog155.xml"/><Relationship Id="rId197" Type="http://schemas.openxmlformats.org/officeDocument/2006/relationships/revisionLog" Target="revisionLog197.xml"/><Relationship Id="rId362" Type="http://schemas.openxmlformats.org/officeDocument/2006/relationships/revisionLog" Target="revisionLog361.xml"/><Relationship Id="rId418" Type="http://schemas.openxmlformats.org/officeDocument/2006/relationships/revisionLog" Target="revisionLog417.xml"/><Relationship Id="rId625" Type="http://schemas.openxmlformats.org/officeDocument/2006/relationships/revisionLog" Target="revisionLog624.xml"/><Relationship Id="rId222" Type="http://schemas.openxmlformats.org/officeDocument/2006/relationships/revisionLog" Target="revisionLog222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0.xml"/><Relationship Id="rId667" Type="http://schemas.openxmlformats.org/officeDocument/2006/relationships/revisionLog" Target="revisionLog666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27" Type="http://schemas.openxmlformats.org/officeDocument/2006/relationships/revisionLog" Target="revisionLog526.xml"/><Relationship Id="rId569" Type="http://schemas.openxmlformats.org/officeDocument/2006/relationships/revisionLog" Target="revisionLog56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31" Type="http://schemas.openxmlformats.org/officeDocument/2006/relationships/revisionLog" Target="revisionLog330.xml"/><Relationship Id="rId373" Type="http://schemas.openxmlformats.org/officeDocument/2006/relationships/revisionLog" Target="revisionLog372.xml"/><Relationship Id="rId429" Type="http://schemas.openxmlformats.org/officeDocument/2006/relationships/revisionLog" Target="revisionLog428.xml"/><Relationship Id="rId580" Type="http://schemas.openxmlformats.org/officeDocument/2006/relationships/revisionLog" Target="revisionLog579.xml"/><Relationship Id="rId636" Type="http://schemas.openxmlformats.org/officeDocument/2006/relationships/revisionLog" Target="revisionLog635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39.xml"/><Relationship Id="rId678" Type="http://schemas.openxmlformats.org/officeDocument/2006/relationships/revisionLog" Target="revisionLog677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75.xml"/><Relationship Id="rId300" Type="http://schemas.openxmlformats.org/officeDocument/2006/relationships/revisionLog" Target="revisionLog300.xml"/><Relationship Id="rId482" Type="http://schemas.openxmlformats.org/officeDocument/2006/relationships/revisionLog" Target="revisionLog481.xml"/><Relationship Id="rId538" Type="http://schemas.openxmlformats.org/officeDocument/2006/relationships/revisionLog" Target="revisionLog537.xml"/><Relationship Id="rId703" Type="http://schemas.openxmlformats.org/officeDocument/2006/relationships/revisionLog" Target="revisionLog702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77" Type="http://schemas.openxmlformats.org/officeDocument/2006/relationships/revisionLog" Target="revisionLog177.xml"/><Relationship Id="rId342" Type="http://schemas.openxmlformats.org/officeDocument/2006/relationships/revisionLog" Target="revisionLog341.xml"/><Relationship Id="rId384" Type="http://schemas.openxmlformats.org/officeDocument/2006/relationships/revisionLog" Target="revisionLog383.xml"/><Relationship Id="rId591" Type="http://schemas.openxmlformats.org/officeDocument/2006/relationships/revisionLog" Target="revisionLog590.xml"/><Relationship Id="rId605" Type="http://schemas.openxmlformats.org/officeDocument/2006/relationships/revisionLog" Target="revisionLog604.xml"/><Relationship Id="rId202" Type="http://schemas.openxmlformats.org/officeDocument/2006/relationships/revisionLog" Target="revisionLog202.xml"/><Relationship Id="rId244" Type="http://schemas.openxmlformats.org/officeDocument/2006/relationships/revisionLog" Target="revisionLog244.xml"/><Relationship Id="rId647" Type="http://schemas.openxmlformats.org/officeDocument/2006/relationships/revisionLog" Target="revisionLog646.xml"/><Relationship Id="rId689" Type="http://schemas.openxmlformats.org/officeDocument/2006/relationships/revisionLog" Target="revisionLog688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86.xml"/><Relationship Id="rId451" Type="http://schemas.openxmlformats.org/officeDocument/2006/relationships/revisionLog" Target="revisionLog450.xml"/><Relationship Id="rId493" Type="http://schemas.openxmlformats.org/officeDocument/2006/relationships/revisionLog" Target="revisionLog492.xml"/><Relationship Id="rId507" Type="http://schemas.openxmlformats.org/officeDocument/2006/relationships/revisionLog" Target="revisionLog506.xml"/><Relationship Id="rId549" Type="http://schemas.openxmlformats.org/officeDocument/2006/relationships/revisionLog" Target="revisionLog548.xml"/><Relationship Id="rId714" Type="http://schemas.openxmlformats.org/officeDocument/2006/relationships/revisionLog" Target="revisionLog713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46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0.xml"/><Relationship Id="rId353" Type="http://schemas.openxmlformats.org/officeDocument/2006/relationships/revisionLog" Target="revisionLog352.xml"/><Relationship Id="rId395" Type="http://schemas.openxmlformats.org/officeDocument/2006/relationships/revisionLog" Target="revisionLog394.xml"/><Relationship Id="rId409" Type="http://schemas.openxmlformats.org/officeDocument/2006/relationships/revisionLog" Target="revisionLog408.xml"/><Relationship Id="rId560" Type="http://schemas.openxmlformats.org/officeDocument/2006/relationships/revisionLog" Target="revisionLog559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19.xml"/><Relationship Id="rId616" Type="http://schemas.openxmlformats.org/officeDocument/2006/relationships/revisionLog" Target="revisionLog615.xml"/><Relationship Id="rId658" Type="http://schemas.openxmlformats.org/officeDocument/2006/relationships/revisionLog" Target="revisionLog657.xml"/><Relationship Id="rId255" Type="http://schemas.openxmlformats.org/officeDocument/2006/relationships/revisionLog" Target="revisionLog255.xml"/><Relationship Id="rId297" Type="http://schemas.openxmlformats.org/officeDocument/2006/relationships/revisionLog" Target="revisionLog297.xml"/><Relationship Id="rId462" Type="http://schemas.openxmlformats.org/officeDocument/2006/relationships/revisionLog" Target="revisionLog461.xml"/><Relationship Id="rId518" Type="http://schemas.openxmlformats.org/officeDocument/2006/relationships/revisionLog" Target="revisionLog517.xml"/><Relationship Id="rId115" Type="http://schemas.openxmlformats.org/officeDocument/2006/relationships/revisionLog" Target="revisionLog115.xml"/><Relationship Id="rId157" Type="http://schemas.openxmlformats.org/officeDocument/2006/relationships/revisionLog" Target="revisionLog157.xml"/><Relationship Id="rId322" Type="http://schemas.openxmlformats.org/officeDocument/2006/relationships/revisionLog" Target="revisionLog321.xml"/><Relationship Id="rId364" Type="http://schemas.openxmlformats.org/officeDocument/2006/relationships/revisionLog" Target="revisionLog363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99.xml"/><Relationship Id="rId571" Type="http://schemas.openxmlformats.org/officeDocument/2006/relationships/revisionLog" Target="revisionLog570.xml"/><Relationship Id="rId627" Type="http://schemas.openxmlformats.org/officeDocument/2006/relationships/revisionLog" Target="revisionLog626.xml"/><Relationship Id="rId669" Type="http://schemas.openxmlformats.org/officeDocument/2006/relationships/revisionLog" Target="revisionLog668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66" Type="http://schemas.openxmlformats.org/officeDocument/2006/relationships/revisionLog" Target="revisionLog266.xml"/><Relationship Id="rId431" Type="http://schemas.openxmlformats.org/officeDocument/2006/relationships/revisionLog" Target="revisionLog430.xml"/><Relationship Id="rId473" Type="http://schemas.openxmlformats.org/officeDocument/2006/relationships/revisionLog" Target="revisionLog472.xml"/><Relationship Id="rId529" Type="http://schemas.openxmlformats.org/officeDocument/2006/relationships/revisionLog" Target="revisionLog528.xml"/><Relationship Id="rId680" Type="http://schemas.openxmlformats.org/officeDocument/2006/relationships/revisionLog" Target="revisionLog679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6.xml"/><Relationship Id="rId168" Type="http://schemas.openxmlformats.org/officeDocument/2006/relationships/revisionLog" Target="revisionLog168.xml"/><Relationship Id="rId333" Type="http://schemas.openxmlformats.org/officeDocument/2006/relationships/revisionLog" Target="revisionLog332.xml"/><Relationship Id="rId540" Type="http://schemas.openxmlformats.org/officeDocument/2006/relationships/revisionLog" Target="revisionLog53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74.xml"/><Relationship Id="rId582" Type="http://schemas.openxmlformats.org/officeDocument/2006/relationships/revisionLog" Target="revisionLog581.xml"/><Relationship Id="rId638" Type="http://schemas.openxmlformats.org/officeDocument/2006/relationships/revisionLog" Target="revisionLog63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CDBDAA6-9E5D-47C9-8EE8-6CEE479EF8F5}" diskRevisions="1" revisionId="6407" version="722">
  <header guid="{A3767D8C-D220-4049-A98B-92201863F163}" dateTime="2022-06-29T12:31:04" maxSheetId="3" userName="Nanjundaswamy, HarshithaX" r:id="rId2">
    <sheetIdMap count="2">
      <sheetId val="1"/>
      <sheetId val="2"/>
    </sheetIdMap>
  </header>
  <header guid="{14C3BF1C-F71C-432A-A09C-706689E9D575}" dateTime="2022-06-29T12:34:40" maxSheetId="3" userName="Nanjundaswamy, HarshithaX" r:id="rId3" minRId="3" maxRId="7">
    <sheetIdMap count="2">
      <sheetId val="1"/>
      <sheetId val="2"/>
    </sheetIdMap>
  </header>
  <header guid="{0A36FBDD-295A-4AC7-9611-59A85B18EC16}" dateTime="2022-06-29T12:35:17" maxSheetId="3" userName="Nanjundaswamy, HarshithaX" r:id="rId4" minRId="8" maxRId="9">
    <sheetIdMap count="2">
      <sheetId val="1"/>
      <sheetId val="2"/>
    </sheetIdMap>
  </header>
  <header guid="{AAB40DC3-B6F2-4188-B9F1-622446A91AC5}" dateTime="2022-06-29T12:35:48" maxSheetId="3" userName="Nanjundaswamy, HarshithaX" r:id="rId5" minRId="10" maxRId="11">
    <sheetIdMap count="2">
      <sheetId val="1"/>
      <sheetId val="2"/>
    </sheetIdMap>
  </header>
  <header guid="{24D0F123-0C9B-4251-BE25-61775A6B7463}" dateTime="2022-06-29T12:36:16" maxSheetId="3" userName="Nanjundaswamy, HarshithaX" r:id="rId6" minRId="12" maxRId="13">
    <sheetIdMap count="2">
      <sheetId val="1"/>
      <sheetId val="2"/>
    </sheetIdMap>
  </header>
  <header guid="{3A2D0CA6-D44B-42C0-8F48-703F5D7623F0}" dateTime="2022-06-29T12:37:21" maxSheetId="3" userName="Nanjundaswamy, HarshithaX" r:id="rId7" minRId="14" maxRId="15">
    <sheetIdMap count="2">
      <sheetId val="1"/>
      <sheetId val="2"/>
    </sheetIdMap>
  </header>
  <header guid="{53B9F224-8A76-41F8-BEF7-9263BF6A5DF3}" dateTime="2022-06-29T12:37:55" maxSheetId="3" userName="Nanjundaswamy, HarshithaX" r:id="rId8" minRId="16" maxRId="17">
    <sheetIdMap count="2">
      <sheetId val="1"/>
      <sheetId val="2"/>
    </sheetIdMap>
  </header>
  <header guid="{305B108D-D8EE-4D33-BE7C-7A58F75E930D}" dateTime="2022-06-29T12:38:39" maxSheetId="3" userName="Nanjundaswamy, HarshithaX" r:id="rId9" minRId="18" maxRId="19">
    <sheetIdMap count="2">
      <sheetId val="1"/>
      <sheetId val="2"/>
    </sheetIdMap>
  </header>
  <header guid="{7AA649B2-0C2D-4A0C-98BB-F3F9E464562E}" dateTime="2022-06-29T13:04:24" maxSheetId="3" userName="Nanjundaswamy, HarshithaX" r:id="rId10" minRId="20" maxRId="23">
    <sheetIdMap count="2">
      <sheetId val="1"/>
      <sheetId val="2"/>
    </sheetIdMap>
  </header>
  <header guid="{4050BBC0-F420-418D-BB49-0EE4EC073D0C}" dateTime="2022-06-29T13:07:23" maxSheetId="3" userName="Nanjundaswamy, HarshithaX" r:id="rId11" minRId="24" maxRId="27">
    <sheetIdMap count="2">
      <sheetId val="1"/>
      <sheetId val="2"/>
    </sheetIdMap>
  </header>
  <header guid="{CC097DC7-77C6-4379-941B-ADB2CBA66586}" dateTime="2022-06-29T13:10:23" maxSheetId="3" userName="Marikanti, PriyankaX B" r:id="rId12" minRId="28" maxRId="33">
    <sheetIdMap count="2">
      <sheetId val="1"/>
      <sheetId val="2"/>
    </sheetIdMap>
  </header>
  <header guid="{78FD8210-FEA0-4448-B2F0-A0BCFFBEDFF1}" dateTime="2022-06-29T13:10:46" maxSheetId="3" userName="Nanjundaswamy, HarshithaX" r:id="rId13" minRId="34" maxRId="35">
    <sheetIdMap count="2">
      <sheetId val="1"/>
      <sheetId val="2"/>
    </sheetIdMap>
  </header>
  <header guid="{8BB86608-5700-45EF-9E5C-0D6339B077F7}" dateTime="2022-06-29T13:19:24" maxSheetId="3" userName="Nanjundaswamy, HarshithaX" r:id="rId14" minRId="36" maxRId="40">
    <sheetIdMap count="2">
      <sheetId val="1"/>
      <sheetId val="2"/>
    </sheetIdMap>
  </header>
  <header guid="{168A44BC-D63A-4458-8DA1-D73F943A78B5}" dateTime="2022-06-29T14:26:23" maxSheetId="3" userName="Nanjundaswamy, HarshithaX" r:id="rId15" minRId="43" maxRId="45">
    <sheetIdMap count="2">
      <sheetId val="1"/>
      <sheetId val="2"/>
    </sheetIdMap>
  </header>
  <header guid="{FCDE95A1-378F-476E-A2D3-8F85ECB92A2A}" dateTime="2022-06-29T14:28:31" maxSheetId="3" userName="Nanjundaswamy, HarshithaX" r:id="rId16" minRId="46" maxRId="47">
    <sheetIdMap count="2">
      <sheetId val="1"/>
      <sheetId val="2"/>
    </sheetIdMap>
  </header>
  <header guid="{FE7F14A0-BDBC-4E85-86F8-EFD53B8747F6}" dateTime="2022-06-29T14:30:20" maxSheetId="3" userName="Nanjundaswamy, HarshithaX" r:id="rId17" minRId="48" maxRId="49">
    <sheetIdMap count="2">
      <sheetId val="1"/>
      <sheetId val="2"/>
    </sheetIdMap>
  </header>
  <header guid="{84A939A0-4E4D-4145-8A1B-686BD9B1202E}" dateTime="2022-06-29T14:30:59" maxSheetId="3" userName="Nanjundaswamy, HarshithaX" r:id="rId18" minRId="50" maxRId="51">
    <sheetIdMap count="2">
      <sheetId val="1"/>
      <sheetId val="2"/>
    </sheetIdMap>
  </header>
  <header guid="{32B7C960-F957-48E5-9159-EF2B67B5DC4F}" dateTime="2022-06-29T14:31:28" maxSheetId="3" userName="Nanjundaswamy, HarshithaX" r:id="rId19" minRId="52" maxRId="54">
    <sheetIdMap count="2">
      <sheetId val="1"/>
      <sheetId val="2"/>
    </sheetIdMap>
  </header>
  <header guid="{8519A7F5-70AB-4223-A0F2-6C9677827DFA}" dateTime="2022-06-29T14:35:12" maxSheetId="3" userName="Nanjundaswamy, HarshithaX" r:id="rId20" minRId="55" maxRId="59">
    <sheetIdMap count="2">
      <sheetId val="1"/>
      <sheetId val="2"/>
    </sheetIdMap>
  </header>
  <header guid="{0E8BFD3C-33B6-467A-BDEE-0904EA2566CE}" dateTime="2022-06-29T14:37:04" maxSheetId="3" userName="Nanjundaswamy, HarshithaX" r:id="rId21" minRId="60" maxRId="62">
    <sheetIdMap count="2">
      <sheetId val="1"/>
      <sheetId val="2"/>
    </sheetIdMap>
  </header>
  <header guid="{4B940C14-90A1-47C4-9E9C-1892BE835817}" dateTime="2022-06-29T14:47:37" maxSheetId="3" userName="Nanjundaswamy, HarshithaX" r:id="rId22" minRId="63" maxRId="65">
    <sheetIdMap count="2">
      <sheetId val="1"/>
      <sheetId val="2"/>
    </sheetIdMap>
  </header>
  <header guid="{E07B5901-AF8E-4562-A6FC-02754A5E9ABF}" dateTime="2022-06-29T15:05:31" maxSheetId="3" userName="Nanjundaswamy, HarshithaX" r:id="rId23" minRId="66" maxRId="68">
    <sheetIdMap count="2">
      <sheetId val="1"/>
      <sheetId val="2"/>
    </sheetIdMap>
  </header>
  <header guid="{41DA81E4-2A23-4ED3-901F-63BDA147290B}" dateTime="2022-06-29T15:10:38" maxSheetId="3" userName="Marikanti, PriyankaX B" r:id="rId24" minRId="69" maxRId="78">
    <sheetIdMap count="2">
      <sheetId val="1"/>
      <sheetId val="2"/>
    </sheetIdMap>
  </header>
  <header guid="{0819F800-3A08-4ABB-B3DB-CDB5F6DA8007}" dateTime="2022-06-29T15:18:46" maxSheetId="3" userName="Nanjundaswamy, HarshithaX" r:id="rId25" minRId="79" maxRId="82">
    <sheetIdMap count="2">
      <sheetId val="1"/>
      <sheetId val="2"/>
    </sheetIdMap>
  </header>
  <header guid="{05F05209-431B-4ECE-B6D8-276A1E52BA15}" dateTime="2022-06-29T15:21:39" maxSheetId="3" userName="U, SavithaX B" r:id="rId26">
    <sheetIdMap count="2">
      <sheetId val="1"/>
      <sheetId val="2"/>
    </sheetIdMap>
  </header>
  <header guid="{44625250-C465-4ABE-BA20-7D31F48365AC}" dateTime="2022-06-29T15:22:55" maxSheetId="3" userName="Nanjundaswamy, HarshithaX" r:id="rId27" minRId="85" maxRId="87">
    <sheetIdMap count="2">
      <sheetId val="1"/>
      <sheetId val="2"/>
    </sheetIdMap>
  </header>
  <header guid="{54B2503E-A8D7-4F52-A52C-6C5F03877BC6}" dateTime="2022-06-29T15:54:37" maxSheetId="3" userName="Nanjundaswamy, HarshithaX" r:id="rId28" minRId="88" maxRId="90">
    <sheetIdMap count="2">
      <sheetId val="1"/>
      <sheetId val="2"/>
    </sheetIdMap>
  </header>
  <header guid="{ED9D2E82-BF97-46F1-9C67-F1BF5EAC53BA}" dateTime="2022-06-29T16:07:44" maxSheetId="3" userName="Nanjundaswamy, HarshithaX" r:id="rId29" minRId="91" maxRId="92">
    <sheetIdMap count="2">
      <sheetId val="1"/>
      <sheetId val="2"/>
    </sheetIdMap>
  </header>
  <header guid="{4089BF31-B113-4F2A-9D94-13865AA13F64}" dateTime="2022-06-29T16:10:56" maxSheetId="3" userName="Nanjundaswamy, HarshithaX" r:id="rId30" minRId="95" maxRId="96">
    <sheetIdMap count="2">
      <sheetId val="1"/>
      <sheetId val="2"/>
    </sheetIdMap>
  </header>
  <header guid="{C6550BA1-38CE-43EF-94CE-ABAEE39A1990}" dateTime="2022-06-29T16:12:24" maxSheetId="3" userName="Marikanti, PriyankaX B" r:id="rId31" minRId="97" maxRId="103">
    <sheetIdMap count="2">
      <sheetId val="1"/>
      <sheetId val="2"/>
    </sheetIdMap>
  </header>
  <header guid="{2191C513-E651-488F-8B41-008F23C0C20F}" dateTime="2022-06-29T16:14:32" maxSheetId="3" userName="Nanjundaswamy, HarshithaX" r:id="rId32" minRId="104" maxRId="105">
    <sheetIdMap count="2">
      <sheetId val="1"/>
      <sheetId val="2"/>
    </sheetIdMap>
  </header>
  <header guid="{A2AABC1F-57B5-4ED1-939F-CA87CB379000}" dateTime="2022-06-29T16:24:34" maxSheetId="3" userName="Marikanti, PriyankaX B" r:id="rId33" minRId="106" maxRId="114">
    <sheetIdMap count="2">
      <sheetId val="1"/>
      <sheetId val="2"/>
    </sheetIdMap>
  </header>
  <header guid="{89709043-EC29-4C6D-818E-751C36DE8CB7}" dateTime="2022-06-29T16:51:44" maxSheetId="3" userName="Marikanti, PriyankaX B" r:id="rId34" minRId="115" maxRId="116">
    <sheetIdMap count="2">
      <sheetId val="1"/>
      <sheetId val="2"/>
    </sheetIdMap>
  </header>
  <header guid="{3BD5C16F-550F-4394-A415-0937D9946D24}" dateTime="2022-06-29T16:52:31" maxSheetId="3" userName="Marikanti, PriyankaX B" r:id="rId35" minRId="117" maxRId="118">
    <sheetIdMap count="2">
      <sheetId val="1"/>
      <sheetId val="2"/>
    </sheetIdMap>
  </header>
  <header guid="{071E6CBF-6CB1-4692-8B31-D8B37EDE130F}" dateTime="2022-06-29T17:08:32" maxSheetId="3" userName="Marikanti, PriyankaX B" r:id="rId36" minRId="121" maxRId="122">
    <sheetIdMap count="2">
      <sheetId val="1"/>
      <sheetId val="2"/>
    </sheetIdMap>
  </header>
  <header guid="{86536D55-46F0-421E-917F-DF9DF00FA77B}" dateTime="2022-06-29T17:08:36" maxSheetId="3" userName="Nanjundaswamy, HarshithaX" r:id="rId37" minRId="123">
    <sheetIdMap count="2">
      <sheetId val="1"/>
      <sheetId val="2"/>
    </sheetIdMap>
  </header>
  <header guid="{4BC1D7E7-88F0-471E-914C-C1D6AAAF6417}" dateTime="2022-06-29T17:08:59" maxSheetId="3" userName="Marikanti, PriyankaX B" r:id="rId38">
    <sheetIdMap count="2">
      <sheetId val="1"/>
      <sheetId val="2"/>
    </sheetIdMap>
  </header>
  <header guid="{5C9C83E5-1778-4AB2-A1D9-3C5E32014390}" dateTime="2022-06-29T17:24:31" maxSheetId="3" userName="Nanjundaswamy, HarshithaX" r:id="rId39" minRId="126" maxRId="127">
    <sheetIdMap count="2">
      <sheetId val="1"/>
      <sheetId val="2"/>
    </sheetIdMap>
  </header>
  <header guid="{82485D52-D129-4BB6-9A81-B9FA49F54009}" dateTime="2022-06-29T17:26:23" maxSheetId="3" userName="Nanjundaswamy, HarshithaX" r:id="rId40" minRId="128" maxRId="129">
    <sheetIdMap count="2">
      <sheetId val="1"/>
      <sheetId val="2"/>
    </sheetIdMap>
  </header>
  <header guid="{C17B4651-9FAB-4378-8460-03BCDB0C0D9C}" dateTime="2022-06-29T17:28:13" maxSheetId="3" userName="Marikanti, PriyankaX B" r:id="rId41" minRId="130" maxRId="131">
    <sheetIdMap count="2">
      <sheetId val="1"/>
      <sheetId val="2"/>
    </sheetIdMap>
  </header>
  <header guid="{CDD66B81-F1F7-454B-B69B-4981F33940DF}" dateTime="2022-06-29T17:52:13" maxSheetId="3" userName="Marikanti, PriyankaX B" r:id="rId42" minRId="134" maxRId="136">
    <sheetIdMap count="2">
      <sheetId val="1"/>
      <sheetId val="2"/>
    </sheetIdMap>
  </header>
  <header guid="{4CADDDCA-A1CD-4184-8370-8E9C9D916D9F}" dateTime="2022-06-29T17:55:30" maxSheetId="3" userName="Marikanti, PriyankaX B" r:id="rId43" minRId="137" maxRId="142">
    <sheetIdMap count="2">
      <sheetId val="1"/>
      <sheetId val="2"/>
    </sheetIdMap>
  </header>
  <header guid="{5C6F67BD-788C-419D-8C81-A7EED1FBAE40}" dateTime="2022-06-29T18:06:31" maxSheetId="3" userName="Br, RamyaX" r:id="rId44" minRId="143" maxRId="144">
    <sheetIdMap count="2">
      <sheetId val="1"/>
      <sheetId val="2"/>
    </sheetIdMap>
  </header>
  <header guid="{D738A290-FA88-4B4C-B462-45CB4DD0020D}" dateTime="2022-06-29T18:56:08" maxSheetId="3" userName="Br, RamyaX" r:id="rId45" minRId="147" maxRId="153">
    <sheetIdMap count="2">
      <sheetId val="1"/>
      <sheetId val="2"/>
    </sheetIdMap>
  </header>
  <header guid="{66F99350-BEDF-40F8-9B28-28C2E3860148}" dateTime="2022-06-29T19:11:53" maxSheetId="3" userName="Br, RamyaX" r:id="rId46" minRId="154" maxRId="155">
    <sheetIdMap count="2">
      <sheetId val="1"/>
      <sheetId val="2"/>
    </sheetIdMap>
  </header>
  <header guid="{BDC2F305-59B8-4E22-AA37-F022E8A8441D}" dateTime="2022-06-30T10:07:36" maxSheetId="3" userName="Nanjundaswamy, HarshithaX" r:id="rId47" minRId="156" maxRId="157">
    <sheetIdMap count="2">
      <sheetId val="1"/>
      <sheetId val="2"/>
    </sheetIdMap>
  </header>
  <header guid="{8C120FA7-09FE-4025-A9F6-DFF4FB04448D}" dateTime="2022-06-30T10:21:02" maxSheetId="3" userName="Nanjundaswamy, HarshithaX" r:id="rId48">
    <sheetIdMap count="2">
      <sheetId val="1"/>
      <sheetId val="2"/>
    </sheetIdMap>
  </header>
  <header guid="{C844B443-DC59-4FA2-9DFD-13ED57594B1E}" dateTime="2022-06-30T10:30:21" maxSheetId="3" userName="U, SavithaX B" r:id="rId49">
    <sheetIdMap count="2">
      <sheetId val="1"/>
      <sheetId val="2"/>
    </sheetIdMap>
  </header>
  <header guid="{0217527E-905E-47EE-95F5-D36F041A03F0}" dateTime="2022-06-30T10:30:37" maxSheetId="3" userName="U, SavithaX B" r:id="rId50">
    <sheetIdMap count="2">
      <sheetId val="1"/>
      <sheetId val="2"/>
    </sheetIdMap>
  </header>
  <header guid="{E3849082-77B9-4F5B-9568-ACB202D0F6C2}" dateTime="2022-06-30T10:36:04" maxSheetId="3" userName="U, SavithaX B" r:id="rId51" minRId="164" maxRId="203">
    <sheetIdMap count="2">
      <sheetId val="1"/>
      <sheetId val="2"/>
    </sheetIdMap>
  </header>
  <header guid="{91D52A68-662A-4EC4-8232-5DFA1AAF87C8}" dateTime="2022-06-30T10:44:20" maxSheetId="3" userName="Marikanti, PriyankaX B" r:id="rId52" minRId="206" maxRId="208">
    <sheetIdMap count="2">
      <sheetId val="1"/>
      <sheetId val="2"/>
    </sheetIdMap>
  </header>
  <header guid="{6C9C8A46-5AB7-463D-8317-470123FD821F}" dateTime="2022-06-30T10:45:19" maxSheetId="3" userName="Nanjundaswamy, HarshithaX" r:id="rId53" minRId="209" maxRId="210">
    <sheetIdMap count="2">
      <sheetId val="1"/>
      <sheetId val="2"/>
    </sheetIdMap>
  </header>
  <header guid="{6FEF8065-2AB3-4C3C-9BAB-C8B0096FE267}" dateTime="2022-06-30T11:04:33" maxSheetId="3" userName="Marikanti, PriyankaX B" r:id="rId54" minRId="213" maxRId="216">
    <sheetIdMap count="2">
      <sheetId val="1"/>
      <sheetId val="2"/>
    </sheetIdMap>
  </header>
  <header guid="{C87795E5-3A2A-4094-B349-6F9E41BED854}" dateTime="2022-06-30T11:14:45" maxSheetId="3" userName="Nanjundaswamy, HarshithaX" r:id="rId55" minRId="217" maxRId="218">
    <sheetIdMap count="2">
      <sheetId val="1"/>
      <sheetId val="2"/>
    </sheetIdMap>
  </header>
  <header guid="{BFAC43A7-55AA-4847-AAF5-D9AD84F88E5D}" dateTime="2022-06-30T11:18:18" maxSheetId="3" userName="Marikanti, PriyankaX B" r:id="rId56" minRId="219" maxRId="220">
    <sheetIdMap count="2">
      <sheetId val="1"/>
      <sheetId val="2"/>
    </sheetIdMap>
  </header>
  <header guid="{23902EDC-CB60-4EB9-B596-4B4AC2EF3603}" dateTime="2022-06-30T11:31:55" maxSheetId="3" userName="Nanjundaswamy, HarshithaX" r:id="rId57" minRId="221" maxRId="222">
    <sheetIdMap count="2">
      <sheetId val="1"/>
      <sheetId val="2"/>
    </sheetIdMap>
  </header>
  <header guid="{18AF46D8-EEEC-458C-A630-4397D0A806F3}" dateTime="2022-06-30T11:40:49" maxSheetId="3" userName="Nanjundaswamy, HarshithaX" r:id="rId58">
    <sheetIdMap count="2">
      <sheetId val="1"/>
      <sheetId val="2"/>
    </sheetIdMap>
  </header>
  <header guid="{9D749D13-D1E1-422C-9EEE-18C3B66163BE}" dateTime="2022-06-30T11:55:33" maxSheetId="3" userName="Vincent Laila Kumari, VinishaX" r:id="rId59" minRId="225" maxRId="226">
    <sheetIdMap count="2">
      <sheetId val="1"/>
      <sheetId val="2"/>
    </sheetIdMap>
  </header>
  <header guid="{7944BE81-B562-4891-9FB5-ECFE1F0836BF}" dateTime="2022-06-30T12:03:02" maxSheetId="3" userName="U, SavithaX B" r:id="rId60" minRId="229">
    <sheetIdMap count="2">
      <sheetId val="1"/>
      <sheetId val="2"/>
    </sheetIdMap>
  </header>
  <header guid="{D9C59DAD-0E70-43E2-AE30-CF661AFB9E38}" dateTime="2022-06-30T12:07:16" maxSheetId="3" userName="Nanjundaswamy, HarshithaX" r:id="rId61" minRId="230" maxRId="235">
    <sheetIdMap count="2">
      <sheetId val="1"/>
      <sheetId val="2"/>
    </sheetIdMap>
  </header>
  <header guid="{4597EEAD-6014-4BB4-909A-A0ACBAD39FD7}" dateTime="2022-06-30T12:08:51" maxSheetId="3" userName="Nanjundaswamy, HarshithaX" r:id="rId62" minRId="236" maxRId="237">
    <sheetIdMap count="2">
      <sheetId val="1"/>
      <sheetId val="2"/>
    </sheetIdMap>
  </header>
  <header guid="{0F89A3E2-3076-42E3-8106-CE8C66463DA7}" dateTime="2022-06-30T12:12:40" maxSheetId="3" userName="Vincent Laila Kumari, VinishaX" r:id="rId63" minRId="238" maxRId="253">
    <sheetIdMap count="2">
      <sheetId val="1"/>
      <sheetId val="2"/>
    </sheetIdMap>
  </header>
  <header guid="{563CD4A8-311D-4A25-B1EE-24AAA7A5BF86}" dateTime="2022-06-30T12:13:21" maxSheetId="3" userName="Nanjundaswamy, HarshithaX" r:id="rId64" minRId="254" maxRId="255">
    <sheetIdMap count="2">
      <sheetId val="1"/>
      <sheetId val="2"/>
    </sheetIdMap>
  </header>
  <header guid="{7C8792D4-045D-478F-B44E-0DB806C4AEBA}" dateTime="2022-06-30T12:18:16" maxSheetId="3" userName="Nanjundaswamy, HarshithaX" r:id="rId65" minRId="256" maxRId="257">
    <sheetIdMap count="2">
      <sheetId val="1"/>
      <sheetId val="2"/>
    </sheetIdMap>
  </header>
  <header guid="{36876EC0-C20C-4381-A378-2D9C22B042A9}" dateTime="2022-06-30T12:22:09" maxSheetId="3" userName="Marikanti, PriyankaX B" r:id="rId66" minRId="258" maxRId="259">
    <sheetIdMap count="2">
      <sheetId val="1"/>
      <sheetId val="2"/>
    </sheetIdMap>
  </header>
  <header guid="{084449F8-38B0-4993-8A24-C0A4E3715B66}" dateTime="2022-06-30T12:55:29" maxSheetId="3" userName="Marikanti, PriyankaX B" r:id="rId67" minRId="260" maxRId="261">
    <sheetIdMap count="2">
      <sheetId val="1"/>
      <sheetId val="2"/>
    </sheetIdMap>
  </header>
  <header guid="{4BAF9CA1-EDEE-47AC-A37C-82A93375DA16}" dateTime="2022-06-30T13:07:50" maxSheetId="3" userName="Marikanti, PriyankaX B" r:id="rId68" minRId="262">
    <sheetIdMap count="2">
      <sheetId val="1"/>
      <sheetId val="2"/>
    </sheetIdMap>
  </header>
  <header guid="{27D502DB-5680-4DD9-BBD6-7C12ECD63478}" dateTime="2022-06-30T13:14:54" maxSheetId="3" userName="U, SavithaX B" r:id="rId69" minRId="263" maxRId="292">
    <sheetIdMap count="2">
      <sheetId val="1"/>
      <sheetId val="2"/>
    </sheetIdMap>
  </header>
  <header guid="{9719DEA4-60A0-49E5-9F93-9BD27AA343F2}" dateTime="2022-06-30T13:15:17" maxSheetId="3" userName="U, SavithaX B" r:id="rId70" minRId="293" maxRId="368">
    <sheetIdMap count="2">
      <sheetId val="1"/>
      <sheetId val="2"/>
    </sheetIdMap>
  </header>
  <header guid="{0CE203D8-4440-405C-A934-35D1D5473AED}" dateTime="2022-06-30T13:15:20" maxSheetId="3" userName="Marikanti, PriyankaX B" r:id="rId71" minRId="369" maxRId="370">
    <sheetIdMap count="2">
      <sheetId val="1"/>
      <sheetId val="2"/>
    </sheetIdMap>
  </header>
  <header guid="{CA31743E-BD34-43B2-B261-B18158491AFE}" dateTime="2022-06-30T13:15:32" maxSheetId="3" userName="U, SavithaX B" r:id="rId72" minRId="371" maxRId="380">
    <sheetIdMap count="2">
      <sheetId val="1"/>
      <sheetId val="2"/>
    </sheetIdMap>
  </header>
  <header guid="{FF551662-C8C8-4108-B99D-DF3D6B9BA729}" dateTime="2022-06-30T13:16:22" maxSheetId="3" userName="U, SavithaX B" r:id="rId73" minRId="381" maxRId="393">
    <sheetIdMap count="2">
      <sheetId val="1"/>
      <sheetId val="2"/>
    </sheetIdMap>
  </header>
  <header guid="{3049B359-D189-4C66-97DF-F937978856BE}" dateTime="2022-06-30T13:16:50" maxSheetId="3" userName="U, SavithaX B" r:id="rId74" minRId="396" maxRId="398">
    <sheetIdMap count="2">
      <sheetId val="1"/>
      <sheetId val="2"/>
    </sheetIdMap>
  </header>
  <header guid="{75370315-D5AF-48E1-9D4C-CF61F19033D4}" dateTime="2022-06-30T13:17:23" maxSheetId="3" userName="U, SavithaX B" r:id="rId75" minRId="399" maxRId="401">
    <sheetIdMap count="2">
      <sheetId val="1"/>
      <sheetId val="2"/>
    </sheetIdMap>
  </header>
  <header guid="{8B95DD03-F9BC-4665-9662-61A9FD545062}" dateTime="2022-06-30T13:18:06" maxSheetId="3" userName="U, SavithaX B" r:id="rId76" minRId="402" maxRId="425">
    <sheetIdMap count="2">
      <sheetId val="1"/>
      <sheetId val="2"/>
    </sheetIdMap>
  </header>
  <header guid="{EDA3592A-B056-4227-AD9D-AE9840888503}" dateTime="2022-06-30T13:18:49" maxSheetId="3" userName="U, SavithaX B" r:id="rId77" minRId="428" maxRId="466">
    <sheetIdMap count="2">
      <sheetId val="1"/>
      <sheetId val="2"/>
    </sheetIdMap>
  </header>
  <header guid="{1A81A9FC-1736-4CE0-88D1-D78FA6F71956}" dateTime="2022-06-30T13:19:26" maxSheetId="3" userName="U, SavithaX B" r:id="rId78" minRId="467" maxRId="493">
    <sheetIdMap count="2">
      <sheetId val="1"/>
      <sheetId val="2"/>
    </sheetIdMap>
  </header>
  <header guid="{FAA8247D-DC5E-48E2-B30D-0981BF9F82C3}" dateTime="2022-06-30T14:22:11" maxSheetId="3" userName="Vincent Laila Kumari, VinishaX" r:id="rId79" minRId="494" maxRId="503">
    <sheetIdMap count="2">
      <sheetId val="1"/>
      <sheetId val="2"/>
    </sheetIdMap>
  </header>
  <header guid="{AFB0C8A3-25A1-49A3-981E-FF7606DD10EA}" dateTime="2022-06-30T14:28:17" maxSheetId="3" userName="Nanjundaswamy, HarshithaX" r:id="rId80" minRId="504" maxRId="507">
    <sheetIdMap count="2">
      <sheetId val="1"/>
      <sheetId val="2"/>
    </sheetIdMap>
  </header>
  <header guid="{92E5B6D5-5F40-4937-AF95-6302F4B0BDB6}" dateTime="2022-06-30T14:39:05" maxSheetId="3" userName="Nanjundaswamy, HarshithaX" r:id="rId81" minRId="508" maxRId="510">
    <sheetIdMap count="2">
      <sheetId val="1"/>
      <sheetId val="2"/>
    </sheetIdMap>
  </header>
  <header guid="{C2B9460A-C62D-47F1-A69F-CE47AFB9F294}" dateTime="2022-06-30T14:41:12" maxSheetId="3" userName="Nanjundaswamy, HarshithaX" r:id="rId82" minRId="511" maxRId="512">
    <sheetIdMap count="2">
      <sheetId val="1"/>
      <sheetId val="2"/>
    </sheetIdMap>
  </header>
  <header guid="{E775F9D9-B078-4045-AB3F-65ACC168DA70}" dateTime="2022-06-30T14:42:27" maxSheetId="3" userName="U, SavithaX B" r:id="rId83">
    <sheetIdMap count="2">
      <sheetId val="1"/>
      <sheetId val="2"/>
    </sheetIdMap>
  </header>
  <header guid="{D78E353C-E905-48F4-9C2E-CF5C0D8287A2}" dateTime="2022-06-30T14:43:16" maxSheetId="3" userName="Vincent Laila Kumari, VinishaX" r:id="rId84" minRId="515" maxRId="535">
    <sheetIdMap count="2">
      <sheetId val="1"/>
      <sheetId val="2"/>
    </sheetIdMap>
  </header>
  <header guid="{BA7F00FF-683B-4D2E-90D5-696005E36E04}" dateTime="2022-06-30T14:45:10" maxSheetId="3" userName="Marikanti, PriyankaX B" r:id="rId85" minRId="536" maxRId="537">
    <sheetIdMap count="2">
      <sheetId val="1"/>
      <sheetId val="2"/>
    </sheetIdMap>
  </header>
  <header guid="{5B9FF130-0BDD-4B79-A097-7852698FB51A}" dateTime="2022-06-30T15:01:08" maxSheetId="3" userName="Nanjundaswamy, HarshithaX" r:id="rId86" minRId="538" maxRId="546">
    <sheetIdMap count="2">
      <sheetId val="1"/>
      <sheetId val="2"/>
    </sheetIdMap>
  </header>
  <header guid="{48093383-B012-4E8B-9C3F-F1DD1282B7CB}" dateTime="2022-06-30T15:14:52" maxSheetId="3" userName="Nanjundaswamy, HarshithaX" r:id="rId87" minRId="547" maxRId="554">
    <sheetIdMap count="2">
      <sheetId val="1"/>
      <sheetId val="2"/>
    </sheetIdMap>
  </header>
  <header guid="{A8F97E49-C15D-42FE-9508-12AFF2C84BD4}" dateTime="2022-06-30T15:15:11" maxSheetId="3" userName="Nanjundaswamy, HarshithaX" r:id="rId88" minRId="555" maxRId="556">
    <sheetIdMap count="2">
      <sheetId val="1"/>
      <sheetId val="2"/>
    </sheetIdMap>
  </header>
  <header guid="{2D957AA5-4385-4AF3-A1C8-2CAEE9F2A202}" dateTime="2022-06-30T15:15:31" maxSheetId="3" userName="Nanjundaswamy, HarshithaX" r:id="rId89" minRId="557" maxRId="558">
    <sheetIdMap count="2">
      <sheetId val="1"/>
      <sheetId val="2"/>
    </sheetIdMap>
  </header>
  <header guid="{F1A5B361-4C7B-49D6-B56E-6718FB43ADAB}" dateTime="2022-06-30T15:16:45" maxSheetId="3" userName="Vincent Laila Kumari, VinishaX" r:id="rId90" minRId="559" maxRId="563">
    <sheetIdMap count="2">
      <sheetId val="1"/>
      <sheetId val="2"/>
    </sheetIdMap>
  </header>
  <header guid="{F091A078-7B55-4CCC-AE57-8D3AFB1152E2}" dateTime="2022-06-30T15:17:04" maxSheetId="3" userName="Nanjundaswamy, HarshithaX" r:id="rId91" minRId="564" maxRId="565">
    <sheetIdMap count="2">
      <sheetId val="1"/>
      <sheetId val="2"/>
    </sheetIdMap>
  </header>
  <header guid="{8EB438CE-3006-451A-BAC6-E3F24FD31F53}" dateTime="2022-06-30T15:18:23" maxSheetId="3" userName="Nanjundaswamy, HarshithaX" r:id="rId92" minRId="566" maxRId="568">
    <sheetIdMap count="2">
      <sheetId val="1"/>
      <sheetId val="2"/>
    </sheetIdMap>
  </header>
  <header guid="{8D7E2864-7BC7-4F5A-9E47-CA2712E38A29}" dateTime="2022-06-30T15:18:49" maxSheetId="3" userName="Nanjundaswamy, HarshithaX" r:id="rId93" minRId="569" maxRId="571">
    <sheetIdMap count="2">
      <sheetId val="1"/>
      <sheetId val="2"/>
    </sheetIdMap>
  </header>
  <header guid="{612615BA-5306-4888-8712-C4D932B0C8EA}" dateTime="2022-06-30T15:23:00" maxSheetId="3" userName="Nanjundaswamy, HarshithaX" r:id="rId94" minRId="572" maxRId="574">
    <sheetIdMap count="2">
      <sheetId val="1"/>
      <sheetId val="2"/>
    </sheetIdMap>
  </header>
  <header guid="{BA3871E9-646B-478D-BA02-FADB8EA0C339}" dateTime="2022-06-30T15:23:24" maxSheetId="3" userName="Br, RamyaX" r:id="rId95" minRId="575" maxRId="588">
    <sheetIdMap count="2">
      <sheetId val="1"/>
      <sheetId val="2"/>
    </sheetIdMap>
  </header>
  <header guid="{E8F582B6-A8F8-444C-B288-F1DBFC05F2EE}" dateTime="2022-06-30T15:23:51" maxSheetId="3" userName="Br, RamyaX" r:id="rId96" minRId="589" maxRId="590">
    <sheetIdMap count="2">
      <sheetId val="1"/>
      <sheetId val="2"/>
    </sheetIdMap>
  </header>
  <header guid="{4567641E-855F-40F8-B988-C316978CD258}" dateTime="2022-06-30T15:25:51" maxSheetId="3" userName="Nanjundaswamy, HarshithaX" r:id="rId97" minRId="591" maxRId="592">
    <sheetIdMap count="2">
      <sheetId val="1"/>
      <sheetId val="2"/>
    </sheetIdMap>
  </header>
  <header guid="{52296F66-40FF-420D-A27F-CEAFAF3CA585}" dateTime="2022-06-30T15:35:08" maxSheetId="3" userName="Nanjundaswamy, HarshithaX" r:id="rId98" minRId="593" maxRId="594">
    <sheetIdMap count="2">
      <sheetId val="1"/>
      <sheetId val="2"/>
    </sheetIdMap>
  </header>
  <header guid="{95765AA3-3BF3-4574-8A84-7D0F494DFF80}" dateTime="2022-06-30T15:46:56" maxSheetId="3" userName="Nanjundaswamy, HarshithaX" r:id="rId99" minRId="595" maxRId="598">
    <sheetIdMap count="2">
      <sheetId val="1"/>
      <sheetId val="2"/>
    </sheetIdMap>
  </header>
  <header guid="{CAF4F0A4-F92D-4B8A-9AC7-32B96829D6BE}" dateTime="2022-06-30T15:47:44" maxSheetId="3" userName="Br, RamyaX" r:id="rId100" minRId="599" maxRId="606">
    <sheetIdMap count="2">
      <sheetId val="1"/>
      <sheetId val="2"/>
    </sheetIdMap>
  </header>
  <header guid="{1D81B330-AF23-4BB6-B51F-6EBA2383B3CC}" dateTime="2022-06-30T15:49:56" maxSheetId="3" userName="Br, RamyaX" r:id="rId101" minRId="607" maxRId="608">
    <sheetIdMap count="2">
      <sheetId val="1"/>
      <sheetId val="2"/>
    </sheetIdMap>
  </header>
  <header guid="{5A92F164-317B-454A-91D4-DBB75BC426BD}" dateTime="2022-06-30T16:06:54" maxSheetId="3" userName="Vincent Laila Kumari, VinishaX" r:id="rId102" minRId="611" maxRId="638">
    <sheetIdMap count="2">
      <sheetId val="1"/>
      <sheetId val="2"/>
    </sheetIdMap>
  </header>
  <header guid="{F700275B-81A3-4B56-A02C-971750F04FF9}" dateTime="2022-06-30T16:09:05" maxSheetId="3" userName="Vincent Laila Kumari, VinishaX" r:id="rId103" minRId="639" maxRId="640">
    <sheetIdMap count="2">
      <sheetId val="1"/>
      <sheetId val="2"/>
    </sheetIdMap>
  </header>
  <header guid="{47C27293-B73A-4CD9-A999-A3DE9F7CC586}" dateTime="2022-06-30T16:10:34" maxSheetId="3" userName="Vincent Laila Kumari, VinishaX" r:id="rId104" minRId="641" maxRId="680">
    <sheetIdMap count="2">
      <sheetId val="1"/>
      <sheetId val="2"/>
    </sheetIdMap>
  </header>
  <header guid="{F2FFEFD2-911D-4372-A4AF-0AB0B15F9921}" dateTime="2022-06-30T16:11:46" maxSheetId="3" userName="Br, RamyaX" r:id="rId105" minRId="683" maxRId="688">
    <sheetIdMap count="2">
      <sheetId val="1"/>
      <sheetId val="2"/>
    </sheetIdMap>
  </header>
  <header guid="{E8600666-4BE3-4ADE-910C-37A41B76797C}" dateTime="2022-06-30T16:18:23" maxSheetId="3" userName="Vijayan, AiswaryaX" r:id="rId106" minRId="689" maxRId="690">
    <sheetIdMap count="2">
      <sheetId val="1"/>
      <sheetId val="2"/>
    </sheetIdMap>
  </header>
  <header guid="{14F3D872-B791-40FD-8F29-1452190C3978}" dateTime="2022-06-30T16:18:51" maxSheetId="3" userName="Rajeswari, GopikaX R" r:id="rId107" minRId="691" maxRId="710">
    <sheetIdMap count="2">
      <sheetId val="1"/>
      <sheetId val="2"/>
    </sheetIdMap>
  </header>
  <header guid="{37FB768B-5AB7-4DD7-ABE6-6CCA24FD8B17}" dateTime="2022-06-30T16:24:31" maxSheetId="3" userName="Vijayan, AiswaryaX" r:id="rId108" minRId="713" maxRId="714">
    <sheetIdMap count="2">
      <sheetId val="1"/>
      <sheetId val="2"/>
    </sheetIdMap>
  </header>
  <header guid="{51B72BB3-9C42-4E4C-B50C-3FB97BD1F1C9}" dateTime="2022-06-30T16:25:47" maxSheetId="3" userName="Br, RamyaX" r:id="rId109" minRId="717" maxRId="718">
    <sheetIdMap count="2">
      <sheetId val="1"/>
      <sheetId val="2"/>
    </sheetIdMap>
  </header>
  <header guid="{F3207738-3201-434B-BDAD-21B9FADA45B2}" dateTime="2022-06-30T16:33:34" maxSheetId="3" userName="Vijayan, AiswaryaX" r:id="rId110" minRId="719">
    <sheetIdMap count="2">
      <sheetId val="1"/>
      <sheetId val="2"/>
    </sheetIdMap>
  </header>
  <header guid="{0BC66682-C0CA-497E-84A3-AA56FE08F306}" dateTime="2022-06-30T16:39:35" maxSheetId="3" userName="Rajeswari, GopikaX R" r:id="rId111" minRId="720" maxRId="721">
    <sheetIdMap count="2">
      <sheetId val="1"/>
      <sheetId val="2"/>
    </sheetIdMap>
  </header>
  <header guid="{78131C56-808B-43AD-A774-75F83A502A0B}" dateTime="2022-06-30T16:41:56" maxSheetId="3" userName="Rajeswari, GopikaX R" r:id="rId112" minRId="722" maxRId="723">
    <sheetIdMap count="2">
      <sheetId val="1"/>
      <sheetId val="2"/>
    </sheetIdMap>
  </header>
  <header guid="{BFDEDC36-3C12-4CEF-B1AE-3D63374C4E92}" dateTime="2022-06-30T16:43:04" maxSheetId="3" userName="Rajeswari, GopikaX R" r:id="rId113" minRId="724">
    <sheetIdMap count="2">
      <sheetId val="1"/>
      <sheetId val="2"/>
    </sheetIdMap>
  </header>
  <header guid="{CBEAC7EF-AC41-48A2-A0D3-F041EB97B83E}" dateTime="2022-06-30T16:44:12" maxSheetId="3" userName="Rajeswari, GopikaX R" r:id="rId114" minRId="725" maxRId="726">
    <sheetIdMap count="2">
      <sheetId val="1"/>
      <sheetId val="2"/>
    </sheetIdMap>
  </header>
  <header guid="{15B69151-E731-43DC-B6A4-44DD605ECD19}" dateTime="2022-06-30T16:44:54" maxSheetId="3" userName="Rajeswari, GopikaX R" r:id="rId115" minRId="727">
    <sheetIdMap count="2">
      <sheetId val="1"/>
      <sheetId val="2"/>
    </sheetIdMap>
  </header>
  <header guid="{459C0434-4861-475C-B372-CB9787894BCF}" dateTime="2022-06-30T16:45:35" maxSheetId="3" userName="Marikanti, PriyankaX B" r:id="rId116" minRId="728" maxRId="735">
    <sheetIdMap count="2">
      <sheetId val="1"/>
      <sheetId val="2"/>
    </sheetIdMap>
  </header>
  <header guid="{118106E1-9BC4-4A75-92C9-FE79D8B64382}" dateTime="2022-06-30T16:48:24" maxSheetId="3" userName="Rajeswari, GopikaX R" r:id="rId117" minRId="736" maxRId="737">
    <sheetIdMap count="2">
      <sheetId val="1"/>
      <sheetId val="2"/>
    </sheetIdMap>
  </header>
  <header guid="{C2E9983E-C84D-4C20-A5D2-43B65AA2DE0D}" dateTime="2022-06-30T16:48:48" maxSheetId="3" userName="Marikanti, PriyankaX B" r:id="rId118" minRId="738" maxRId="741">
    <sheetIdMap count="2">
      <sheetId val="1"/>
      <sheetId val="2"/>
    </sheetIdMap>
  </header>
  <header guid="{D912C0F1-FE13-49CF-A4D2-055838C666BF}" dateTime="2022-06-30T16:50:24" maxSheetId="3" userName="Rajeswari, GopikaX R" r:id="rId119" minRId="742" maxRId="743">
    <sheetIdMap count="2">
      <sheetId val="1"/>
      <sheetId val="2"/>
    </sheetIdMap>
  </header>
  <header guid="{C37AA57F-A8E4-410B-819D-F3BD3F4A767D}" dateTime="2022-06-30T16:53:22" maxSheetId="3" userName="Marikanti, PriyankaX B" r:id="rId120" minRId="744" maxRId="745">
    <sheetIdMap count="2">
      <sheetId val="1"/>
      <sheetId val="2"/>
    </sheetIdMap>
  </header>
  <header guid="{63AEDD17-C6AA-4560-9893-FBD068E40650}" dateTime="2022-06-30T16:57:32" maxSheetId="3" userName="Rajeswari, GopikaX R" r:id="rId121" minRId="746" maxRId="747">
    <sheetIdMap count="2">
      <sheetId val="1"/>
      <sheetId val="2"/>
    </sheetIdMap>
  </header>
  <header guid="{4E9EB586-42C8-4645-8F35-0B1762CEAD3F}" dateTime="2022-06-30T17:01:37" maxSheetId="3" userName="Rajeswari, GopikaX R" r:id="rId122" minRId="748" maxRId="749">
    <sheetIdMap count="2">
      <sheetId val="1"/>
      <sheetId val="2"/>
    </sheetIdMap>
  </header>
  <header guid="{F786F431-5046-40AE-845D-4A64E113BC79}" dateTime="2022-06-30T17:06:39" maxSheetId="3" userName="Nanjundaswamy, HarshithaX" r:id="rId123" minRId="750" maxRId="755">
    <sheetIdMap count="2">
      <sheetId val="1"/>
      <sheetId val="2"/>
    </sheetIdMap>
  </header>
  <header guid="{0ADFD9E7-FE2E-475B-9281-F403A810D3F5}" dateTime="2022-06-30T17:08:22" maxSheetId="3" userName="Nanjundaswamy, HarshithaX" r:id="rId124" minRId="756" maxRId="759">
    <sheetIdMap count="2">
      <sheetId val="1"/>
      <sheetId val="2"/>
    </sheetIdMap>
  </header>
  <header guid="{F01AA2D6-63A2-4106-8557-B0021C8F4015}" dateTime="2022-06-30T17:15:01" maxSheetId="3" userName="U, SavithaX B" r:id="rId125">
    <sheetIdMap count="2">
      <sheetId val="1"/>
      <sheetId val="2"/>
    </sheetIdMap>
  </header>
  <header guid="{F0D4B5DF-531E-4A64-BBE1-DDD62EE57884}" dateTime="2022-06-30T17:18:41" maxSheetId="3" userName="Nanjundaswamy, HarshithaX" r:id="rId126" minRId="762" maxRId="763">
    <sheetIdMap count="2">
      <sheetId val="1"/>
      <sheetId val="2"/>
    </sheetIdMap>
  </header>
  <header guid="{F236191E-C2C4-45F9-80DD-9BEA5974C876}" dateTime="2022-06-30T17:20:15" maxSheetId="3" userName="Nanjundaswamy, HarshithaX" r:id="rId127" minRId="764" maxRId="765">
    <sheetIdMap count="2">
      <sheetId val="1"/>
      <sheetId val="2"/>
    </sheetIdMap>
  </header>
  <header guid="{732A3C85-C204-41BF-A12A-473DFC662CD3}" dateTime="2022-06-30T17:20:38" maxSheetId="3" userName="Marikanti, PriyankaX B" r:id="rId128" minRId="766" maxRId="770">
    <sheetIdMap count="2">
      <sheetId val="1"/>
      <sheetId val="2"/>
    </sheetIdMap>
  </header>
  <header guid="{A3F0E3ED-300F-4C6D-B3EC-73FF2D9EA02F}" dateTime="2022-06-30T17:21:31" maxSheetId="3" userName="Vijayan, AiswaryaX" r:id="rId129" minRId="771" maxRId="774">
    <sheetIdMap count="2">
      <sheetId val="1"/>
      <sheetId val="2"/>
    </sheetIdMap>
  </header>
  <header guid="{EE0DD604-F309-4398-A28B-D0354323E04D}" dateTime="2022-06-30T17:23:39" maxSheetId="3" userName="Marikanti, PriyankaX B" r:id="rId130" minRId="775" maxRId="776">
    <sheetIdMap count="2">
      <sheetId val="1"/>
      <sheetId val="2"/>
    </sheetIdMap>
  </header>
  <header guid="{CF57CD84-ADFE-405B-B499-09BF928C39AD}" dateTime="2022-06-30T17:30:14" maxSheetId="3" userName="Nanjundaswamy, HarshithaX" r:id="rId131" minRId="777" maxRId="778">
    <sheetIdMap count="2">
      <sheetId val="1"/>
      <sheetId val="2"/>
    </sheetIdMap>
  </header>
  <header guid="{E03B0932-DD03-44CB-BFC4-140E0EBB89D7}" dateTime="2022-06-30T17:30:38" maxSheetId="3" userName="Rajeswari, GopikaX R" r:id="rId132" minRId="779" maxRId="800">
    <sheetIdMap count="2">
      <sheetId val="1"/>
      <sheetId val="2"/>
    </sheetIdMap>
  </header>
  <header guid="{928D7F2D-2F87-48BD-AD4E-8B0F28515776}" dateTime="2022-06-30T17:31:09" maxSheetId="3" userName="U, SavithaX B" r:id="rId133" minRId="801" maxRId="809">
    <sheetIdMap count="2">
      <sheetId val="1"/>
      <sheetId val="2"/>
    </sheetIdMap>
  </header>
  <header guid="{1066BCCF-C4EF-4ED0-AC4B-E1B744BC4D66}" dateTime="2022-06-30T17:47:27" maxSheetId="3" userName="Vijayan, AiswaryaX" r:id="rId134" minRId="810" maxRId="813">
    <sheetIdMap count="2">
      <sheetId val="1"/>
      <sheetId val="2"/>
    </sheetIdMap>
  </header>
  <header guid="{2CF80CB0-DA7A-49E4-AC46-A3EDF5659955}" dateTime="2022-06-30T17:47:46" maxSheetId="3" userName="Rajeswari, GopikaX R" r:id="rId135" minRId="814" maxRId="818">
    <sheetIdMap count="2">
      <sheetId val="1"/>
      <sheetId val="2"/>
    </sheetIdMap>
  </header>
  <header guid="{07BD92F1-051E-4861-95B4-E3F2B5262DEC}" dateTime="2022-06-30T17:47:54" maxSheetId="3" userName="U, SavithaX B" r:id="rId136">
    <sheetIdMap count="2">
      <sheetId val="1"/>
      <sheetId val="2"/>
    </sheetIdMap>
  </header>
  <header guid="{9CD71CFA-0994-40F3-A226-1614148AF8F7}" dateTime="2022-06-30T17:48:23" maxSheetId="3" userName="Rajeswari, GopikaX R" r:id="rId137" minRId="821" maxRId="825">
    <sheetIdMap count="2">
      <sheetId val="1"/>
      <sheetId val="2"/>
    </sheetIdMap>
  </header>
  <header guid="{672DFCFD-3C33-436C-ADE1-6CC73778419A}" dateTime="2022-06-30T17:50:02" maxSheetId="3" userName="Vijayan, AiswaryaX" r:id="rId138">
    <sheetIdMap count="2">
      <sheetId val="1"/>
      <sheetId val="2"/>
    </sheetIdMap>
  </header>
  <header guid="{789337A4-3DF1-430B-B699-8174A7DF3E59}" dateTime="2022-06-30T17:50:23" maxSheetId="3" userName="Marikanti, PriyankaX B" r:id="rId139" minRId="828" maxRId="831">
    <sheetIdMap count="2">
      <sheetId val="1"/>
      <sheetId val="2"/>
    </sheetIdMap>
  </header>
  <header guid="{9D5C226D-D561-46A7-BBD8-276A2A86CDFB}" dateTime="2022-06-30T17:50:33" maxSheetId="3" userName="Vijayan, AiswaryaX" r:id="rId140" minRId="832" maxRId="834">
    <sheetIdMap count="2">
      <sheetId val="1"/>
      <sheetId val="2"/>
    </sheetIdMap>
  </header>
  <header guid="{215EE42A-B6D2-4AA6-A50E-9977B3799808}" dateTime="2022-06-30T17:52:49" maxSheetId="3" userName="Vincent Laila Kumari, VinishaX" r:id="rId141">
    <sheetIdMap count="2">
      <sheetId val="1"/>
      <sheetId val="2"/>
    </sheetIdMap>
  </header>
  <header guid="{9376A350-0806-49C0-B5CC-B0D551D4B964}" dateTime="2022-06-30T17:54:37" maxSheetId="3" userName="Rajeswari, GopikaX R" r:id="rId142" minRId="837" maxRId="840">
    <sheetIdMap count="2">
      <sheetId val="1"/>
      <sheetId val="2"/>
    </sheetIdMap>
  </header>
  <header guid="{D301C803-896B-4A13-9A46-6205523A5651}" dateTime="2022-06-30T17:55:53" maxSheetId="3" userName="Marikanti, PriyankaX B" r:id="rId143" minRId="841" maxRId="845">
    <sheetIdMap count="2">
      <sheetId val="1"/>
      <sheetId val="2"/>
    </sheetIdMap>
  </header>
  <header guid="{AC036E03-6A50-4053-9C59-08E7C782AEA4}" dateTime="2022-06-30T18:00:06" maxSheetId="3" userName="Rajeswari, GopikaX R" r:id="rId144" minRId="846" maxRId="849">
    <sheetIdMap count="2">
      <sheetId val="1"/>
      <sheetId val="2"/>
    </sheetIdMap>
  </header>
  <header guid="{65CE9E05-8443-4343-974E-417B29D2E83A}" dateTime="2022-06-30T18:12:32" maxSheetId="3" userName="Marikanti, PriyankaX B" r:id="rId145" minRId="850" maxRId="853">
    <sheetIdMap count="2">
      <sheetId val="1"/>
      <sheetId val="2"/>
    </sheetIdMap>
  </header>
  <header guid="{9F73B989-8EE4-477E-AC57-453D802523A7}" dateTime="2022-06-30T18:14:07" maxSheetId="3" userName="Rajeswari, GopikaX R" r:id="rId146" minRId="854" maxRId="857">
    <sheetIdMap count="2">
      <sheetId val="1"/>
      <sheetId val="2"/>
    </sheetIdMap>
  </header>
  <header guid="{B4145781-D9E7-419A-B58D-D0C5303DD1FF}" dateTime="2022-06-30T18:20:17" maxSheetId="3" userName="Rajeswari, GopikaX R" r:id="rId147" minRId="858" maxRId="859">
    <sheetIdMap count="2">
      <sheetId val="1"/>
      <sheetId val="2"/>
    </sheetIdMap>
  </header>
  <header guid="{EFB3D1C9-2548-4DDD-B939-0DECE21AB928}" dateTime="2022-06-30T18:34:52" maxSheetId="3" userName="Rajeswari, GopikaX R" r:id="rId148">
    <sheetIdMap count="2">
      <sheetId val="1"/>
      <sheetId val="2"/>
    </sheetIdMap>
  </header>
  <header guid="{F6594D08-75B2-4826-A05B-6CF7F561AB29}" dateTime="2022-06-30T18:37:52" maxSheetId="3" userName="Marikanti, PriyankaX B" r:id="rId149" minRId="862" maxRId="863">
    <sheetIdMap count="2">
      <sheetId val="1"/>
      <sheetId val="2"/>
    </sheetIdMap>
  </header>
  <header guid="{F80F4221-BDEF-4491-A6D1-1814827297D6}" dateTime="2022-06-30T19:23:45" maxSheetId="3" userName="Marikanti, PriyankaX B" r:id="rId150" minRId="864" maxRId="868">
    <sheetIdMap count="2">
      <sheetId val="1"/>
      <sheetId val="2"/>
    </sheetIdMap>
  </header>
  <header guid="{36ED24D2-7DD4-4B8C-8C3B-89B095EDD98E}" dateTime="2022-07-01T09:35:50" maxSheetId="3" userName="Br, RamyaX" r:id="rId151" minRId="869" maxRId="882">
    <sheetIdMap count="2">
      <sheetId val="1"/>
      <sheetId val="2"/>
    </sheetIdMap>
  </header>
  <header guid="{1AC4B586-0512-49D0-99BF-A546FD529478}" dateTime="2022-07-01T09:57:01" maxSheetId="3" userName="Br, RamyaX" r:id="rId152" minRId="885" maxRId="886">
    <sheetIdMap count="2">
      <sheetId val="1"/>
      <sheetId val="2"/>
    </sheetIdMap>
  </header>
  <header guid="{097CF6E0-6EC7-4D54-8478-613AB6037FE3}" dateTime="2022-07-01T09:58:55" maxSheetId="3" userName="Br, RamyaX" r:id="rId153" minRId="887" maxRId="888">
    <sheetIdMap count="2">
      <sheetId val="1"/>
      <sheetId val="2"/>
    </sheetIdMap>
  </header>
  <header guid="{E148638E-A1B2-4C44-9668-1795B39A43B6}" dateTime="2022-07-01T09:59:06" maxSheetId="3" userName="Nanjundaswamy, HarshithaX" r:id="rId154" minRId="889" maxRId="890">
    <sheetIdMap count="2">
      <sheetId val="1"/>
      <sheetId val="2"/>
    </sheetIdMap>
  </header>
  <header guid="{19278ACF-9F76-4129-82CB-4C34EBDF86E1}" dateTime="2022-07-01T09:59:18" maxSheetId="3" userName="Br, RamyaX" r:id="rId155" minRId="891" maxRId="892">
    <sheetIdMap count="2">
      <sheetId val="1"/>
      <sheetId val="2"/>
    </sheetIdMap>
  </header>
  <header guid="{137A95E9-1DE1-4CFF-9AA3-6865F065EFB2}" dateTime="2022-07-01T10:00:39" maxSheetId="3" userName="Vijayan, AiswaryaX" r:id="rId156">
    <sheetIdMap count="2">
      <sheetId val="1"/>
      <sheetId val="2"/>
    </sheetIdMap>
  </header>
  <header guid="{ABD5BA36-2C83-48F8-A1F2-6417F54E5017}" dateTime="2022-07-01T10:00:50" maxSheetId="3" userName="Br, RamyaX" r:id="rId157" minRId="895" maxRId="896">
    <sheetIdMap count="2">
      <sheetId val="1"/>
      <sheetId val="2"/>
    </sheetIdMap>
  </header>
  <header guid="{C327FD82-2CC5-4B4D-BD6D-3A22CFFBBA94}" dateTime="2022-07-01T10:01:22" maxSheetId="3" userName="Rajeswari, GopikaX R" r:id="rId158" minRId="897" maxRId="900">
    <sheetIdMap count="2">
      <sheetId val="1"/>
      <sheetId val="2"/>
    </sheetIdMap>
  </header>
  <header guid="{D4EE2C11-3C42-4652-9A3F-0A16C1BBBD89}" dateTime="2022-07-01T10:09:54" maxSheetId="3" userName="Nanjundaswamy, HarshithaX" r:id="rId159" minRId="903">
    <sheetIdMap count="2">
      <sheetId val="1"/>
      <sheetId val="2"/>
    </sheetIdMap>
  </header>
  <header guid="{0A429C46-EC98-4183-B175-E19A6A5E8762}" dateTime="2022-07-01T10:15:08" maxSheetId="3" userName="Br, RamyaX" r:id="rId160" minRId="904" maxRId="907">
    <sheetIdMap count="2">
      <sheetId val="1"/>
      <sheetId val="2"/>
    </sheetIdMap>
  </header>
  <header guid="{4682D57D-19E1-4640-A709-2C4ADBCCF06A}" dateTime="2022-07-01T10:24:43" maxSheetId="3" userName="U, SavithaX B" r:id="rId161" minRId="908" maxRId="937">
    <sheetIdMap count="2">
      <sheetId val="1"/>
      <sheetId val="2"/>
    </sheetIdMap>
  </header>
  <header guid="{B3F222B2-F648-4046-8A7A-462D357A664A}" dateTime="2022-07-01T10:25:06" maxSheetId="3" userName="Marikanti, PriyankaX B" r:id="rId162" minRId="938" maxRId="943">
    <sheetIdMap count="2">
      <sheetId val="1"/>
      <sheetId val="2"/>
    </sheetIdMap>
  </header>
  <header guid="{0AEBE8F7-41CD-429E-B4DC-907EA3A3FEA5}" dateTime="2022-07-01T10:25:30" maxSheetId="3" userName="U, SavithaX B" r:id="rId163" minRId="944" maxRId="971">
    <sheetIdMap count="2">
      <sheetId val="1"/>
      <sheetId val="2"/>
    </sheetIdMap>
  </header>
  <header guid="{EA286C27-63C2-4BEA-B731-7982CB6411D8}" dateTime="2022-07-01T10:26:51" maxSheetId="3" userName="U, SavithaX B" r:id="rId164" minRId="972" maxRId="975">
    <sheetIdMap count="2">
      <sheetId val="1"/>
      <sheetId val="2"/>
    </sheetIdMap>
  </header>
  <header guid="{4D1A13C7-B32F-4897-BA45-62431941ADDE}" dateTime="2022-07-01T10:28:22" maxSheetId="3" userName="U, SavithaX B" r:id="rId165" minRId="978" maxRId="998">
    <sheetIdMap count="2">
      <sheetId val="1"/>
      <sheetId val="2"/>
    </sheetIdMap>
  </header>
  <header guid="{AB199A7D-84EC-44AC-82A0-DA9F97DC3889}" dateTime="2022-07-01T10:32:39" maxSheetId="3" userName="Nanjundaswamy, HarshithaX" r:id="rId166" minRId="999">
    <sheetIdMap count="2">
      <sheetId val="1"/>
      <sheetId val="2"/>
    </sheetIdMap>
  </header>
  <header guid="{A900D4E5-F3A3-43EF-8F97-28DF1391220D}" dateTime="2022-07-01T10:33:10" maxSheetId="3" userName="Marikanti, PriyankaX B" r:id="rId167" minRId="1000">
    <sheetIdMap count="2">
      <sheetId val="1"/>
      <sheetId val="2"/>
    </sheetIdMap>
  </header>
  <header guid="{7DD63CAE-9931-4CDB-844E-0F7643432AD8}" dateTime="2022-07-01T10:38:03" maxSheetId="3" userName="Br, RamyaX" r:id="rId168" minRId="1001" maxRId="1002">
    <sheetIdMap count="2">
      <sheetId val="1"/>
      <sheetId val="2"/>
    </sheetIdMap>
  </header>
  <header guid="{6C3549F0-74B0-4211-AAA2-2E31778BCB72}" dateTime="2022-07-01T10:43:30" maxSheetId="3" userName="Marikanti, PriyankaX B" r:id="rId169" minRId="1003" maxRId="1004">
    <sheetIdMap count="2">
      <sheetId val="1"/>
      <sheetId val="2"/>
    </sheetIdMap>
  </header>
  <header guid="{6CBFC9A9-00B2-4400-9F01-E2ECCB4B5EF0}" dateTime="2022-07-01T10:43:38" maxSheetId="3" userName="Rajeswari, GopikaX R" r:id="rId170">
    <sheetIdMap count="2">
      <sheetId val="1"/>
      <sheetId val="2"/>
    </sheetIdMap>
  </header>
  <header guid="{47205926-795A-404D-897A-9B00812B58B0}" dateTime="2022-07-01T10:43:41" maxSheetId="3" userName="Nanjundaswamy, HarshithaX" r:id="rId171" minRId="1005" maxRId="1017">
    <sheetIdMap count="2">
      <sheetId val="1"/>
      <sheetId val="2"/>
    </sheetIdMap>
  </header>
  <header guid="{9D838FF7-8B9D-44E2-A34E-87CF1A54401A}" dateTime="2022-07-01T10:49:08" maxSheetId="3" userName="Marikanti, PriyankaX B" r:id="rId172" minRId="1020" maxRId="1021">
    <sheetIdMap count="2">
      <sheetId val="1"/>
      <sheetId val="2"/>
    </sheetIdMap>
  </header>
  <header guid="{9BE82D83-28A8-44C8-9E8A-4FF0C35D7F2D}" dateTime="2022-07-01T11:27:46" maxSheetId="3" userName="Nanjundaswamy, HarshithaX" r:id="rId173" minRId="1022" maxRId="1032">
    <sheetIdMap count="2">
      <sheetId val="1"/>
      <sheetId val="2"/>
    </sheetIdMap>
  </header>
  <header guid="{9F7B1138-90F1-44AA-8F77-A921A8A48CF2}" dateTime="2022-07-01T11:30:05" maxSheetId="3" userName="Nanjundaswamy, HarshithaX" r:id="rId174" minRId="1035" maxRId="1038">
    <sheetIdMap count="2">
      <sheetId val="1"/>
      <sheetId val="2"/>
    </sheetIdMap>
  </header>
  <header guid="{FE67E77B-4966-4B7A-8426-1D6E4324E1A4}" dateTime="2022-07-01T11:30:52" maxSheetId="3" userName="Nanjundaswamy, HarshithaX" r:id="rId175" minRId="1039" maxRId="1041">
    <sheetIdMap count="2">
      <sheetId val="1"/>
      <sheetId val="2"/>
    </sheetIdMap>
  </header>
  <header guid="{ACD59886-DB51-4DE1-97B0-13F2B551AA96}" dateTime="2022-07-01T11:32:22" maxSheetId="3" userName="Nanjundaswamy, HarshithaX" r:id="rId176" minRId="1042" maxRId="1046">
    <sheetIdMap count="2">
      <sheetId val="1"/>
      <sheetId val="2"/>
    </sheetIdMap>
  </header>
  <header guid="{A9A161A6-1CDB-4C79-B2FB-DCE1B36B52AF}" dateTime="2022-07-01T11:41:44" maxSheetId="3" userName="Nanjundaswamy, HarshithaX" r:id="rId177" minRId="1047" maxRId="1049">
    <sheetIdMap count="2">
      <sheetId val="1"/>
      <sheetId val="2"/>
    </sheetIdMap>
  </header>
  <header guid="{B34CB03D-3D69-4F5B-AC64-D4BBAA9BF508}" dateTime="2022-07-01T11:53:42" maxSheetId="3" userName="Vijayan, AiswaryaX" r:id="rId178" minRId="1050" maxRId="1052">
    <sheetIdMap count="2">
      <sheetId val="1"/>
      <sheetId val="2"/>
    </sheetIdMap>
  </header>
  <header guid="{2224BF97-0078-46BD-B5B0-854CE474D323}" dateTime="2022-07-01T11:54:12" maxSheetId="3" userName="Rajeswari, GopikaX R" r:id="rId179" minRId="1053" maxRId="1064">
    <sheetIdMap count="2">
      <sheetId val="1"/>
      <sheetId val="2"/>
    </sheetIdMap>
  </header>
  <header guid="{13ED7C4F-6DD5-48CA-8188-2DC4588928C2}" dateTime="2022-07-01T11:54:42" maxSheetId="3" userName="Vincent Laila Kumari, VinishaX" r:id="rId180" minRId="1065" maxRId="1082">
    <sheetIdMap count="2">
      <sheetId val="1"/>
      <sheetId val="2"/>
    </sheetIdMap>
  </header>
  <header guid="{3A85C59F-FE4E-4FF7-BFBA-D35662FA6E53}" dateTime="2022-07-01T11:56:00" maxSheetId="3" userName="Vincent Laila Kumari, VinishaX" r:id="rId181" minRId="1085">
    <sheetIdMap count="2">
      <sheetId val="1"/>
      <sheetId val="2"/>
    </sheetIdMap>
  </header>
  <header guid="{775F8681-8425-46FE-865D-B02DF3D0BB5B}" dateTime="2022-07-01T11:57:06" maxSheetId="3" userName="Br, RamyaX" r:id="rId182" minRId="1088" maxRId="1099">
    <sheetIdMap count="2">
      <sheetId val="1"/>
      <sheetId val="2"/>
    </sheetIdMap>
  </header>
  <header guid="{CFDE987E-B9FE-4990-8649-F1F3EAA313EC}" dateTime="2022-07-01T11:58:41" maxSheetId="3" userName="Nanjundaswamy, HarshithaX" r:id="rId183" minRId="1100" maxRId="1105">
    <sheetIdMap count="2">
      <sheetId val="1"/>
      <sheetId val="2"/>
    </sheetIdMap>
  </header>
  <header guid="{7B67F435-870E-42A4-8AD2-68274F3E6380}" dateTime="2022-07-01T11:58:57" maxSheetId="3" userName="Br, RamyaX" r:id="rId184" minRId="1106" maxRId="1107">
    <sheetIdMap count="2">
      <sheetId val="1"/>
      <sheetId val="2"/>
    </sheetIdMap>
  </header>
  <header guid="{FA200645-2151-425D-A753-1BB0EA01C457}" dateTime="2022-07-01T11:59:31" maxSheetId="3" userName="Rajeswari, GopikaX R" r:id="rId185" minRId="1108" maxRId="1119">
    <sheetIdMap count="2">
      <sheetId val="1"/>
      <sheetId val="2"/>
    </sheetIdMap>
  </header>
  <header guid="{67961E44-293B-423D-A7DE-FB46D234BA82}" dateTime="2022-07-01T12:14:33" maxSheetId="3" userName="Marikanti, PriyankaX B" r:id="rId186" minRId="1122" maxRId="1129">
    <sheetIdMap count="2">
      <sheetId val="1"/>
      <sheetId val="2"/>
    </sheetIdMap>
  </header>
  <header guid="{274B993C-CAF5-4740-A230-03C4014111B3}" dateTime="2022-07-01T12:22:21" maxSheetId="3" userName="Marikanti, PriyankaX B" r:id="rId187" minRId="1130" maxRId="1131">
    <sheetIdMap count="2">
      <sheetId val="1"/>
      <sheetId val="2"/>
    </sheetIdMap>
  </header>
  <header guid="{A57276C4-346D-43DC-B6CA-41635763AE81}" dateTime="2022-07-01T12:27:39" maxSheetId="3" userName="Nanjundaswamy, HarshithaX" r:id="rId188" minRId="1132" maxRId="1133">
    <sheetIdMap count="2">
      <sheetId val="1"/>
      <sheetId val="2"/>
    </sheetIdMap>
  </header>
  <header guid="{A5AEFD69-1875-4315-A849-C1F7B823761B}" dateTime="2022-07-01T12:28:09" maxSheetId="3" userName="Vincent Laila Kumari, VinishaX" r:id="rId189" minRId="1134" maxRId="1145">
    <sheetIdMap count="2">
      <sheetId val="1"/>
      <sheetId val="2"/>
    </sheetIdMap>
  </header>
  <header guid="{C2B83863-6922-4B32-98DE-EA7EA9219A8D}" dateTime="2022-07-01T12:30:46" maxSheetId="3" userName="Vincent Laila Kumari, VinishaX" r:id="rId190">
    <sheetIdMap count="2">
      <sheetId val="1"/>
      <sheetId val="2"/>
    </sheetIdMap>
  </header>
  <header guid="{FDD4344C-11B2-4B27-9820-75EC78855553}" dateTime="2022-07-01T12:37:54" maxSheetId="3" userName="Vijayan, AiswaryaX" r:id="rId191" minRId="1148" maxRId="1167">
    <sheetIdMap count="2">
      <sheetId val="1"/>
      <sheetId val="2"/>
    </sheetIdMap>
  </header>
  <header guid="{9BF12200-C365-49EC-A1DA-DDB2350F9E2D}" dateTime="2022-07-01T12:39:13" maxSheetId="3" userName="Nanjundaswamy, HarshithaX" r:id="rId192" minRId="1168" maxRId="1173">
    <sheetIdMap count="2">
      <sheetId val="1"/>
      <sheetId val="2"/>
    </sheetIdMap>
  </header>
  <header guid="{B27C9A3E-C671-48A9-81E2-156F8F2A99F9}" dateTime="2022-07-01T12:41:26" maxSheetId="3" userName="Vijayan, AiswaryaX" r:id="rId193" minRId="1176" maxRId="1185">
    <sheetIdMap count="2">
      <sheetId val="1"/>
      <sheetId val="2"/>
    </sheetIdMap>
  </header>
  <header guid="{2E13B05D-0D00-4A37-85BE-89B3EC1930E3}" dateTime="2022-07-01T12:52:30" maxSheetId="3" userName="Marikanti, PriyankaX B" r:id="rId194" minRId="1188" maxRId="1191">
    <sheetIdMap count="2">
      <sheetId val="1"/>
      <sheetId val="2"/>
    </sheetIdMap>
  </header>
  <header guid="{D9BC95D8-4E12-49E7-8777-C7FAC11E0717}" dateTime="2022-07-01T12:55:04" maxSheetId="3" userName="Br, RamyaX" r:id="rId195" minRId="1192" maxRId="1195">
    <sheetIdMap count="2">
      <sheetId val="1"/>
      <sheetId val="2"/>
    </sheetIdMap>
  </header>
  <header guid="{FB52295D-EE1A-4F03-BEBB-3C466213B1FC}" dateTime="2022-07-01T12:57:57" maxSheetId="3" userName="Marikanti, PriyankaX B" r:id="rId196" minRId="1196" maxRId="1197">
    <sheetIdMap count="2">
      <sheetId val="1"/>
      <sheetId val="2"/>
    </sheetIdMap>
  </header>
  <header guid="{B0982CB5-8C37-4ED5-BECE-3EF12D2DED0E}" dateTime="2022-07-01T12:58:08" maxSheetId="3" userName="Rajeswari, GopikaX R" r:id="rId197" minRId="1198" maxRId="1203">
    <sheetIdMap count="2">
      <sheetId val="1"/>
      <sheetId val="2"/>
    </sheetIdMap>
  </header>
  <header guid="{E64791FA-8164-4368-9C6A-C42BF7E63A89}" dateTime="2022-07-01T13:12:58" maxSheetId="3" userName="Rajeswari, GopikaX R" r:id="rId198" minRId="1204" maxRId="1207">
    <sheetIdMap count="2">
      <sheetId val="1"/>
      <sheetId val="2"/>
    </sheetIdMap>
  </header>
  <header guid="{D3AFD3E9-2895-404A-A4FF-2CB4A9F04AC7}" dateTime="2022-07-01T13:13:56" maxSheetId="3" userName="Rajeswari, GopikaX R" r:id="rId199" minRId="1208" maxRId="1217">
    <sheetIdMap count="2">
      <sheetId val="1"/>
      <sheetId val="2"/>
    </sheetIdMap>
  </header>
  <header guid="{1ABCC7FF-901C-4BE0-8A5C-BBFB0EC19625}" dateTime="2022-07-01T13:15:42" maxSheetId="3" userName="Nanjundaswamy, HarshithaX" r:id="rId200" minRId="1218" maxRId="1220">
    <sheetIdMap count="2">
      <sheetId val="1"/>
      <sheetId val="2"/>
    </sheetIdMap>
  </header>
  <header guid="{BF3F8A86-3734-4B09-9F57-54B0DC85560B}" dateTime="2022-07-01T13:16:10" maxSheetId="3" userName="Rajeswari, GopikaX R" r:id="rId201" minRId="1221" maxRId="1222">
    <sheetIdMap count="2">
      <sheetId val="1"/>
      <sheetId val="2"/>
    </sheetIdMap>
  </header>
  <header guid="{258360F0-B824-41CC-8BD3-B2C65C00A933}" dateTime="2022-07-01T13:19:10" maxSheetId="3" userName="Rajeswari, GopikaX R" r:id="rId202" minRId="1223" maxRId="1224">
    <sheetIdMap count="2">
      <sheetId val="1"/>
      <sheetId val="2"/>
    </sheetIdMap>
  </header>
  <header guid="{70BC6394-4851-46FC-9440-38F6F89B9787}" dateTime="2022-07-01T13:26:00" maxSheetId="3" userName="Rajeswari, GopikaX R" r:id="rId203" minRId="1225">
    <sheetIdMap count="2">
      <sheetId val="1"/>
      <sheetId val="2"/>
    </sheetIdMap>
  </header>
  <header guid="{6C6513C3-0ED1-462F-87D6-ADFB2F3D740D}" dateTime="2022-07-01T13:49:59" maxSheetId="3" userName="Rajeswari, GopikaX R" r:id="rId204" minRId="1226">
    <sheetIdMap count="2">
      <sheetId val="1"/>
      <sheetId val="2"/>
    </sheetIdMap>
  </header>
  <header guid="{D5E48AD1-7899-4BE7-97E5-FE1EB0F66532}" dateTime="2022-07-01T13:51:09" maxSheetId="3" userName="Rajeswari, GopikaX R" r:id="rId205" minRId="1229" maxRId="1230">
    <sheetIdMap count="2">
      <sheetId val="1"/>
      <sheetId val="2"/>
    </sheetIdMap>
  </header>
  <header guid="{EDC7BFDE-8442-4339-B9D5-3F14E886ECE4}" dateTime="2022-07-01T13:52:03" maxSheetId="3" userName="Rajeswari, GopikaX R" r:id="rId206" minRId="1231" maxRId="1232">
    <sheetIdMap count="2">
      <sheetId val="1"/>
      <sheetId val="2"/>
    </sheetIdMap>
  </header>
  <header guid="{0867E6D1-30A8-401B-B942-6F62B44903EC}" dateTime="2022-07-01T14:24:08" maxSheetId="3" userName="U, SavithaX B" r:id="rId207" minRId="1233" maxRId="1251">
    <sheetIdMap count="2">
      <sheetId val="1"/>
      <sheetId val="2"/>
    </sheetIdMap>
  </header>
  <header guid="{DFF1E6D0-8E86-4E2F-B6AE-F6EBC346EEA6}" dateTime="2022-07-01T14:24:44" maxSheetId="3" userName="U, SavithaX B" r:id="rId208">
    <sheetIdMap count="2">
      <sheetId val="1"/>
      <sheetId val="2"/>
    </sheetIdMap>
  </header>
  <header guid="{9F7F56F5-B9E1-4534-AE1C-544EF1D6985E}" dateTime="2022-07-01T14:26:28" maxSheetId="3" userName="U, SavithaX B" r:id="rId209">
    <sheetIdMap count="2">
      <sheetId val="1"/>
      <sheetId val="2"/>
    </sheetIdMap>
  </header>
  <header guid="{528D0B45-8CB4-42AC-8AF1-B77F5B00B099}" dateTime="2022-07-01T14:27:49" maxSheetId="3" userName="U, SavithaX B" r:id="rId210" minRId="1256" maxRId="1265">
    <sheetIdMap count="2">
      <sheetId val="1"/>
      <sheetId val="2"/>
    </sheetIdMap>
  </header>
  <header guid="{11D2E6E5-1885-40CB-8F6E-FF0B8E79AFD8}" dateTime="2022-07-01T14:28:18" maxSheetId="3" userName="U, SavithaX B" r:id="rId211" minRId="1266" maxRId="1285">
    <sheetIdMap count="2">
      <sheetId val="1"/>
      <sheetId val="2"/>
    </sheetIdMap>
  </header>
  <header guid="{3ED43EDF-9BDA-49E7-875E-3975E3E73EF3}" dateTime="2022-07-01T14:29:29" maxSheetId="3" userName="U, SavithaX B" r:id="rId212" minRId="1286" maxRId="1287">
    <sheetIdMap count="2">
      <sheetId val="1"/>
      <sheetId val="2"/>
    </sheetIdMap>
  </header>
  <header guid="{EAA94A22-3990-450A-A9A9-478050187D8D}" dateTime="2022-07-01T14:30:46" maxSheetId="3" userName="U, SavithaX B" r:id="rId213" minRId="1290">
    <sheetIdMap count="2">
      <sheetId val="1"/>
      <sheetId val="2"/>
    </sheetIdMap>
  </header>
  <header guid="{320F8F34-35B4-4A2B-87F3-9632BB9FE435}" dateTime="2022-07-01T14:31:19" maxSheetId="3" userName="U, SavithaX B" r:id="rId214" minRId="1291" maxRId="1300">
    <sheetIdMap count="2">
      <sheetId val="1"/>
      <sheetId val="2"/>
    </sheetIdMap>
  </header>
  <header guid="{ECF303C9-BC40-439B-9E7E-677E42AC2EED}" dateTime="2022-07-01T14:31:25" maxSheetId="3" userName="Br, RamyaX" r:id="rId215">
    <sheetIdMap count="2">
      <sheetId val="1"/>
      <sheetId val="2"/>
    </sheetIdMap>
  </header>
  <header guid="{49873292-4F56-4AFD-8AFC-6FA68CCB42A4}" dateTime="2022-07-01T14:31:50" maxSheetId="3" userName="Vijayan, AiswaryaX" r:id="rId216" minRId="1303" maxRId="1307">
    <sheetIdMap count="2">
      <sheetId val="1"/>
      <sheetId val="2"/>
    </sheetIdMap>
  </header>
  <header guid="{B2D32C2A-18BC-4AA5-A675-BC57E45E8331}" dateTime="2022-07-01T14:32:21" maxSheetId="3" userName="U, SavithaX B" r:id="rId217" minRId="1308" maxRId="1322">
    <sheetIdMap count="2">
      <sheetId val="1"/>
      <sheetId val="2"/>
    </sheetIdMap>
  </header>
  <header guid="{2C290A8A-25CD-4310-8ECB-44FFAF37B1E2}" dateTime="2022-07-01T14:32:40" maxSheetId="3" userName="U, SavithaX B" r:id="rId218" minRId="1325">
    <sheetIdMap count="2">
      <sheetId val="1"/>
      <sheetId val="2"/>
    </sheetIdMap>
  </header>
  <header guid="{5F8C4E6C-C3B1-47C5-B214-2F60AB358F63}" dateTime="2022-07-01T14:32:57" maxSheetId="3" userName="U, SavithaX B" r:id="rId219" minRId="1326">
    <sheetIdMap count="2">
      <sheetId val="1"/>
      <sheetId val="2"/>
    </sheetIdMap>
  </header>
  <header guid="{39D89237-DDE1-42DC-93B2-64C8B41EBC3E}" dateTime="2022-07-01T14:33:05" maxSheetId="3" userName="U, SavithaX B" r:id="rId220" minRId="1327" maxRId="1333">
    <sheetIdMap count="2">
      <sheetId val="1"/>
      <sheetId val="2"/>
    </sheetIdMap>
  </header>
  <header guid="{F9790D62-BECC-4C8A-ABFB-2C862E13D461}" dateTime="2022-07-01T14:33:31" maxSheetId="3" userName="U, SavithaX B" r:id="rId221">
    <sheetIdMap count="2">
      <sheetId val="1"/>
      <sheetId val="2"/>
    </sheetIdMap>
  </header>
  <header guid="{DD058312-5942-4AAF-8672-E0877282C2F2}" dateTime="2022-07-01T14:34:23" maxSheetId="3" userName="U, SavithaX B" r:id="rId222" minRId="1334" maxRId="1338">
    <sheetIdMap count="2">
      <sheetId val="1"/>
      <sheetId val="2"/>
    </sheetIdMap>
  </header>
  <header guid="{373F8C90-142B-4645-9EDF-38C91665C956}" dateTime="2022-07-01T14:35:28" maxSheetId="3" userName="Br, RamyaX" r:id="rId223">
    <sheetIdMap count="2">
      <sheetId val="1"/>
      <sheetId val="2"/>
    </sheetIdMap>
  </header>
  <header guid="{707844E0-10EC-4410-8B0E-5C85D4F4C21F}" dateTime="2022-07-01T14:43:57" maxSheetId="3" userName="Nanjundaswamy, HarshithaX" r:id="rId224" minRId="1341" maxRId="1350">
    <sheetIdMap count="2">
      <sheetId val="1"/>
      <sheetId val="2"/>
    </sheetIdMap>
  </header>
  <header guid="{01AE3ECB-0DF0-4FF8-B642-EFA6AD396614}" dateTime="2022-07-01T14:51:31" maxSheetId="3" userName="Vijayan, AiswaryaX" r:id="rId225" minRId="1353">
    <sheetIdMap count="2">
      <sheetId val="1"/>
      <sheetId val="2"/>
    </sheetIdMap>
  </header>
  <header guid="{314E59B6-F5E0-4A86-907F-AFD5506187FE}" dateTime="2022-07-01T14:53:07" maxSheetId="3" userName="Vincent Laila Kumari, VinishaX" r:id="rId226" minRId="1354" maxRId="1368">
    <sheetIdMap count="2">
      <sheetId val="1"/>
      <sheetId val="2"/>
    </sheetIdMap>
  </header>
  <header guid="{132653AB-FB42-4A7C-9CFA-D812C8D19B91}" dateTime="2022-07-01T14:58:56" maxSheetId="3" userName="Vijayan, AiswaryaX" r:id="rId227" minRId="1369" maxRId="1376">
    <sheetIdMap count="2">
      <sheetId val="1"/>
      <sheetId val="2"/>
    </sheetIdMap>
  </header>
  <header guid="{2FE4C6E2-F934-437A-8CF7-91C29F629E5C}" dateTime="2022-07-01T15:08:50" maxSheetId="3" userName="Marikanti, PriyankaX B" r:id="rId228" minRId="1377" maxRId="1382">
    <sheetIdMap count="2">
      <sheetId val="1"/>
      <sheetId val="2"/>
    </sheetIdMap>
  </header>
  <header guid="{9CC3CCA0-C982-4C96-8577-C5ED4B48DB52}" dateTime="2022-07-01T15:19:04" maxSheetId="3" userName="Marikanti, PriyankaX B" r:id="rId229" minRId="1383" maxRId="1385">
    <sheetIdMap count="2">
      <sheetId val="1"/>
      <sheetId val="2"/>
    </sheetIdMap>
  </header>
  <header guid="{BF349C51-C884-4D70-8517-D12BE5F9D4ED}" dateTime="2022-07-01T15:27:23" maxSheetId="3" userName="Vijayan, AiswaryaX" r:id="rId230" minRId="1386" maxRId="1408">
    <sheetIdMap count="2">
      <sheetId val="1"/>
      <sheetId val="2"/>
    </sheetIdMap>
  </header>
  <header guid="{7643D8B4-9BDE-44CA-81FE-D833CAFB6C7C}" dateTime="2022-07-01T15:31:32" maxSheetId="3" userName="Vijayan, AiswaryaX" r:id="rId231" minRId="1409">
    <sheetIdMap count="2">
      <sheetId val="1"/>
      <sheetId val="2"/>
    </sheetIdMap>
  </header>
  <header guid="{26849380-3DFD-43A2-A408-8D849CB57AF5}" dateTime="2022-07-01T15:47:18" maxSheetId="3" userName="Marikanti, PriyankaX B" r:id="rId232" minRId="1410" maxRId="1412">
    <sheetIdMap count="2">
      <sheetId val="1"/>
      <sheetId val="2"/>
    </sheetIdMap>
  </header>
  <header guid="{32BF30D4-D547-4F7A-9868-0697359557DE}" dateTime="2022-07-01T15:55:39" maxSheetId="3" userName="Rajeswari, GopikaX R" r:id="rId233" minRId="1413" maxRId="1420">
    <sheetIdMap count="2">
      <sheetId val="1"/>
      <sheetId val="2"/>
    </sheetIdMap>
  </header>
  <header guid="{7B70039B-5221-455C-84B8-67EDAC84D21A}" dateTime="2022-07-01T16:04:29" maxSheetId="3" userName="Vijayan, AiswaryaX" r:id="rId234" minRId="1421" maxRId="1430">
    <sheetIdMap count="2">
      <sheetId val="1"/>
      <sheetId val="2"/>
    </sheetIdMap>
  </header>
  <header guid="{BDEAD68D-8D83-4435-8414-AA758007763B}" dateTime="2022-07-01T16:05:05" maxSheetId="3" userName="Vijayan, AiswaryaX" r:id="rId235" minRId="1431" maxRId="1440">
    <sheetIdMap count="2">
      <sheetId val="1"/>
      <sheetId val="2"/>
    </sheetIdMap>
  </header>
  <header guid="{B2428CB8-48AF-4C51-8344-7AD6C138C633}" dateTime="2022-07-01T16:06:20" maxSheetId="3" userName="Rajeswari, GopikaX R" r:id="rId236" minRId="1441" maxRId="1446">
    <sheetIdMap count="2">
      <sheetId val="1"/>
      <sheetId val="2"/>
    </sheetIdMap>
  </header>
  <header guid="{86A313C3-5D98-4E3C-8648-A64CD1FCF22F}" dateTime="2022-07-01T16:09:43" maxSheetId="3" userName="Rajeswari, GopikaX R" r:id="rId237" minRId="1447" maxRId="1448">
    <sheetIdMap count="2">
      <sheetId val="1"/>
      <sheetId val="2"/>
    </sheetIdMap>
  </header>
  <header guid="{B9225E9D-DD88-4E54-8B8E-3580D56D5709}" dateTime="2022-07-01T16:15:47" maxSheetId="3" userName="Marikanti, PriyankaX B" r:id="rId238" minRId="1449" maxRId="1450">
    <sheetIdMap count="2">
      <sheetId val="1"/>
      <sheetId val="2"/>
    </sheetIdMap>
  </header>
  <header guid="{D0330460-C972-4E25-991B-92D7CB316CA1}" dateTime="2022-07-01T16:24:09" maxSheetId="3" userName="U, SavithaX B" r:id="rId239">
    <sheetIdMap count="2">
      <sheetId val="1"/>
      <sheetId val="2"/>
    </sheetIdMap>
  </header>
  <header guid="{EB1108F9-1C9D-47FF-83FE-2F08070251B3}" dateTime="2022-07-01T16:35:09" maxSheetId="3" userName="U, SavithaX B" r:id="rId240" minRId="1453" maxRId="1482">
    <sheetIdMap count="2">
      <sheetId val="1"/>
      <sheetId val="2"/>
    </sheetIdMap>
  </header>
  <header guid="{834457F9-BD4C-4BF9-B32D-197E48A62494}" dateTime="2022-07-01T16:38:31" maxSheetId="3" userName="Vincent Laila Kumari, VinishaX" r:id="rId241" minRId="1483" maxRId="1489">
    <sheetIdMap count="2">
      <sheetId val="1"/>
      <sheetId val="2"/>
    </sheetIdMap>
  </header>
  <header guid="{86DFBD51-02F4-4D80-A435-80DD85A4EB46}" dateTime="2022-07-01T16:50:11" maxSheetId="3" userName="Vincent Laila Kumari, VinishaX" r:id="rId242" minRId="1492" maxRId="1498">
    <sheetIdMap count="2">
      <sheetId val="1"/>
      <sheetId val="2"/>
    </sheetIdMap>
  </header>
  <header guid="{E947E3A9-2E40-47CF-BD64-95063D0710CA}" dateTime="2022-07-01T16:50:36" maxSheetId="3" userName="Rajeswari, GopikaX R" r:id="rId243" minRId="1499" maxRId="1512">
    <sheetIdMap count="2">
      <sheetId val="1"/>
      <sheetId val="2"/>
    </sheetIdMap>
  </header>
  <header guid="{EAC92EB0-2319-4B7E-9B73-19705794BE77}" dateTime="2022-07-01T16:51:59" maxSheetId="3" userName="Vijayan, AiswaryaX" r:id="rId244" minRId="1513" maxRId="1524">
    <sheetIdMap count="2">
      <sheetId val="1"/>
      <sheetId val="2"/>
    </sheetIdMap>
  </header>
  <header guid="{596A5869-D29F-4BC8-ADAF-83C97459207D}" dateTime="2022-07-01T17:12:19" maxSheetId="3" userName="Vijayan, AiswaryaX" r:id="rId245" minRId="1525" maxRId="1529">
    <sheetIdMap count="2">
      <sheetId val="1"/>
      <sheetId val="2"/>
    </sheetIdMap>
  </header>
  <header guid="{1DE9150A-816F-4FEF-B8DC-35D8FA2FD067}" dateTime="2022-07-01T17:20:36" maxSheetId="3" userName="Vincent Laila Kumari, VinishaX" r:id="rId246" minRId="1530" maxRId="1553">
    <sheetIdMap count="2">
      <sheetId val="1"/>
      <sheetId val="2"/>
    </sheetIdMap>
  </header>
  <header guid="{755BD481-8679-4FF5-86EF-C23496C308E4}" dateTime="2022-07-01T17:21:29" maxSheetId="3" userName="Vijayan, AiswaryaX" r:id="rId247" minRId="1554" maxRId="1572">
    <sheetIdMap count="2">
      <sheetId val="1"/>
      <sheetId val="2"/>
    </sheetIdMap>
  </header>
  <header guid="{CA304236-D64A-49C2-9B70-8892EA4610DD}" dateTime="2022-07-01T17:23:18" maxSheetId="3" userName="Vincent Laila Kumari, VinishaX" r:id="rId248">
    <sheetIdMap count="2">
      <sheetId val="1"/>
      <sheetId val="2"/>
    </sheetIdMap>
  </header>
  <header guid="{5D662B48-A879-4B31-91E0-D3D4A49008BC}" dateTime="2022-07-01T17:23:55" maxSheetId="3" userName="Vijayan, AiswaryaX" r:id="rId249" minRId="1575">
    <sheetIdMap count="2">
      <sheetId val="1"/>
      <sheetId val="2"/>
    </sheetIdMap>
  </header>
  <header guid="{6E12331E-FF28-4B76-BB33-27DE8B071CEF}" dateTime="2022-07-01T18:04:24" maxSheetId="3" userName="U, SavithaX B" r:id="rId250">
    <sheetIdMap count="2">
      <sheetId val="1"/>
      <sheetId val="2"/>
    </sheetIdMap>
  </header>
  <header guid="{80D86B45-EEDD-4889-ADA2-6E49017F0C73}" dateTime="2022-07-04T10:28:22" maxSheetId="3" userName="U, SavithaX B" r:id="rId251">
    <sheetIdMap count="2">
      <sheetId val="1"/>
      <sheetId val="2"/>
    </sheetIdMap>
  </header>
  <header guid="{7DAB0A4F-7E0A-49D8-82DB-B1EC63E587F4}" dateTime="2022-07-04T10:29:03" maxSheetId="3" userName="U, SavithaX B" r:id="rId252" minRId="1578" maxRId="1597">
    <sheetIdMap count="2">
      <sheetId val="1"/>
      <sheetId val="2"/>
    </sheetIdMap>
  </header>
  <header guid="{FC973914-B535-4BE7-AF91-2C8E533AD1C0}" dateTime="2022-07-04T10:41:02" maxSheetId="3" userName="U, SavithaX B" r:id="rId253">
    <sheetIdMap count="2">
      <sheetId val="1"/>
      <sheetId val="2"/>
    </sheetIdMap>
  </header>
  <header guid="{3AF43594-2B48-4DE2-A69E-EFC0E284834C}" dateTime="2022-07-04T10:45:08" maxSheetId="3" userName="U, SavithaX B" r:id="rId254" minRId="1598" maxRId="1615">
    <sheetIdMap count="2">
      <sheetId val="1"/>
      <sheetId val="2"/>
    </sheetIdMap>
  </header>
  <header guid="{E6929C4C-F8CE-4B20-BE97-CBD8FCEE3330}" dateTime="2022-07-04T10:45:21" maxSheetId="3" userName="U, SavithaX B" r:id="rId255" minRId="1616" maxRId="1619">
    <sheetIdMap count="2">
      <sheetId val="1"/>
      <sheetId val="2"/>
    </sheetIdMap>
  </header>
  <header guid="{4718939A-57D8-416D-A5A0-FF1A99DC95F6}" dateTime="2022-07-04T10:54:56" maxSheetId="3" userName="U, SavithaX B" r:id="rId256" minRId="1620" maxRId="1626">
    <sheetIdMap count="2">
      <sheetId val="1"/>
      <sheetId val="2"/>
    </sheetIdMap>
  </header>
  <header guid="{1B5142AE-FEFD-433F-A962-9BD125DBED39}" dateTime="2022-07-04T11:42:06" maxSheetId="3" userName="Vincent Laila Kumari, VinishaX" r:id="rId257" minRId="1627" maxRId="1628">
    <sheetIdMap count="2">
      <sheetId val="1"/>
      <sheetId val="2"/>
    </sheetIdMap>
  </header>
  <header guid="{7E60B613-5330-4960-85F6-BB08A139DF0F}" dateTime="2022-07-04T12:53:33" maxSheetId="3" userName="Vincent Laila Kumari, VinishaX" r:id="rId258" minRId="1629">
    <sheetIdMap count="2">
      <sheetId val="1"/>
      <sheetId val="2"/>
    </sheetIdMap>
  </header>
  <header guid="{261E0F62-3A75-471D-B81F-7F7F97E996E4}" dateTime="2022-07-04T13:01:46" maxSheetId="3" userName="Vincent Laila Kumari, VinishaX" r:id="rId259" minRId="1630" maxRId="1633">
    <sheetIdMap count="2">
      <sheetId val="1"/>
      <sheetId val="2"/>
    </sheetIdMap>
  </header>
  <header guid="{9C33E259-E5B2-4931-AF18-9D3CFA80B36D}" dateTime="2022-07-04T13:36:05" maxSheetId="3" userName="Vincent Laila Kumari, VinishaX" r:id="rId260" minRId="1634" maxRId="1635">
    <sheetIdMap count="2">
      <sheetId val="1"/>
      <sheetId val="2"/>
    </sheetIdMap>
  </header>
  <header guid="{E22ADC4F-21F7-4F8E-A45A-5E187640414E}" dateTime="2022-07-04T15:13:43" maxSheetId="3" userName="U, SavithaX B" r:id="rId261" minRId="1636" maxRId="1652">
    <sheetIdMap count="2">
      <sheetId val="1"/>
      <sheetId val="2"/>
    </sheetIdMap>
  </header>
  <header guid="{90FEF58B-6F6A-479E-A1FF-90F5D94846FC}" dateTime="2022-07-04T15:14:28" maxSheetId="3" userName="U, SavithaX B" r:id="rId262" minRId="1653" maxRId="1673">
    <sheetIdMap count="2">
      <sheetId val="1"/>
      <sheetId val="2"/>
    </sheetIdMap>
  </header>
  <header guid="{36EED1CC-D6D4-4BF2-BEF1-74DA8EE21847}" dateTime="2022-07-04T15:16:01" maxSheetId="3" userName="Zama, MohammedX Faheem" r:id="rId263">
    <sheetIdMap count="2">
      <sheetId val="1"/>
      <sheetId val="2"/>
    </sheetIdMap>
  </header>
  <header guid="{A57D560E-384A-4B5E-BAF0-5F201204DFDF}" dateTime="2022-07-04T15:45:03" maxSheetId="3" userName="U, SavithaX B" r:id="rId264" minRId="1676" maxRId="1683">
    <sheetIdMap count="2">
      <sheetId val="1"/>
      <sheetId val="2"/>
    </sheetIdMap>
  </header>
  <header guid="{BF46E8C8-E9DC-4179-BBED-EA33DB260CFC}" dateTime="2022-07-04T16:06:04" maxSheetId="3" userName="Vincent Laila Kumari, VinishaX" r:id="rId265" minRId="1684" maxRId="1705">
    <sheetIdMap count="2">
      <sheetId val="1"/>
      <sheetId val="2"/>
    </sheetIdMap>
  </header>
  <header guid="{5AC686E4-9415-4AF1-A23C-EDF863122967}" dateTime="2022-07-04T16:07:32" maxSheetId="3" userName="Rajeswari, GopikaX R" r:id="rId266" minRId="1706" maxRId="1715">
    <sheetIdMap count="2">
      <sheetId val="1"/>
      <sheetId val="2"/>
    </sheetIdMap>
  </header>
  <header guid="{2F456E99-CB45-44CD-B888-2797EBF82C1F}" dateTime="2022-07-04T16:08:39" maxSheetId="3" userName="Rajeswari, GopikaX R" r:id="rId267" minRId="1716" maxRId="1718">
    <sheetIdMap count="2">
      <sheetId val="1"/>
      <sheetId val="2"/>
    </sheetIdMap>
  </header>
  <header guid="{7F0A8691-D43C-43EF-8AFD-46286468AFC3}" dateTime="2022-07-04T16:12:10" maxSheetId="3" userName="Rajeswari, GopikaX R" r:id="rId268" minRId="1719">
    <sheetIdMap count="2">
      <sheetId val="1"/>
      <sheetId val="2"/>
    </sheetIdMap>
  </header>
  <header guid="{5CB726CD-D7F0-4EB1-9496-D94EF822ADF2}" dateTime="2022-07-04T16:17:27" maxSheetId="3" userName="Marikanti, PriyankaX B" r:id="rId269" minRId="1720" maxRId="1721">
    <sheetIdMap count="2">
      <sheetId val="1"/>
      <sheetId val="2"/>
    </sheetIdMap>
  </header>
  <header guid="{C8733482-E6AA-4A52-AC30-C1332371E75F}" dateTime="2022-07-04T16:23:32" maxSheetId="3" userName="Vincent Laila Kumari, VinishaX" r:id="rId270" minRId="1722" maxRId="1726">
    <sheetIdMap count="2">
      <sheetId val="1"/>
      <sheetId val="2"/>
    </sheetIdMap>
  </header>
  <header guid="{528DA02C-CC81-4684-81DF-05F9E5EFD70E}" dateTime="2022-07-04T16:23:51" maxSheetId="3" userName="Vincent Laila Kumari, VinishaX" r:id="rId271" minRId="1729">
    <sheetIdMap count="2">
      <sheetId val="1"/>
      <sheetId val="2"/>
    </sheetIdMap>
  </header>
  <header guid="{B7AA3774-C00C-4E89-B819-3555DDDC7EF9}" dateTime="2022-07-04T16:29:23" maxSheetId="3" userName="Vincent Laila Kumari, VinishaX" r:id="rId272" minRId="1730" maxRId="1742">
    <sheetIdMap count="2">
      <sheetId val="1"/>
      <sheetId val="2"/>
    </sheetIdMap>
  </header>
  <header guid="{8002CA93-100A-4D3B-9AA9-BB45866748E6}" dateTime="2022-07-04T16:31:07" maxSheetId="3" userName="Vincent Laila Kumari, VinishaX" r:id="rId273" minRId="1745" maxRId="1753">
    <sheetIdMap count="2">
      <sheetId val="1"/>
      <sheetId val="2"/>
    </sheetIdMap>
  </header>
  <header guid="{7B0A4F34-337B-4C2B-8597-ED80B7B163E3}" dateTime="2022-07-04T16:32:41" maxSheetId="3" userName="Rajeswari, GopikaX R" r:id="rId274" minRId="1754">
    <sheetIdMap count="2">
      <sheetId val="1"/>
      <sheetId val="2"/>
    </sheetIdMap>
  </header>
  <header guid="{EA412472-4F43-4723-BAF5-2D94BAA308B3}" dateTime="2022-07-04T16:42:50" maxSheetId="3" userName="Vincent Laila Kumari, VinishaX" r:id="rId275">
    <sheetIdMap count="2">
      <sheetId val="1"/>
      <sheetId val="2"/>
    </sheetIdMap>
  </header>
  <header guid="{554E9D26-D324-4BF7-9C7E-F55D9498C5A8}" dateTime="2022-07-04T16:53:02" maxSheetId="3" userName="U, SavithaX B" r:id="rId276" minRId="1759" maxRId="1765">
    <sheetIdMap count="2">
      <sheetId val="1"/>
      <sheetId val="2"/>
    </sheetIdMap>
  </header>
  <header guid="{1FADB49B-99CC-4C58-98AB-CDAFEFA7D610}" dateTime="2022-07-04T17:00:15" maxSheetId="3" userName="Br, RamyaX" r:id="rId277" minRId="1768">
    <sheetIdMap count="2">
      <sheetId val="1"/>
      <sheetId val="2"/>
    </sheetIdMap>
  </header>
  <header guid="{82E7A535-204A-4CA2-ADEB-71CD672DF1C6}" dateTime="2022-07-04T17:02:09" maxSheetId="3" userName="Rajeswari, GopikaX R" r:id="rId278" minRId="1771" maxRId="1772">
    <sheetIdMap count="2">
      <sheetId val="1"/>
      <sheetId val="2"/>
    </sheetIdMap>
  </header>
  <header guid="{0B408E3F-C130-457A-B17E-CE095D903CC1}" dateTime="2022-07-04T17:03:58" maxSheetId="3" userName="U, SavithaX B" r:id="rId279">
    <sheetIdMap count="2">
      <sheetId val="1"/>
      <sheetId val="2"/>
    </sheetIdMap>
  </header>
  <header guid="{C79FDE1B-3215-4AA3-98B9-0F5CC8A0903F}" dateTime="2022-07-04T17:06:01" maxSheetId="3" userName="U, SavithaX B" r:id="rId280" minRId="1775" maxRId="1795">
    <sheetIdMap count="2">
      <sheetId val="1"/>
      <sheetId val="2"/>
    </sheetIdMap>
  </header>
  <header guid="{73AC2B1F-DD41-44B2-8A9C-2271442F853B}" dateTime="2022-07-04T17:06:08" maxSheetId="3" userName="U, SavithaX B" r:id="rId281" minRId="1796" maxRId="1816">
    <sheetIdMap count="2">
      <sheetId val="1"/>
      <sheetId val="2"/>
    </sheetIdMap>
  </header>
  <header guid="{36CA0CA7-1FA3-4436-AC10-F1C0EB47C218}" dateTime="2022-07-04T17:06:53" maxSheetId="3" userName="U, SavithaX B" r:id="rId282" minRId="1817" maxRId="1819">
    <sheetIdMap count="2">
      <sheetId val="1"/>
      <sheetId val="2"/>
    </sheetIdMap>
  </header>
  <header guid="{8611DF31-32D9-411C-B3B4-546A18B228AD}" dateTime="2022-07-04T17:20:15" maxSheetId="3" userName="Vincent Laila Kumari, VinishaX" r:id="rId283">
    <sheetIdMap count="2">
      <sheetId val="1"/>
      <sheetId val="2"/>
    </sheetIdMap>
  </header>
  <header guid="{5B6566BE-E238-486F-89A9-780519A88BF4}" dateTime="2022-07-04T17:31:06" maxSheetId="3" userName="Vincent Laila Kumari, VinishaX" r:id="rId284">
    <sheetIdMap count="2">
      <sheetId val="1"/>
      <sheetId val="2"/>
    </sheetIdMap>
  </header>
  <header guid="{D9349B24-A8A4-4D7F-A55B-7491677807FE}" dateTime="2022-07-04T17:31:32" maxSheetId="3" userName="Zama, MohammedX Faheem" r:id="rId285" minRId="1824" maxRId="1855">
    <sheetIdMap count="2">
      <sheetId val="1"/>
      <sheetId val="2"/>
    </sheetIdMap>
  </header>
  <header guid="{CA773B71-711F-4344-B864-BB86ACABA21F}" dateTime="2022-07-04T17:35:07" maxSheetId="3" userName="Rajeswari, GopikaX R" r:id="rId286" minRId="1856" maxRId="1858">
    <sheetIdMap count="2">
      <sheetId val="1"/>
      <sheetId val="2"/>
    </sheetIdMap>
  </header>
  <header guid="{02F1A6B4-E70D-41BB-B304-B0EAB44D5261}" dateTime="2022-07-04T17:57:25" maxSheetId="3" userName="Rajeswari, GopikaX R" r:id="rId287" minRId="1859" maxRId="1861">
    <sheetIdMap count="2">
      <sheetId val="1"/>
      <sheetId val="2"/>
    </sheetIdMap>
  </header>
  <header guid="{2887715D-F604-4143-A476-648976B517BE}" dateTime="2022-07-04T18:05:19" maxSheetId="3" userName="U, SavithaX B" r:id="rId288">
    <sheetIdMap count="2">
      <sheetId val="1"/>
      <sheetId val="2"/>
    </sheetIdMap>
  </header>
  <header guid="{308BF144-49CF-4256-9C7E-EEF4E909A7D3}" dateTime="2022-07-05T09:50:25" maxSheetId="3" userName="Rajeswari, GopikaX R" r:id="rId289">
    <sheetIdMap count="2">
      <sheetId val="1"/>
      <sheetId val="2"/>
    </sheetIdMap>
  </header>
  <header guid="{DFA0FABA-9B58-4098-B4A9-810DC2C48FBC}" dateTime="2022-07-05T09:54:24" maxSheetId="3" userName="U, SavithaX B" r:id="rId290">
    <sheetIdMap count="2">
      <sheetId val="1"/>
      <sheetId val="2"/>
    </sheetIdMap>
  </header>
  <header guid="{00DBB325-68B9-40A7-AD87-CA1A4BB067E7}" dateTime="2022-07-05T12:27:08" maxSheetId="3" userName="U, SavithaX B" r:id="rId291">
    <sheetIdMap count="2">
      <sheetId val="1"/>
      <sheetId val="2"/>
    </sheetIdMap>
  </header>
  <header guid="{86C5599F-2160-4466-8B84-E29BFB3630B8}" dateTime="2022-07-05T12:27:24" maxSheetId="3" userName="U, SavithaX B" r:id="rId292" minRId="1868" maxRId="1874">
    <sheetIdMap count="2">
      <sheetId val="1"/>
      <sheetId val="2"/>
    </sheetIdMap>
  </header>
  <header guid="{37E3F2EC-A8A1-4BFB-8FE5-3D01849792E3}" dateTime="2022-07-05T12:27:35" maxSheetId="3" userName="U, SavithaX B" r:id="rId293" minRId="1875" maxRId="1884">
    <sheetIdMap count="2">
      <sheetId val="1"/>
      <sheetId val="2"/>
    </sheetIdMap>
  </header>
  <header guid="{D108A9B9-B10A-4E1C-9C53-A7F5E0B0A6AF}" dateTime="2022-07-05T12:27:54" maxSheetId="3" userName="U, SavithaX B" r:id="rId294" minRId="1885" maxRId="1894">
    <sheetIdMap count="2">
      <sheetId val="1"/>
      <sheetId val="2"/>
    </sheetIdMap>
  </header>
  <header guid="{0666A2CC-1918-4642-92E3-8BF9D9AE67B5}" dateTime="2022-07-06T10:41:51" maxSheetId="3" userName="U, SavithaX B" r:id="rId295">
    <sheetIdMap count="2">
      <sheetId val="1"/>
      <sheetId val="2"/>
    </sheetIdMap>
  </header>
  <header guid="{A323FC68-BD31-4262-9B89-A406973CC8F7}" dateTime="2022-07-06T15:00:06" maxSheetId="3" userName="U, SavithaX B" r:id="rId296">
    <sheetIdMap count="2">
      <sheetId val="1"/>
      <sheetId val="2"/>
    </sheetIdMap>
  </header>
  <header guid="{8F0B1D45-14D2-4817-8A09-3B5955C4350B}" dateTime="2022-07-06T15:01:54" maxSheetId="3" userName="U, SavithaX B" r:id="rId297" minRId="1899" maxRId="2011">
    <sheetIdMap count="2">
      <sheetId val="1"/>
      <sheetId val="2"/>
    </sheetIdMap>
  </header>
  <header guid="{7717BF91-94C5-49C8-9A4E-E080BF441D59}" dateTime="2022-07-06T15:04:40" maxSheetId="3" userName="U, SavithaX B" r:id="rId298" minRId="2014">
    <sheetIdMap count="2">
      <sheetId val="1"/>
      <sheetId val="2"/>
    </sheetIdMap>
  </header>
  <header guid="{833E4EFE-994F-4144-944E-F3D118DF2D07}" dateTime="2022-07-06T15:04:54" maxSheetId="3" userName="U, SavithaX B" r:id="rId299" minRId="2017">
    <sheetIdMap count="2">
      <sheetId val="1"/>
      <sheetId val="2"/>
    </sheetIdMap>
  </header>
  <header guid="{4EC9ACE1-6936-4E2C-8603-AB6F4AAEB2D3}" dateTime="2022-07-06T15:23:33" maxSheetId="3" userName="U, SavithaX B" r:id="rId300" minRId="2018">
    <sheetIdMap count="2">
      <sheetId val="1"/>
      <sheetId val="2"/>
    </sheetIdMap>
  </header>
  <header guid="{7F9C1795-5A8A-4664-88FB-471AD6067366}" dateTime="2022-07-06T15:59:49" maxSheetId="3" userName="U, SavithaX B" r:id="rId301" minRId="2019">
    <sheetIdMap count="2">
      <sheetId val="1"/>
      <sheetId val="2"/>
    </sheetIdMap>
  </header>
  <header guid="{D8E728DE-11B4-4697-80FC-9505DCE7AF1E}" dateTime="2022-07-07T11:48:13" maxSheetId="3" userName="U, SavithaX B" r:id="rId302" minRId="2020">
    <sheetIdMap count="2">
      <sheetId val="1"/>
      <sheetId val="2"/>
    </sheetIdMap>
  </header>
  <header guid="{E95E957F-8E6A-4986-A09E-F1898282EF60}" dateTime="2022-07-07T11:49:09" maxSheetId="3" userName="U, SavithaX B" r:id="rId303" minRId="2021" maxRId="2052">
    <sheetIdMap count="2">
      <sheetId val="1"/>
      <sheetId val="2"/>
    </sheetIdMap>
  </header>
  <header guid="{9580A473-0E0C-4D0D-BC8C-86970AEFDED9}" dateTime="2022-07-07T11:50:44" maxSheetId="3" userName="U, SavithaX B" r:id="rId304">
    <sheetIdMap count="2">
      <sheetId val="1"/>
      <sheetId val="2"/>
    </sheetIdMap>
  </header>
  <header guid="{6701B7A4-EBD8-45BB-8713-6B076B72B562}" dateTime="2022-07-11T15:33:44" maxSheetId="3" userName="U, SavithaX B" r:id="rId305">
    <sheetIdMap count="2">
      <sheetId val="1"/>
      <sheetId val="2"/>
    </sheetIdMap>
  </header>
  <header guid="{A8BB4E16-9E17-4814-9C49-2671BA37F7AB}" dateTime="2022-07-12T16:20:45" maxSheetId="3" userName="U, SavithaX B" r:id="rId306">
    <sheetIdMap count="2">
      <sheetId val="1"/>
      <sheetId val="2"/>
    </sheetIdMap>
  </header>
  <header guid="{06C8E97C-4136-47DE-8A31-5E704FD61382}" dateTime="2022-07-18T16:04:18" maxSheetId="3" userName="U, SavithaX B" r:id="rId307" minRId="2059">
    <sheetIdMap count="2">
      <sheetId val="1"/>
      <sheetId val="2"/>
    </sheetIdMap>
  </header>
  <header guid="{B2B7900D-DC46-4689-8404-703B3B2CF8FA}" dateTime="2022-09-07T12:55:53" maxSheetId="3" userName="Br, RamyaX" r:id="rId308">
    <sheetIdMap count="2">
      <sheetId val="1"/>
      <sheetId val="2"/>
    </sheetIdMap>
  </header>
  <header guid="{B0FF2514-F76C-49C6-9B67-35CD89BABF69}" dateTime="2022-09-07T12:56:49" maxSheetId="3" userName="Br, RamyaX" r:id="rId309" minRId="2064" maxRId="3256">
    <sheetIdMap count="2">
      <sheetId val="1"/>
      <sheetId val="2"/>
    </sheetIdMap>
  </header>
  <header guid="{02EEBC7F-C464-41D8-84DE-CB6D081B28E7}" dateTime="2022-09-07T12:57:21" maxSheetId="3" userName="Br, RamyaX" r:id="rId310" minRId="3259" maxRId="3735">
    <sheetIdMap count="2">
      <sheetId val="1"/>
      <sheetId val="2"/>
    </sheetIdMap>
  </header>
  <header guid="{C6C443B9-637E-4484-8052-3AB732BB78FD}" dateTime="2022-09-07T12:59:13" maxSheetId="3" userName="U, SavithaX B" r:id="rId311" minRId="3738" maxRId="3794">
    <sheetIdMap count="2">
      <sheetId val="1"/>
      <sheetId val="2"/>
    </sheetIdMap>
  </header>
  <header guid="{B946A254-6F6B-44D4-B69F-D2F06E3CA002}" dateTime="2022-09-07T13:00:50" maxSheetId="3" userName="U, SavithaX B" r:id="rId312" minRId="3797" maxRId="3819">
    <sheetIdMap count="2">
      <sheetId val="1"/>
      <sheetId val="2"/>
    </sheetIdMap>
  </header>
  <header guid="{EE81EAD0-D263-4A7F-909F-116084D8FDD5}" dateTime="2022-09-07T13:02:46" maxSheetId="3" userName="U, SavithaX B" r:id="rId313" minRId="3822" maxRId="3941">
    <sheetIdMap count="2">
      <sheetId val="1"/>
      <sheetId val="2"/>
    </sheetIdMap>
  </header>
  <header guid="{65FD0FC8-9D65-4150-AD68-7B75762690B3}" dateTime="2022-09-07T13:04:54" maxSheetId="3" userName="Nanjundaswamy, HarshithaX" r:id="rId314" minRId="3944" maxRId="3945">
    <sheetIdMap count="2">
      <sheetId val="1"/>
      <sheetId val="2"/>
    </sheetIdMap>
  </header>
  <header guid="{4A07D15F-23E7-4775-941B-2DD43CDA8C11}" dateTime="2022-09-07T13:05:26" maxSheetId="3" userName="U, SavithaX B" r:id="rId315" minRId="3948" maxRId="4002">
    <sheetIdMap count="2">
      <sheetId val="1"/>
      <sheetId val="2"/>
    </sheetIdMap>
  </header>
  <header guid="{D3795622-0EA4-4E39-AFB7-5BF366FBCC4E}" dateTime="2022-09-07T13:05:33" maxSheetId="3" userName="Nanjundaswamy, HarshithaX" r:id="rId316" minRId="4005" maxRId="4012">
    <sheetIdMap count="2">
      <sheetId val="1"/>
      <sheetId val="2"/>
    </sheetIdMap>
  </header>
  <header guid="{A1627457-89EF-4DDC-A77A-500529D4AF5D}" dateTime="2022-09-07T13:05:46" maxSheetId="3" userName="Br, RamyaX" r:id="rId317">
    <sheetIdMap count="2">
      <sheetId val="1"/>
      <sheetId val="2"/>
    </sheetIdMap>
  </header>
  <header guid="{EEC82E27-BA8F-4C29-A071-7098D6D3D008}" dateTime="2022-09-07T13:06:08" maxSheetId="3" userName="Marikanti, PriyankaX B" r:id="rId318">
    <sheetIdMap count="2">
      <sheetId val="1"/>
      <sheetId val="2"/>
    </sheetIdMap>
  </header>
  <header guid="{D52D5DD9-A581-4A64-9C24-23E5F2FFFE4D}" dateTime="2022-09-07T13:06:32" maxSheetId="3" userName="Nanjundaswamy, HarshithaX" r:id="rId319" minRId="4017" maxRId="4018">
    <sheetIdMap count="2">
      <sheetId val="1"/>
      <sheetId val="2"/>
    </sheetIdMap>
  </header>
  <header guid="{6943C550-6153-42D9-834F-574FBC0B48D8}" dateTime="2022-09-07T13:07:00" maxSheetId="3" userName="Nanjundaswamy, HarshithaX" r:id="rId320" minRId="4019">
    <sheetIdMap count="2">
      <sheetId val="1"/>
      <sheetId val="2"/>
    </sheetIdMap>
  </header>
  <header guid="{9487F6D8-87E9-4898-B80B-D6F9C1BEF61D}" dateTime="2022-09-07T13:07:21" maxSheetId="3" userName="Br, RamyaX" r:id="rId321" minRId="4020" maxRId="4029">
    <sheetIdMap count="2">
      <sheetId val="1"/>
      <sheetId val="2"/>
    </sheetIdMap>
  </header>
  <header guid="{9426126D-FA80-4F5F-9619-8C1212C9F2C8}" dateTime="2022-09-07T13:07:25" maxSheetId="3" userName="U, SavithaX B" r:id="rId322">
    <sheetIdMap count="2">
      <sheetId val="1"/>
      <sheetId val="2"/>
    </sheetIdMap>
  </header>
  <header guid="{C375942E-2F70-435A-A78E-044C03763514}" dateTime="2022-09-07T13:08:11" maxSheetId="3" userName="Br, RamyaX" r:id="rId323" minRId="4032" maxRId="4037">
    <sheetIdMap count="2">
      <sheetId val="1"/>
      <sheetId val="2"/>
    </sheetIdMap>
  </header>
  <header guid="{2E06447D-C839-4AF7-A488-0B16BC7007EB}" dateTime="2022-09-07T13:08:42" maxSheetId="3" userName="Marikanti, PriyankaX B" r:id="rId324">
    <sheetIdMap count="2">
      <sheetId val="1"/>
      <sheetId val="2"/>
    </sheetIdMap>
  </header>
  <header guid="{4BE05D63-2777-4457-9696-4A205E0624CE}" dateTime="2022-09-07T13:10:09" maxSheetId="3" userName="Br, RamyaX" r:id="rId325" minRId="4040" maxRId="4041">
    <sheetIdMap count="2">
      <sheetId val="1"/>
      <sheetId val="2"/>
    </sheetIdMap>
  </header>
  <header guid="{0C029EC0-E3B8-4F00-9A3A-54F23818C358}" dateTime="2022-09-07T13:13:05" maxSheetId="3" userName="Br, RamyaX" r:id="rId326" minRId="4042" maxRId="4043">
    <sheetIdMap count="2">
      <sheetId val="1"/>
      <sheetId val="2"/>
    </sheetIdMap>
  </header>
  <header guid="{C39B519B-D7A6-4B0C-B907-8EA7EDD9052F}" dateTime="2022-09-07T13:13:31" maxSheetId="3" userName="Nanjundaswamy, HarshithaX" r:id="rId327" minRId="4046" maxRId="4054">
    <sheetIdMap count="2">
      <sheetId val="1"/>
      <sheetId val="2"/>
    </sheetIdMap>
  </header>
  <header guid="{0FD48697-1711-4C3D-AE99-F866BCB9964B}" dateTime="2022-09-07T13:13:49" maxSheetId="3" userName="Br, RamyaX" r:id="rId328" minRId="4055" maxRId="4056">
    <sheetIdMap count="2">
      <sheetId val="1"/>
      <sheetId val="2"/>
    </sheetIdMap>
  </header>
  <header guid="{1EEEB647-503A-4C0B-8B11-4391C9FCA575}" dateTime="2022-09-07T13:16:24" maxSheetId="3" userName="Br, RamyaX" r:id="rId329" minRId="4057" maxRId="4058">
    <sheetIdMap count="2">
      <sheetId val="1"/>
      <sheetId val="2"/>
    </sheetIdMap>
  </header>
  <header guid="{CE5F6EA9-D895-4B0A-B92E-BF3C21A243E2}" dateTime="2022-09-07T13:17:23" maxSheetId="3" userName="Nanjundaswamy, HarshithaX" r:id="rId330" minRId="4059">
    <sheetIdMap count="2">
      <sheetId val="1"/>
      <sheetId val="2"/>
    </sheetIdMap>
  </header>
  <header guid="{96BAD617-9D0E-416F-A8B9-E6B7FF1466A2}" dateTime="2022-09-07T13:18:32" maxSheetId="3" userName="Nanjundaswamy, HarshithaX" r:id="rId331" minRId="4060" maxRId="4062">
    <sheetIdMap count="2">
      <sheetId val="1"/>
      <sheetId val="2"/>
    </sheetIdMap>
  </header>
  <header guid="{91B6DD56-1375-4FE4-826D-48AD83C99428}" dateTime="2022-09-07T14:11:53" maxSheetId="3" userName="Rajeswari, GopikaX R" r:id="rId332" minRId="4063">
    <sheetIdMap count="2">
      <sheetId val="1"/>
      <sheetId val="2"/>
    </sheetIdMap>
  </header>
  <header guid="{E0D478E0-019F-43D7-AC3A-EA35F52F8A6B}" dateTime="2022-09-07T14:20:26" maxSheetId="3" userName="Marikanti, PriyankaX B" r:id="rId333" minRId="4066" maxRId="4067">
    <sheetIdMap count="2">
      <sheetId val="1"/>
      <sheetId val="2"/>
    </sheetIdMap>
  </header>
  <header guid="{49409C9D-5897-4A8C-BD04-483E47534043}" dateTime="2022-09-07T14:28:57" maxSheetId="3" userName="Marikanti, PriyankaX B" r:id="rId334" minRId="4068" maxRId="4075">
    <sheetIdMap count="2">
      <sheetId val="1"/>
      <sheetId val="2"/>
    </sheetIdMap>
  </header>
  <header guid="{A11A040A-21A9-490F-ACE3-D6DC2A0FAB40}" dateTime="2022-09-07T14:29:56" maxSheetId="3" userName="Br, RamyaX" r:id="rId335" minRId="4076" maxRId="4077">
    <sheetIdMap count="2">
      <sheetId val="1"/>
      <sheetId val="2"/>
    </sheetIdMap>
  </header>
  <header guid="{E2B6D2E8-9924-4524-9E1A-B400C025D22D}" dateTime="2022-09-07T14:30:09" maxSheetId="3" userName="Rajeswari, GopikaX R" r:id="rId336" minRId="4078" maxRId="4103">
    <sheetIdMap count="2">
      <sheetId val="1"/>
      <sheetId val="2"/>
    </sheetIdMap>
  </header>
  <header guid="{C223A2B9-C5E9-4A59-B9B6-8B10207FCABF}" dateTime="2022-09-07T14:32:17" maxSheetId="3" userName="Marikanti, PriyankaX B" r:id="rId337" minRId="4106" maxRId="4109">
    <sheetIdMap count="2">
      <sheetId val="1"/>
      <sheetId val="2"/>
    </sheetIdMap>
  </header>
  <header guid="{D77960BA-C92C-45D3-B351-F62AAB6F88F4}" dateTime="2022-09-07T14:33:47" maxSheetId="3" userName="Nanjundaswamy, HarshithaX" r:id="rId338" minRId="4110" maxRId="4113">
    <sheetIdMap count="2">
      <sheetId val="1"/>
      <sheetId val="2"/>
    </sheetIdMap>
  </header>
  <header guid="{0A2D0E1B-1393-4952-A07A-F98D3EE2FC1A}" dateTime="2022-09-07T14:33:55" maxSheetId="3" userName="Br, RamyaX" r:id="rId339" minRId="4114" maxRId="4115">
    <sheetIdMap count="2">
      <sheetId val="1"/>
      <sheetId val="2"/>
    </sheetIdMap>
  </header>
  <header guid="{6552BA32-570F-45AD-B283-C63B700DA816}" dateTime="2022-09-07T14:33:59" maxSheetId="3" userName="U, SavithaX B" r:id="rId340">
    <sheetIdMap count="2">
      <sheetId val="1"/>
      <sheetId val="2"/>
    </sheetIdMap>
  </header>
  <header guid="{32EC1C65-89F9-4EB4-AA99-BC31F13EB1D1}" dateTime="2022-09-07T14:35:48" maxSheetId="3" userName="Br, RamyaX" r:id="rId341" minRId="4118" maxRId="4119">
    <sheetIdMap count="2">
      <sheetId val="1"/>
      <sheetId val="2"/>
    </sheetIdMap>
  </header>
  <header guid="{8889695A-40A8-44E2-BB3C-F95791D826F0}" dateTime="2022-09-07T14:38:40" maxSheetId="3" userName="Marikanti, PriyankaX B" r:id="rId342" minRId="4120" maxRId="4129">
    <sheetIdMap count="2">
      <sheetId val="1"/>
      <sheetId val="2"/>
    </sheetIdMap>
  </header>
  <header guid="{4B3CD535-3B02-444A-9213-21C0056BCD54}" dateTime="2022-09-07T14:39:58" maxSheetId="3" userName="Nanjundaswamy, HarshithaX" r:id="rId343" minRId="4132" maxRId="4143">
    <sheetIdMap count="2">
      <sheetId val="1"/>
      <sheetId val="2"/>
    </sheetIdMap>
  </header>
  <header guid="{8DDB5567-77FB-4C8C-9223-5E8F7D6C4DE9}" dateTime="2022-09-07T14:40:48" maxSheetId="3" userName="Nanjundaswamy, HarshithaX" r:id="rId344" minRId="4144" maxRId="4150">
    <sheetIdMap count="2">
      <sheetId val="1"/>
      <sheetId val="2"/>
    </sheetIdMap>
  </header>
  <header guid="{4B8BB216-392A-420E-ADB9-312B792655AB}" dateTime="2022-09-07T14:43:46" maxSheetId="3" userName="Br, RamyaX" r:id="rId345" minRId="4151" maxRId="4152">
    <sheetIdMap count="2">
      <sheetId val="1"/>
      <sheetId val="2"/>
    </sheetIdMap>
  </header>
  <header guid="{5E45D5E0-70D2-4289-8E94-20E7AB5AB3CE}" dateTime="2022-09-07T14:50:45" maxSheetId="3" userName="Rajeswari, GopikaX R" r:id="rId346" minRId="4153" maxRId="4162">
    <sheetIdMap count="2">
      <sheetId val="1"/>
      <sheetId val="2"/>
    </sheetIdMap>
  </header>
  <header guid="{7B210B25-50C5-49F5-9742-9851F9919304}" dateTime="2022-09-07T14:55:09" maxSheetId="3" userName="Br, RamyaX" r:id="rId347" minRId="4163" maxRId="4166">
    <sheetIdMap count="2">
      <sheetId val="1"/>
      <sheetId val="2"/>
    </sheetIdMap>
  </header>
  <header guid="{B6B4548D-90B8-4979-994E-77D2CFBB8DE2}" dateTime="2022-09-07T14:56:49" maxSheetId="3" userName="Br, RamyaX" r:id="rId348" minRId="4169" maxRId="4170">
    <sheetIdMap count="2">
      <sheetId val="1"/>
      <sheetId val="2"/>
    </sheetIdMap>
  </header>
  <header guid="{B61D59CA-B9CE-49CE-B00E-570663E02F59}" dateTime="2022-09-07T14:56:57" maxSheetId="3" userName="Rajeswari, GopikaX R" r:id="rId349" minRId="4171" maxRId="4172">
    <sheetIdMap count="2">
      <sheetId val="1"/>
      <sheetId val="2"/>
    </sheetIdMap>
  </header>
  <header guid="{B94AC1A3-8944-4B38-AB92-06183BF7652C}" dateTime="2022-09-07T14:58:24" maxSheetId="3" userName="Vijayan, AiswaryaX" r:id="rId350" minRId="4173" maxRId="4197">
    <sheetIdMap count="2">
      <sheetId val="1"/>
      <sheetId val="2"/>
    </sheetIdMap>
  </header>
  <header guid="{0860867F-56DC-4CFC-BCC5-80A943DC01A5}" dateTime="2022-09-07T14:58:48" maxSheetId="3" userName="Br, RamyaX" r:id="rId351" minRId="4198" maxRId="4199">
    <sheetIdMap count="2">
      <sheetId val="1"/>
      <sheetId val="2"/>
    </sheetIdMap>
  </header>
  <header guid="{88769405-F7BA-45A3-971E-FA4A4A46EE20}" dateTime="2022-09-07T15:02:13" maxSheetId="3" userName="Nanjundaswamy, HarshithaX" r:id="rId352" minRId="4200" maxRId="4208">
    <sheetIdMap count="2">
      <sheetId val="1"/>
      <sheetId val="2"/>
    </sheetIdMap>
  </header>
  <header guid="{6D3573D2-939C-434C-AB27-2DD280D9DD74}" dateTime="2022-09-07T15:05:04" maxSheetId="3" userName="Br, RamyaX" r:id="rId353" minRId="4209" maxRId="4210">
    <sheetIdMap count="2">
      <sheetId val="1"/>
      <sheetId val="2"/>
    </sheetIdMap>
  </header>
  <header guid="{3B9E0917-1B92-4970-8F0D-AA562312E227}" dateTime="2022-09-07T15:06:21" maxSheetId="3" userName="U, SavithaX B" r:id="rId354" minRId="4211" maxRId="4246">
    <sheetIdMap count="2">
      <sheetId val="1"/>
      <sheetId val="2"/>
    </sheetIdMap>
  </header>
  <header guid="{DD55176F-D0F4-4A7A-862A-CFBDA9D86B31}" dateTime="2022-09-07T15:07:17" maxSheetId="3" userName="U, SavithaX B" r:id="rId355" minRId="4247" maxRId="4266">
    <sheetIdMap count="2">
      <sheetId val="1"/>
      <sheetId val="2"/>
    </sheetIdMap>
  </header>
  <header guid="{DBFA1F8A-A21F-47ED-B9CA-58C92A1775F7}" dateTime="2022-09-07T15:08:02" maxSheetId="3" userName="Vijayan, AiswaryaX" r:id="rId356" minRId="4269" maxRId="4270">
    <sheetIdMap count="2">
      <sheetId val="1"/>
      <sheetId val="2"/>
    </sheetIdMap>
  </header>
  <header guid="{643AFAF0-FEBE-4CF8-BF91-4A316BE714E6}" dateTime="2022-09-07T15:08:35" maxSheetId="3" userName="Nanjundaswamy, HarshithaX" r:id="rId357" minRId="4271" maxRId="4279">
    <sheetIdMap count="2">
      <sheetId val="1"/>
      <sheetId val="2"/>
    </sheetIdMap>
  </header>
  <header guid="{C9B20E6C-C819-41BD-A680-6983C3165D90}" dateTime="2022-09-07T15:09:05" maxSheetId="3" userName="Br, RamyaX" r:id="rId358" minRId="4280" maxRId="4281">
    <sheetIdMap count="2">
      <sheetId val="1"/>
      <sheetId val="2"/>
    </sheetIdMap>
  </header>
  <header guid="{65320B01-A97C-40AC-A9B9-3F4239A6CD41}" dateTime="2022-09-07T15:13:04" maxSheetId="3" userName="Nanjundaswamy, HarshithaX" r:id="rId359" minRId="4282" maxRId="4285">
    <sheetIdMap count="2">
      <sheetId val="1"/>
      <sheetId val="2"/>
    </sheetIdMap>
  </header>
  <header guid="{467A7447-B5BD-4535-8BB0-117736257A55}" dateTime="2022-09-07T15:14:31" maxSheetId="3" userName="Br, RamyaX" r:id="rId360" minRId="4286" maxRId="4287">
    <sheetIdMap count="2">
      <sheetId val="1"/>
      <sheetId val="2"/>
    </sheetIdMap>
  </header>
  <header guid="{79601579-680C-4425-BD90-0BE9A769B67B}" dateTime="2022-09-07T15:14:38" maxSheetId="3" userName="U, SavithaX B" r:id="rId361">
    <sheetIdMap count="2">
      <sheetId val="1"/>
      <sheetId val="2"/>
    </sheetIdMap>
  </header>
  <header guid="{34E3D3E4-9034-4E7D-AF3D-7762CA308C2B}" dateTime="2022-09-07T15:17:38" maxSheetId="3" userName="Br, RamyaX" r:id="rId362" minRId="4290" maxRId="4291">
    <sheetIdMap count="2">
      <sheetId val="1"/>
      <sheetId val="2"/>
    </sheetIdMap>
  </header>
  <header guid="{66E4CC42-808E-4AED-8236-08BA7593CA5D}" dateTime="2022-09-07T15:19:40" maxSheetId="3" userName="Marikanti, PriyankaX B" r:id="rId363" minRId="4292" maxRId="4298">
    <sheetIdMap count="2">
      <sheetId val="1"/>
      <sheetId val="2"/>
    </sheetIdMap>
  </header>
  <header guid="{771F017D-124D-4D23-BDF4-03466FEAC1DA}" dateTime="2022-09-07T15:19:54" maxSheetId="3" userName="Br, RamyaX" r:id="rId364" minRId="4299" maxRId="4300">
    <sheetIdMap count="2">
      <sheetId val="1"/>
      <sheetId val="2"/>
    </sheetIdMap>
  </header>
  <header guid="{79E044EB-7366-4596-80B9-9A814D97304F}" dateTime="2022-09-07T15:20:23" maxSheetId="3" userName="Marikanti, PriyankaX B" r:id="rId365">
    <sheetIdMap count="2">
      <sheetId val="1"/>
      <sheetId val="2"/>
    </sheetIdMap>
  </header>
  <header guid="{DDE3ECB7-BF12-4EEB-A34E-230DDA015F8F}" dateTime="2022-09-07T15:20:50" maxSheetId="3" userName="Marikanti, PriyankaX B" r:id="rId366" minRId="4303" maxRId="4304">
    <sheetIdMap count="2">
      <sheetId val="1"/>
      <sheetId val="2"/>
    </sheetIdMap>
  </header>
  <header guid="{492D2B38-F6A2-43EB-807B-08CB401AD43A}" dateTime="2022-09-07T15:27:23" maxSheetId="3" userName="Br, RamyaX" r:id="rId367" minRId="4305" maxRId="4306">
    <sheetIdMap count="2">
      <sheetId val="1"/>
      <sheetId val="2"/>
    </sheetIdMap>
  </header>
  <header guid="{5D8D1831-AE72-4EB9-B3E1-F48CCCBD76BC}" dateTime="2022-09-07T15:33:08" maxSheetId="3" userName="Vijayan, AiswaryaX" r:id="rId368" minRId="4307" maxRId="4310">
    <sheetIdMap count="2">
      <sheetId val="1"/>
      <sheetId val="2"/>
    </sheetIdMap>
  </header>
  <header guid="{34F08CD2-C130-42BE-B160-1441E99C7603}" dateTime="2022-09-07T15:33:34" maxSheetId="3" userName="Br, RamyaX" r:id="rId369" minRId="4311" maxRId="4312">
    <sheetIdMap count="2">
      <sheetId val="1"/>
      <sheetId val="2"/>
    </sheetIdMap>
  </header>
  <header guid="{0340AC96-39ED-4AC4-8AE4-10CBE7CC490B}" dateTime="2022-09-07T15:34:07" maxSheetId="3" userName="Nanjundaswamy, HarshithaX" r:id="rId370" minRId="4313" maxRId="4320">
    <sheetIdMap count="2">
      <sheetId val="1"/>
      <sheetId val="2"/>
    </sheetIdMap>
  </header>
  <header guid="{7A74831C-68D8-4090-BCA0-CE41B12827AD}" dateTime="2022-09-07T15:36:13" maxSheetId="3" userName="Br, RamyaX" r:id="rId371" minRId="4321" maxRId="4322">
    <sheetIdMap count="2">
      <sheetId val="1"/>
      <sheetId val="2"/>
    </sheetIdMap>
  </header>
  <header guid="{FE0C13EB-ECCE-4E2E-8FA5-CB1C7A97B2B5}" dateTime="2022-09-07T15:42:30" maxSheetId="3" userName="Rajikumar, DivyaX" r:id="rId372" minRId="4323" maxRId="4324">
    <sheetIdMap count="2">
      <sheetId val="1"/>
      <sheetId val="2"/>
    </sheetIdMap>
  </header>
  <header guid="{54CA3679-313F-41B1-9A69-FF88E6312344}" dateTime="2022-09-07T15:43:03" maxSheetId="3" userName="Nanjundaswamy, HarshithaX" r:id="rId373" minRId="4327" maxRId="4328">
    <sheetIdMap count="2">
      <sheetId val="1"/>
      <sheetId val="2"/>
    </sheetIdMap>
  </header>
  <header guid="{DF6C60B1-FD08-4D3B-99D0-7DF0674D7F2A}" dateTime="2022-09-07T15:43:37" maxSheetId="3" userName="Br, RamyaX" r:id="rId374" minRId="4329" maxRId="4330">
    <sheetIdMap count="2">
      <sheetId val="1"/>
      <sheetId val="2"/>
    </sheetIdMap>
  </header>
  <header guid="{EF9CE62C-4D4E-4D4C-885A-A89DDA875AB0}" dateTime="2022-09-07T15:43:52" maxSheetId="3" userName="Br, RamyaX" r:id="rId375" minRId="4333" maxRId="4334">
    <sheetIdMap count="2">
      <sheetId val="1"/>
      <sheetId val="2"/>
    </sheetIdMap>
  </header>
  <header guid="{2741EA03-DE74-4ACA-B4E4-F176C762A92A}" dateTime="2022-09-07T15:48:23" maxSheetId="3" userName="Br, RamyaX" r:id="rId376" minRId="4335" maxRId="4336">
    <sheetIdMap count="2">
      <sheetId val="1"/>
      <sheetId val="2"/>
    </sheetIdMap>
  </header>
  <header guid="{ED935165-CDEE-4AF7-A18F-95649E4BF877}" dateTime="2022-09-07T15:51:32" maxSheetId="3" userName="Rajikumar, DivyaX" r:id="rId377" minRId="4337" maxRId="4338">
    <sheetIdMap count="2">
      <sheetId val="1"/>
      <sheetId val="2"/>
    </sheetIdMap>
  </header>
  <header guid="{BA583C8A-0606-4DD3-BE2A-01DFBC4F7920}" dateTime="2022-09-07T15:56:38" maxSheetId="3" userName="U, SavithaX B" r:id="rId378" minRId="4339" maxRId="4366">
    <sheetIdMap count="2">
      <sheetId val="1"/>
      <sheetId val="2"/>
    </sheetIdMap>
  </header>
  <header guid="{DE690768-EC9E-4943-810F-4A30A71331B3}" dateTime="2022-09-07T15:57:37" maxSheetId="3" userName="Vijayan, AiswaryaX" r:id="rId379" minRId="4367" maxRId="4368">
    <sheetIdMap count="2">
      <sheetId val="1"/>
      <sheetId val="2"/>
    </sheetIdMap>
  </header>
  <header guid="{E8745E0D-C6DE-4D9C-891D-18BB1F703488}" dateTime="2022-09-07T15:57:46" maxSheetId="3" userName="Nanjundaswamy, HarshithaX" r:id="rId380" minRId="4369" maxRId="4375">
    <sheetIdMap count="2">
      <sheetId val="1"/>
      <sheetId val="2"/>
    </sheetIdMap>
  </header>
  <header guid="{BE5EE5D0-1D3C-4ADC-B4A1-EB37C6EB33C8}" dateTime="2022-09-07T15:58:04" maxSheetId="3" userName="Br, RamyaX" r:id="rId381" minRId="4376" maxRId="4381">
    <sheetIdMap count="2">
      <sheetId val="1"/>
      <sheetId val="2"/>
    </sheetIdMap>
  </header>
  <header guid="{07C7F687-F4C3-4EA8-A5C0-C67226DF6766}" dateTime="2022-09-07T15:58:47" maxSheetId="3" userName="Br, RamyaX" r:id="rId382" minRId="4382" maxRId="4383">
    <sheetIdMap count="2">
      <sheetId val="1"/>
      <sheetId val="2"/>
    </sheetIdMap>
  </header>
  <header guid="{27650BF6-C5FC-4F9F-802A-F559D4791B85}" dateTime="2022-09-07T15:59:09" maxSheetId="3" userName="Br, RamyaX" r:id="rId383" minRId="4384" maxRId="4385">
    <sheetIdMap count="2">
      <sheetId val="1"/>
      <sheetId val="2"/>
    </sheetIdMap>
  </header>
  <header guid="{E14D7D66-8E28-4427-A726-C15023932008}" dateTime="2022-09-07T16:00:03" maxSheetId="3" userName="Nanjundaswamy, HarshithaX" r:id="rId384" minRId="4386" maxRId="4387">
    <sheetIdMap count="2">
      <sheetId val="1"/>
      <sheetId val="2"/>
    </sheetIdMap>
  </header>
  <header guid="{AB04A5CF-58FB-4C2D-A819-6B6A4910D029}" dateTime="2022-09-07T16:00:16" maxSheetId="3" userName="Br, RamyaX" r:id="rId385" minRId="4388" maxRId="4389">
    <sheetIdMap count="2">
      <sheetId val="1"/>
      <sheetId val="2"/>
    </sheetIdMap>
  </header>
  <header guid="{AF087475-9A18-4DB8-9ADE-6C97964CA8E5}" dateTime="2022-09-07T16:04:13" maxSheetId="3" userName="Br, RamyaX" r:id="rId386" minRId="4390" maxRId="4391">
    <sheetIdMap count="2">
      <sheetId val="1"/>
      <sheetId val="2"/>
    </sheetIdMap>
  </header>
  <header guid="{3938750A-FA6F-4931-98A8-BC32A85F6BD3}" dateTime="2022-09-07T16:04:23" maxSheetId="3" userName="Nanjundaswamy, HarshithaX" r:id="rId387" minRId="4394" maxRId="4398">
    <sheetIdMap count="2">
      <sheetId val="1"/>
      <sheetId val="2"/>
    </sheetIdMap>
  </header>
  <header guid="{812390EC-17CC-45B9-AEDD-4EDF1A9A93D8}" dateTime="2022-09-07T16:05:00" maxSheetId="3" userName="Br, RamyaX" r:id="rId388" minRId="4399" maxRId="4400">
    <sheetIdMap count="2">
      <sheetId val="1"/>
      <sheetId val="2"/>
    </sheetIdMap>
  </header>
  <header guid="{2C708DAC-4811-4CD1-9E9F-340C04FEE320}" dateTime="2022-09-07T16:06:29" maxSheetId="3" userName="Nanjundaswamy, HarshithaX" r:id="rId389" minRId="4401" maxRId="4408">
    <sheetIdMap count="2">
      <sheetId val="1"/>
      <sheetId val="2"/>
    </sheetIdMap>
  </header>
  <header guid="{B3CA4908-D19E-4702-9EAB-20EFAA4EB7ED}" dateTime="2022-09-07T16:06:58" maxSheetId="3" userName="Br, RamyaX" r:id="rId390" minRId="4409" maxRId="4410">
    <sheetIdMap count="2">
      <sheetId val="1"/>
      <sheetId val="2"/>
    </sheetIdMap>
  </header>
  <header guid="{E30A7F38-D455-4C70-BA4B-192DA51BCABD}" dateTime="2022-09-07T16:07:39" maxSheetId="3" userName="Br, RamyaX" r:id="rId391" minRId="4411" maxRId="4412">
    <sheetIdMap count="2">
      <sheetId val="1"/>
      <sheetId val="2"/>
    </sheetIdMap>
  </header>
  <header guid="{D832FAF1-A965-48CC-B570-68351537B9C3}" dateTime="2022-09-07T16:10:57" maxSheetId="3" userName="Rajikumar, DivyaX" r:id="rId392" minRId="4413" maxRId="4414">
    <sheetIdMap count="2">
      <sheetId val="1"/>
      <sheetId val="2"/>
    </sheetIdMap>
  </header>
  <header guid="{EC75AFD1-EF68-44A2-9BD2-B5A2B74A9B91}" dateTime="2022-09-07T16:11:42" maxSheetId="3" userName="Marikanti, PriyankaX B" r:id="rId393" minRId="4415" maxRId="4440">
    <sheetIdMap count="2">
      <sheetId val="1"/>
      <sheetId val="2"/>
    </sheetIdMap>
  </header>
  <header guid="{945FEAFB-0AAF-45C0-8512-828C7A6E6C18}" dateTime="2022-09-07T16:16:51" maxSheetId="3" userName="Rajikumar, DivyaX" r:id="rId394" minRId="4443" maxRId="4448">
    <sheetIdMap count="2">
      <sheetId val="1"/>
      <sheetId val="2"/>
    </sheetIdMap>
  </header>
  <header guid="{FFCF5721-A94D-4418-A7B0-38A5299E81BC}" dateTime="2022-09-07T16:30:35" maxSheetId="3" userName="Rajikumar, DivyaX" r:id="rId395" minRId="4449" maxRId="4451">
    <sheetIdMap count="2">
      <sheetId val="1"/>
      <sheetId val="2"/>
    </sheetIdMap>
  </header>
  <header guid="{B6DF08AB-CCC1-4D96-8801-76CFCF95F713}" dateTime="2022-09-07T16:42:10" maxSheetId="3" userName="Rajikumar, DivyaX" r:id="rId396" minRId="4452" maxRId="4456">
    <sheetIdMap count="2">
      <sheetId val="1"/>
      <sheetId val="2"/>
    </sheetIdMap>
  </header>
  <header guid="{D4C4D14E-D295-48A8-8C53-1788CF7524AE}" dateTime="2022-09-07T16:47:17" maxSheetId="3" userName="Vijayan, AiswaryaX" r:id="rId397" minRId="4457" maxRId="4458">
    <sheetIdMap count="2">
      <sheetId val="1"/>
      <sheetId val="2"/>
    </sheetIdMap>
  </header>
  <header guid="{53A57948-3483-4357-8573-524BCD2664C4}" dateTime="2022-09-07T16:51:27" maxSheetId="3" userName="Rajikumar, DivyaX" r:id="rId398" minRId="4459" maxRId="4460">
    <sheetIdMap count="2">
      <sheetId val="1"/>
      <sheetId val="2"/>
    </sheetIdMap>
  </header>
  <header guid="{642AE36B-658D-44D3-9434-9657AA101BAE}" dateTime="2022-09-07T16:55:36" maxSheetId="3" userName="Rajikumar, DivyaX" r:id="rId399" minRId="4461" maxRId="4462">
    <sheetIdMap count="2">
      <sheetId val="1"/>
      <sheetId val="2"/>
    </sheetIdMap>
  </header>
  <header guid="{EAE70B4F-DB91-4287-8FBD-0F7DBA9804EC}" dateTime="2022-09-07T16:56:08" maxSheetId="3" userName="Marikanti, PriyankaX B" r:id="rId400" minRId="4463" maxRId="4474">
    <sheetIdMap count="2">
      <sheetId val="1"/>
      <sheetId val="2"/>
    </sheetIdMap>
  </header>
  <header guid="{CA21F0B5-6EC7-406B-AB91-6B615949813E}" dateTime="2022-09-07T17:10:58" maxSheetId="3" userName="Rajikumar, DivyaX" r:id="rId401" minRId="4477" maxRId="4478">
    <sheetIdMap count="2">
      <sheetId val="1"/>
      <sheetId val="2"/>
    </sheetIdMap>
  </header>
  <header guid="{D8850F98-B4EF-4BD1-9283-CCBEC6E1C7EC}" dateTime="2022-09-07T17:11:20" maxSheetId="3" userName="Vijayan, AiswaryaX" r:id="rId402">
    <sheetIdMap count="2">
      <sheetId val="1"/>
      <sheetId val="2"/>
    </sheetIdMap>
  </header>
  <header guid="{DC48485F-A4A6-432D-8772-DB88ED8C5E68}" dateTime="2022-09-07T17:16:25" maxSheetId="3" userName="Rajikumar, DivyaX" r:id="rId403" minRId="4481" maxRId="4483">
    <sheetIdMap count="2">
      <sheetId val="1"/>
      <sheetId val="2"/>
    </sheetIdMap>
  </header>
  <header guid="{D2727793-5387-4BDB-9327-DD6D41F79F35}" dateTime="2022-09-07T17:24:14" maxSheetId="3" userName="Rajikumar, DivyaX" r:id="rId404" minRId="4484" maxRId="4485">
    <sheetIdMap count="2">
      <sheetId val="1"/>
      <sheetId val="2"/>
    </sheetIdMap>
  </header>
  <header guid="{405FB34D-CE39-4DBD-89A3-2DDB5AA160FA}" dateTime="2022-09-07T17:24:55" maxSheetId="3" userName="Marikanti, PriyankaX B" r:id="rId405" minRId="4486" maxRId="4487">
    <sheetIdMap count="2">
      <sheetId val="1"/>
      <sheetId val="2"/>
    </sheetIdMap>
  </header>
  <header guid="{A4960297-9756-4B35-8DAE-6C77B403DD2D}" dateTime="2022-09-07T17:30:20" maxSheetId="3" userName="Rajikumar, DivyaX" r:id="rId406" minRId="4490">
    <sheetIdMap count="2">
      <sheetId val="1"/>
      <sheetId val="2"/>
    </sheetIdMap>
  </header>
  <header guid="{5C1F5648-419D-446A-9EFC-5DCC3EB718D6}" dateTime="2022-09-07T17:44:09" maxSheetId="3" userName="Nanjundaswamy, HarshithaX" r:id="rId407" minRId="4491" maxRId="4494">
    <sheetIdMap count="2">
      <sheetId val="1"/>
      <sheetId val="2"/>
    </sheetIdMap>
  </header>
  <header guid="{B5787D2E-31E0-4F97-94A7-B06973A043F0}" dateTime="2022-09-07T17:45:11" maxSheetId="3" userName="U, SavithaX B" r:id="rId408" minRId="4495" maxRId="4528">
    <sheetIdMap count="2">
      <sheetId val="1"/>
      <sheetId val="2"/>
    </sheetIdMap>
  </header>
  <header guid="{84DA8166-E77D-44D9-9009-0897BE0A2BB2}" dateTime="2022-09-07T17:50:44" maxSheetId="3" userName="Nanjundaswamy, HarshithaX" r:id="rId409" minRId="4529" maxRId="4530">
    <sheetIdMap count="2">
      <sheetId val="1"/>
      <sheetId val="2"/>
    </sheetIdMap>
  </header>
  <header guid="{25D3768C-05AC-4E24-94A0-3C22083660DC}" dateTime="2022-09-07T18:10:34" maxSheetId="3" userName="Rajikumar, DivyaX" r:id="rId410" minRId="4531" maxRId="4532">
    <sheetIdMap count="2">
      <sheetId val="1"/>
      <sheetId val="2"/>
    </sheetIdMap>
  </header>
  <header guid="{B5A6DC00-7313-4ACF-B399-ABEDD4EA0091}" dateTime="2022-09-07T18:24:24" maxSheetId="3" userName="Rajikumar, DivyaX" r:id="rId411" minRId="4533" maxRId="4534">
    <sheetIdMap count="2">
      <sheetId val="1"/>
      <sheetId val="2"/>
    </sheetIdMap>
  </header>
  <header guid="{E39B474A-F931-4540-8722-FC1474188103}" dateTime="2022-09-08T09:37:08" maxSheetId="3" userName="Nanjundaswamy, HarshithaX" r:id="rId412" minRId="4535" maxRId="4536">
    <sheetIdMap count="2">
      <sheetId val="1"/>
      <sheetId val="2"/>
    </sheetIdMap>
  </header>
  <header guid="{48FC27AB-4337-4ED5-AD36-BEB0D0A9CCF9}" dateTime="2022-09-08T09:51:51" maxSheetId="3" userName="Nanjundaswamy, HarshithaX" r:id="rId413" minRId="4537" maxRId="4539">
    <sheetIdMap count="2">
      <sheetId val="1"/>
      <sheetId val="2"/>
    </sheetIdMap>
  </header>
  <header guid="{1F4712AF-C21E-4B31-9198-E7FEB436F9ED}" dateTime="2022-09-08T09:59:50" maxSheetId="3" userName="Nanjundaswamy, HarshithaX" r:id="rId414" minRId="4540" maxRId="4541">
    <sheetIdMap count="2">
      <sheetId val="1"/>
      <sheetId val="2"/>
    </sheetIdMap>
  </header>
  <header guid="{081AB588-77E7-4078-8989-5C81CF96D1B1}" dateTime="2022-09-08T10:09:13" maxSheetId="3" userName="U, SavithaX B" r:id="rId415" minRId="4542" maxRId="4583">
    <sheetIdMap count="2">
      <sheetId val="1"/>
      <sheetId val="2"/>
    </sheetIdMap>
  </header>
  <header guid="{ED5EB43F-4122-405F-B5A1-FAF439357845}" dateTime="2022-09-08T10:13:16" maxSheetId="3" userName="Nanjundaswamy, HarshithaX" r:id="rId416" minRId="4584" maxRId="4585">
    <sheetIdMap count="2">
      <sheetId val="1"/>
      <sheetId val="2"/>
    </sheetIdMap>
  </header>
  <header guid="{42E94D8A-3A44-4C11-90FD-5B82769F0022}" dateTime="2022-09-08T10:27:44" maxSheetId="3" userName="Br, RamyaX" r:id="rId417" minRId="4586" maxRId="4598">
    <sheetIdMap count="2">
      <sheetId val="1"/>
      <sheetId val="2"/>
    </sheetIdMap>
  </header>
  <header guid="{EFC4628D-F6E4-430D-AF58-3D88C0A27506}" dateTime="2022-09-08T10:30:48" maxSheetId="3" userName="Br, RamyaX" r:id="rId418" minRId="4599" maxRId="4600">
    <sheetIdMap count="2">
      <sheetId val="1"/>
      <sheetId val="2"/>
    </sheetIdMap>
  </header>
  <header guid="{D17F2EC8-E9FB-43FA-9682-A3793DB77360}" dateTime="2022-09-08T10:31:20" maxSheetId="3" userName="Nanjundaswamy, HarshithaX" r:id="rId419" minRId="4601" maxRId="4603">
    <sheetIdMap count="2">
      <sheetId val="1"/>
      <sheetId val="2"/>
    </sheetIdMap>
  </header>
  <header guid="{C208F610-C93F-4C96-995E-39CA375E854D}" dateTime="2022-09-08T10:31:53" maxSheetId="3" userName="Br, RamyaX" r:id="rId420" minRId="4604" maxRId="4605">
    <sheetIdMap count="2">
      <sheetId val="1"/>
      <sheetId val="2"/>
    </sheetIdMap>
  </header>
  <header guid="{215D2CE8-4D39-4DC0-9580-7576D428CD9B}" dateTime="2022-09-08T10:32:39" maxSheetId="3" userName="Br, RamyaX" r:id="rId421" minRId="4606" maxRId="4607">
    <sheetIdMap count="2">
      <sheetId val="1"/>
      <sheetId val="2"/>
    </sheetIdMap>
  </header>
  <header guid="{66F0CC4A-203D-48E5-B6AC-81A1144B9C34}" dateTime="2022-09-08T10:39:32" maxSheetId="3" userName="Nanjundaswamy, HarshithaX" r:id="rId422" minRId="4608" maxRId="4612">
    <sheetIdMap count="2">
      <sheetId val="1"/>
      <sheetId val="2"/>
    </sheetIdMap>
  </header>
  <header guid="{B24805D9-284C-4E33-A144-5B5AEC9F62F2}" dateTime="2022-09-08T10:40:03" maxSheetId="3" userName="U, SavithaX B" r:id="rId423" minRId="4613" maxRId="4633">
    <sheetIdMap count="2">
      <sheetId val="1"/>
      <sheetId val="2"/>
    </sheetIdMap>
  </header>
  <header guid="{7F85A347-FA89-4C09-A43F-693F74A5E552}" dateTime="2022-09-08T10:41:00" maxSheetId="3" userName="U, SavithaX B" r:id="rId424" minRId="4636" maxRId="4640">
    <sheetIdMap count="2">
      <sheetId val="1"/>
      <sheetId val="2"/>
    </sheetIdMap>
  </header>
  <header guid="{F5FED564-3A0E-47F1-8E13-A8A8FE027EAB}" dateTime="2022-09-08T10:41:44" maxSheetId="3" userName="Nanjundaswamy, HarshithaX" r:id="rId425" minRId="4643" maxRId="4644">
    <sheetIdMap count="2">
      <sheetId val="1"/>
      <sheetId val="2"/>
    </sheetIdMap>
  </header>
  <header guid="{C60A5092-E66C-4AFD-AE50-AFF20369C9A4}" dateTime="2022-09-08T11:01:33" maxSheetId="3" userName="Nanjundaswamy, HarshithaX" r:id="rId426" minRId="4645" maxRId="4649">
    <sheetIdMap count="2">
      <sheetId val="1"/>
      <sheetId val="2"/>
    </sheetIdMap>
  </header>
  <header guid="{4E69D85A-66E9-4076-82A0-9936193202B0}" dateTime="2022-09-08T11:02:44" maxSheetId="3" userName="Br, RamyaX" r:id="rId427" minRId="4650" maxRId="4651">
    <sheetIdMap count="2">
      <sheetId val="1"/>
      <sheetId val="2"/>
    </sheetIdMap>
  </header>
  <header guid="{A3ABDDAA-D5CF-4204-AF14-502268F3486B}" dateTime="2022-09-08T11:26:17" maxSheetId="3" userName="Br, RamyaX" r:id="rId428" minRId="4652" maxRId="4653">
    <sheetIdMap count="2">
      <sheetId val="1"/>
      <sheetId val="2"/>
    </sheetIdMap>
  </header>
  <header guid="{19FA1807-7C94-4B0D-B3DE-6D5A703B87EA}" dateTime="2022-09-08T11:34:43" maxSheetId="3" userName="Nanjundaswamy, HarshithaX" r:id="rId429" minRId="4654" maxRId="4655">
    <sheetIdMap count="2">
      <sheetId val="1"/>
      <sheetId val="2"/>
    </sheetIdMap>
  </header>
  <header guid="{7C354D80-D7F6-409E-90CA-ADAEED96DBA0}" dateTime="2022-09-08T11:44:04" maxSheetId="3" userName="Br, RamyaX" r:id="rId430" minRId="4656" maxRId="4657">
    <sheetIdMap count="2">
      <sheetId val="1"/>
      <sheetId val="2"/>
    </sheetIdMap>
  </header>
  <header guid="{1D5091DD-1B36-4F3E-9BE4-03B8CB531A96}" dateTime="2022-09-08T11:47:29" maxSheetId="3" userName="Nanjundaswamy, HarshithaX" r:id="rId431" minRId="4660" maxRId="4662">
    <sheetIdMap count="2">
      <sheetId val="1"/>
      <sheetId val="2"/>
    </sheetIdMap>
  </header>
  <header guid="{E40F0283-4387-4BCF-BAA6-439BF90BBE2E}" dateTime="2022-09-08T11:52:23" maxSheetId="3" userName="Marikanti, PriyankaX B" r:id="rId432" minRId="4663" maxRId="4666">
    <sheetIdMap count="2">
      <sheetId val="1"/>
      <sheetId val="2"/>
    </sheetIdMap>
  </header>
  <header guid="{2724259C-E0E3-4386-961B-7AE2AF890EA0}" dateTime="2022-09-08T11:55:02" maxSheetId="3" userName="Nanjundaswamy, HarshithaX" r:id="rId433" minRId="4669" maxRId="4671">
    <sheetIdMap count="2">
      <sheetId val="1"/>
      <sheetId val="2"/>
    </sheetIdMap>
  </header>
  <header guid="{A375E062-02D7-4424-9480-8EF13C82486F}" dateTime="2022-09-08T11:58:54" maxSheetId="3" userName="Marikanti, PriyankaX B" r:id="rId434" minRId="4672" maxRId="4675">
    <sheetIdMap count="2">
      <sheetId val="1"/>
      <sheetId val="2"/>
    </sheetIdMap>
  </header>
  <header guid="{EE0CACB5-6E36-4680-B64D-326021EDF55F}" dateTime="2022-09-08T12:18:54" maxSheetId="3" userName="Marikanti, PriyankaX B" r:id="rId435" minRId="4676" maxRId="4678">
    <sheetIdMap count="2">
      <sheetId val="1"/>
      <sheetId val="2"/>
    </sheetIdMap>
  </header>
  <header guid="{204B0E81-1CF5-495A-B1ED-B5142444E8F8}" dateTime="2022-09-08T12:22:02" maxSheetId="3" userName="Br, RamyaX" r:id="rId436" minRId="4681" maxRId="4706">
    <sheetIdMap count="2">
      <sheetId val="1"/>
      <sheetId val="2"/>
    </sheetIdMap>
  </header>
  <header guid="{9AFA1B1D-89A1-4FBC-A559-5905A4CE5B3A}" dateTime="2022-09-08T12:22:09" maxSheetId="3" userName="Br, RamyaX" r:id="rId437" minRId="4709">
    <sheetIdMap count="2">
      <sheetId val="1"/>
      <sheetId val="2"/>
    </sheetIdMap>
  </header>
  <header guid="{DC435D57-65FB-4212-8AA6-A6F2F83A521B}" dateTime="2022-09-08T12:22:50" maxSheetId="3" userName="Nanjundaswamy, HarshithaX" r:id="rId438" minRId="4710" maxRId="4712">
    <sheetIdMap count="2">
      <sheetId val="1"/>
      <sheetId val="2"/>
    </sheetIdMap>
  </header>
  <header guid="{3C787A43-DF32-4D40-A7B1-787D3BA06695}" dateTime="2022-09-08T12:23:38" maxSheetId="3" userName="Br, RamyaX" r:id="rId439" minRId="4713" maxRId="4738">
    <sheetIdMap count="2">
      <sheetId val="1"/>
      <sheetId val="2"/>
    </sheetIdMap>
  </header>
  <header guid="{1475F585-2A72-43D9-9648-85C8F66DA3BB}" dateTime="2022-09-08T12:24:06" maxSheetId="3" userName="Br, RamyaX" r:id="rId440" minRId="4739" maxRId="4744">
    <sheetIdMap count="2">
      <sheetId val="1"/>
      <sheetId val="2"/>
    </sheetIdMap>
  </header>
  <header guid="{BCE06024-9BFB-4565-B34C-3CECF29772BB}" dateTime="2022-09-08T12:24:20" maxSheetId="3" userName="Marikanti, PriyankaX B" r:id="rId441" minRId="4745" maxRId="4746">
    <sheetIdMap count="2">
      <sheetId val="1"/>
      <sheetId val="2"/>
    </sheetIdMap>
  </header>
  <header guid="{B4F7DE30-D930-44A6-BB7C-A5AD73B0EE02}" dateTime="2022-09-08T12:24:32" maxSheetId="3" userName="Br, RamyaX" r:id="rId442" minRId="4747" maxRId="4751">
    <sheetIdMap count="2">
      <sheetId val="1"/>
      <sheetId val="2"/>
    </sheetIdMap>
  </header>
  <header guid="{863E0EF5-8F5C-4A6E-B386-86ED3E828727}" dateTime="2022-09-08T12:25:04" maxSheetId="3" userName="Br, RamyaX" r:id="rId443" minRId="4752">
    <sheetIdMap count="2">
      <sheetId val="1"/>
      <sheetId val="2"/>
    </sheetIdMap>
  </header>
  <header guid="{2CDDD7CE-A499-4063-AF34-3E7FC1297D63}" dateTime="2022-09-08T12:26:08" maxSheetId="3" userName="Nagaraja, BhanupriyaX N" r:id="rId444" minRId="4753" maxRId="4798">
    <sheetIdMap count="2">
      <sheetId val="1"/>
      <sheetId val="2"/>
    </sheetIdMap>
  </header>
  <header guid="{3EEE906F-0658-4217-9D10-572F50E07C38}" dateTime="2022-09-08T12:33:28" maxSheetId="3" userName="Nanjundaswamy, HarshithaX" r:id="rId445" minRId="4801" maxRId="4804">
    <sheetIdMap count="2">
      <sheetId val="1"/>
      <sheetId val="2"/>
    </sheetIdMap>
  </header>
  <header guid="{E2D8C916-D788-47BA-9CBB-1BC07AD0B2B1}" dateTime="2022-09-08T12:45:52" maxSheetId="3" userName="Br, RamyaX" r:id="rId446" minRId="4805" maxRId="4810">
    <sheetIdMap count="2">
      <sheetId val="1"/>
      <sheetId val="2"/>
    </sheetIdMap>
  </header>
  <header guid="{DEDA1419-F1D2-4708-A7F3-3C5709A8911D}" dateTime="2022-09-08T12:50:48" maxSheetId="3" userName="Marikanti, PriyankaX B" r:id="rId447" minRId="4811" maxRId="4813">
    <sheetIdMap count="2">
      <sheetId val="1"/>
      <sheetId val="2"/>
    </sheetIdMap>
  </header>
  <header guid="{7F2B119B-26EF-4E76-BABB-7FD951CEFB17}" dateTime="2022-09-08T12:51:15" maxSheetId="3" userName="Br, RamyaX" r:id="rId448" minRId="4814" maxRId="4815">
    <sheetIdMap count="2">
      <sheetId val="1"/>
      <sheetId val="2"/>
    </sheetIdMap>
  </header>
  <header guid="{FEA4961A-2FF6-4D21-8726-0F1FD02B0C67}" dateTime="2022-09-08T12:52:17" maxSheetId="3" userName="Nagaraja, BhanupriyaX N" r:id="rId449" minRId="4816" maxRId="4823">
    <sheetIdMap count="2">
      <sheetId val="1"/>
      <sheetId val="2"/>
    </sheetIdMap>
  </header>
  <header guid="{F33FF414-B907-465A-925C-06402C3615A7}" dateTime="2022-09-08T12:55:17" maxSheetId="3" userName="Nanjundaswamy, HarshithaX" r:id="rId450" minRId="4824" maxRId="4835">
    <sheetIdMap count="2">
      <sheetId val="1"/>
      <sheetId val="2"/>
    </sheetIdMap>
  </header>
  <header guid="{A84167BE-C249-46FD-B66C-BA3B67A11D9D}" dateTime="2022-09-08T12:58:06" maxSheetId="3" userName="Br, RamyaX" r:id="rId451" minRId="4836" maxRId="4837">
    <sheetIdMap count="2">
      <sheetId val="1"/>
      <sheetId val="2"/>
    </sheetIdMap>
  </header>
  <header guid="{96BF2DF7-D998-4DEF-B407-CFBA4BBAD0C9}" dateTime="2022-09-08T13:00:30" maxSheetId="3" userName="Marikanti, PriyankaX B" r:id="rId452" minRId="4838" maxRId="4839">
    <sheetIdMap count="2">
      <sheetId val="1"/>
      <sheetId val="2"/>
    </sheetIdMap>
  </header>
  <header guid="{95BD71B5-6F89-4BAB-88C5-9894B7C1CBB3}" dateTime="2022-09-08T13:05:35" maxSheetId="3" userName="Br, RamyaX" r:id="rId453" minRId="4840" maxRId="4841">
    <sheetIdMap count="2">
      <sheetId val="1"/>
      <sheetId val="2"/>
    </sheetIdMap>
  </header>
  <header guid="{DEB266F1-33EB-4E24-87AE-109F333889AC}" dateTime="2022-09-08T13:09:03" maxSheetId="3" userName="Marikanti, PriyankaX B" r:id="rId454" minRId="4844" maxRId="4845">
    <sheetIdMap count="2">
      <sheetId val="1"/>
      <sheetId val="2"/>
    </sheetIdMap>
  </header>
  <header guid="{D4C24314-CF24-40D3-98DE-BFBA7A34FCEA}" dateTime="2022-09-08T13:19:19" maxSheetId="3" userName="Nanjundaswamy, HarshithaX" r:id="rId455" minRId="4846" maxRId="4849">
    <sheetIdMap count="2">
      <sheetId val="1"/>
      <sheetId val="2"/>
    </sheetIdMap>
  </header>
  <header guid="{9C5BAC82-21D1-4ED5-95BC-E184C1FC5CD6}" dateTime="2022-09-08T13:27:46" maxSheetId="3" userName="Marikanti, PriyankaX B" r:id="rId456" minRId="4850" maxRId="4851">
    <sheetIdMap count="2">
      <sheetId val="1"/>
      <sheetId val="2"/>
    </sheetIdMap>
  </header>
  <header guid="{47AD2ABC-C9B4-44D6-B198-8885F940B87B}" dateTime="2022-09-08T13:29:03" maxSheetId="3" userName="Nagaraja, BhanupriyaX N" r:id="rId457" minRId="4852" maxRId="4855">
    <sheetIdMap count="2">
      <sheetId val="1"/>
      <sheetId val="2"/>
    </sheetIdMap>
  </header>
  <header guid="{3F1ADD32-BE53-42C7-A2AC-394EF04DDD1B}" dateTime="2022-09-08T14:22:44" maxSheetId="3" userName="Br, RamyaX" r:id="rId458" minRId="4856" maxRId="4857">
    <sheetIdMap count="2">
      <sheetId val="1"/>
      <sheetId val="2"/>
    </sheetIdMap>
  </header>
  <header guid="{70573B68-7ABC-4620-B4E5-86628A2FB57D}" dateTime="2022-09-08T14:28:08" maxSheetId="3" userName="Br, RamyaX" r:id="rId459" minRId="4858" maxRId="4859">
    <sheetIdMap count="2">
      <sheetId val="1"/>
      <sheetId val="2"/>
    </sheetIdMap>
  </header>
  <header guid="{73F9ED57-7D19-4685-A9A1-9F524AF7C838}" dateTime="2022-09-08T14:31:57" maxSheetId="3" userName="Br, RamyaX" r:id="rId460" minRId="4860" maxRId="4861">
    <sheetIdMap count="2">
      <sheetId val="1"/>
      <sheetId val="2"/>
    </sheetIdMap>
  </header>
  <header guid="{D3694B86-8B71-4CEB-AEB6-1A88B9EB0B29}" dateTime="2022-09-08T14:34:28" maxSheetId="3" userName="Br, RamyaX" r:id="rId461" minRId="4862" maxRId="4863">
    <sheetIdMap count="2">
      <sheetId val="1"/>
      <sheetId val="2"/>
    </sheetIdMap>
  </header>
  <header guid="{7FFA2A0B-B508-4B58-8117-A47992A3B22B}" dateTime="2022-09-08T14:35:28" maxSheetId="3" userName="Br, RamyaX" r:id="rId462" minRId="4864" maxRId="4865">
    <sheetIdMap count="2">
      <sheetId val="1"/>
      <sheetId val="2"/>
    </sheetIdMap>
  </header>
  <header guid="{9A892B80-F46F-4999-83D7-5AC446828840}" dateTime="2022-09-08T14:42:20" maxSheetId="3" userName="Nagaraja, BhanupriyaX N" r:id="rId463" minRId="4866" maxRId="4867">
    <sheetIdMap count="2">
      <sheetId val="1"/>
      <sheetId val="2"/>
    </sheetIdMap>
  </header>
  <header guid="{44599245-6A33-4A86-B7CE-8B472634024E}" dateTime="2022-09-08T14:50:04" maxSheetId="3" userName="Br, RamyaX" r:id="rId464" minRId="4868" maxRId="4870">
    <sheetIdMap count="2">
      <sheetId val="1"/>
      <sheetId val="2"/>
    </sheetIdMap>
  </header>
  <header guid="{7C1BBF17-2ADD-42A8-A190-26D53726840D}" dateTime="2022-09-08T14:55:43" maxSheetId="3" userName="Br, RamyaX" r:id="rId465" minRId="4871" maxRId="4872">
    <sheetIdMap count="2">
      <sheetId val="1"/>
      <sheetId val="2"/>
    </sheetIdMap>
  </header>
  <header guid="{71ED09FA-6C5E-4ECF-AB81-87FA7B4B6C93}" dateTime="2022-09-08T14:59:24" maxSheetId="3" userName="Nanjundaswamy, HarshithaX" r:id="rId466" minRId="4873" maxRId="4882">
    <sheetIdMap count="2">
      <sheetId val="1"/>
      <sheetId val="2"/>
    </sheetIdMap>
  </header>
  <header guid="{D505FD57-7A1A-4ED9-AEF5-1BA07DBA3593}" dateTime="2022-09-08T15:03:36" maxSheetId="3" userName="Nanjundaswamy, HarshithaX" r:id="rId467">
    <sheetIdMap count="2">
      <sheetId val="1"/>
      <sheetId val="2"/>
    </sheetIdMap>
  </header>
  <header guid="{88F5DF26-67D0-481D-985D-ECB0FEFCD5FA}" dateTime="2022-09-08T15:04:26" maxSheetId="3" userName="Br, RamyaX" r:id="rId468" minRId="4883" maxRId="4884">
    <sheetIdMap count="2">
      <sheetId val="1"/>
      <sheetId val="2"/>
    </sheetIdMap>
  </header>
  <header guid="{4AEAA338-D910-482E-9A57-4519C74FCEA7}" dateTime="2022-09-08T15:04:48" maxSheetId="3" userName="Br, RamyaX" r:id="rId469" minRId="4885">
    <sheetIdMap count="2">
      <sheetId val="1"/>
      <sheetId val="2"/>
    </sheetIdMap>
  </header>
  <header guid="{52DB06EC-24B2-411C-8A64-FCB2142AA446}" dateTime="2022-09-08T15:15:45" maxSheetId="3" userName="Br, RamyaX" r:id="rId470" minRId="4886" maxRId="4887">
    <sheetIdMap count="2">
      <sheetId val="1"/>
      <sheetId val="2"/>
    </sheetIdMap>
  </header>
  <header guid="{33CCEDED-9E00-4715-9202-AC8216FA2F00}" dateTime="2022-09-08T15:22:34" maxSheetId="3" userName="Nanjundaswamy, HarshithaX" r:id="rId471" minRId="4888" maxRId="4889">
    <sheetIdMap count="2">
      <sheetId val="1"/>
      <sheetId val="2"/>
    </sheetIdMap>
  </header>
  <header guid="{0D14BAE8-58C2-45E5-B19E-FC1B147B35F7}" dateTime="2022-09-08T15:23:51" maxSheetId="3" userName="Br, RamyaX" r:id="rId472" minRId="4890" maxRId="4891">
    <sheetIdMap count="2">
      <sheetId val="1"/>
      <sheetId val="2"/>
    </sheetIdMap>
  </header>
  <header guid="{F71A11D2-04CB-453B-A604-2D6E8192BEAD}" dateTime="2022-09-08T15:24:00" maxSheetId="3" userName="Nanjundaswamy, HarshithaX" r:id="rId473" minRId="4892" maxRId="4893">
    <sheetIdMap count="2">
      <sheetId val="1"/>
      <sheetId val="2"/>
    </sheetIdMap>
  </header>
  <header guid="{5D51B670-33B3-42DC-AB6D-236853F859F0}" dateTime="2022-09-08T15:29:05" maxSheetId="3" userName="Br, RamyaX" r:id="rId474" minRId="4894" maxRId="4895">
    <sheetIdMap count="2">
      <sheetId val="1"/>
      <sheetId val="2"/>
    </sheetIdMap>
  </header>
  <header guid="{4EDADF5D-FE8D-4DE1-8801-00D84F806FA9}" dateTime="2022-09-08T15:33:45" maxSheetId="3" userName="Nagaraja, BhanupriyaX N" r:id="rId475" minRId="4896" maxRId="4899">
    <sheetIdMap count="2">
      <sheetId val="1"/>
      <sheetId val="2"/>
    </sheetIdMap>
  </header>
  <header guid="{4762FF91-6817-4E08-93B2-E3CAB07B3DB5}" dateTime="2022-09-08T15:35:46" maxSheetId="3" userName="Nanjundaswamy, HarshithaX" r:id="rId476" minRId="4900" maxRId="4901">
    <sheetIdMap count="2">
      <sheetId val="1"/>
      <sheetId val="2"/>
    </sheetIdMap>
  </header>
  <header guid="{3B4B1081-497F-476E-8773-A528C4E596B3}" dateTime="2022-09-08T15:41:46" maxSheetId="3" userName="Br, RamyaX" r:id="rId477" minRId="4902" maxRId="4903">
    <sheetIdMap count="2">
      <sheetId val="1"/>
      <sheetId val="2"/>
    </sheetIdMap>
  </header>
  <header guid="{2D9F4DD0-FD89-4B88-A4A4-9181124735BC}" dateTime="2022-09-08T15:50:52" maxSheetId="3" userName="Br, RamyaX" r:id="rId478" minRId="4904" maxRId="4905">
    <sheetIdMap count="2">
      <sheetId val="1"/>
      <sheetId val="2"/>
    </sheetIdMap>
  </header>
  <header guid="{4B91BBE0-6B0E-4235-8D36-2A6E7C58B46A}" dateTime="2022-09-08T16:00:37" maxSheetId="3" userName="Nanjundaswamy, HarshithaX" r:id="rId479" minRId="4908" maxRId="4914">
    <sheetIdMap count="2">
      <sheetId val="1"/>
      <sheetId val="2"/>
    </sheetIdMap>
  </header>
  <header guid="{72D999BB-5B64-43E9-8EAF-3FB2EAF98236}" dateTime="2022-09-08T16:02:12" maxSheetId="3" userName="Nagaraja, BhanupriyaX N" r:id="rId480" minRId="4915">
    <sheetIdMap count="2">
      <sheetId val="1"/>
      <sheetId val="2"/>
    </sheetIdMap>
  </header>
  <header guid="{8F8A3FB4-B56D-4D14-847A-78B19951446B}" dateTime="2022-09-08T16:04:03" maxSheetId="3" userName="Nanjundaswamy, HarshithaX" r:id="rId481" minRId="4916" maxRId="4917">
    <sheetIdMap count="2">
      <sheetId val="1"/>
      <sheetId val="2"/>
    </sheetIdMap>
  </header>
  <header guid="{6E8847E2-F4EF-422D-9684-A10E2FF4C676}" dateTime="2022-09-08T16:05:12" maxSheetId="3" userName="Br, RamyaX" r:id="rId482">
    <sheetIdMap count="2">
      <sheetId val="1"/>
      <sheetId val="2"/>
    </sheetIdMap>
  </header>
  <header guid="{9281CAEC-960F-42E0-B86A-FFFB64EF338C}" dateTime="2022-09-08T16:19:53" maxSheetId="3" userName="Marikanti, PriyankaX B" r:id="rId483" minRId="4920" maxRId="4937">
    <sheetIdMap count="2">
      <sheetId val="1"/>
      <sheetId val="2"/>
    </sheetIdMap>
  </header>
  <header guid="{6ACDAD98-AD3E-4D64-A594-5F3D95B208E6}" dateTime="2022-09-08T16:23:33" maxSheetId="3" userName="Nanjundaswamy, HarshithaX" r:id="rId484" minRId="4940" maxRId="4943">
    <sheetIdMap count="2">
      <sheetId val="1"/>
      <sheetId val="2"/>
    </sheetIdMap>
  </header>
  <header guid="{CA854025-B0C0-426A-A000-5FBD4217B464}" dateTime="2022-09-08T16:24:21" maxSheetId="3" userName="Nanjundaswamy, HarshithaX" r:id="rId485" minRId="4944" maxRId="4945">
    <sheetIdMap count="2">
      <sheetId val="1"/>
      <sheetId val="2"/>
    </sheetIdMap>
  </header>
  <header guid="{31A879D8-7E66-484B-B496-8944D6DE3FE7}" dateTime="2022-09-08T16:27:44" maxSheetId="3" userName="Nanjundaswamy, HarshithaX" r:id="rId486" minRId="4946" maxRId="4947">
    <sheetIdMap count="2">
      <sheetId val="1"/>
      <sheetId val="2"/>
    </sheetIdMap>
  </header>
  <header guid="{63C5ED02-0EFE-4D33-8D2B-8403C6652C6A}" dateTime="2022-09-08T16:29:31" maxSheetId="3" userName="Nanjundaswamy, HarshithaX" r:id="rId487" minRId="4948" maxRId="4949">
    <sheetIdMap count="2">
      <sheetId val="1"/>
      <sheetId val="2"/>
    </sheetIdMap>
  </header>
  <header guid="{99495D9B-0CF9-45D6-B0B0-962A3EF01FC0}" dateTime="2022-09-08T16:40:34" maxSheetId="3" userName="Marikanti, PriyankaX B" r:id="rId488" minRId="4950" maxRId="4953">
    <sheetIdMap count="2">
      <sheetId val="1"/>
      <sheetId val="2"/>
    </sheetIdMap>
  </header>
  <header guid="{BC1837D4-D088-4B5E-9AA7-112EBFA8F7EB}" dateTime="2022-09-08T16:47:43" maxSheetId="3" userName="Br, RamyaX" r:id="rId489" minRId="4954" maxRId="4955">
    <sheetIdMap count="2">
      <sheetId val="1"/>
      <sheetId val="2"/>
    </sheetIdMap>
  </header>
  <header guid="{610DB45D-9E72-4308-9319-70CB84209E8D}" dateTime="2022-09-08T16:53:28" maxSheetId="3" userName="Nagaraja, BhanupriyaX N" r:id="rId490" minRId="4956" maxRId="4959">
    <sheetIdMap count="2">
      <sheetId val="1"/>
      <sheetId val="2"/>
    </sheetIdMap>
  </header>
  <header guid="{C465D288-B12D-4EA2-AB31-F12495859C10}" dateTime="2022-09-08T17:23:56" maxSheetId="3" userName="Nanjundaswamy, HarshithaX" r:id="rId491" minRId="4960" maxRId="4961">
    <sheetIdMap count="2">
      <sheetId val="1"/>
      <sheetId val="2"/>
    </sheetIdMap>
  </header>
  <header guid="{DC0A62E1-9C3F-4A33-BF67-20626AE36ACB}" dateTime="2022-09-08T17:24:37" maxSheetId="3" userName="Br, RamyaX" r:id="rId492" minRId="4962" maxRId="4963">
    <sheetIdMap count="2">
      <sheetId val="1"/>
      <sheetId val="2"/>
    </sheetIdMap>
  </header>
  <header guid="{2019F15F-68E0-4595-8FEC-747F15651BFE}" dateTime="2022-09-08T17:25:43" maxSheetId="3" userName="Br, RamyaX" r:id="rId493" minRId="4964" maxRId="4965">
    <sheetIdMap count="2">
      <sheetId val="1"/>
      <sheetId val="2"/>
    </sheetIdMap>
  </header>
  <header guid="{79AF2432-3E3D-47EF-BA7F-77E75B25D645}" dateTime="2022-09-08T17:27:04" maxSheetId="3" userName="Br, RamyaX" r:id="rId494" minRId="4966" maxRId="4967">
    <sheetIdMap count="2">
      <sheetId val="1"/>
      <sheetId val="2"/>
    </sheetIdMap>
  </header>
  <header guid="{5D762985-08BE-4B9B-B50C-5B5AF503520B}" dateTime="2022-09-08T17:27:25" maxSheetId="3" userName="Marikanti, PriyankaX B" r:id="rId495" minRId="4968" maxRId="4970">
    <sheetIdMap count="2">
      <sheetId val="1"/>
      <sheetId val="2"/>
    </sheetIdMap>
  </header>
  <header guid="{050F31D1-8880-461D-B22F-B99FD45D7AC3}" dateTime="2022-09-08T17:29:53" maxSheetId="3" userName="Nagaraja, BhanupriyaX N" r:id="rId496" minRId="4973" maxRId="4976">
    <sheetIdMap count="2">
      <sheetId val="1"/>
      <sheetId val="2"/>
    </sheetIdMap>
  </header>
  <header guid="{FBB139D4-092E-4280-BCAD-E495413F0B5D}" dateTime="2022-09-08T17:33:08" maxSheetId="3" userName="Nanjundaswamy, HarshithaX" r:id="rId497" minRId="4977" maxRId="4978">
    <sheetIdMap count="2">
      <sheetId val="1"/>
      <sheetId val="2"/>
    </sheetIdMap>
  </header>
  <header guid="{A9AA2FE4-48CA-49D6-A342-3A818DD52AF7}" dateTime="2022-09-08T17:46:07" maxSheetId="3" userName="Br, RamyaX" r:id="rId498">
    <sheetIdMap count="2">
      <sheetId val="1"/>
      <sheetId val="2"/>
    </sheetIdMap>
  </header>
  <header guid="{DF91B0E0-B22A-4B17-B8BB-DA718EE31BA4}" dateTime="2022-09-08T17:49:37" maxSheetId="3" userName="Nanjundaswamy, HarshithaX" r:id="rId499" minRId="4979" maxRId="4981">
    <sheetIdMap count="2">
      <sheetId val="1"/>
      <sheetId val="2"/>
    </sheetIdMap>
  </header>
  <header guid="{3BAE033A-E62E-4286-9DCD-B27647917664}" dateTime="2022-09-08T17:54:14" maxSheetId="3" userName="Nanjundaswamy, HarshithaX" r:id="rId500">
    <sheetIdMap count="2">
      <sheetId val="1"/>
      <sheetId val="2"/>
    </sheetIdMap>
  </header>
  <header guid="{F6693CB6-CF76-495F-A251-6DC389D27E30}" dateTime="2022-09-08T17:56:55" maxSheetId="3" userName="Marikanti, PriyankaX B" r:id="rId501" minRId="4986" maxRId="4998">
    <sheetIdMap count="2">
      <sheetId val="1"/>
      <sheetId val="2"/>
    </sheetIdMap>
  </header>
  <header guid="{F6B84BC9-9A7B-45A4-9313-2389903AC71F}" dateTime="2022-09-08T18:01:15" maxSheetId="3" userName="Nanjundaswamy, HarshithaX" r:id="rId502">
    <sheetIdMap count="2">
      <sheetId val="1"/>
      <sheetId val="2"/>
    </sheetIdMap>
  </header>
  <header guid="{D1FFA4B4-0C97-4718-8AF2-622C3FDFBE22}" dateTime="2022-09-09T09:16:58" maxSheetId="3" userName="U, SavithaX B" r:id="rId503" minRId="5003" maxRId="5018">
    <sheetIdMap count="2">
      <sheetId val="1"/>
      <sheetId val="2"/>
    </sheetIdMap>
  </header>
  <header guid="{4EEB14FE-F582-4E8D-A6B2-F074BC19798D}" dateTime="2022-09-09T09:17:19" maxSheetId="3" userName="U, SavithaX B" r:id="rId504" minRId="5019" maxRId="5044">
    <sheetIdMap count="2">
      <sheetId val="1"/>
      <sheetId val="2"/>
    </sheetIdMap>
  </header>
  <header guid="{F9C8C9D1-A6CD-4818-9F05-DB8DFBEFA2CA}" dateTime="2022-09-09T09:18:01" maxSheetId="3" userName="U, SavithaX B" r:id="rId505" minRId="5045" maxRId="5062">
    <sheetIdMap count="2">
      <sheetId val="1"/>
      <sheetId val="2"/>
    </sheetIdMap>
  </header>
  <header guid="{53438EA0-DECC-48A9-943D-7481C90DAB67}" dateTime="2022-09-09T09:18:14" maxSheetId="3" userName="U, SavithaX B" r:id="rId506" minRId="5063">
    <sheetIdMap count="2">
      <sheetId val="1"/>
      <sheetId val="2"/>
    </sheetIdMap>
  </header>
  <header guid="{E864EA1C-118F-44AD-8298-3858B3B1042A}" dateTime="2022-09-09T09:18:35" maxSheetId="3" userName="U, SavithaX B" r:id="rId507" minRId="5064" maxRId="5065">
    <sheetIdMap count="2">
      <sheetId val="1"/>
      <sheetId val="2"/>
    </sheetIdMap>
  </header>
  <header guid="{939A1354-4237-49EF-A295-BBB6DFE817E5}" dateTime="2022-09-09T09:19:01" maxSheetId="3" userName="U, SavithaX B" r:id="rId508" minRId="5066" maxRId="5082">
    <sheetIdMap count="2">
      <sheetId val="1"/>
      <sheetId val="2"/>
    </sheetIdMap>
  </header>
  <header guid="{372D2A42-49E7-4880-9B07-5D3371C81847}" dateTime="2022-09-09T09:19:46" maxSheetId="3" userName="U, SavithaX B" r:id="rId509" minRId="5083" maxRId="5103">
    <sheetIdMap count="2">
      <sheetId val="1"/>
      <sheetId val="2"/>
    </sheetIdMap>
  </header>
  <header guid="{6527F230-277F-4AD9-9592-813E16D8530A}" dateTime="2022-09-09T09:20:46" maxSheetId="3" userName="U, SavithaX B" r:id="rId510" minRId="5104" maxRId="5187">
    <sheetIdMap count="2">
      <sheetId val="1"/>
      <sheetId val="2"/>
    </sheetIdMap>
  </header>
  <header guid="{CD4E5FF2-0DFF-4AE4-B4E8-84A2CD9E9B3B}" dateTime="2022-09-09T09:33:27" maxSheetId="3" userName="Nanjundaswamy, HarshithaX" r:id="rId511" minRId="5188" maxRId="5201">
    <sheetIdMap count="2">
      <sheetId val="1"/>
      <sheetId val="2"/>
    </sheetIdMap>
  </header>
  <header guid="{BD92F864-DE52-41F7-8096-600B578F33B1}" dateTime="2022-09-09T09:39:09" maxSheetId="3" userName="U, SavithaX B" r:id="rId512" minRId="5202" maxRId="5230">
    <sheetIdMap count="2">
      <sheetId val="1"/>
      <sheetId val="2"/>
    </sheetIdMap>
  </header>
  <header guid="{FA4D5CD0-BB6F-4674-90BC-72D014739FC4}" dateTime="2022-09-09T09:45:05" maxSheetId="3" userName="Marikanti, PriyankaX B" r:id="rId513">
    <sheetIdMap count="2">
      <sheetId val="1"/>
      <sheetId val="2"/>
    </sheetIdMap>
  </header>
  <header guid="{0B848FBF-322D-41CC-A773-F65CF874481D}" dateTime="2022-09-09T09:45:24" maxSheetId="3" userName="Nanjundaswamy, HarshithaX" r:id="rId514" minRId="5233" maxRId="5239">
    <sheetIdMap count="2">
      <sheetId val="1"/>
      <sheetId val="2"/>
    </sheetIdMap>
  </header>
  <header guid="{1CD12DDF-35CE-4DCC-AD49-DA901DD8D8DF}" dateTime="2022-09-09T09:53:30" maxSheetId="3" userName="Br, RamyaX" r:id="rId515" minRId="5240">
    <sheetIdMap count="2">
      <sheetId val="1"/>
      <sheetId val="2"/>
    </sheetIdMap>
  </header>
  <header guid="{D3A40BE4-0DE7-4384-9AE9-EB2A3DA1DEEA}" dateTime="2022-09-09T09:58:17" maxSheetId="3" userName="Nanjundaswamy, HarshithaX" r:id="rId516" minRId="5241" maxRId="5242">
    <sheetIdMap count="2">
      <sheetId val="1"/>
      <sheetId val="2"/>
    </sheetIdMap>
  </header>
  <header guid="{F0038346-3770-4965-B72C-34F47F3E72DE}" dateTime="2022-09-09T09:58:56" maxSheetId="3" userName="Nanjundaswamy, HarshithaX" r:id="rId517" minRId="5243">
    <sheetIdMap count="2">
      <sheetId val="1"/>
      <sheetId val="2"/>
    </sheetIdMap>
  </header>
  <header guid="{0A251E77-EE2A-4654-B7E8-7A9FDFFC0FB4}" dateTime="2022-09-09T10:02:02" maxSheetId="3" userName="Br, RamyaX" r:id="rId518" minRId="5244" maxRId="5245">
    <sheetIdMap count="2">
      <sheetId val="1"/>
      <sheetId val="2"/>
    </sheetIdMap>
  </header>
  <header guid="{DB9A84A2-C68A-4C5C-84E2-19BEA0621AAC}" dateTime="2022-09-09T10:03:45" maxSheetId="3" userName="Br, RamyaX" r:id="rId519" minRId="5246" maxRId="5247">
    <sheetIdMap count="2">
      <sheetId val="1"/>
      <sheetId val="2"/>
    </sheetIdMap>
  </header>
  <header guid="{4DB35A9E-0399-4126-9503-A9D574DD7579}" dateTime="2022-09-09T10:09:30" maxSheetId="3" userName="Br, RamyaX" r:id="rId520" minRId="5248" maxRId="5249">
    <sheetIdMap count="2">
      <sheetId val="1"/>
      <sheetId val="2"/>
    </sheetIdMap>
  </header>
  <header guid="{2929F911-0B66-4742-8A1A-B0C70F582CDC}" dateTime="2022-09-09T10:27:41" maxSheetId="3" userName="Nanjundaswamy, HarshithaX" r:id="rId521" minRId="5250" maxRId="5254">
    <sheetIdMap count="2">
      <sheetId val="1"/>
      <sheetId val="2"/>
    </sheetIdMap>
  </header>
  <header guid="{3D8A5623-2FAD-4BAF-83DB-A43CFB5F0238}" dateTime="2022-09-09T10:35:01" maxSheetId="3" userName="Nanjundaswamy, HarshithaX" r:id="rId522" minRId="5255" maxRId="5257">
    <sheetIdMap count="2">
      <sheetId val="1"/>
      <sheetId val="2"/>
    </sheetIdMap>
  </header>
  <header guid="{D5F0337B-0CA1-48BE-B92B-CA863592D9FF}" dateTime="2022-09-09T10:42:29" maxSheetId="3" userName="Br, RamyaX" r:id="rId523" minRId="5258" maxRId="5261">
    <sheetIdMap count="2">
      <sheetId val="1"/>
      <sheetId val="2"/>
    </sheetIdMap>
  </header>
  <header guid="{58FE7338-3B04-45EA-A9E8-FD8C88874067}" dateTime="2022-09-09T10:47:18" maxSheetId="3" userName="Nanjundaswamy, HarshithaX" r:id="rId524" minRId="5262" maxRId="5267">
    <sheetIdMap count="2">
      <sheetId val="1"/>
      <sheetId val="2"/>
    </sheetIdMap>
  </header>
  <header guid="{13D531A8-4FA6-4B16-A132-0DF5CBED303A}" dateTime="2022-09-09T10:54:01" maxSheetId="3" userName="Marikanti, PriyankaX B" r:id="rId525" minRId="5270" maxRId="5289">
    <sheetIdMap count="2">
      <sheetId val="1"/>
      <sheetId val="2"/>
    </sheetIdMap>
  </header>
  <header guid="{223037C2-A926-4A96-94E7-6A8FDA2D6882}" dateTime="2022-09-09T10:55:08" maxSheetId="3" userName="Nanjundaswamy, HarshithaX" r:id="rId526" minRId="5290" maxRId="5296">
    <sheetIdMap count="2">
      <sheetId val="1"/>
      <sheetId val="2"/>
    </sheetIdMap>
  </header>
  <header guid="{F48179E9-C531-4F48-A367-880926B6548B}" dateTime="2022-09-09T11:00:50" maxSheetId="3" userName="Nanjundaswamy, HarshithaX" r:id="rId527" minRId="5297" maxRId="5299">
    <sheetIdMap count="2">
      <sheetId val="1"/>
      <sheetId val="2"/>
    </sheetIdMap>
  </header>
  <header guid="{11348E9C-E74E-41EA-9EE5-8667C5192DD6}" dateTime="2022-09-09T11:06:47" maxSheetId="3" userName="Br, RamyaX" r:id="rId528" minRId="5300" maxRId="5307">
    <sheetIdMap count="2">
      <sheetId val="1"/>
      <sheetId val="2"/>
    </sheetIdMap>
  </header>
  <header guid="{F9DCDB43-2FBA-440B-8FC1-CBC120CF878F}" dateTime="2022-09-09T11:08:20" maxSheetId="3" userName="Br, RamyaX" r:id="rId529" minRId="5308" maxRId="5309">
    <sheetIdMap count="2">
      <sheetId val="1"/>
      <sheetId val="2"/>
    </sheetIdMap>
  </header>
  <header guid="{1E43EBD4-41FF-422D-AD44-CF9E215B1FA6}" dateTime="2022-09-09T11:08:49" maxSheetId="3" userName="Nanjundaswamy, HarshithaX" r:id="rId530" minRId="5310" maxRId="5311">
    <sheetIdMap count="2">
      <sheetId val="1"/>
      <sheetId val="2"/>
    </sheetIdMap>
  </header>
  <header guid="{C3B8377F-CCA6-424A-8C95-3461EA9AE8DB}" dateTime="2022-09-09T11:11:48" maxSheetId="3" userName="Br, RamyaX" r:id="rId531" minRId="5312" maxRId="5317">
    <sheetIdMap count="2">
      <sheetId val="1"/>
      <sheetId val="2"/>
    </sheetIdMap>
  </header>
  <header guid="{DC3B544A-8C7D-4C8F-AA55-75B9300EB433}" dateTime="2022-09-09T11:14:21" maxSheetId="3" userName="Br, RamyaX" r:id="rId532" minRId="5318" maxRId="5333">
    <sheetIdMap count="2">
      <sheetId val="1"/>
      <sheetId val="2"/>
    </sheetIdMap>
  </header>
  <header guid="{938355B1-F7EB-46FF-B7CE-FB9EBBDB3611}" dateTime="2022-09-09T11:28:50" maxSheetId="3" userName="Nanjundaswamy, HarshithaX" r:id="rId533" minRId="5334">
    <sheetIdMap count="2">
      <sheetId val="1"/>
      <sheetId val="2"/>
    </sheetIdMap>
  </header>
  <header guid="{36D8F298-6649-4BA1-8046-66A7BBD4E37B}" dateTime="2022-09-09T11:33:44" maxSheetId="3" userName="Nanjundaswamy, HarshithaX" r:id="rId534" minRId="5337" maxRId="5340">
    <sheetIdMap count="2">
      <sheetId val="1"/>
      <sheetId val="2"/>
    </sheetIdMap>
  </header>
  <header guid="{C23CED39-0DFF-4120-97BF-4B3A57A7D9A1}" dateTime="2022-09-09T11:46:27" maxSheetId="3" userName="Nanjundaswamy, HarshithaX" r:id="rId535" minRId="5341" maxRId="5367">
    <sheetIdMap count="2">
      <sheetId val="1"/>
      <sheetId val="2"/>
    </sheetIdMap>
  </header>
  <header guid="{5E9E9467-D779-402C-A395-132429BBB6E7}" dateTime="2022-09-09T11:50:14" maxSheetId="3" userName="Nanjundaswamy, HarshithaX" r:id="rId536" minRId="5368">
    <sheetIdMap count="2">
      <sheetId val="1"/>
      <sheetId val="2"/>
    </sheetIdMap>
  </header>
  <header guid="{71F9AF0E-738B-44D6-B0DF-BEF80E2D0DCC}" dateTime="2022-09-09T12:03:57" maxSheetId="3" userName="Br, RamyaX" r:id="rId537" minRId="5369" maxRId="5370">
    <sheetIdMap count="2">
      <sheetId val="1"/>
      <sheetId val="2"/>
    </sheetIdMap>
  </header>
  <header guid="{14241103-E146-4782-BE94-9F9A5874118A}" dateTime="2022-09-09T12:07:54" maxSheetId="3" userName="Nanjundaswamy, HarshithaX" r:id="rId538" minRId="5371" maxRId="5376">
    <sheetIdMap count="2">
      <sheetId val="1"/>
      <sheetId val="2"/>
    </sheetIdMap>
  </header>
  <header guid="{99011415-3EBD-4109-8E0F-4267AFDA61B4}" dateTime="2022-09-09T12:11:08" maxSheetId="3" userName="Br, RamyaX" r:id="rId539" minRId="5377" maxRId="5378">
    <sheetIdMap count="2">
      <sheetId val="1"/>
      <sheetId val="2"/>
    </sheetIdMap>
  </header>
  <header guid="{7F89B941-533A-4569-8588-EE3D06045E74}" dateTime="2022-09-09T12:12:14" maxSheetId="3" userName="Br, RamyaX" r:id="rId540" minRId="5379" maxRId="5380">
    <sheetIdMap count="2">
      <sheetId val="1"/>
      <sheetId val="2"/>
    </sheetIdMap>
  </header>
  <header guid="{6BD27A09-3C7E-42AF-BFBA-C05B57AE7A38}" dateTime="2022-09-09T12:12:35" maxSheetId="3" userName="Nanjundaswamy, HarshithaX" r:id="rId541" minRId="5381" maxRId="5383">
    <sheetIdMap count="2">
      <sheetId val="1"/>
      <sheetId val="2"/>
    </sheetIdMap>
  </header>
  <header guid="{4628F8BA-BDB8-4D08-A571-1DA0D766A7B8}" dateTime="2022-09-09T12:20:01" maxSheetId="3" userName="Br, RamyaX" r:id="rId542" minRId="5384" maxRId="5385">
    <sheetIdMap count="2">
      <sheetId val="1"/>
      <sheetId val="2"/>
    </sheetIdMap>
  </header>
  <header guid="{A899952B-4017-432C-97AF-75C0F90ACA91}" dateTime="2022-09-09T12:29:36" maxSheetId="3" userName="Br, RamyaX" r:id="rId543" minRId="5388">
    <sheetIdMap count="2">
      <sheetId val="1"/>
      <sheetId val="2"/>
    </sheetIdMap>
  </header>
  <header guid="{E8B668AE-B343-43B6-AFD0-BD804EDFFF20}" dateTime="2022-09-09T12:29:58" maxSheetId="3" userName="Br, RamyaX" r:id="rId544" minRId="5391">
    <sheetIdMap count="2">
      <sheetId val="1"/>
      <sheetId val="2"/>
    </sheetIdMap>
  </header>
  <header guid="{E68A2D7D-F141-42FF-98B0-2C99D6C06306}" dateTime="2022-09-09T12:31:49" maxSheetId="3" userName="Nanjundaswamy, HarshithaX" r:id="rId545" minRId="5392" maxRId="5397">
    <sheetIdMap count="2">
      <sheetId val="1"/>
      <sheetId val="2"/>
    </sheetIdMap>
  </header>
  <header guid="{EAF12798-31F5-435F-BE29-5A0F148A1E30}" dateTime="2022-09-09T12:40:26" maxSheetId="3" userName="Nanjundaswamy, HarshithaX" r:id="rId546" minRId="5398" maxRId="5400">
    <sheetIdMap count="2">
      <sheetId val="1"/>
      <sheetId val="2"/>
    </sheetIdMap>
  </header>
  <header guid="{6A5A1F67-0FE4-4D23-A682-64CEF2DEB5D6}" dateTime="2022-09-09T12:44:49" maxSheetId="3" userName="Marikanti, PriyankaX B" r:id="rId547" minRId="5401" maxRId="5424">
    <sheetIdMap count="2">
      <sheetId val="1"/>
      <sheetId val="2"/>
    </sheetIdMap>
  </header>
  <header guid="{82EE8218-A0A2-4C1D-9FEF-AD7B979F5CCB}" dateTime="2022-09-09T13:51:58" maxSheetId="3" userName="Marikanti, PriyankaX B" r:id="rId548" minRId="5427" maxRId="5432">
    <sheetIdMap count="2">
      <sheetId val="1"/>
      <sheetId val="2"/>
    </sheetIdMap>
  </header>
  <header guid="{3E0615C5-1275-47BE-AD95-B0B293E1169E}" dateTime="2022-09-09T14:27:09" maxSheetId="3" userName="Nanjundaswamy, HarshithaX" r:id="rId549" minRId="5433" maxRId="5442">
    <sheetIdMap count="2">
      <sheetId val="1"/>
      <sheetId val="2"/>
    </sheetIdMap>
  </header>
  <header guid="{7D85B39D-89E4-43E4-9892-D66FE06C85F7}" dateTime="2022-09-09T14:44:32" maxSheetId="3" userName="Nanjundaswamy, HarshithaX" r:id="rId550" minRId="5443" maxRId="5482">
    <sheetIdMap count="2">
      <sheetId val="1"/>
      <sheetId val="2"/>
    </sheetIdMap>
  </header>
  <header guid="{09E8886B-932E-4686-A64C-412DFE340FCD}" dateTime="2022-09-09T15:11:07" maxSheetId="3" userName="Nanjundaswamy, HarshithaX" r:id="rId551" minRId="5485" maxRId="5493">
    <sheetIdMap count="2">
      <sheetId val="1"/>
      <sheetId val="2"/>
    </sheetIdMap>
  </header>
  <header guid="{AC07E5A3-5681-4190-962D-1C0339487029}" dateTime="2022-09-09T15:12:51" maxSheetId="3" userName="Nanjundaswamy, HarshithaX" r:id="rId552" minRId="5494" maxRId="5495">
    <sheetIdMap count="2">
      <sheetId val="1"/>
      <sheetId val="2"/>
    </sheetIdMap>
  </header>
  <header guid="{35A7089C-763A-42E0-A17B-E155983000C1}" dateTime="2022-09-09T15:18:16" maxSheetId="3" userName="Nanjundaswamy, HarshithaX" r:id="rId553" minRId="5496" maxRId="5501">
    <sheetIdMap count="2">
      <sheetId val="1"/>
      <sheetId val="2"/>
    </sheetIdMap>
  </header>
  <header guid="{FB4294A3-A519-4A21-B16F-B851580EADA5}" dateTime="2022-09-09T15:19:17" maxSheetId="3" userName="Marikanti, PriyankaX B" r:id="rId554" minRId="5502" maxRId="5517">
    <sheetIdMap count="2">
      <sheetId val="1"/>
      <sheetId val="2"/>
    </sheetIdMap>
  </header>
  <header guid="{C477CA5E-E8D1-4F70-9334-B4B0ECA50A12}" dateTime="2022-09-09T15:19:41" maxSheetId="3" userName="Nanjundaswamy, HarshithaX" r:id="rId555" minRId="5518">
    <sheetIdMap count="2">
      <sheetId val="1"/>
      <sheetId val="2"/>
    </sheetIdMap>
  </header>
  <header guid="{9C6F811F-8C52-448D-92BB-C660F0DA75C2}" dateTime="2022-09-09T15:22:58" maxSheetId="3" userName="Br, RamyaX" r:id="rId556" minRId="5519" maxRId="5528">
    <sheetIdMap count="2">
      <sheetId val="1"/>
      <sheetId val="2"/>
    </sheetIdMap>
  </header>
  <header guid="{1DEA0B72-DE67-44C4-8550-0422D424B1F5}" dateTime="2022-09-09T15:24:57" maxSheetId="3" userName="Nanjundaswamy, HarshithaX" r:id="rId557" minRId="5529" maxRId="5538">
    <sheetIdMap count="2">
      <sheetId val="1"/>
      <sheetId val="2"/>
    </sheetIdMap>
  </header>
  <header guid="{302E708E-E43B-4D54-A05F-17457779C7C5}" dateTime="2022-09-09T15:25:24" maxSheetId="3" userName="Br, RamyaX" r:id="rId558">
    <sheetIdMap count="2">
      <sheetId val="1"/>
      <sheetId val="2"/>
    </sheetIdMap>
  </header>
  <header guid="{35B8556A-3DF7-4B9A-BA30-40D9F6D832CE}" dateTime="2022-09-09T15:33:02" maxSheetId="3" userName="Br, RamyaX" r:id="rId559" minRId="5541" maxRId="5545">
    <sheetIdMap count="2">
      <sheetId val="1"/>
      <sheetId val="2"/>
    </sheetIdMap>
  </header>
  <header guid="{07E672F1-DB73-4399-9C60-667C21456946}" dateTime="2022-09-09T15:33:14" maxSheetId="3" userName="Br, RamyaX" r:id="rId560" minRId="5546">
    <sheetIdMap count="2">
      <sheetId val="1"/>
      <sheetId val="2"/>
    </sheetIdMap>
  </header>
  <header guid="{E87F3E59-4ABD-4EBB-9898-996E4767D30A}" dateTime="2022-09-09T16:09:30" maxSheetId="3" userName="Br, RamyaX" r:id="rId561" minRId="5547" maxRId="5549">
    <sheetIdMap count="2">
      <sheetId val="1"/>
      <sheetId val="2"/>
    </sheetIdMap>
  </header>
  <header guid="{D052FD56-9DDA-4AF5-BBB6-19329F766A23}" dateTime="2022-09-09T16:27:33" maxSheetId="3" userName="Br, RamyaX" r:id="rId562" minRId="5550" maxRId="5551">
    <sheetIdMap count="2">
      <sheetId val="1"/>
      <sheetId val="2"/>
    </sheetIdMap>
  </header>
  <header guid="{B2B42D0F-7029-4D67-A854-0C9FCB8A3426}" dateTime="2022-09-09T16:27:46" maxSheetId="3" userName="Br, RamyaX" r:id="rId563" minRId="5552">
    <sheetIdMap count="2">
      <sheetId val="1"/>
      <sheetId val="2"/>
    </sheetIdMap>
  </header>
  <header guid="{0A43D9CD-AD9B-42EF-8193-94B4340927C1}" dateTime="2022-09-09T16:53:31" maxSheetId="3" userName="Marikanti, PriyankaX B" r:id="rId564" minRId="5553" maxRId="5556">
    <sheetIdMap count="2">
      <sheetId val="1"/>
      <sheetId val="2"/>
    </sheetIdMap>
  </header>
  <header guid="{FDB63772-237B-4CCE-9BC9-51237A54C1D1}" dateTime="2022-09-09T16:58:04" maxSheetId="3" userName="Nanjundaswamy, HarshithaX" r:id="rId565" minRId="5557">
    <sheetIdMap count="2">
      <sheetId val="1"/>
      <sheetId val="2"/>
    </sheetIdMap>
  </header>
  <header guid="{EBA49F6C-F33B-45BA-A16E-9230D6EB4D3D}" dateTime="2022-09-12T09:42:38" maxSheetId="3" userName="Nanjundaswamy, HarshithaX" r:id="rId566" minRId="5558" maxRId="5567">
    <sheetIdMap count="2">
      <sheetId val="1"/>
      <sheetId val="2"/>
    </sheetIdMap>
  </header>
  <header guid="{D0E78EAF-691B-44FF-B933-ACA2B6935F0A}" dateTime="2022-09-12T09:43:24" maxSheetId="3" userName="Nanjundaswamy, HarshithaX" r:id="rId567" minRId="5568" maxRId="5569">
    <sheetIdMap count="2">
      <sheetId val="1"/>
      <sheetId val="2"/>
    </sheetIdMap>
  </header>
  <header guid="{2244C933-D815-4F2B-9518-C100C38D5C86}" dateTime="2022-09-12T09:43:54" maxSheetId="3" userName="U, SavithaX B" r:id="rId568">
    <sheetIdMap count="2">
      <sheetId val="1"/>
      <sheetId val="2"/>
    </sheetIdMap>
  </header>
  <header guid="{284A13CD-9178-43B9-A6A9-882C79F9CC85}" dateTime="2022-09-12T09:44:51" maxSheetId="3" userName="U, SavithaX B" r:id="rId569" minRId="5572" maxRId="5592">
    <sheetIdMap count="2">
      <sheetId val="1"/>
      <sheetId val="2"/>
    </sheetIdMap>
  </header>
  <header guid="{9E713852-2057-49B6-8361-8B0B3D03267C}" dateTime="2022-09-12T09:45:32" maxSheetId="3" userName="Nanjundaswamy, HarshithaX" r:id="rId570" minRId="5593" maxRId="5599">
    <sheetIdMap count="2">
      <sheetId val="1"/>
      <sheetId val="2"/>
    </sheetIdMap>
  </header>
  <header guid="{8E6400E8-180D-4DAA-9C2F-F87133820DAB}" dateTime="2022-09-12T09:45:45" maxSheetId="3" userName="U, SavithaX B" r:id="rId571" minRId="5600" maxRId="5604">
    <sheetIdMap count="2">
      <sheetId val="1"/>
      <sheetId val="2"/>
    </sheetIdMap>
  </header>
  <header guid="{D6B312AC-2F57-430F-BE0B-5FD55E614270}" dateTime="2022-09-12T09:46:05" maxSheetId="3" userName="U, SavithaX B" r:id="rId572" minRId="5605" maxRId="5606">
    <sheetIdMap count="2">
      <sheetId val="1"/>
      <sheetId val="2"/>
    </sheetIdMap>
  </header>
  <header guid="{FC67E9FE-5FAA-4829-B7FA-7B058643C2FC}" dateTime="2022-09-12T09:47:34" maxSheetId="3" userName="U, SavithaX B" r:id="rId573" minRId="5607" maxRId="5631">
    <sheetIdMap count="2">
      <sheetId val="1"/>
      <sheetId val="2"/>
    </sheetIdMap>
  </header>
  <header guid="{7B2B0784-D353-426C-8DAF-C839977348DB}" dateTime="2022-09-12T09:47:59" maxSheetId="3" userName="Nanjundaswamy, HarshithaX" r:id="rId574" minRId="5632" maxRId="5637">
    <sheetIdMap count="2">
      <sheetId val="1"/>
      <sheetId val="2"/>
    </sheetIdMap>
  </header>
  <header guid="{1E841808-41D7-4D70-940D-7C43AF7A8B23}" dateTime="2022-09-12T09:50:41" maxSheetId="3" userName="Nanjundaswamy, HarshithaX" r:id="rId575" minRId="5638" maxRId="5640">
    <sheetIdMap count="2">
      <sheetId val="1"/>
      <sheetId val="2"/>
    </sheetIdMap>
  </header>
  <header guid="{C1D16F36-2C7B-4B7C-B1E9-415DA3BAF2D0}" dateTime="2022-09-12T09:58:37" maxSheetId="3" userName="Nanjundaswamy, HarshithaX" r:id="rId576" minRId="5641" maxRId="5643">
    <sheetIdMap count="2">
      <sheetId val="1"/>
      <sheetId val="2"/>
    </sheetIdMap>
  </header>
  <header guid="{3761172B-BB1C-457F-8C56-CC4C4048EE1E}" dateTime="2022-09-12T10:01:10" maxSheetId="3" userName="Marikanti, PriyankaX B" r:id="rId577" minRId="5644" maxRId="5645">
    <sheetIdMap count="2">
      <sheetId val="1"/>
      <sheetId val="2"/>
    </sheetIdMap>
  </header>
  <header guid="{E0B19245-B1DB-4D13-8EB8-90BA92E5B31D}" dateTime="2022-09-12T10:02:45" maxSheetId="3" userName="Marikanti, PriyankaX B" r:id="rId578" minRId="5646">
    <sheetIdMap count="2">
      <sheetId val="1"/>
      <sheetId val="2"/>
    </sheetIdMap>
  </header>
  <header guid="{ED7A50F5-E602-41E0-B4C7-32584FFDC3B5}" dateTime="2022-09-12T10:06:46" maxSheetId="3" userName="Nanjundaswamy, HarshithaX" r:id="rId579" minRId="5647">
    <sheetIdMap count="2">
      <sheetId val="1"/>
      <sheetId val="2"/>
    </sheetIdMap>
  </header>
  <header guid="{21A76F5E-DA45-4647-8F46-EDEBE5944D0E}" dateTime="2022-09-12T10:14:09" maxSheetId="3" userName="Nanjundaswamy, HarshithaX" r:id="rId580" minRId="5648" maxRId="5649">
    <sheetIdMap count="2">
      <sheetId val="1"/>
      <sheetId val="2"/>
    </sheetIdMap>
  </header>
  <header guid="{1BBDDA81-181B-42EE-9511-8F4A18F289B8}" dateTime="2022-09-12T10:17:05" maxSheetId="3" userName="Nanjundaswamy, HarshithaX" r:id="rId581" minRId="5650" maxRId="5651">
    <sheetIdMap count="2">
      <sheetId val="1"/>
      <sheetId val="2"/>
    </sheetIdMap>
  </header>
  <header guid="{5E8847F9-0DA2-4744-9BF6-ED7701CD7FF9}" dateTime="2022-09-12T10:24:10" maxSheetId="3" userName="Nanjundaswamy, HarshithaX" r:id="rId582" minRId="5652" maxRId="5654">
    <sheetIdMap count="2">
      <sheetId val="1"/>
      <sheetId val="2"/>
    </sheetIdMap>
  </header>
  <header guid="{4E6059ED-4500-4FC0-8E9D-740C4F1E1ACC}" dateTime="2022-09-12T10:24:44" maxSheetId="3" userName="Nanjundaswamy, HarshithaX" r:id="rId583" minRId="5655" maxRId="5656">
    <sheetIdMap count="2">
      <sheetId val="1"/>
      <sheetId val="2"/>
    </sheetIdMap>
  </header>
  <header guid="{C86805E3-3508-4682-A35C-B8A7A774D378}" dateTime="2022-09-12T10:34:29" maxSheetId="3" userName="Polimera, VishnuX" r:id="rId584">
    <sheetIdMap count="2">
      <sheetId val="1"/>
      <sheetId val="2"/>
    </sheetIdMap>
  </header>
  <header guid="{F96ABDBB-25F8-4153-8050-A553C018DBFD}" dateTime="2022-09-12T10:34:55" maxSheetId="3" userName="U, SavithaX B" r:id="rId585" minRId="5659">
    <sheetIdMap count="2">
      <sheetId val="1"/>
      <sheetId val="2"/>
    </sheetIdMap>
  </header>
  <header guid="{B7E35420-95A8-4D26-AD44-A10E70D375D6}" dateTime="2022-09-12T10:35:20" maxSheetId="3" userName="Polimera, VishnuX" r:id="rId586">
    <sheetIdMap count="2">
      <sheetId val="1"/>
      <sheetId val="2"/>
    </sheetIdMap>
  </header>
  <header guid="{D009FA24-4CAF-4C31-8E3E-8CCB823D3B48}" dateTime="2022-09-12T10:35:34" maxSheetId="3" userName="U, SavithaX B" r:id="rId587" minRId="5662" maxRId="5691">
    <sheetIdMap count="2">
      <sheetId val="1"/>
      <sheetId val="2"/>
    </sheetIdMap>
  </header>
  <header guid="{819E9834-4BC2-4196-AA1D-3CE37088091E}" dateTime="2022-09-12T10:35:50" maxSheetId="3" userName="U, SavithaX B" r:id="rId588" minRId="5692" maxRId="5716">
    <sheetIdMap count="2">
      <sheetId val="1"/>
      <sheetId val="2"/>
    </sheetIdMap>
  </header>
  <header guid="{EF28C1E9-1774-4DA2-A11C-B38F07937A70}" dateTime="2022-09-12T10:36:28" maxSheetId="3" userName="Marikanti, PriyankaX B" r:id="rId589" minRId="5717" maxRId="5721">
    <sheetIdMap count="2">
      <sheetId val="1"/>
      <sheetId val="2"/>
    </sheetIdMap>
  </header>
  <header guid="{E104084C-B1D6-4F0B-99F7-B715634642AA}" dateTime="2022-09-12T10:42:36" maxSheetId="3" userName="Marikanti, PriyankaX B" r:id="rId590" minRId="5722" maxRId="5727">
    <sheetIdMap count="2">
      <sheetId val="1"/>
      <sheetId val="2"/>
    </sheetIdMap>
  </header>
  <header guid="{64CC035E-90D9-464C-B63F-699F1ADA16A1}" dateTime="2022-09-12T10:45:37" maxSheetId="3" userName="Nanjundaswamy, HarshithaX" r:id="rId591" minRId="5728" maxRId="5732">
    <sheetIdMap count="2">
      <sheetId val="1"/>
      <sheetId val="2"/>
    </sheetIdMap>
  </header>
  <header guid="{DDA0208B-D085-4225-8608-AAE0C54FA737}" dateTime="2022-09-12T11:03:52" maxSheetId="3" userName="Nanjundaswamy, HarshithaX" r:id="rId592" minRId="5733" maxRId="5734">
    <sheetIdMap count="2">
      <sheetId val="1"/>
      <sheetId val="2"/>
    </sheetIdMap>
  </header>
  <header guid="{DB6F87C0-4C10-4581-A2F5-BD89C9526F6E}" dateTime="2022-09-12T11:05:15" maxSheetId="3" userName="Polimera, VishnuX" r:id="rId593" minRId="5735" maxRId="5736">
    <sheetIdMap count="2">
      <sheetId val="1"/>
      <sheetId val="2"/>
    </sheetIdMap>
  </header>
  <header guid="{EBE769FD-A715-49FA-8834-53AD3033F30F}" dateTime="2022-09-12T11:12:54" maxSheetId="3" userName="Nanjundaswamy, HarshithaX" r:id="rId594" minRId="5737" maxRId="5738">
    <sheetIdMap count="2">
      <sheetId val="1"/>
      <sheetId val="2"/>
    </sheetIdMap>
  </header>
  <header guid="{C4B4E7C7-D910-4388-83DA-5D027D07F4E6}" dateTime="2022-09-12T11:14:18" maxSheetId="3" userName="Polimera, VishnuX" r:id="rId595" minRId="5739">
    <sheetIdMap count="2">
      <sheetId val="1"/>
      <sheetId val="2"/>
    </sheetIdMap>
  </header>
  <header guid="{388760E7-51E0-4C02-B3D7-46C1EB499CCF}" dateTime="2022-09-12T11:14:42" maxSheetId="3" userName="Polimera, VishnuX" r:id="rId596" minRId="5740">
    <sheetIdMap count="2">
      <sheetId val="1"/>
      <sheetId val="2"/>
    </sheetIdMap>
  </header>
  <header guid="{2FCC07E9-AD82-4298-A4BF-626923659278}" dateTime="2022-09-12T11:14:49" maxSheetId="3" userName="Polimera, VishnuX" r:id="rId597" minRId="5741">
    <sheetIdMap count="2">
      <sheetId val="1"/>
      <sheetId val="2"/>
    </sheetIdMap>
  </header>
  <header guid="{32CF8B33-DA8A-4BF3-B548-6A93FFD1F7B4}" dateTime="2022-09-12T11:25:08" maxSheetId="3" userName="Nanjundaswamy, HarshithaX" r:id="rId598" minRId="5742" maxRId="5743">
    <sheetIdMap count="2">
      <sheetId val="1"/>
      <sheetId val="2"/>
    </sheetIdMap>
  </header>
  <header guid="{CF1B4AA8-8941-48F4-AFDF-F7406241C800}" dateTime="2022-09-12T11:29:37" maxSheetId="3" userName="Polimera, VishnuX" r:id="rId599" minRId="5744">
    <sheetIdMap count="2">
      <sheetId val="1"/>
      <sheetId val="2"/>
    </sheetIdMap>
  </header>
  <header guid="{CB5372FB-BEC2-4835-ACC2-4CA557F12E4F}" dateTime="2022-09-12T11:33:00" maxSheetId="3" userName="Marikanti, PriyankaX B" r:id="rId600" minRId="5745" maxRId="5748">
    <sheetIdMap count="2">
      <sheetId val="1"/>
      <sheetId val="2"/>
    </sheetIdMap>
  </header>
  <header guid="{44C0C314-6545-4CDF-B817-9DD4A9CC0E7A}" dateTime="2022-09-12T11:37:23" maxSheetId="3" userName="Polimera, VishnuX" r:id="rId601" minRId="5749">
    <sheetIdMap count="2">
      <sheetId val="1"/>
      <sheetId val="2"/>
    </sheetIdMap>
  </header>
  <header guid="{CD3B8000-9624-42C7-B903-A8FF1620F810}" dateTime="2022-09-12T11:40:25" maxSheetId="3" userName="Vijayan, AiswaryaX" r:id="rId602" minRId="5750" maxRId="5754">
    <sheetIdMap count="2">
      <sheetId val="1"/>
      <sheetId val="2"/>
    </sheetIdMap>
  </header>
  <header guid="{F2A1DE7F-CB9E-4B91-8EE3-99AAFE780496}" dateTime="2022-09-12T11:43:53" maxSheetId="3" userName="Marikanti, PriyankaX B" r:id="rId603" minRId="5755" maxRId="5756">
    <sheetIdMap count="2">
      <sheetId val="1"/>
      <sheetId val="2"/>
    </sheetIdMap>
  </header>
  <header guid="{E3E43F14-3569-46E5-B638-D60000815226}" dateTime="2022-09-12T12:10:11" maxSheetId="3" userName="Marikanti, PriyankaX B" r:id="rId604" minRId="5757" maxRId="5762">
    <sheetIdMap count="2">
      <sheetId val="1"/>
      <sheetId val="2"/>
    </sheetIdMap>
  </header>
  <header guid="{BE811797-49F5-4CC2-B93D-B5A2F9987019}" dateTime="2022-09-12T12:13:57" maxSheetId="3" userName="Polimera, VishnuX" r:id="rId605" minRId="5763" maxRId="5765">
    <sheetIdMap count="2">
      <sheetId val="1"/>
      <sheetId val="2"/>
    </sheetIdMap>
  </header>
  <header guid="{EE145EE4-C7AF-462C-8938-F1B90101B8BA}" dateTime="2022-09-12T12:15:34" maxSheetId="3" userName="Polimera, VishnuX" r:id="rId606" minRId="5766" maxRId="5768">
    <sheetIdMap count="2">
      <sheetId val="1"/>
      <sheetId val="2"/>
    </sheetIdMap>
  </header>
  <header guid="{921ADA7E-3483-44E9-B671-B56171416641}" dateTime="2022-09-12T12:23:35" maxSheetId="3" userName="Polimera, VishnuX" r:id="rId607" minRId="5769">
    <sheetIdMap count="2">
      <sheetId val="1"/>
      <sheetId val="2"/>
    </sheetIdMap>
  </header>
  <header guid="{37D29236-8624-43F3-95F9-4FF1D1A421E9}" dateTime="2022-09-12T12:23:42" maxSheetId="3" userName="Polimera, VishnuX" r:id="rId608" minRId="5770">
    <sheetIdMap count="2">
      <sheetId val="1"/>
      <sheetId val="2"/>
    </sheetIdMap>
  </header>
  <header guid="{0B79E242-517C-4608-98C8-93FEED201EBA}" dateTime="2022-09-12T12:23:50" maxSheetId="3" userName="Polimera, VishnuX" r:id="rId609" minRId="5771" maxRId="5772">
    <sheetIdMap count="2">
      <sheetId val="1"/>
      <sheetId val="2"/>
    </sheetIdMap>
  </header>
  <header guid="{8B31083B-FADE-441F-95CB-39EBD604AF91}" dateTime="2022-09-12T12:32:02" maxSheetId="3" userName="Polimera, VishnuX" r:id="rId610" minRId="5773">
    <sheetIdMap count="2">
      <sheetId val="1"/>
      <sheetId val="2"/>
    </sheetIdMap>
  </header>
  <header guid="{58F7A347-C82F-4C91-9989-753A8DFFA3FA}" dateTime="2022-09-12T12:32:08" maxSheetId="3" userName="Polimera, VishnuX" r:id="rId611" minRId="5774">
    <sheetIdMap count="2">
      <sheetId val="1"/>
      <sheetId val="2"/>
    </sheetIdMap>
  </header>
  <header guid="{832CDDB0-8376-402B-BDE3-C27227E9AC56}" dateTime="2022-09-12T12:34:20" maxSheetId="3" userName="U, SavithaX B" r:id="rId612" minRId="5775">
    <sheetIdMap count="2">
      <sheetId val="1"/>
      <sheetId val="2"/>
    </sheetIdMap>
  </header>
  <header guid="{5A1253CD-853B-49ED-A0DE-AE2B266691E3}" dateTime="2022-09-12T12:34:29" maxSheetId="3" userName="U, SavithaX B" r:id="rId613" minRId="5776">
    <sheetIdMap count="2">
      <sheetId val="1"/>
      <sheetId val="2"/>
    </sheetIdMap>
  </header>
  <header guid="{9D74F8B2-46B1-4AF5-ACDC-5E89AF865CDB}" dateTime="2022-09-12T12:38:09" maxSheetId="3" userName="U, SavithaX B" r:id="rId614" minRId="5777">
    <sheetIdMap count="2">
      <sheetId val="1"/>
      <sheetId val="2"/>
    </sheetIdMap>
  </header>
  <header guid="{7F0F8B20-371F-44F3-8B16-2323B26C35E1}" dateTime="2022-09-12T12:38:51" maxSheetId="3" userName="U, SavithaX B" r:id="rId615" minRId="5778" maxRId="5779">
    <sheetIdMap count="2">
      <sheetId val="1"/>
      <sheetId val="2"/>
    </sheetIdMap>
  </header>
  <header guid="{A3AA8FF4-9180-4F92-AB51-F5A0C2CCFF26}" dateTime="2022-09-12T12:39:24" maxSheetId="3" userName="U, SavithaX B" r:id="rId616" minRId="5780" maxRId="5781">
    <sheetIdMap count="2">
      <sheetId val="1"/>
      <sheetId val="2"/>
    </sheetIdMap>
  </header>
  <header guid="{02DCECAD-49A1-46FD-9A68-34383D76C2BB}" dateTime="2022-09-12T12:41:09" maxSheetId="3" userName="U, SavithaX B" r:id="rId617" minRId="5782" maxRId="5783">
    <sheetIdMap count="2">
      <sheetId val="1"/>
      <sheetId val="2"/>
    </sheetIdMap>
  </header>
  <header guid="{978C3920-2E5B-4B71-90E5-05447E98065A}" dateTime="2022-09-12T12:50:22" maxSheetId="3" userName="Polimera, VishnuX" r:id="rId618" minRId="5784" maxRId="5785">
    <sheetIdMap count="2">
      <sheetId val="1"/>
      <sheetId val="2"/>
    </sheetIdMap>
  </header>
  <header guid="{B20A3CDB-80C7-48E1-9624-3A5C6BCC239F}" dateTime="2022-09-12T12:51:57" maxSheetId="3" userName="Nanjundaswamy, HarshithaX" r:id="rId619" minRId="5786" maxRId="5790">
    <sheetIdMap count="2">
      <sheetId val="1"/>
      <sheetId val="2"/>
    </sheetIdMap>
  </header>
  <header guid="{3801895E-F145-4610-8C2F-CF88B5148ACB}" dateTime="2022-09-12T12:53:02" maxSheetId="3" userName="Nanjundaswamy, HarshithaX" r:id="rId620" minRId="5791" maxRId="5792">
    <sheetIdMap count="2">
      <sheetId val="1"/>
      <sheetId val="2"/>
    </sheetIdMap>
  </header>
  <header guid="{4F1A85B8-897D-46FC-80C6-85E137272100}" dateTime="2022-09-12T12:57:32" maxSheetId="3" userName="Nanjundaswamy, HarshithaX" r:id="rId621" minRId="5793" maxRId="5797">
    <sheetIdMap count="2">
      <sheetId val="1"/>
      <sheetId val="2"/>
    </sheetIdMap>
  </header>
  <header guid="{2B47A98F-4E5A-40B4-8ED0-20B54E91C4BC}" dateTime="2022-09-12T13:07:18" maxSheetId="3" userName="Nanjundaswamy, HarshithaX" r:id="rId622" minRId="5798" maxRId="5800">
    <sheetIdMap count="2">
      <sheetId val="1"/>
      <sheetId val="2"/>
    </sheetIdMap>
  </header>
  <header guid="{040D76A6-4992-4727-B530-F28DA4953B04}" dateTime="2022-09-12T13:13:19" maxSheetId="3" userName="Vijayan, AiswaryaX" r:id="rId623" minRId="5801" maxRId="5808">
    <sheetIdMap count="2">
      <sheetId val="1"/>
      <sheetId val="2"/>
    </sheetIdMap>
  </header>
  <header guid="{172D99B6-3D89-4F85-A294-2A0BF8A81C3B}" dateTime="2022-09-12T13:17:13" maxSheetId="3" userName="Polimera, VishnuX" r:id="rId624" minRId="5809">
    <sheetIdMap count="2">
      <sheetId val="1"/>
      <sheetId val="2"/>
    </sheetIdMap>
  </header>
  <header guid="{F99D839E-6643-454D-B99C-63C88F17D30C}" dateTime="2022-09-12T13:23:12" maxSheetId="3" userName="Nanjundaswamy, HarshithaX" r:id="rId625" minRId="5810" maxRId="5811">
    <sheetIdMap count="2">
      <sheetId val="1"/>
      <sheetId val="2"/>
    </sheetIdMap>
  </header>
  <header guid="{C1656346-C624-48A2-A191-BAB62EC92DF7}" dateTime="2022-09-12T13:26:42" maxSheetId="3" userName="Polimera, VishnuX" r:id="rId626" minRId="5812" maxRId="5813">
    <sheetIdMap count="2">
      <sheetId val="1"/>
      <sheetId val="2"/>
    </sheetIdMap>
  </header>
  <header guid="{871143C2-24CF-4138-BD0F-E94E12EBB808}" dateTime="2022-09-12T13:35:25" maxSheetId="3" userName="Marikanti, PriyankaX B" r:id="rId627" minRId="5814" maxRId="5819">
    <sheetIdMap count="2">
      <sheetId val="1"/>
      <sheetId val="2"/>
    </sheetIdMap>
  </header>
  <header guid="{EB4F69E4-B1E5-40D6-A793-8465F0B60F0D}" dateTime="2022-09-12T13:39:29" maxSheetId="3" userName="Nanjundaswamy, HarshithaX" r:id="rId628" minRId="5820" maxRId="5821">
    <sheetIdMap count="2">
      <sheetId val="1"/>
      <sheetId val="2"/>
    </sheetIdMap>
  </header>
  <header guid="{709FC64D-2CD3-48ED-B0B1-0F173F4398D4}" dateTime="2022-09-12T14:44:56" maxSheetId="3" userName="Polimera, VishnuX" r:id="rId629" minRId="5822" maxRId="5823">
    <sheetIdMap count="2">
      <sheetId val="1"/>
      <sheetId val="2"/>
    </sheetIdMap>
  </header>
  <header guid="{5CF154D6-13A4-4D8C-8AFD-95BD3815ABC4}" dateTime="2022-09-12T14:49:21" maxSheetId="3" userName="Polimera, VishnuX" r:id="rId630" minRId="5824">
    <sheetIdMap count="2">
      <sheetId val="1"/>
      <sheetId val="2"/>
    </sheetIdMap>
  </header>
  <header guid="{1A0C4E43-A788-4898-9CBC-3F4CCF727401}" dateTime="2022-09-12T14:52:22" maxSheetId="3" userName="Polimera, VishnuX" r:id="rId631" minRId="5825">
    <sheetIdMap count="2">
      <sheetId val="1"/>
      <sheetId val="2"/>
    </sheetIdMap>
  </header>
  <header guid="{D8AB46A1-83C7-472B-A9C3-B9C866820C0C}" dateTime="2022-09-12T14:52:57" maxSheetId="3" userName="Polimera, VishnuX" r:id="rId632">
    <sheetIdMap count="2">
      <sheetId val="1"/>
      <sheetId val="2"/>
    </sheetIdMap>
  </header>
  <header guid="{B456D401-24F1-40D2-8F11-A1F70B420B8C}" dateTime="2022-09-12T14:53:24" maxSheetId="3" userName="Vijayan, AiswaryaX" r:id="rId633" minRId="5826" maxRId="5828">
    <sheetIdMap count="2">
      <sheetId val="1"/>
      <sheetId val="2"/>
    </sheetIdMap>
  </header>
  <header guid="{86AC0209-9040-46CB-B333-665E40967353}" dateTime="2022-09-12T14:54:58" maxSheetId="3" userName="U, SavithaX B" r:id="rId634" minRId="5829" maxRId="5876">
    <sheetIdMap count="2">
      <sheetId val="1"/>
      <sheetId val="2"/>
    </sheetIdMap>
  </header>
  <header guid="{AACFCF2A-6EFA-4148-ADD1-E2038977C3C2}" dateTime="2022-09-12T14:57:18" maxSheetId="3" userName="Nanjundaswamy, HarshithaX" r:id="rId635" minRId="5877" maxRId="5879">
    <sheetIdMap count="2">
      <sheetId val="1"/>
      <sheetId val="2"/>
    </sheetIdMap>
  </header>
  <header guid="{58486C2D-AD98-4AD5-BA94-6EC99A433281}" dateTime="2022-09-12T14:58:21" maxSheetId="3" userName="Polimera, VishnuX" r:id="rId636" minRId="5880">
    <sheetIdMap count="2">
      <sheetId val="1"/>
      <sheetId val="2"/>
    </sheetIdMap>
  </header>
  <header guid="{F3086560-D892-4EF3-AE1E-D628F92EAD2C}" dateTime="2022-09-12T15:19:19" maxSheetId="3" userName="Polimera, VishnuX" r:id="rId637" minRId="5881">
    <sheetIdMap count="2">
      <sheetId val="1"/>
      <sheetId val="2"/>
    </sheetIdMap>
  </header>
  <header guid="{929D7BD5-3F7B-4B90-9F9E-5C9299FD7301}" dateTime="2022-09-12T15:19:48" maxSheetId="3" userName="U, SavithaX B" r:id="rId638" minRId="5882" maxRId="5966">
    <sheetIdMap count="2">
      <sheetId val="1"/>
      <sheetId val="2"/>
    </sheetIdMap>
  </header>
  <header guid="{9E918E00-48A2-4AAA-83E3-34C89477A67D}" dateTime="2022-09-12T15:19:59" maxSheetId="3" userName="U, SavithaX B" r:id="rId639" minRId="5967">
    <sheetIdMap count="2">
      <sheetId val="1"/>
      <sheetId val="2"/>
    </sheetIdMap>
  </header>
  <header guid="{F1F45268-F1CF-4D76-BC86-6085881A3D63}" dateTime="2022-09-12T15:20:43" maxSheetId="3" userName="Polimera, VishnuX" r:id="rId640" minRId="5968" maxRId="5969">
    <sheetIdMap count="2">
      <sheetId val="1"/>
      <sheetId val="2"/>
    </sheetIdMap>
  </header>
  <header guid="{509EF5BC-8B92-4F43-BFF3-4E1B504E5594}" dateTime="2022-09-12T15:21:21" maxSheetId="3" userName="U, SavithaX B" r:id="rId641" minRId="5970" maxRId="5972">
    <sheetIdMap count="2">
      <sheetId val="1"/>
      <sheetId val="2"/>
    </sheetIdMap>
  </header>
  <header guid="{6F32E92D-D875-4164-A96B-5DC3B0FDBC98}" dateTime="2022-09-12T15:21:42" maxSheetId="3" userName="Polimera, VishnuX" r:id="rId642" minRId="5975" maxRId="5976">
    <sheetIdMap count="2">
      <sheetId val="1"/>
      <sheetId val="2"/>
    </sheetIdMap>
  </header>
  <header guid="{EADB1E80-8239-4610-B41B-DC7B35BF0C7B}" dateTime="2022-09-12T15:23:45" maxSheetId="3" userName="Marikanti, PriyankaX B" r:id="rId643" minRId="5977" maxRId="5980">
    <sheetIdMap count="2">
      <sheetId val="1"/>
      <sheetId val="2"/>
    </sheetIdMap>
  </header>
  <header guid="{66DC5B20-20AA-4559-BEFE-3D59831D8A86}" dateTime="2022-09-12T15:24:29" maxSheetId="3" userName="U, SavithaX B" r:id="rId644" minRId="5981" maxRId="5983">
    <sheetIdMap count="2">
      <sheetId val="1"/>
      <sheetId val="2"/>
    </sheetIdMap>
  </header>
  <header guid="{2E9D9E20-56A7-4866-9236-F2E75FD90FCD}" dateTime="2022-09-12T15:26:36" maxSheetId="3" userName="Vijayan, AiswaryaX" r:id="rId645" minRId="5986">
    <sheetIdMap count="2">
      <sheetId val="1"/>
      <sheetId val="2"/>
    </sheetIdMap>
  </header>
  <header guid="{BD880729-DCE1-49AD-9FD3-BC731BDC2A1A}" dateTime="2022-09-12T15:27:00" maxSheetId="3" userName="U, SavithaX B" r:id="rId646" minRId="5987" maxRId="6000">
    <sheetIdMap count="2">
      <sheetId val="1"/>
      <sheetId val="2"/>
    </sheetIdMap>
  </header>
  <header guid="{49C5E8C3-1C63-4D1F-BC97-376A8FF37F3A}" dateTime="2022-09-12T15:28:10" maxSheetId="3" userName="U, SavithaX B" r:id="rId647" minRId="6003" maxRId="6006">
    <sheetIdMap count="2">
      <sheetId val="1"/>
      <sheetId val="2"/>
    </sheetIdMap>
  </header>
  <header guid="{3F7FB0BA-2273-4111-ABCD-C5FB1E19757B}" dateTime="2022-09-12T15:29:41" maxSheetId="3" userName="U, SavithaX B" r:id="rId648" minRId="6009">
    <sheetIdMap count="2">
      <sheetId val="1"/>
      <sheetId val="2"/>
    </sheetIdMap>
  </header>
  <header guid="{F8982086-B837-4C0C-883E-855CE7907DF7}" dateTime="2022-09-12T15:31:12" maxSheetId="3" userName="U, SavithaX B" r:id="rId649" minRId="6012" maxRId="6026">
    <sheetIdMap count="2">
      <sheetId val="1"/>
      <sheetId val="2"/>
    </sheetIdMap>
  </header>
  <header guid="{3F2FCBE7-A1B8-451B-8A87-95AF230155BE}" dateTime="2022-09-12T15:33:13" maxSheetId="3" userName="U, SavithaX B" r:id="rId650" minRId="6027" maxRId="6030">
    <sheetIdMap count="2">
      <sheetId val="1"/>
      <sheetId val="2"/>
    </sheetIdMap>
  </header>
  <header guid="{BBD7ECA9-D2DC-49CA-80B9-99C49926BAE3}" dateTime="2022-09-12T15:34:31" maxSheetId="3" userName="U, SavithaX B" r:id="rId651" minRId="6031">
    <sheetIdMap count="2">
      <sheetId val="1"/>
      <sheetId val="2"/>
    </sheetIdMap>
  </header>
  <header guid="{23BAB9B8-62FA-4CCA-B8B5-49274BE00039}" dateTime="2022-09-12T15:36:14" maxSheetId="3" userName="U, SavithaX B" r:id="rId652" minRId="6032" maxRId="6047">
    <sheetIdMap count="2">
      <sheetId val="1"/>
      <sheetId val="2"/>
    </sheetIdMap>
  </header>
  <header guid="{348EE081-A5F6-4B1C-B684-70D592DB447A}" dateTime="2022-09-12T15:37:24" maxSheetId="3" userName="U, SavithaX B" r:id="rId653">
    <sheetIdMap count="2">
      <sheetId val="1"/>
      <sheetId val="2"/>
    </sheetIdMap>
  </header>
  <header guid="{6D749ABB-0539-4E83-88FF-21390FFC5AEE}" dateTime="2022-09-12T15:38:01" maxSheetId="3" userName="U, SavithaX B" r:id="rId654" minRId="6052">
    <sheetIdMap count="2">
      <sheetId val="1"/>
      <sheetId val="2"/>
    </sheetIdMap>
  </header>
  <header guid="{F683BF68-ED02-462F-8101-5282AA655909}" dateTime="2022-09-12T15:46:44" maxSheetId="3" userName="U, SavithaX B" r:id="rId655" minRId="6055" maxRId="6058">
    <sheetIdMap count="2">
      <sheetId val="1"/>
      <sheetId val="2"/>
    </sheetIdMap>
  </header>
  <header guid="{DE6468BA-C0EE-43B4-BC76-0B4EE3A8AD57}" dateTime="2022-09-12T15:47:44" maxSheetId="3" userName="Marikanti, PriyankaX B" r:id="rId656" minRId="6059" maxRId="6062">
    <sheetIdMap count="2">
      <sheetId val="1"/>
      <sheetId val="2"/>
    </sheetIdMap>
  </header>
  <header guid="{165AA8EB-4088-4504-AEF9-549FCC64AD47}" dateTime="2022-09-12T15:48:57" maxSheetId="3" userName="U, SavithaX B" r:id="rId657" minRId="6063" maxRId="6107">
    <sheetIdMap count="2">
      <sheetId val="1"/>
      <sheetId val="2"/>
    </sheetIdMap>
  </header>
  <header guid="{DC0E6D11-3F0F-465F-8B31-F4B80C212158}" dateTime="2022-09-12T15:49:45" maxSheetId="3" userName="Polimera, VishnuX" r:id="rId658" minRId="6110">
    <sheetIdMap count="2">
      <sheetId val="1"/>
      <sheetId val="2"/>
    </sheetIdMap>
  </header>
  <header guid="{FE04D151-D686-482D-B01E-12DFA8E1CE19}" dateTime="2022-09-12T15:52:49" maxSheetId="3" userName="U, SavithaX B" r:id="rId659">
    <sheetIdMap count="2">
      <sheetId val="1"/>
      <sheetId val="2"/>
    </sheetIdMap>
  </header>
  <header guid="{3E2153F6-B995-4245-9988-9A34FD6763B8}" dateTime="2022-09-12T15:57:33" maxSheetId="3" userName="Vijayan, AiswaryaX" r:id="rId660" minRId="6113" maxRId="6162">
    <sheetIdMap count="2">
      <sheetId val="1"/>
      <sheetId val="2"/>
    </sheetIdMap>
  </header>
  <header guid="{C819B737-57BF-453D-8393-A34CF336F1CE}" dateTime="2022-09-12T16:00:14" maxSheetId="3" userName="Vijayan, AiswaryaX" r:id="rId661" minRId="6165" maxRId="6175">
    <sheetIdMap count="2">
      <sheetId val="1"/>
      <sheetId val="2"/>
    </sheetIdMap>
  </header>
  <header guid="{A51C849B-9670-4326-ADFC-E4D8A01425D7}" dateTime="2022-09-12T16:03:01" maxSheetId="3" userName="Nanjundaswamy, HarshithaX" r:id="rId662">
    <sheetIdMap count="2">
      <sheetId val="1"/>
      <sheetId val="2"/>
    </sheetIdMap>
  </header>
  <header guid="{1C43C6D2-4C45-4D1E-97F6-DFECE1290E8A}" dateTime="2022-09-12T16:09:59" maxSheetId="3" userName="Marikanti, PriyankaX B" r:id="rId663" minRId="6178" maxRId="6181">
    <sheetIdMap count="2">
      <sheetId val="1"/>
      <sheetId val="2"/>
    </sheetIdMap>
  </header>
  <header guid="{2F306443-9F32-4478-B5CB-BC8667ABEE84}" dateTime="2022-09-12T16:16:51" maxSheetId="3" userName="Nanjundaswamy, HarshithaX" r:id="rId664" minRId="6182" maxRId="6183">
    <sheetIdMap count="2">
      <sheetId val="1"/>
      <sheetId val="2"/>
    </sheetIdMap>
  </header>
  <header guid="{0E5C3A08-92F9-4655-B000-F008DE337503}" dateTime="2022-09-12T16:36:01" maxSheetId="3" userName="Vijayan, AiswaryaX" r:id="rId665" minRId="6184" maxRId="6187">
    <sheetIdMap count="2">
      <sheetId val="1"/>
      <sheetId val="2"/>
    </sheetIdMap>
  </header>
  <header guid="{DDA1AA5D-AD22-4DE8-BB36-5A079F66FE23}" dateTime="2022-09-12T17:04:23" maxSheetId="3" userName="U, SavithaX B" r:id="rId666" minRId="6188" maxRId="6193">
    <sheetIdMap count="2">
      <sheetId val="1"/>
      <sheetId val="2"/>
    </sheetIdMap>
  </header>
  <header guid="{BD8D82D1-C2A8-4A3B-A08C-8997E8C2EAFC}" dateTime="2022-09-12T17:08:06" maxSheetId="3" userName="U, SavithaX B" r:id="rId667" minRId="6194" maxRId="6195">
    <sheetIdMap count="2">
      <sheetId val="1"/>
      <sheetId val="2"/>
    </sheetIdMap>
  </header>
  <header guid="{03A67366-EC8D-4274-AB1C-E3D45134D14A}" dateTime="2022-09-12T17:19:24" maxSheetId="3" userName="Vijayan, AiswaryaX" r:id="rId668" minRId="6196">
    <sheetIdMap count="2">
      <sheetId val="1"/>
      <sheetId val="2"/>
    </sheetIdMap>
  </header>
  <header guid="{EBCD3CF0-D3F2-4849-A48D-F6E6D82F592F}" dateTime="2022-09-12T17:19:52" maxSheetId="3" userName="Nanjundaswamy, HarshithaX" r:id="rId669" minRId="6197">
    <sheetIdMap count="2">
      <sheetId val="1"/>
      <sheetId val="2"/>
    </sheetIdMap>
  </header>
  <header guid="{B8A740A2-7183-4F41-9071-1B04183DE285}" dateTime="2022-09-12T17:21:19" maxSheetId="3" userName="Vijayan, AiswaryaX" r:id="rId670" minRId="6198" maxRId="6200">
    <sheetIdMap count="2">
      <sheetId val="1"/>
      <sheetId val="2"/>
    </sheetIdMap>
  </header>
  <header guid="{5EC2A2DD-A950-4B20-B581-1614BF613716}" dateTime="2022-09-12T17:26:10" maxSheetId="3" userName="U, SavithaX B" r:id="rId671" minRId="6201" maxRId="6205">
    <sheetIdMap count="2">
      <sheetId val="1"/>
      <sheetId val="2"/>
    </sheetIdMap>
  </header>
  <header guid="{326C75A3-3217-4BCB-A403-8457720EC3EE}" dateTime="2022-09-12T17:29:31" maxSheetId="3" userName="U, SavithaX B" r:id="rId672" minRId="6206" maxRId="6210">
    <sheetIdMap count="2">
      <sheetId val="1"/>
      <sheetId val="2"/>
    </sheetIdMap>
  </header>
  <header guid="{5C102B1A-9B2D-4D4C-86F8-F4A10046CFFD}" dateTime="2022-09-12T17:33:50" maxSheetId="3" userName="U, SavithaX B" r:id="rId673" minRId="6211" maxRId="6212">
    <sheetIdMap count="2">
      <sheetId val="1"/>
      <sheetId val="2"/>
    </sheetIdMap>
  </header>
  <header guid="{31B7B58E-E8E7-4D4F-BDEA-2FA6619111C4}" dateTime="2022-09-12T17:34:02" maxSheetId="3" userName="U, SavithaX B" r:id="rId674" minRId="6213">
    <sheetIdMap count="2">
      <sheetId val="1"/>
      <sheetId val="2"/>
    </sheetIdMap>
  </header>
  <header guid="{57420192-18B6-452B-9B19-6DF579A5C379}" dateTime="2022-09-12T17:34:13" maxSheetId="3" userName="Polimera, VishnuX" r:id="rId675" minRId="6214" maxRId="6215">
    <sheetIdMap count="2">
      <sheetId val="1"/>
      <sheetId val="2"/>
    </sheetIdMap>
  </header>
  <header guid="{7EE222E7-BE0E-4378-AAF7-2E8FA3452A6A}" dateTime="2022-09-12T17:38:39" maxSheetId="3" userName="U, SavithaX B" r:id="rId676" minRId="6216">
    <sheetIdMap count="2">
      <sheetId val="1"/>
      <sheetId val="2"/>
    </sheetIdMap>
  </header>
  <header guid="{E7F7DF16-4143-4793-8AC4-C31F17546188}" dateTime="2022-09-12T17:42:32" maxSheetId="3" userName="Nanjundaswamy, HarshithaX" r:id="rId677" minRId="6217" maxRId="6219">
    <sheetIdMap count="2">
      <sheetId val="1"/>
      <sheetId val="2"/>
    </sheetIdMap>
  </header>
  <header guid="{94A57BDA-A072-4952-9A41-D3605364EB9B}" dateTime="2022-09-12T17:43:48" maxSheetId="3" userName="Polimera, VishnuX" r:id="rId678" minRId="6220" maxRId="6221">
    <sheetIdMap count="2">
      <sheetId val="1"/>
      <sheetId val="2"/>
    </sheetIdMap>
  </header>
  <header guid="{64976527-EBE2-4689-97C4-9E0514B24711}" dateTime="2022-09-12T17:50:23" maxSheetId="3" userName="Polimera, VishnuX" r:id="rId679" minRId="6222" maxRId="6223">
    <sheetIdMap count="2">
      <sheetId val="1"/>
      <sheetId val="2"/>
    </sheetIdMap>
  </header>
  <header guid="{823110DE-CECE-4167-A358-AE8329F12DAE}" dateTime="2022-09-12T17:53:57" maxSheetId="3" userName="Marikanti, PriyankaX B" r:id="rId680" minRId="6224" maxRId="6232">
    <sheetIdMap count="2">
      <sheetId val="1"/>
      <sheetId val="2"/>
    </sheetIdMap>
  </header>
  <header guid="{91374DF1-80DD-4E8F-A10F-BD4FCBF9C200}" dateTime="2022-09-12T17:56:38" maxSheetId="3" userName="Marikanti, PriyankaX B" r:id="rId681" minRId="6233" maxRId="6236">
    <sheetIdMap count="2">
      <sheetId val="1"/>
      <sheetId val="2"/>
    </sheetIdMap>
  </header>
  <header guid="{72E7E538-6B6D-4663-8A18-AFF6A7FBD719}" dateTime="2022-09-12T18:01:30" maxSheetId="3" userName="Polimera, VishnuX" r:id="rId682" minRId="6237" maxRId="6239">
    <sheetIdMap count="2">
      <sheetId val="1"/>
      <sheetId val="2"/>
    </sheetIdMap>
  </header>
  <header guid="{217BEC1E-B2B8-4585-A580-815C4D237954}" dateTime="2022-09-12T18:22:01" maxSheetId="3" userName="Marikanti, PriyankaX B" r:id="rId683" minRId="6240" maxRId="6241">
    <sheetIdMap count="2">
      <sheetId val="1"/>
      <sheetId val="2"/>
    </sheetIdMap>
  </header>
  <header guid="{BD935123-2890-4B65-A633-CE3811095FFD}" dateTime="2022-09-13T09:40:52" maxSheetId="3" userName="Nanjundaswamy, HarshithaX" r:id="rId684" minRId="6242" maxRId="6243">
    <sheetIdMap count="2">
      <sheetId val="1"/>
      <sheetId val="2"/>
    </sheetIdMap>
  </header>
  <header guid="{C36B269E-8133-4B69-BE70-9E7BA912788D}" dateTime="2022-09-13T10:01:22" maxSheetId="3" userName="Nanjundaswamy, HarshithaX" r:id="rId685" minRId="6244">
    <sheetIdMap count="2">
      <sheetId val="1"/>
      <sheetId val="2"/>
    </sheetIdMap>
  </header>
  <header guid="{726AB4F0-4112-467B-B441-557278546130}" dateTime="2022-09-13T10:50:05" maxSheetId="3" userName="U, SavithaX B" r:id="rId686" minRId="6245">
    <sheetIdMap count="2">
      <sheetId val="1"/>
      <sheetId val="2"/>
    </sheetIdMap>
  </header>
  <header guid="{CAEFBE27-8255-4FF9-A932-C03A17D48513}" dateTime="2022-09-13T11:31:17" maxSheetId="3" userName="Vijayan, AiswaryaX" r:id="rId687" minRId="6246">
    <sheetIdMap count="2">
      <sheetId val="1"/>
      <sheetId val="2"/>
    </sheetIdMap>
  </header>
  <header guid="{7A6C26F4-B995-45B3-A550-7175C8069514}" dateTime="2022-09-13T11:35:25" maxSheetId="3" userName="Vijayan, AiswaryaX" r:id="rId688" minRId="6247">
    <sheetIdMap count="2">
      <sheetId val="1"/>
      <sheetId val="2"/>
    </sheetIdMap>
  </header>
  <header guid="{C0AC4FD6-2E12-474B-B0E4-04CED4115CFF}" dateTime="2022-09-13T11:37:59" maxSheetId="3" userName="Vijayan, AiswaryaX" r:id="rId689" minRId="6250">
    <sheetIdMap count="2">
      <sheetId val="1"/>
      <sheetId val="2"/>
    </sheetIdMap>
  </header>
  <header guid="{C877ACF2-40C3-42ED-95B6-39B6B11C76CA}" dateTime="2022-09-13T11:41:32" maxSheetId="3" userName="Vijayan, AiswaryaX" r:id="rId690" minRId="6253" maxRId="6258">
    <sheetIdMap count="2">
      <sheetId val="1"/>
      <sheetId val="2"/>
    </sheetIdMap>
  </header>
  <header guid="{6E64EA60-7183-44E7-B724-DB38229585D3}" dateTime="2022-09-13T12:50:16" maxSheetId="3" userName="U, SavithaX B" r:id="rId691">
    <sheetIdMap count="2">
      <sheetId val="1"/>
      <sheetId val="2"/>
    </sheetIdMap>
  </header>
  <header guid="{EAFC35E2-D006-485D-90A1-7C50A6080301}" dateTime="2022-09-13T12:51:16" maxSheetId="3" userName="U, SavithaX B" r:id="rId692">
    <sheetIdMap count="2">
      <sheetId val="1"/>
      <sheetId val="2"/>
    </sheetIdMap>
  </header>
  <header guid="{DCCA1338-94E1-4C75-96FC-F29FDAB5C6D5}" dateTime="2022-09-13T12:59:32" maxSheetId="3" userName="U, SavithaX B" r:id="rId693" minRId="6259" maxRId="6274">
    <sheetIdMap count="2">
      <sheetId val="1"/>
      <sheetId val="2"/>
    </sheetIdMap>
  </header>
  <header guid="{975F3F40-D544-4D22-9BD2-40227B6247E1}" dateTime="2022-09-13T13:02:42" maxSheetId="3" userName="U, SavithaX B" r:id="rId694">
    <sheetIdMap count="2">
      <sheetId val="1"/>
      <sheetId val="2"/>
    </sheetIdMap>
  </header>
  <header guid="{9BA8008C-C6A6-4C80-B012-A1B3B1023CD7}" dateTime="2022-09-13T13:15:30" maxSheetId="3" userName="U, SavithaX B" r:id="rId695" minRId="6277" maxRId="6279">
    <sheetIdMap count="2">
      <sheetId val="1"/>
      <sheetId val="2"/>
    </sheetIdMap>
  </header>
  <header guid="{04E2E13D-8E4D-4328-A0C0-5EF24E6AD91E}" dateTime="2022-09-13T15:25:30" maxSheetId="3" userName="U, SavithaX B" r:id="rId696" minRId="6280" maxRId="6282">
    <sheetIdMap count="2">
      <sheetId val="1"/>
      <sheetId val="2"/>
    </sheetIdMap>
  </header>
  <header guid="{35CF0CBE-DA0D-41B4-9274-48D8A58C6249}" dateTime="2022-09-13T15:25:34" maxSheetId="3" userName="U, SavithaX B" r:id="rId697" minRId="6283">
    <sheetIdMap count="2">
      <sheetId val="1"/>
      <sheetId val="2"/>
    </sheetIdMap>
  </header>
  <header guid="{F1D9ED60-4302-4C5E-BC04-6B304E3A3283}" dateTime="2022-09-13T15:26:09" maxSheetId="3" userName="U, SavithaX B" r:id="rId698" minRId="6284" maxRId="6289">
    <sheetIdMap count="2">
      <sheetId val="1"/>
      <sheetId val="2"/>
    </sheetIdMap>
  </header>
  <header guid="{C3F538D5-A5EA-42CC-B29A-F2E95C5F2DB5}" dateTime="2022-09-13T15:54:46" maxSheetId="3" userName="U, SavithaX B" r:id="rId699" minRId="6290" maxRId="6292">
    <sheetIdMap count="2">
      <sheetId val="1"/>
      <sheetId val="2"/>
    </sheetIdMap>
  </header>
  <header guid="{E40EBC83-2FAC-4EEB-893E-8D2F424E66ED}" dateTime="2022-09-13T15:54:56" maxSheetId="3" userName="U, SavithaX B" r:id="rId700" minRId="6293" maxRId="6294">
    <sheetIdMap count="2">
      <sheetId val="1"/>
      <sheetId val="2"/>
    </sheetIdMap>
  </header>
  <header guid="{B79B090B-113C-4D37-823A-A8134CDCB78B}" dateTime="2022-09-13T15:55:33" maxSheetId="3" userName="U, SavithaX B" r:id="rId701" minRId="6295" maxRId="6296">
    <sheetIdMap count="2">
      <sheetId val="1"/>
      <sheetId val="2"/>
    </sheetIdMap>
  </header>
  <header guid="{1EE3D689-FB43-4C6A-B6D4-B1ACC17C7E67}" dateTime="2022-09-13T15:56:38" maxSheetId="3" userName="U, SavithaX B" r:id="rId702" minRId="6299" maxRId="6303">
    <sheetIdMap count="2">
      <sheetId val="1"/>
      <sheetId val="2"/>
    </sheetIdMap>
  </header>
  <header guid="{3B8E921D-63B8-4D9F-BCC6-C3CAFDA28B79}" dateTime="2022-09-13T17:08:46" maxSheetId="3" userName="U, SavithaX B" r:id="rId703" minRId="6306" maxRId="6319">
    <sheetIdMap count="2">
      <sheetId val="1"/>
      <sheetId val="2"/>
    </sheetIdMap>
  </header>
  <header guid="{5F6A65BC-7E59-4E43-8619-56C9C690A70C}" dateTime="2022-09-13T17:09:14" maxSheetId="3" userName="U, SavithaX B" r:id="rId704" minRId="6320" maxRId="6344">
    <sheetIdMap count="2">
      <sheetId val="1"/>
      <sheetId val="2"/>
    </sheetIdMap>
  </header>
  <header guid="{A4460550-A89C-40C0-A3FB-F632C4A21E2E}" dateTime="2022-09-13T17:12:16" maxSheetId="3" userName="U, SavithaX B" r:id="rId705" minRId="6345" maxRId="6353">
    <sheetIdMap count="2">
      <sheetId val="1"/>
      <sheetId val="2"/>
    </sheetIdMap>
  </header>
  <header guid="{E1E88B6A-44FC-4A73-97D1-C043FFE7BFDC}" dateTime="2022-09-13T17:13:57" maxSheetId="3" userName="U, SavithaX B" r:id="rId706" minRId="6356" maxRId="6357">
    <sheetIdMap count="2">
      <sheetId val="1"/>
      <sheetId val="2"/>
    </sheetIdMap>
  </header>
  <header guid="{D82E4300-21DC-4A76-8631-C3FD542EA45D}" dateTime="2022-09-13T17:23:56" maxSheetId="3" userName="U, SavithaX B" r:id="rId707" minRId="6360">
    <sheetIdMap count="2">
      <sheetId val="1"/>
      <sheetId val="2"/>
    </sheetIdMap>
  </header>
  <header guid="{4D97D03D-9EFC-423A-AECC-FAA71CE60514}" dateTime="2022-09-14T10:59:32" maxSheetId="3" userName="U, SavithaX B" r:id="rId708">
    <sheetIdMap count="2">
      <sheetId val="1"/>
      <sheetId val="2"/>
    </sheetIdMap>
  </header>
  <header guid="{20DF5AD2-997B-4775-9C28-A7A1F98A45DF}" dateTime="2022-09-14T10:59:53" maxSheetId="3" userName="U, SavithaX B" r:id="rId709">
    <sheetIdMap count="2">
      <sheetId val="1"/>
      <sheetId val="2"/>
    </sheetIdMap>
  </header>
  <header guid="{7771C067-2CD8-41A1-9403-97764B295EBD}" dateTime="2022-09-14T11:01:04" maxSheetId="3" userName="U, SavithaX B" r:id="rId710" minRId="6365" maxRId="6380">
    <sheetIdMap count="2">
      <sheetId val="1"/>
      <sheetId val="2"/>
    </sheetIdMap>
  </header>
  <header guid="{256A23B2-2E7E-4EF2-A78F-506755AA7CB2}" dateTime="2022-09-14T12:15:53" maxSheetId="3" userName="U, SavithaX B" r:id="rId711">
    <sheetIdMap count="2">
      <sheetId val="1"/>
      <sheetId val="2"/>
    </sheetIdMap>
  </header>
  <header guid="{4B66E6A0-8814-4E13-A411-9C0A3A265E5C}" dateTime="2022-09-14T14:50:34" maxSheetId="3" userName="U, SavithaX B" r:id="rId712">
    <sheetIdMap count="2">
      <sheetId val="1"/>
      <sheetId val="2"/>
    </sheetIdMap>
  </header>
  <header guid="{91C49609-9376-417B-B5FC-73338A7C2AF6}" dateTime="2022-09-14T14:59:52" maxSheetId="3" userName="U, SavithaX B" r:id="rId713" minRId="6385" maxRId="6386">
    <sheetIdMap count="2">
      <sheetId val="1"/>
      <sheetId val="2"/>
    </sheetIdMap>
  </header>
  <header guid="{02B70BEC-7ACD-4F91-BE82-F6B31E3F4461}" dateTime="2022-09-14T15:00:11" maxSheetId="3" userName="U, SavithaX B" r:id="rId714" minRId="6389">
    <sheetIdMap count="2">
      <sheetId val="1"/>
      <sheetId val="2"/>
    </sheetIdMap>
  </header>
  <header guid="{85D3CCE9-ECB0-48B0-AD00-DA15C8FC4A16}" dateTime="2022-09-14T15:09:36" maxSheetId="3" userName="U, SavithaX B" r:id="rId715">
    <sheetIdMap count="2">
      <sheetId val="1"/>
      <sheetId val="2"/>
    </sheetIdMap>
  </header>
  <header guid="{A510C60B-879A-4D71-9E52-1EA3D24B5519}" dateTime="2022-09-14T15:09:47" maxSheetId="3" userName="U, SavithaX B" r:id="rId716" minRId="6392">
    <sheetIdMap count="2">
      <sheetId val="1"/>
      <sheetId val="2"/>
    </sheetIdMap>
  </header>
  <header guid="{788DBE83-561F-4370-B954-323191890852}" dateTime="2022-09-14T15:15:41" maxSheetId="3" userName="U, SavithaX B" r:id="rId717" minRId="6393">
    <sheetIdMap count="2">
      <sheetId val="1"/>
      <sheetId val="2"/>
    </sheetIdMap>
  </header>
  <header guid="{5C355488-6D02-4D3B-A62E-B1E1492A156C}" dateTime="2022-09-15T17:17:33" maxSheetId="3" userName="U, SavithaX B" r:id="rId718" minRId="6394">
    <sheetIdMap count="2">
      <sheetId val="1"/>
      <sheetId val="2"/>
    </sheetIdMap>
  </header>
  <header guid="{3FE5A434-FA54-4943-A433-C4ACFDA49F26}" dateTime="2022-09-15T17:19:02" maxSheetId="3" userName="U, SavithaX B" r:id="rId719" minRId="6397">
    <sheetIdMap count="2">
      <sheetId val="1"/>
      <sheetId val="2"/>
    </sheetIdMap>
  </header>
  <header guid="{6BC2BAC6-8C28-4D9A-97D3-2CCBF61A5F1C}" dateTime="2022-09-15T17:19:12" maxSheetId="3" userName="U, SavithaX B" r:id="rId720" minRId="6400">
    <sheetIdMap count="2">
      <sheetId val="1"/>
      <sheetId val="2"/>
    </sheetIdMap>
  </header>
  <header guid="{8EDBDBD1-3789-458B-953A-20BB0B046771}" dateTime="2022-12-14T17:41:05" maxSheetId="3" userName="Agarwal, Naman" r:id="rId721" minRId="6401" maxRId="6403">
    <sheetIdMap count="2">
      <sheetId val="1"/>
      <sheetId val="2"/>
    </sheetIdMap>
  </header>
  <header guid="{0CDBDAA6-9E5D-47C9-8EE8-6CEE479EF8F5}" dateTime="2022-12-14T17:41:23" maxSheetId="3" userName="Agarwal, Naman" r:id="rId722" minRId="6406" maxRId="6407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odxf="1" dxf="1">
    <oc r="A199">
      <f>HYPERLINK("https://hsdes.intel.com/resource/14013157183","14013157183")</f>
    </oc>
    <nc r="A199">
      <f>HYPERLINK("https://hsdes.intel.com/resource/14013157183","14013157183")</f>
    </nc>
    <odxf>
      <font>
        <u val="none"/>
        <color theme="0"/>
      </font>
    </odxf>
    <ndxf>
      <font>
        <u/>
        <color theme="10"/>
      </font>
    </ndxf>
  </rcc>
  <rcc rId="21" sId="2" odxf="1" dxf="1">
    <oc r="B483">
      <f>HYPERLINK("https://hsdes.intel.com/resource/14013173175","14013173175")</f>
    </oc>
    <nc r="B483">
      <f>HYPERLINK("https://hsdes.intel.com/resource/14013173175","14013173175")</f>
    </nc>
    <odxf>
      <font>
        <u val="none"/>
        <color theme="0"/>
      </font>
    </odxf>
    <ndxf>
      <font>
        <u/>
        <color theme="10"/>
      </font>
    </ndxf>
  </rcc>
  <rcc rId="22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23" sId="2" numFmtId="19">
    <nc r="M483">
      <v>44741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600" sId="2" numFmtId="19">
    <nc r="M141">
      <v>44742</v>
    </nc>
  </rcc>
  <rcc rId="601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602" sId="2" numFmtId="19">
    <nc r="M130">
      <v>44742</v>
    </nc>
  </rcc>
  <rcc rId="603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604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605" sId="2" numFmtId="19">
    <nc r="M133">
      <v>44742</v>
    </nc>
  </rcc>
  <rcc rId="606" sId="2" numFmtId="19">
    <nc r="M131">
      <v>44742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608" sId="2" numFmtId="19">
    <nc r="M146">
      <v>44742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612" sId="2" numFmtId="19">
    <nc r="M459">
      <v>44742</v>
    </nc>
  </rcc>
  <rcc rId="613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614" sId="2" numFmtId="19">
    <nc r="M460">
      <v>44742</v>
    </nc>
  </rcc>
  <rcc rId="615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cc rId="616" sId="2">
    <nc r="I506" t="inlineStr">
      <is>
        <t>Passed</t>
      </is>
    </nc>
  </rcc>
  <rcc rId="617" sId="2" numFmtId="19">
    <nc r="M461">
      <v>44742</v>
    </nc>
  </rcc>
  <rcc rId="618" sId="2" numFmtId="19">
    <nc r="M506">
      <v>44742</v>
    </nc>
  </rcc>
  <rcc rId="619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fmt sheetId="2" sqref="I526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cc rId="620" sId="2">
    <nc r="I537" t="inlineStr">
      <is>
        <t>Passed</t>
      </is>
    </nc>
  </rcc>
  <rcc rId="621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fmt sheetId="2" sqref="I538">
    <dxf>
      <fill>
        <patternFill patternType="none">
          <fgColor indexed="64"/>
          <bgColor indexed="65"/>
        </patternFill>
      </fill>
    </dxf>
  </rfmt>
  <rcc rId="622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fmt sheetId="2" sqref="I539">
    <dxf>
      <fill>
        <patternFill patternType="none">
          <fgColor indexed="64"/>
          <bgColor indexed="65"/>
        </patternFill>
      </fill>
    </dxf>
  </rfmt>
  <rcc rId="623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fmt sheetId="2" sqref="I544">
    <dxf>
      <fill>
        <patternFill patternType="none">
          <fgColor indexed="64"/>
          <bgColor indexed="65"/>
        </patternFill>
      </fill>
    </dxf>
  </rfmt>
  <rcc rId="624" sId="2">
    <nc r="I546" t="inlineStr">
      <is>
        <t>Passed</t>
      </is>
    </nc>
  </rcc>
  <rcc rId="625" sId="2">
    <nc r="I604" t="inlineStr">
      <is>
        <t>Passed</t>
      </is>
    </nc>
  </rcc>
  <rcc rId="626" sId="2">
    <nc r="I605" t="inlineStr">
      <is>
        <t>Passed</t>
      </is>
    </nc>
  </rcc>
  <rcc rId="627" sId="2">
    <nc r="I606" t="inlineStr">
      <is>
        <t>Passed</t>
      </is>
    </nc>
  </rcc>
  <rcc rId="628" sId="2">
    <nc r="I623" t="inlineStr">
      <is>
        <t>Passed</t>
      </is>
    </nc>
  </rcc>
  <rcc rId="629" sId="2" numFmtId="19">
    <nc r="M526">
      <v>44742</v>
    </nc>
  </rcc>
  <rcc rId="630" sId="2" numFmtId="19">
    <nc r="M537">
      <v>44742</v>
    </nc>
  </rcc>
  <rcc rId="631" sId="2" numFmtId="19">
    <nc r="M538">
      <v>44742</v>
    </nc>
  </rcc>
  <rcc rId="632" sId="2" numFmtId="19">
    <nc r="M539">
      <v>44742</v>
    </nc>
  </rcc>
  <rcc rId="633" sId="2" numFmtId="19">
    <nc r="M544">
      <v>44742</v>
    </nc>
  </rcc>
  <rcc rId="634" sId="2" numFmtId="19">
    <nc r="M546">
      <v>44742</v>
    </nc>
  </rcc>
  <rcc rId="635" sId="2" numFmtId="19">
    <nc r="M604">
      <v>44742</v>
    </nc>
  </rcc>
  <rcc rId="636" sId="2" numFmtId="19">
    <nc r="M605">
      <v>44742</v>
    </nc>
  </rcc>
  <rcc rId="637" sId="2" numFmtId="19">
    <nc r="M606">
      <v>44742</v>
    </nc>
  </rcc>
  <rcc rId="638" sId="2" numFmtId="19">
    <nc r="M623">
      <v>44742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640" sId="2" numFmtId="19">
    <nc r="M527">
      <v>44742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2">
    <oc r="J38" t="inlineStr">
      <is>
        <t>vinisha</t>
      </is>
    </oc>
    <nc r="J38" t="inlineStr">
      <is>
        <t>Vinisha</t>
      </is>
    </nc>
  </rcc>
  <rcc rId="642" sId="2">
    <oc r="J126" t="inlineStr">
      <is>
        <t>vinisha</t>
      </is>
    </oc>
    <nc r="J126" t="inlineStr">
      <is>
        <t>Vinisha</t>
      </is>
    </nc>
  </rcc>
  <rcc rId="643" sId="2">
    <oc r="J202" t="inlineStr">
      <is>
        <t>vinisha</t>
      </is>
    </oc>
    <nc r="J202" t="inlineStr">
      <is>
        <t>Vinisha</t>
      </is>
    </nc>
  </rcc>
  <rcc rId="644" sId="2">
    <oc r="J203" t="inlineStr">
      <is>
        <t>vinisha</t>
      </is>
    </oc>
    <nc r="J203" t="inlineStr">
      <is>
        <t>Vinisha</t>
      </is>
    </nc>
  </rcc>
  <rcc rId="645" sId="2">
    <oc r="J204" t="inlineStr">
      <is>
        <t>vinisha</t>
      </is>
    </oc>
    <nc r="J204" t="inlineStr">
      <is>
        <t>Vinisha</t>
      </is>
    </nc>
  </rcc>
  <rcc rId="646" sId="2">
    <oc r="J205" t="inlineStr">
      <is>
        <t>vinisha</t>
      </is>
    </oc>
    <nc r="J205" t="inlineStr">
      <is>
        <t>Vinisha</t>
      </is>
    </nc>
  </rcc>
  <rcc rId="647" sId="2">
    <oc r="J206" t="inlineStr">
      <is>
        <t>vinisha</t>
      </is>
    </oc>
    <nc r="J206" t="inlineStr">
      <is>
        <t>Vinisha</t>
      </is>
    </nc>
  </rcc>
  <rcc rId="648" sId="2">
    <oc r="J207" t="inlineStr">
      <is>
        <t>vinisha</t>
      </is>
    </oc>
    <nc r="J207" t="inlineStr">
      <is>
        <t>Vinisha</t>
      </is>
    </nc>
  </rcc>
  <rcc rId="649" sId="2">
    <oc r="J208" t="inlineStr">
      <is>
        <t>vinisha</t>
      </is>
    </oc>
    <nc r="J208" t="inlineStr">
      <is>
        <t>Vinisha</t>
      </is>
    </nc>
  </rcc>
  <rcc rId="650" sId="2">
    <oc r="J246" t="inlineStr">
      <is>
        <t>vinisha</t>
      </is>
    </oc>
    <nc r="J246" t="inlineStr">
      <is>
        <t>Vinisha</t>
      </is>
    </nc>
  </rcc>
  <rcc rId="651" sId="2">
    <oc r="J248" t="inlineStr">
      <is>
        <t>vinisha</t>
      </is>
    </oc>
    <nc r="J248" t="inlineStr">
      <is>
        <t>Vinisha</t>
      </is>
    </nc>
  </rcc>
  <rcc rId="652" sId="2">
    <oc r="J277" t="inlineStr">
      <is>
        <t>vinisha</t>
      </is>
    </oc>
    <nc r="J277" t="inlineStr">
      <is>
        <t>Vinisha</t>
      </is>
    </nc>
  </rcc>
  <rcc rId="653" sId="2">
    <oc r="J371" t="inlineStr">
      <is>
        <t>vinisha</t>
      </is>
    </oc>
    <nc r="J371" t="inlineStr">
      <is>
        <t>Vinisha</t>
      </is>
    </nc>
  </rcc>
  <rcc rId="654" sId="2">
    <oc r="J372" t="inlineStr">
      <is>
        <t>vinisha</t>
      </is>
    </oc>
    <nc r="J372" t="inlineStr">
      <is>
        <t>Vinisha</t>
      </is>
    </nc>
  </rcc>
  <rcc rId="655" sId="2">
    <oc r="J414" t="inlineStr">
      <is>
        <t>vinisha</t>
      </is>
    </oc>
    <nc r="J414" t="inlineStr">
      <is>
        <t>Vinisha</t>
      </is>
    </nc>
  </rcc>
  <rcc rId="656" sId="2">
    <oc r="J432" t="inlineStr">
      <is>
        <t>vinisha</t>
      </is>
    </oc>
    <nc r="J432" t="inlineStr">
      <is>
        <t>Vinisha</t>
      </is>
    </nc>
  </rcc>
  <rcc rId="657" sId="2">
    <oc r="J449" t="inlineStr">
      <is>
        <t>vinisha</t>
      </is>
    </oc>
    <nc r="J449" t="inlineStr">
      <is>
        <t>Vinisha</t>
      </is>
    </nc>
  </rcc>
  <rcc rId="658" sId="2">
    <oc r="J450" t="inlineStr">
      <is>
        <t>vinisha</t>
      </is>
    </oc>
    <nc r="J450" t="inlineStr">
      <is>
        <t>Vinisha</t>
      </is>
    </nc>
  </rcc>
  <rcc rId="659" sId="2">
    <oc r="J455" t="inlineStr">
      <is>
        <t>vinisha</t>
      </is>
    </oc>
    <nc r="J455" t="inlineStr">
      <is>
        <t>Vinisha</t>
      </is>
    </nc>
  </rcc>
  <rcc rId="660" sId="2">
    <oc r="J458" t="inlineStr">
      <is>
        <t>vinisha</t>
      </is>
    </oc>
    <nc r="J458" t="inlineStr">
      <is>
        <t>Vinisha</t>
      </is>
    </nc>
  </rcc>
  <rcc rId="661" sId="2">
    <oc r="J459" t="inlineStr">
      <is>
        <t>vinisha</t>
      </is>
    </oc>
    <nc r="J459" t="inlineStr">
      <is>
        <t>Vinisha</t>
      </is>
    </nc>
  </rcc>
  <rcc rId="662" sId="2">
    <oc r="J460" t="inlineStr">
      <is>
        <t>vinisha</t>
      </is>
    </oc>
    <nc r="J460" t="inlineStr">
      <is>
        <t>Vinisha</t>
      </is>
    </nc>
  </rcc>
  <rcc rId="663" sId="2">
    <oc r="J461" t="inlineStr">
      <is>
        <t>vinisha</t>
      </is>
    </oc>
    <nc r="J461" t="inlineStr">
      <is>
        <t>Vinisha</t>
      </is>
    </nc>
  </rcc>
  <rcc rId="664" sId="2">
    <oc r="J506" t="inlineStr">
      <is>
        <t>vinisha</t>
      </is>
    </oc>
    <nc r="J506" t="inlineStr">
      <is>
        <t>Vinisha</t>
      </is>
    </nc>
  </rcc>
  <rcc rId="665" sId="2">
    <oc r="J526" t="inlineStr">
      <is>
        <t>vinisha</t>
      </is>
    </oc>
    <nc r="J526" t="inlineStr">
      <is>
        <t>Vinisha</t>
      </is>
    </nc>
  </rcc>
  <rcc rId="666" sId="2">
    <oc r="J527" t="inlineStr">
      <is>
        <t>vinisha</t>
      </is>
    </oc>
    <nc r="J527" t="inlineStr">
      <is>
        <t>Vinisha</t>
      </is>
    </nc>
  </rcc>
  <rcc rId="667" sId="2">
    <oc r="J537" t="inlineStr">
      <is>
        <t>vinisha</t>
      </is>
    </oc>
    <nc r="J537" t="inlineStr">
      <is>
        <t>Vinisha</t>
      </is>
    </nc>
  </rcc>
  <rcc rId="668" sId="2">
    <oc r="J538" t="inlineStr">
      <is>
        <t>vinisha</t>
      </is>
    </oc>
    <nc r="J538" t="inlineStr">
      <is>
        <t>Vinisha</t>
      </is>
    </nc>
  </rcc>
  <rcc rId="669" sId="2">
    <oc r="J539" t="inlineStr">
      <is>
        <t>vinisha</t>
      </is>
    </oc>
    <nc r="J539" t="inlineStr">
      <is>
        <t>Vinisha</t>
      </is>
    </nc>
  </rcc>
  <rcc rId="670" sId="2">
    <oc r="J623" t="inlineStr">
      <is>
        <t>vinisha</t>
      </is>
    </oc>
    <nc r="J623" t="inlineStr">
      <is>
        <t>Vinisha</t>
      </is>
    </nc>
  </rcc>
  <rcc rId="671" sId="2">
    <oc r="J255" t="inlineStr">
      <is>
        <t>vinisha</t>
      </is>
    </oc>
    <nc r="J255" t="inlineStr">
      <is>
        <t>Vinisha</t>
      </is>
    </nc>
  </rcc>
  <rcc rId="672" sId="2">
    <oc r="J544" t="inlineStr">
      <is>
        <t>vinisha</t>
      </is>
    </oc>
    <nc r="J544" t="inlineStr">
      <is>
        <t>Vinisha</t>
      </is>
    </nc>
  </rcc>
  <rcc rId="673" sId="2">
    <oc r="J545" t="inlineStr">
      <is>
        <t>vinisha</t>
      </is>
    </oc>
    <nc r="J545" t="inlineStr">
      <is>
        <t>Vinisha</t>
      </is>
    </nc>
  </rcc>
  <rcc rId="674" sId="2">
    <oc r="J546" t="inlineStr">
      <is>
        <t>vinisha</t>
      </is>
    </oc>
    <nc r="J546" t="inlineStr">
      <is>
        <t>Vinisha</t>
      </is>
    </nc>
  </rcc>
  <rcc rId="675" sId="2">
    <oc r="J560" t="inlineStr">
      <is>
        <t>vinisha</t>
      </is>
    </oc>
    <nc r="J560" t="inlineStr">
      <is>
        <t>Vinisha</t>
      </is>
    </nc>
  </rcc>
  <rcc rId="676" sId="2">
    <oc r="J561" t="inlineStr">
      <is>
        <t>vinisha</t>
      </is>
    </oc>
    <nc r="J561" t="inlineStr">
      <is>
        <t>Vinisha</t>
      </is>
    </nc>
  </rcc>
  <rcc rId="677" sId="2">
    <oc r="J562" t="inlineStr">
      <is>
        <t>vinisha</t>
      </is>
    </oc>
    <nc r="J562" t="inlineStr">
      <is>
        <t>Vinisha</t>
      </is>
    </nc>
  </rcc>
  <rcc rId="678" sId="2">
    <oc r="J604" t="inlineStr">
      <is>
        <t>vinisha</t>
      </is>
    </oc>
    <nc r="J604" t="inlineStr">
      <is>
        <t>Vinisha</t>
      </is>
    </nc>
  </rcc>
  <rcc rId="679" sId="2">
    <oc r="J605" t="inlineStr">
      <is>
        <t>vinisha</t>
      </is>
    </oc>
    <nc r="J605" t="inlineStr">
      <is>
        <t>Vinisha</t>
      </is>
    </nc>
  </rcc>
  <rcc rId="680" sId="2">
    <oc r="J606" t="inlineStr">
      <is>
        <t>vinisha</t>
      </is>
    </oc>
    <nc r="J606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cc rId="684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685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cc rId="686" sId="2" numFmtId="19">
    <nc r="M124">
      <v>44742</v>
    </nc>
  </rcc>
  <rcc rId="687" sId="2" numFmtId="19">
    <nc r="M106">
      <v>44742</v>
    </nc>
  </rcc>
  <rcc rId="688" sId="2" numFmtId="19">
    <nc r="M134">
      <v>44742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69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92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cc rId="693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694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6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fmt sheetId="2" sqref="I317">
    <dxf>
      <fill>
        <patternFill patternType="none">
          <fgColor indexed="64"/>
          <bgColor indexed="65"/>
        </patternFill>
      </fill>
    </dxf>
  </rfmt>
  <rcc rId="696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697" sId="2">
    <nc r="I349" t="inlineStr">
      <is>
        <t>passed</t>
      </is>
    </nc>
  </rcc>
  <rfmt sheetId="2" sqref="I349">
    <dxf>
      <fill>
        <patternFill patternType="none">
          <fgColor indexed="64"/>
          <bgColor indexed="65"/>
        </patternFill>
      </fill>
    </dxf>
  </rfmt>
  <rfmt sheetId="2" sqref="I349">
    <dxf>
      <fill>
        <patternFill patternType="none">
          <fgColor indexed="64"/>
          <bgColor indexed="65"/>
        </patternFill>
      </fill>
    </dxf>
  </rfmt>
  <rcc rId="69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fmt sheetId="2" sqref="I422">
    <dxf>
      <fill>
        <patternFill patternType="none">
          <fgColor indexed="64"/>
          <bgColor indexed="65"/>
        </patternFill>
      </fill>
    </dxf>
  </rfmt>
  <rcc rId="69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fmt sheetId="2" sqref="I621">
    <dxf>
      <fill>
        <patternFill patternType="none">
          <fgColor indexed="64"/>
          <bgColor indexed="65"/>
        </patternFill>
      </fill>
    </dxf>
  </rfmt>
  <rcc rId="700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fmt sheetId="2" sqref="I410">
    <dxf>
      <fill>
        <patternFill patternType="none">
          <fgColor indexed="64"/>
          <bgColor indexed="65"/>
        </patternFill>
      </fill>
    </dxf>
  </rfmt>
  <rcc rId="701" sId="2" numFmtId="19">
    <nc r="M296">
      <v>44742</v>
    </nc>
  </rcc>
  <rcc rId="702" sId="2" numFmtId="19">
    <nc r="M297">
      <v>44742</v>
    </nc>
  </rcc>
  <rcc rId="703" sId="2" numFmtId="19">
    <nc r="M302">
      <v>44742</v>
    </nc>
  </rcc>
  <rcc rId="704" sId="2" numFmtId="19">
    <nc r="M317">
      <v>44742</v>
    </nc>
  </rcc>
  <rcc rId="705" sId="2" numFmtId="19">
    <nc r="M349">
      <v>44742</v>
    </nc>
  </rcc>
  <rcc rId="706" sId="2" numFmtId="19">
    <nc r="M410">
      <v>44742</v>
    </nc>
  </rcc>
  <rcc rId="707" sId="2" numFmtId="19">
    <nc r="M422">
      <v>44742</v>
    </nc>
  </rcc>
  <rcc rId="708" sId="2" numFmtId="19">
    <nc r="M423">
      <v>44742</v>
    </nc>
  </rcc>
  <rcc rId="709" sId="2" numFmtId="19">
    <nc r="M430">
      <v>44742</v>
    </nc>
  </rcc>
  <rcc rId="710" sId="2" numFmtId="19">
    <nc r="M621">
      <v>44742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714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cc rId="718" sId="2" numFmtId="19">
    <nc r="M201">
      <v>44742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 odxf="1" dxf="1">
    <oc r="A251">
      <f>HYPERLINK("https://hsdes.intel.com/resource/14013173200","14013173200")</f>
    </oc>
    <nc r="A251">
      <f>HYPERLINK("https://hsdes.intel.com/resource/14013173200","14013173200")</f>
    </nc>
    <odxf>
      <font>
        <u val="none"/>
        <color theme="0"/>
      </font>
    </odxf>
    <ndxf>
      <font>
        <u/>
        <color theme="10"/>
      </font>
    </ndxf>
  </rcc>
  <rcc rId="25" sId="2" odxf="1" dxf="1">
    <oc r="A258">
      <f>HYPERLINK("https://hsdes.intel.com/resource/14013160449","14013160449")</f>
    </oc>
    <nc r="A258">
      <f>HYPERLINK("https://hsdes.intel.com/resource/14013160449","14013160449")</f>
    </nc>
    <odxf>
      <font>
        <u val="none"/>
        <color theme="0"/>
      </font>
    </odxf>
    <ndxf>
      <font>
        <u/>
        <color theme="10"/>
      </font>
    </ndxf>
  </rcc>
  <rcc rId="2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cc rId="27" sId="2" numFmtId="19">
    <nc r="M258">
      <v>44741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72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723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72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729" sId="2" numFmtId="19">
    <nc r="M446">
      <v>44742</v>
    </nc>
  </rcc>
  <rcc rId="730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731" sId="2" numFmtId="19">
    <nc r="M427">
      <v>44742</v>
    </nc>
  </rcc>
  <rcc rId="732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733" sId="2" numFmtId="19">
    <nc r="M428">
      <v>44742</v>
    </nc>
  </rcc>
  <rcc rId="734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735" sId="2" numFmtId="19">
    <nc r="M370">
      <v>44742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737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739" sId="2" numFmtId="19">
    <nc r="M454">
      <v>44742</v>
    </nc>
  </rcc>
  <rcc rId="740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741" sId="2" numFmtId="19">
    <nc r="M453">
      <v>44742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743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29" sId="2" numFmtId="19">
    <nc r="M37">
      <v>44741</v>
    </nc>
  </rcc>
  <rcc rId="30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31" sId="2" numFmtId="19">
    <nc r="M160">
      <v>44741</v>
    </nc>
  </rcc>
  <rcc rId="32" sId="2">
    <nc r="I402" t="inlineStr">
      <is>
        <t>passed</t>
      </is>
    </nc>
  </rcc>
  <rfmt sheetId="2" sqref="I402">
    <dxf>
      <fill>
        <patternFill patternType="none">
          <fgColor indexed="64"/>
          <bgColor indexed="65"/>
        </patternFill>
      </fill>
    </dxf>
  </rfmt>
  <rcc rId="33" sId="2" numFmtId="19">
    <nc r="M402">
      <v>44741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745" sId="2" numFmtId="19">
    <nc r="M515">
      <v>44742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5">
    <dxf>
      <fill>
        <patternFill patternType="none">
          <fgColor indexed="64"/>
          <bgColor indexed="65"/>
        </patternFill>
      </fill>
    </dxf>
  </rfmt>
  <rfmt sheetId="2" sqref="I558">
    <dxf>
      <fill>
        <patternFill patternType="none">
          <fgColor indexed="64"/>
          <bgColor indexed="65"/>
        </patternFill>
      </fill>
    </dxf>
  </rfmt>
  <rfmt sheetId="2" xfDxf="1" sqref="C558" start="0" length="0"/>
  <rcc rId="746" sId="2">
    <nc r="I558" t="inlineStr">
      <is>
        <t>passed</t>
      </is>
    </nc>
  </rcc>
  <rcc rId="74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749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2" odxf="1" dxf="1">
    <oc r="B77">
      <f>HYPERLINK("https://hsdes.intel.com/resource/14013185758","14013185758")</f>
    </oc>
    <nc r="B77">
      <f>HYPERLINK("https://hsdes.intel.com/resource/14013185758","14013185758")</f>
    </nc>
    <odxf>
      <font>
        <u val="none"/>
        <color theme="0"/>
      </font>
    </odxf>
    <ndxf>
      <font>
        <u/>
        <color theme="10"/>
      </font>
    </ndxf>
  </rcc>
  <rcc rId="751" sId="2" odxf="1" dxf="1">
    <oc r="B78">
      <f>HYPERLINK("https://hsdes.intel.com/resource/14013158803","14013158803")</f>
    </oc>
    <nc r="B78">
      <f>HYPERLINK("https://hsdes.intel.com/resource/14013158803","14013158803")</f>
    </nc>
    <odxf>
      <font>
        <u val="none"/>
        <color theme="0"/>
      </font>
    </odxf>
    <ndxf>
      <font>
        <u/>
        <color theme="10"/>
      </font>
    </ndxf>
  </rcc>
  <rfmt sheetId="2" sqref="I95">
    <dxf>
      <fill>
        <patternFill patternType="none">
          <fgColor indexed="64"/>
          <bgColor indexed="65"/>
        </patternFill>
      </fill>
    </dxf>
  </rfmt>
  <rcc rId="752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753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754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755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2" numFmtId="19">
    <nc r="M30">
      <v>44742</v>
    </nc>
  </rcc>
  <rcc rId="757" sId="2" numFmtId="19">
    <nc r="M77">
      <v>44742</v>
    </nc>
  </rcc>
  <rcc rId="758" sId="2" numFmtId="19">
    <nc r="M78">
      <v>44742</v>
    </nc>
  </rcc>
  <rcc rId="759" sId="2" numFmtId="19">
    <nc r="M190">
      <v>44742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63" sId="2" numFmtId="19">
    <nc r="M112">
      <v>44742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2" numFmtId="19">
    <oc r="M112">
      <v>44742</v>
    </oc>
    <nc r="M112"/>
  </rcc>
  <rcc rId="765" sId="2">
    <oc r="I112" t="inlineStr">
      <is>
        <t>passed</t>
      </is>
    </oc>
    <nc r="I112"/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2" odxf="1" dxf="1">
    <oc r="B245">
      <f>HYPERLINK("https://hsdes.intel.com/resource/14013163063","14013163063")</f>
    </oc>
    <nc r="B245">
      <f>HYPERLINK("https://hsdes.intel.com/resource/14013163063","14013163063")</f>
    </nc>
    <odxf>
      <font>
        <u val="none"/>
        <color theme="0"/>
      </font>
    </odxf>
    <ndxf>
      <font>
        <u/>
        <color theme="10"/>
      </font>
    </ndxf>
  </rcc>
  <rcc rId="767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768" sId="2" numFmtId="19">
    <nc r="M321">
      <v>44742</v>
    </nc>
  </rcc>
  <rcc rId="769" sId="2" numFmtId="19">
    <nc r="M322">
      <v>44742</v>
    </nc>
  </rcc>
  <rcc rId="77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4">
    <dxf>
      <fill>
        <patternFill patternType="none">
          <fgColor indexed="64"/>
          <bgColor indexed="65"/>
        </patternFill>
      </fill>
    </dxf>
  </rfmt>
  <rcc rId="771" sId="2">
    <nc r="I494" t="inlineStr">
      <is>
        <t>Passed</t>
      </is>
    </nc>
  </rcc>
  <rcc rId="772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  <rcc rId="773" sId="2">
    <nc r="I178" t="inlineStr">
      <is>
        <t>Passed</t>
      </is>
    </nc>
  </rcc>
  <rcc rId="774" sId="2">
    <nc r="I179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cc rId="35" sId="2" numFmtId="19">
    <nc r="M501">
      <v>44741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776" sId="2" numFmtId="19">
    <nc r="M274">
      <v>44742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78" sId="2" numFmtId="19">
    <nc r="M112">
      <v>44742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 numFmtId="19">
    <nc r="M262">
      <v>44742</v>
    </nc>
  </rcc>
  <rcc rId="780" sId="2" numFmtId="19">
    <nc r="M263">
      <v>44742</v>
    </nc>
  </rcc>
  <rcc rId="781" sId="2" numFmtId="19">
    <nc r="M267">
      <v>44742</v>
    </nc>
  </rcc>
  <rcc rId="782" sId="2" numFmtId="19">
    <nc r="M275">
      <v>44742</v>
    </nc>
  </rcc>
  <rcc rId="783" sId="2" numFmtId="19">
    <nc r="M495">
      <v>44742</v>
    </nc>
  </rcc>
  <rcc rId="784" sId="2" numFmtId="19">
    <nc r="M535">
      <v>44742</v>
    </nc>
  </rcc>
  <rcc rId="785" sId="2" numFmtId="19">
    <nc r="M548">
      <v>44742</v>
    </nc>
  </rcc>
  <rcc rId="786" sId="2" numFmtId="19">
    <nc r="M549">
      <v>44742</v>
    </nc>
  </rcc>
  <rcc rId="787" sId="2" numFmtId="19">
    <nc r="M550">
      <v>44742</v>
    </nc>
  </rcc>
  <rcc rId="788" sId="2" numFmtId="19">
    <nc r="M558">
      <v>44742</v>
    </nc>
  </rcc>
  <rcc rId="789" sId="2" numFmtId="19">
    <nc r="M596">
      <v>44742</v>
    </nc>
  </rcc>
  <rcc rId="790" sId="2" numFmtId="19">
    <nc r="M597">
      <v>44742</v>
    </nc>
  </rcc>
  <rcc rId="791" sId="2" numFmtId="19">
    <nc r="M598">
      <v>44742</v>
    </nc>
  </rcc>
  <rcc rId="792" sId="2" numFmtId="19">
    <nc r="M599">
      <v>44742</v>
    </nc>
  </rcc>
  <rcc rId="793" sId="2" numFmtId="19">
    <nc r="M607">
      <v>44742</v>
    </nc>
  </rcc>
  <rcc rId="794" sId="2" numFmtId="19">
    <nc r="M622">
      <v>44742</v>
    </nc>
  </rcc>
  <rfmt sheetId="2" sqref="C272:C273">
    <dxf>
      <fill>
        <patternFill patternType="solid">
          <bgColor rgb="FFFFFF00"/>
        </patternFill>
      </fill>
    </dxf>
  </rfmt>
  <rfmt sheetId="2" sqref="C530">
    <dxf>
      <fill>
        <patternFill patternType="solid">
          <bgColor rgb="FFFFFF00"/>
        </patternFill>
      </fill>
    </dxf>
  </rfmt>
  <rcc rId="795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79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797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798" sId="2" numFmtId="19">
    <nc r="M280">
      <v>44742</v>
    </nc>
  </rcc>
  <rcc rId="799" sId="2" numFmtId="19">
    <nc r="M281">
      <v>44742</v>
    </nc>
  </rcc>
  <rcc rId="800" sId="2" numFmtId="19">
    <nc r="M505">
      <v>44742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2" numFmtId="19">
    <nc r="M33">
      <v>44742</v>
    </nc>
  </rcc>
  <rcc rId="802" sId="2" numFmtId="19">
    <nc r="M56">
      <v>44742</v>
    </nc>
  </rcc>
  <rcc rId="803" sId="2" numFmtId="19">
    <nc r="M177">
      <v>44742</v>
    </nc>
  </rcc>
  <rcc rId="804" sId="2" numFmtId="19">
    <nc r="M178">
      <v>44742</v>
    </nc>
  </rcc>
  <rcc rId="805" sId="2" numFmtId="19">
    <nc r="M179">
      <v>44742</v>
    </nc>
  </rcc>
  <rcc rId="806" sId="2" numFmtId="19">
    <nc r="M374">
      <v>44742</v>
    </nc>
  </rcc>
  <rcc rId="807" sId="2" numFmtId="19">
    <nc r="M434">
      <v>44742</v>
    </nc>
  </rcc>
  <rcc rId="808" sId="2" numFmtId="19">
    <nc r="M494">
      <v>44742</v>
    </nc>
  </rcc>
  <rcc rId="809" sId="2" numFmtId="19">
    <nc r="M551">
      <v>44742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811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fmt sheetId="2" sqref="I406">
    <dxf>
      <fill>
        <patternFill patternType="none">
          <fgColor indexed="64"/>
          <bgColor indexed="65"/>
        </patternFill>
      </fill>
    </dxf>
  </rfmt>
  <rcc rId="812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813" sId="2" xfDxf="1" dxf="1">
    <oc r="C324" t="inlineStr">
      <is>
        <t>Validate the number of CPU Core enumeration under OS and UEFI</t>
      </is>
    </oc>
    <nc r="C324" t="inlineStr">
      <is>
        <t xml:space="preserve">Verify HDMI &amp; DP hot-plug functionality, with default display connected 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cc rId="815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816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cc rId="817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fmt sheetId="2" sqref="I294">
    <dxf>
      <fill>
        <patternFill patternType="none">
          <fgColor indexed="64"/>
          <bgColor indexed="65"/>
        </patternFill>
      </fill>
    </dxf>
  </rfmt>
  <rcc rId="818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fmt sheetId="2" sqref="I295">
    <dxf>
      <fill>
        <patternFill patternType="none">
          <fgColor indexed="64"/>
          <bgColor indexed="65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 numFmtId="19">
    <nc r="M282">
      <v>44742</v>
    </nc>
  </rcc>
  <rcc rId="822" sId="2" numFmtId="19">
    <nc r="M290">
      <v>44742</v>
    </nc>
  </rcc>
  <rcc rId="823" sId="2" numFmtId="19">
    <nc r="M293">
      <v>44742</v>
    </nc>
  </rcc>
  <rcc rId="824" sId="2" numFmtId="19">
    <nc r="M294">
      <v>44742</v>
    </nc>
  </rcc>
  <rcc rId="825" sId="2" numFmtId="19">
    <nc r="M295">
      <v>44742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829" sId="2" numFmtId="19">
    <nc r="M235">
      <v>44742</v>
    </nc>
  </rcc>
  <rcc rId="830" sId="2">
    <nc r="I236" t="inlineStr">
      <is>
        <t>passed</t>
      </is>
    </nc>
  </rcc>
  <rfmt sheetId="2" sqref="I236">
    <dxf>
      <fill>
        <patternFill patternType="none">
          <fgColor indexed="64"/>
          <bgColor indexed="65"/>
        </patternFill>
      </fill>
    </dxf>
  </rfmt>
  <rcc rId="831" sId="2" numFmtId="19">
    <nc r="M236">
      <v>44742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odxf="1" dxf="1">
    <oc r="A166">
      <f>HYPERLINK("https://hsdes.intel.com/resource/14013177007","14013177007")</f>
    </oc>
    <nc r="A166">
      <f>HYPERLINK("https://hsdes.intel.com/resource/14013177007","14013177007")</f>
    </nc>
    <odxf>
      <font>
        <u val="none"/>
        <color theme="0"/>
      </font>
    </odxf>
    <ndxf>
      <font>
        <u/>
        <color theme="10"/>
      </font>
    </ndxf>
  </rcc>
  <rcc rId="37" sId="2" odxf="1" dxf="1">
    <oc r="A167">
      <f>HYPERLINK("https://hsdes.intel.com/resource/14013177725","14013177725")</f>
    </oc>
    <nc r="A167">
      <f>HYPERLINK("https://hsdes.intel.com/resource/14013177725","14013177725")</f>
    </nc>
    <odxf>
      <font>
        <u val="none"/>
        <color theme="0"/>
      </font>
    </odxf>
    <ndxf>
      <font>
        <u/>
        <color theme="10"/>
      </font>
    </ndxf>
  </rcc>
  <rcc rId="38" sId="2" odxf="1" dxf="1">
    <oc r="A162">
      <f>HYPERLINK("https://hsdes.intel.com/resource/14013177014","14013177014")</f>
    </oc>
    <nc r="A162">
      <f>HYPERLINK("https://hsdes.intel.com/resource/14013177014","14013177014")</f>
    </nc>
    <odxf>
      <font>
        <u val="none"/>
        <color theme="0"/>
      </font>
    </odxf>
    <ndxf>
      <font>
        <u/>
        <color theme="10"/>
      </font>
    </ndxf>
  </rcc>
  <rcc rId="39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</dxf>
  </rfmt>
  <rcc rId="40" sId="2" numFmtId="19">
    <nc r="M507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2" numFmtId="19">
    <nc r="M318">
      <v>44742</v>
    </nc>
  </rcc>
  <rcc rId="833" sId="2" numFmtId="19">
    <nc r="M319">
      <v>44742</v>
    </nc>
  </rcc>
  <rcc rId="834" sId="2" numFmtId="19">
    <nc r="M324">
      <v>44742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29">
    <dxf>
      <fill>
        <patternFill patternType="solid">
          <bgColor theme="2"/>
        </patternFill>
      </fill>
    </dxf>
  </rfmt>
  <rcc rId="83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cc rId="838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cc rId="839" sId="2" numFmtId="19">
    <nc r="M300">
      <v>44742</v>
    </nc>
  </rcc>
  <rcc rId="840" sId="2" numFmtId="19">
    <nc r="M301">
      <v>44742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2">
    <nc r="I232" t="inlineStr">
      <is>
        <t>passed</t>
      </is>
    </nc>
  </rcc>
  <rfmt sheetId="2" sqref="I232">
    <dxf>
      <fill>
        <patternFill patternType="none">
          <fgColor indexed="64"/>
          <bgColor indexed="65"/>
        </patternFill>
      </fill>
    </dxf>
  </rfmt>
  <rcc rId="842" sId="2" numFmtId="19">
    <nc r="M232">
      <v>44742</v>
    </nc>
  </rcc>
  <rcc rId="843" sId="2" odxf="1" dxf="1">
    <oc r="B240">
      <f>HYPERLINK("https://hsdes.intel.com/resource/14013165112","14013165112")</f>
    </oc>
    <nc r="B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8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845" sId="2" numFmtId="19">
    <nc r="M517">
      <v>44742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847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848" sId="2" numFmtId="19">
    <nc r="M464">
      <v>44742</v>
    </nc>
  </rcc>
  <rcc rId="849" sId="2" numFmtId="19">
    <nc r="M465">
      <v>44742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2">
    <nc r="I237" t="inlineStr">
      <is>
        <t>passed</t>
      </is>
    </nc>
  </rcc>
  <rfmt sheetId="2" sqref="I237">
    <dxf>
      <fill>
        <patternFill patternType="none">
          <fgColor indexed="64"/>
          <bgColor indexed="65"/>
        </patternFill>
      </fill>
    </dxf>
  </rfmt>
  <rcc rId="851" sId="2" numFmtId="19">
    <nc r="M237">
      <v>44742</v>
    </nc>
  </rcc>
  <rcc rId="852" sId="2" numFmtId="19">
    <nc r="M238">
      <v>44742</v>
    </nc>
  </rcc>
  <rcc rId="853" sId="2">
    <nc r="I238" t="inlineStr">
      <is>
        <t>passed</t>
      </is>
    </nc>
  </rcc>
  <rfmt sheetId="2" sqref="I238">
    <dxf>
      <fill>
        <patternFill patternType="none">
          <fgColor indexed="64"/>
          <bgColor indexed="65"/>
        </patternFill>
      </fill>
    </dxf>
  </rfmt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855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856" sId="2" numFmtId="19">
    <nc r="M260">
      <v>44742</v>
    </nc>
  </rcc>
  <rcc rId="857" sId="2" numFmtId="19">
    <nc r="M261">
      <v>44742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859" sId="2" numFmtId="19">
    <nc r="M276">
      <v>44742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863" sId="2" numFmtId="19">
    <nc r="M271">
      <v>44742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2" odxf="1" dxf="1">
    <oc r="A68">
      <f>HYPERLINK("https://hsdes.intel.com/resource/14013184742","14013184742")</f>
    </oc>
    <nc r="A68">
      <f>HYPERLINK("https://hsdes.intel.com/resource/14013184742","14013184742")</f>
    </nc>
    <odxf>
      <font>
        <u val="none"/>
        <color theme="0"/>
      </font>
    </odxf>
    <ndxf>
      <font>
        <u/>
        <color theme="10"/>
      </font>
    </ndxf>
  </rcc>
  <rcc rId="44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5" sId="2" numFmtId="19">
    <nc r="M68">
      <v>44741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odxf="1" dxf="1">
    <oc r="B235">
      <f>HYPERLINK("https://hsdes.intel.com/resource/14013165243","14013165243")</f>
    </oc>
    <nc r="B235">
      <f>HYPERLINK("https://hsdes.intel.com/resource/14013165243","14013165243")</f>
    </nc>
    <odxf>
      <font>
        <u val="none"/>
        <color theme="0"/>
      </font>
    </odxf>
    <ndxf>
      <font>
        <u/>
        <color theme="10"/>
      </font>
    </ndxf>
  </rcc>
  <rcc rId="86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866" sId="2" numFmtId="19">
    <nc r="M239">
      <v>44742</v>
    </nc>
  </rcc>
  <rcc rId="867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868" sId="2" numFmtId="19">
    <nc r="M240">
      <v>44742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870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871" sId="2" numFmtId="19">
    <nc r="M107">
      <v>44742</v>
    </nc>
  </rcc>
  <rcc rId="872" sId="2" numFmtId="19">
    <nc r="M125">
      <v>44742</v>
    </nc>
  </rcc>
  <rcc rId="873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874" sId="2">
    <nc r="I144" t="inlineStr">
      <is>
        <t>passed</t>
      </is>
    </nc>
  </rcc>
  <rfmt sheetId="2" sqref="I144">
    <dxf>
      <fill>
        <patternFill patternType="none">
          <fgColor indexed="64"/>
          <bgColor indexed="65"/>
        </patternFill>
      </fill>
    </dxf>
  </rfmt>
  <rcc rId="875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</dxf>
  </rfmt>
  <rcc rId="876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fmt sheetId="2" sqref="I147">
    <dxf>
      <fill>
        <patternFill patternType="none">
          <fgColor indexed="64"/>
          <bgColor indexed="65"/>
        </patternFill>
      </fill>
    </dxf>
  </rfmt>
  <rcc rId="87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fmt sheetId="2" sqref="I153">
    <dxf>
      <fill>
        <patternFill patternType="none">
          <fgColor indexed="64"/>
          <bgColor indexed="65"/>
        </patternFill>
      </fill>
    </dxf>
  </rfmt>
  <rcc rId="878" sId="2" numFmtId="19">
    <nc r="M143">
      <v>44743</v>
    </nc>
  </rcc>
  <rcc rId="879" sId="2" numFmtId="19">
    <nc r="M144">
      <v>44743</v>
    </nc>
  </rcc>
  <rcc rId="880" sId="2" numFmtId="19">
    <nc r="M145">
      <v>44743</v>
    </nc>
  </rcc>
  <rcc rId="881" sId="2" numFmtId="19">
    <nc r="M147">
      <v>44743</v>
    </nc>
  </rcc>
  <rcc rId="882" sId="2" numFmtId="19">
    <nc r="M153">
      <v>44743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cc rId="886" sId="2" numFmtId="19">
    <nc r="M149">
      <v>44743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  <rcc rId="888" sId="2" numFmtId="19">
    <nc r="M139">
      <v>44743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2" odxf="1" dxf="1">
    <oc r="B419">
      <f>HYPERLINK("https://hsdes.intel.com/resource/14013156871","14013156871")</f>
    </oc>
    <nc r="B419">
      <f>HYPERLINK("https://hsdes.intel.com/resource/14013156871","14013156871")</f>
    </nc>
    <odxf>
      <font>
        <u val="none"/>
        <color theme="0"/>
      </font>
    </odxf>
    <ndxf>
      <font>
        <u/>
        <color theme="10"/>
      </font>
    </ndxf>
  </rcc>
  <rcc rId="890" sId="2" odxf="1" dxf="1">
    <oc r="B250">
      <f>HYPERLINK("https://hsdes.intel.com/resource/14013156881","14013156881")</f>
    </oc>
    <nc r="B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892" sId="2" numFmtId="19">
    <nc r="M105">
      <v>44743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896" sId="2" numFmtId="19">
    <nc r="M142">
      <v>44743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2">
    <nc r="I264" t="inlineStr">
      <is>
        <t>passed</t>
      </is>
    </nc>
  </rcc>
  <rfmt sheetId="2" sqref="I264">
    <dxf>
      <fill>
        <patternFill patternType="none">
          <fgColor indexed="64"/>
          <bgColor indexed="65"/>
        </patternFill>
      </fill>
    </dxf>
  </rfmt>
  <rcc rId="898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899" sId="2" numFmtId="19">
    <nc r="M268">
      <v>44743</v>
    </nc>
  </rcc>
  <rcc rId="900" sId="2" numFmtId="19">
    <nc r="M264">
      <v>44743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oc r="C250" t="inlineStr">
      <is>
        <t>Verify CPU switches between all P-states when Number of P states set to 0</t>
      </is>
    </oc>
    <nc r="C250" t="inlineStr">
      <is>
        <t>Verify CPU frequency throttles when core temperature exceeds passive trip point with DTS SMM enabled and DTT disabled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7" sId="2" numFmtId="19">
    <nc r="M199">
      <v>44741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905" sId="2" numFmtId="19">
    <nc r="M127">
      <v>44743</v>
    </nc>
  </rcc>
  <rcc rId="90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907" sId="2" numFmtId="19">
    <nc r="M140">
      <v>44743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2">
    <nc r="J15" t="inlineStr">
      <is>
        <t>Vinisha</t>
      </is>
    </nc>
  </rcc>
  <rfmt sheetId="2" sqref="J15">
    <dxf>
      <fill>
        <patternFill patternType="none">
          <fgColor indexed="64"/>
          <bgColor indexed="65"/>
        </patternFill>
      </fill>
    </dxf>
  </rfmt>
  <rcc rId="909" sId="2">
    <nc r="J16" t="inlineStr">
      <is>
        <t>Vinisha</t>
      </is>
    </nc>
  </rcc>
  <rcc rId="910" sId="2">
    <nc r="J17" t="inlineStr">
      <is>
        <t>Vinisha</t>
      </is>
    </nc>
  </rcc>
  <rcc rId="911" sId="2">
    <nc r="J18" t="inlineStr">
      <is>
        <t>Vinisha</t>
      </is>
    </nc>
  </rcc>
  <rcc rId="912" sId="2">
    <nc r="J19" t="inlineStr">
      <is>
        <t>Vinisha</t>
      </is>
    </nc>
  </rcc>
  <rcc rId="913" sId="2">
    <nc r="J20" t="inlineStr">
      <is>
        <t>Vinisha</t>
      </is>
    </nc>
  </rcc>
  <rcc rId="914" sId="2">
    <nc r="J21" t="inlineStr">
      <is>
        <t>Vinisha</t>
      </is>
    </nc>
  </rcc>
  <rcc rId="915" sId="2">
    <nc r="J22" t="inlineStr">
      <is>
        <t>Vinisha</t>
      </is>
    </nc>
  </rcc>
  <rcc rId="916" sId="2">
    <nc r="J76" t="inlineStr">
      <is>
        <t>Vinisha</t>
      </is>
    </nc>
  </rcc>
  <rcc rId="917" sId="2">
    <nc r="J169" t="inlineStr">
      <is>
        <t>Vinisha</t>
      </is>
    </nc>
  </rcc>
  <rcc rId="918" sId="2">
    <nc r="J333" t="inlineStr">
      <is>
        <t>Vinisha</t>
      </is>
    </nc>
  </rcc>
  <rcc rId="919" sId="2">
    <nc r="J388" t="inlineStr">
      <is>
        <t>Vinisha</t>
      </is>
    </nc>
  </rcc>
  <rcc rId="920" sId="2">
    <nc r="J412" t="inlineStr">
      <is>
        <t>Vinisha</t>
      </is>
    </nc>
  </rcc>
  <rcc rId="921" sId="2">
    <nc r="J417" t="inlineStr">
      <is>
        <t>Vinisha</t>
      </is>
    </nc>
  </rcc>
  <rcc rId="922" sId="2">
    <nc r="J418" t="inlineStr">
      <is>
        <t>Vinisha</t>
      </is>
    </nc>
  </rcc>
  <rcc rId="923" sId="2">
    <nc r="J420" t="inlineStr">
      <is>
        <t>Vinisha</t>
      </is>
    </nc>
  </rcc>
  <rcc rId="924" sId="2">
    <nc r="J426" t="inlineStr">
      <is>
        <t>Vinisha</t>
      </is>
    </nc>
  </rcc>
  <rcc rId="925" sId="2">
    <nc r="J490" t="inlineStr">
      <is>
        <t>Vinisha</t>
      </is>
    </nc>
  </rcc>
  <rcc rId="926" sId="2">
    <nc r="J529" t="inlineStr">
      <is>
        <t>Vinisha</t>
      </is>
    </nc>
  </rcc>
  <rcc rId="927" sId="2">
    <nc r="J34" t="inlineStr">
      <is>
        <t>Vinisha</t>
      </is>
    </nc>
  </rcc>
  <rfmt sheetId="2" sqref="J34">
    <dxf>
      <fill>
        <patternFill patternType="none">
          <fgColor indexed="64"/>
          <bgColor indexed="65"/>
        </patternFill>
      </fill>
    </dxf>
  </rfmt>
  <rcc rId="928" sId="2">
    <nc r="J52" t="inlineStr">
      <is>
        <t>Vinisha</t>
      </is>
    </nc>
  </rcc>
  <rcc rId="929" sId="2">
    <nc r="J58" t="inlineStr">
      <is>
        <t>Vinisha</t>
      </is>
    </nc>
  </rcc>
  <rcc rId="930" sId="2">
    <nc r="J59" t="inlineStr">
      <is>
        <t>Vinisha</t>
      </is>
    </nc>
  </rcc>
  <rcc rId="931" sId="2">
    <nc r="J148" t="inlineStr">
      <is>
        <t>Vinisha</t>
      </is>
    </nc>
  </rcc>
  <rcc rId="932" sId="2">
    <nc r="J154" t="inlineStr">
      <is>
        <t>Vinisha</t>
      </is>
    </nc>
  </rcc>
  <rcc rId="933" sId="2">
    <nc r="J332" t="inlineStr">
      <is>
        <t>Vinisha</t>
      </is>
    </nc>
  </rcc>
  <rcc rId="934" sId="2">
    <nc r="J386" t="inlineStr">
      <is>
        <t>Vinisha</t>
      </is>
    </nc>
  </rcc>
  <rcc rId="935" sId="2">
    <nc r="J396" t="inlineStr">
      <is>
        <t>Vinisha</t>
      </is>
    </nc>
  </rcc>
  <rcc rId="936" sId="2">
    <nc r="J569" t="inlineStr">
      <is>
        <t>Vinisha</t>
      </is>
    </nc>
  </rcc>
  <rcc rId="937" sId="2">
    <nc r="J619" t="inlineStr">
      <is>
        <t>Vinisha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939" sId="2" numFmtId="19">
    <nc r="M241">
      <v>44743</v>
    </nc>
  </rcc>
  <rcc rId="940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941" sId="2" numFmtId="19">
    <nc r="M233">
      <v>44743</v>
    </nc>
  </rcc>
  <rcc rId="942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943" sId="2" numFmtId="19">
    <nc r="M234">
      <v>44743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2">
    <nc r="J518" t="inlineStr">
      <is>
        <t>Priyanka</t>
      </is>
    </nc>
  </rcc>
  <rfmt sheetId="2" sqref="J518">
    <dxf>
      <fill>
        <patternFill patternType="none">
          <fgColor indexed="64"/>
          <bgColor indexed="65"/>
        </patternFill>
      </fill>
    </dxf>
  </rfmt>
  <rcc rId="945" sId="2">
    <nc r="J519" t="inlineStr">
      <is>
        <t>Priyanka</t>
      </is>
    </nc>
  </rcc>
  <rcc rId="946" sId="2">
    <nc r="J520" t="inlineStr">
      <is>
        <t>Priyanka</t>
      </is>
    </nc>
  </rcc>
  <rcc rId="947" sId="2">
    <nc r="J521" t="inlineStr">
      <is>
        <t>Priyanka</t>
      </is>
    </nc>
  </rcc>
  <rcc rId="948" sId="2">
    <nc r="J522" t="inlineStr">
      <is>
        <t>Priyanka</t>
      </is>
    </nc>
  </rcc>
  <rcc rId="949" sId="2">
    <nc r="J523" t="inlineStr">
      <is>
        <t>Priyanka</t>
      </is>
    </nc>
  </rcc>
  <rcc rId="950" sId="2">
    <nc r="J524" t="inlineStr">
      <is>
        <t>Priyanka</t>
      </is>
    </nc>
  </rcc>
  <rcc rId="951" sId="2">
    <nc r="J525" t="inlineStr">
      <is>
        <t>Priyanka</t>
      </is>
    </nc>
  </rcc>
  <rcc rId="952" sId="2">
    <nc r="J559" t="inlineStr">
      <is>
        <t>Priyanka</t>
      </is>
    </nc>
  </rcc>
  <rcc rId="953" sId="2">
    <nc r="J563" t="inlineStr">
      <is>
        <t>Priyanka</t>
      </is>
    </nc>
  </rcc>
  <rcc rId="954" sId="2">
    <nc r="J564" t="inlineStr">
      <is>
        <t>Priyanka</t>
      </is>
    </nc>
  </rcc>
  <rcc rId="955" sId="2">
    <nc r="J565" t="inlineStr">
      <is>
        <t>Priyanka</t>
      </is>
    </nc>
  </rcc>
  <rcc rId="956" sId="2">
    <nc r="J566" t="inlineStr">
      <is>
        <t>Priyanka</t>
      </is>
    </nc>
  </rcc>
  <rcc rId="957" sId="2">
    <nc r="J567" t="inlineStr">
      <is>
        <t>Priyanka</t>
      </is>
    </nc>
  </rcc>
  <rcc rId="958" sId="2">
    <nc r="J574" t="inlineStr">
      <is>
        <t>Priyanka</t>
      </is>
    </nc>
  </rcc>
  <rcc rId="959" sId="2">
    <nc r="J575" t="inlineStr">
      <is>
        <t>Harshitha</t>
      </is>
    </nc>
  </rcc>
  <rfmt sheetId="2" sqref="J575">
    <dxf>
      <fill>
        <patternFill patternType="none">
          <fgColor indexed="64"/>
          <bgColor indexed="65"/>
        </patternFill>
      </fill>
    </dxf>
  </rfmt>
  <rfmt sheetId="2" sqref="J575">
    <dxf>
      <fill>
        <patternFill patternType="none">
          <fgColor indexed="64"/>
          <bgColor indexed="65"/>
        </patternFill>
      </fill>
    </dxf>
  </rfmt>
  <rcc rId="960" sId="2">
    <nc r="J576" t="inlineStr">
      <is>
        <t>Harshitha</t>
      </is>
    </nc>
  </rcc>
  <rcc rId="961" sId="2">
    <nc r="J578" t="inlineStr">
      <is>
        <t>Harshitha</t>
      </is>
    </nc>
  </rcc>
  <rcc rId="962" sId="2">
    <nc r="J579" t="inlineStr">
      <is>
        <t>Harshitha</t>
      </is>
    </nc>
  </rcc>
  <rcc rId="963" sId="2">
    <nc r="J582" t="inlineStr">
      <is>
        <t>Harshitha</t>
      </is>
    </nc>
  </rcc>
  <rcc rId="964" sId="2">
    <nc r="J586" t="inlineStr">
      <is>
        <t>Harshitha</t>
      </is>
    </nc>
  </rcc>
  <rcc rId="965" sId="2">
    <nc r="J587" t="inlineStr">
      <is>
        <t>Harshitha</t>
      </is>
    </nc>
  </rcc>
  <rcc rId="966" sId="2">
    <nc r="J588" t="inlineStr">
      <is>
        <t>Harshitha</t>
      </is>
    </nc>
  </rcc>
  <rcc rId="967" sId="2">
    <nc r="J589" t="inlineStr">
      <is>
        <t>Harshitha</t>
      </is>
    </nc>
  </rcc>
  <rcc rId="968" sId="2">
    <nc r="J590" t="inlineStr">
      <is>
        <t>Harshitha</t>
      </is>
    </nc>
  </rcc>
  <rcc rId="969" sId="2">
    <nc r="J591" t="inlineStr">
      <is>
        <t>Harshitha</t>
      </is>
    </nc>
  </rcc>
  <rcc rId="970" sId="2">
    <nc r="J592" t="inlineStr">
      <is>
        <t>Harshitha</t>
      </is>
    </nc>
  </rcc>
  <rcc rId="971" sId="2">
    <nc r="J617" t="inlineStr">
      <is>
        <t>Harshitha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2">
    <nc r="J247" t="inlineStr">
      <is>
        <t>Gopika</t>
      </is>
    </nc>
  </rcc>
  <rfmt sheetId="2" sqref="J247">
    <dxf>
      <fill>
        <patternFill patternType="none">
          <fgColor indexed="64"/>
          <bgColor indexed="65"/>
        </patternFill>
      </fill>
    </dxf>
  </rfmt>
  <rcc rId="973" sId="2">
    <nc r="J249" t="inlineStr">
      <is>
        <t>Gopika</t>
      </is>
    </nc>
  </rcc>
  <rcc rId="974" sId="2">
    <nc r="J289" t="inlineStr">
      <is>
        <t>Gopika</t>
      </is>
    </nc>
  </rcc>
  <rcc rId="975" sId="2">
    <nc r="J496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nc r="J44" t="inlineStr">
      <is>
        <t>Gopika</t>
      </is>
    </nc>
  </rcc>
  <rfmt sheetId="2" sqref="J44">
    <dxf>
      <fill>
        <patternFill patternType="none">
          <fgColor indexed="64"/>
          <bgColor indexed="65"/>
        </patternFill>
      </fill>
    </dxf>
  </rfmt>
  <rcc rId="979" sId="2">
    <nc r="J45" t="inlineStr">
      <is>
        <t>Gopika</t>
      </is>
    </nc>
  </rcc>
  <rcc rId="980" sId="2">
    <nc r="J46" t="inlineStr">
      <is>
        <t>Gopika</t>
      </is>
    </nc>
  </rcc>
  <rcc rId="981" sId="2">
    <nc r="J47" t="inlineStr">
      <is>
        <t>Gopika</t>
      </is>
    </nc>
  </rcc>
  <rcc rId="982" sId="2">
    <nc r="J48" t="inlineStr">
      <is>
        <t>Gopika</t>
      </is>
    </nc>
  </rcc>
  <rcc rId="983" sId="2">
    <nc r="J49" t="inlineStr">
      <is>
        <t>Gopika</t>
      </is>
    </nc>
  </rcc>
  <rcc rId="984" sId="2">
    <nc r="J180" t="inlineStr">
      <is>
        <t>Gopika</t>
      </is>
    </nc>
  </rcc>
  <rcc rId="985" sId="2">
    <nc r="J259" t="inlineStr">
      <is>
        <t>Gopika</t>
      </is>
    </nc>
  </rcc>
  <rcc rId="986" sId="2">
    <nc r="J283" t="inlineStr">
      <is>
        <t>Gopika</t>
      </is>
    </nc>
  </rcc>
  <rcc rId="987" sId="2">
    <nc r="J284" t="inlineStr">
      <is>
        <t>Gopika</t>
      </is>
    </nc>
  </rcc>
  <rcc rId="988" sId="2">
    <nc r="J285" t="inlineStr">
      <is>
        <t>Gopika</t>
      </is>
    </nc>
  </rcc>
  <rcc rId="989" sId="2">
    <nc r="J286" t="inlineStr">
      <is>
        <t>Gopika</t>
      </is>
    </nc>
  </rcc>
  <rcc rId="990" sId="2">
    <nc r="J291" t="inlineStr">
      <is>
        <t>Gopika</t>
      </is>
    </nc>
  </rcc>
  <rcc rId="991" sId="2">
    <nc r="J313" t="inlineStr">
      <is>
        <t>Gopika</t>
      </is>
    </nc>
  </rcc>
  <rcc rId="992" sId="2">
    <nc r="J314" t="inlineStr">
      <is>
        <t>Gopika</t>
      </is>
    </nc>
  </rcc>
  <rcc rId="993" sId="2">
    <nc r="J315" t="inlineStr">
      <is>
        <t>Gopika</t>
      </is>
    </nc>
  </rcc>
  <rcc rId="994" sId="2">
    <nc r="J316" t="inlineStr">
      <is>
        <t>Gopika</t>
      </is>
    </nc>
  </rcc>
  <rcc rId="995" sId="2">
    <nc r="J331" t="inlineStr">
      <is>
        <t>Gopika</t>
      </is>
    </nc>
  </rcc>
  <rcc rId="996" sId="2">
    <nc r="J342" t="inlineStr">
      <is>
        <t>Gopika</t>
      </is>
    </nc>
  </rcc>
  <rcc rId="997" sId="2">
    <nc r="J353" t="inlineStr">
      <is>
        <t>Gopika</t>
      </is>
    </nc>
  </rcc>
  <rcc rId="998" sId="2">
    <nc r="J354" t="inlineStr">
      <is>
        <t>Gopika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2" odxf="1" dxf="1">
    <oc r="A25">
      <f>HYPERLINK("https://hsdes.intel.com/resource/14013159024","14013159024")</f>
    </oc>
    <nc r="A25">
      <f>HYPERLINK("https://hsdes.intel.com/resource/14013159024","14013159024")</f>
    </nc>
    <odxf>
      <font>
        <u val="none"/>
        <color theme="0"/>
      </font>
    </odxf>
    <ndxf>
      <font>
        <u/>
        <color theme="10"/>
      </font>
    </ndxf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2" odxf="1" dxf="1">
    <oc r="B265">
      <f>HYPERLINK("https://hsdes.intel.com/resource/14013163415","14013163415")</f>
    </oc>
    <nc r="B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1002" sId="2" numFmtId="19">
    <nc r="M181">
      <v>44743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1004" sId="2" numFmtId="19">
    <nc r="M265">
      <v>44743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  <rcc rId="49" sId="2" numFmtId="19">
    <nc r="M431">
      <v>44741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80">
    <dxf>
      <fill>
        <patternFill patternType="solid">
          <bgColor theme="2"/>
        </patternFill>
      </fill>
    </dxf>
  </rfmt>
  <rfmt sheetId="2" sqref="C180">
    <dxf>
      <fill>
        <patternFill patternType="solid">
          <bgColor theme="2"/>
        </patternFill>
      </fill>
    </dxf>
  </rfmt>
  <rfmt sheetId="2" sqref="C247">
    <dxf>
      <fill>
        <patternFill patternType="solid">
          <bgColor theme="2"/>
        </patternFill>
      </fill>
    </dxf>
  </rfmt>
  <rfmt sheetId="2" sqref="C259">
    <dxf>
      <fill>
        <patternFill patternType="solid">
          <bgColor theme="2"/>
        </patternFill>
      </fill>
    </dxf>
  </rfmt>
  <rfmt sheetId="2" sqref="C249">
    <dxf>
      <fill>
        <patternFill patternType="solid">
          <bgColor theme="2"/>
        </patternFill>
      </fill>
    </dxf>
  </rfmt>
  <rfmt sheetId="2" sqref="C289">
    <dxf>
      <fill>
        <patternFill patternType="solid">
          <bgColor theme="2"/>
        </patternFill>
      </fill>
    </dxf>
  </rfmt>
  <rfmt sheetId="2" sqref="C496">
    <dxf>
      <fill>
        <patternFill patternType="solid">
          <bgColor theme="2"/>
        </patternFill>
      </fill>
    </dxf>
  </rfmt>
  <rfmt sheetId="2" sqref="C283:C286">
    <dxf>
      <fill>
        <patternFill patternType="solid">
          <bgColor theme="2"/>
        </patternFill>
      </fill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2" odxf="1" dxf="1">
    <oc r="A95">
      <f>HYPERLINK("https://hsdes.intel.com/resource/14013163371","14013163371")</f>
    </oc>
    <nc r="A95">
      <f>HYPERLINK("https://hsdes.intel.com/resource/14013163371","14013163371")</f>
    </nc>
    <odxf>
      <font>
        <u val="none"/>
        <color theme="0"/>
      </font>
    </odxf>
    <ndxf>
      <font>
        <u/>
        <color theme="10"/>
      </font>
    </ndxf>
  </rcc>
  <rcc rId="1006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1007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1008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1009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fmt sheetId="2" sqref="I93">
    <dxf>
      <fill>
        <patternFill patternType="none">
          <fgColor indexed="64"/>
          <bgColor indexed="65"/>
        </patternFill>
      </fill>
    </dxf>
  </rfmt>
  <rcc rId="101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fmt sheetId="2" sqref="I94">
    <dxf>
      <fill>
        <patternFill patternType="none">
          <fgColor indexed="64"/>
          <bgColor indexed="65"/>
        </patternFill>
      </fill>
    </dxf>
  </rfmt>
  <rcc rId="1011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fmt sheetId="2" sqref="I95">
    <dxf>
      <fill>
        <patternFill patternType="none">
          <fgColor indexed="64"/>
          <bgColor indexed="65"/>
        </patternFill>
      </fill>
    </dxf>
  </rfmt>
  <rcc rId="1012" sId="2" numFmtId="19">
    <nc r="M95">
      <v>44743</v>
    </nc>
  </rcc>
  <rcc rId="1013" sId="2" numFmtId="19">
    <nc r="M94">
      <v>44743</v>
    </nc>
  </rcc>
  <rcc rId="1014" sId="2" numFmtId="19">
    <nc r="M93">
      <v>44743</v>
    </nc>
  </rcc>
  <rcc rId="1015" sId="2" numFmtId="19">
    <nc r="M92">
      <v>44743</v>
    </nc>
  </rcc>
  <rcc rId="1016" sId="2" numFmtId="19">
    <nc r="M91">
      <v>44743</v>
    </nc>
  </rcc>
  <rcc rId="1017" sId="2" numFmtId="19">
    <nc r="M9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</dxf>
  </rfmt>
  <rcc rId="1021" sId="2" numFmtId="19">
    <nc r="M463">
      <v>44743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1023" sId="2" odxf="1" dxf="1">
    <oc r="B588">
      <f>HYPERLINK("https://hsdes.intel.com/resource/14013163425","14013163425")</f>
    </oc>
    <nc r="B588">
      <f>HYPERLINK("https://hsdes.intel.com/resource/14013163425","14013163425")</f>
    </nc>
    <odxf>
      <font>
        <u val="none"/>
        <color theme="0"/>
      </font>
    </odxf>
    <ndxf>
      <font>
        <u/>
        <color theme="10"/>
      </font>
    </ndxf>
  </rcc>
  <rcc rId="1024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1025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cc rId="1026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cc rId="1027" sId="2">
    <nc r="I592" t="inlineStr">
      <is>
        <t>passed</t>
      </is>
    </nc>
  </rcc>
  <rcc rId="1028" sId="2" numFmtId="19">
    <nc r="M592">
      <v>44743</v>
    </nc>
  </rcc>
  <rcc rId="1029" sId="2" numFmtId="19">
    <nc r="M591">
      <v>44743</v>
    </nc>
  </rcc>
  <rcc rId="1030" sId="2" numFmtId="19">
    <nc r="M590">
      <v>44743</v>
    </nc>
  </rcc>
  <rcc rId="1031" sId="2" numFmtId="19">
    <nc r="M588">
      <v>44743</v>
    </nc>
  </rcc>
  <rcc rId="1032" sId="2" numFmtId="19">
    <nc r="M58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2" odxf="1" dxf="1">
    <oc r="B576">
      <f>HYPERLINK("https://hsdes.intel.com/resource/14013159021","14013159021")</f>
    </oc>
    <nc r="B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1036" sId="2" odxf="1" dxf="1">
    <oc r="B578">
      <f>HYPERLINK("https://hsdes.intel.com/resource/14013160906","14013160906")</f>
    </oc>
    <nc r="B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1037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1038" sId="2" numFmtId="19">
    <nc r="M578">
      <v>44743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2" odxf="1" dxf="1">
    <oc r="B579">
      <f>HYPERLINK("https://hsdes.intel.com/resource/14013160910","14013160910")</f>
    </oc>
    <nc r="B579">
      <f>HYPERLINK("https://hsdes.intel.com/resource/14013160910","14013160910")</f>
    </nc>
    <odxf>
      <font>
        <u val="none"/>
        <color theme="0"/>
      </font>
    </odxf>
    <ndxf>
      <font>
        <u/>
        <color theme="10"/>
      </font>
    </ndxf>
  </rcc>
  <rcc rId="1040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1041" sId="2" numFmtId="19">
    <nc r="M579">
      <v>44743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2" odxf="1" dxf="1">
    <oc r="B582">
      <f>HYPERLINK("https://hsdes.intel.com/resource/14013172938","14013172938")</f>
    </oc>
    <nc r="B582">
      <f>HYPERLINK("https://hsdes.intel.com/resource/14013172938","14013172938")</f>
    </nc>
    <odxf>
      <font>
        <u val="none"/>
        <color theme="0"/>
      </font>
    </odxf>
    <ndxf>
      <font>
        <u/>
        <color theme="10"/>
      </font>
    </ndxf>
  </rcc>
  <rcc rId="1043" sId="2" odxf="1" dxf="1">
    <oc r="B586">
      <f>HYPERLINK("https://hsdes.intel.com/resource/14013158799","14013158799")</f>
    </oc>
    <nc r="B586">
      <f>HYPERLINK("https://hsdes.intel.com/resource/14013158799","14013158799")</f>
    </nc>
    <odxf>
      <font>
        <u val="none"/>
        <color theme="0"/>
      </font>
    </odxf>
    <ndxf>
      <font>
        <u/>
        <color theme="10"/>
      </font>
    </ndxf>
  </rcc>
  <rcc rId="1044" sId="2" odxf="1" dxf="1">
    <oc r="B589">
      <f>HYPERLINK("https://hsdes.intel.com/resource/14013165121","14013165121")</f>
    </oc>
    <nc r="B589">
      <f>HYPERLINK("https://hsdes.intel.com/resource/14013165121","14013165121")</f>
    </nc>
    <odxf>
      <font>
        <u val="none"/>
        <color theme="0"/>
      </font>
    </odxf>
    <ndxf>
      <font>
        <u/>
        <color theme="10"/>
      </font>
    </ndxf>
  </rcc>
  <rcc rId="1045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1046" sId="2" numFmtId="19">
    <nc r="M589">
      <v>44743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2" odxf="1" dxf="1">
    <oc r="B617">
      <f>HYPERLINK("https://hsdes.intel.com/resource/14013176011","14013176011")</f>
    </oc>
    <nc r="B617">
      <f>HYPERLINK("https://hsdes.intel.com/resource/14013176011","14013176011")</f>
    </nc>
    <odxf>
      <font>
        <u val="none"/>
        <color theme="0"/>
      </font>
    </odxf>
    <ndxf>
      <font>
        <u/>
        <color theme="10"/>
      </font>
    </ndxf>
  </rcc>
  <rcc rId="104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1049" sId="2" numFmtId="19">
    <nc r="M617">
      <v>44743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1051" sId="2">
    <nc r="I257" t="inlineStr">
      <is>
        <t>Failed</t>
      </is>
    </nc>
  </rcc>
  <rfmt sheetId="2" sqref="I257">
    <dxf>
      <fill>
        <patternFill patternType="none">
          <fgColor indexed="64"/>
          <bgColor indexed="65"/>
        </patternFill>
      </fill>
    </dxf>
  </rfmt>
  <rcc rId="1052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91">
    <dxf>
      <fill>
        <patternFill patternType="solid">
          <bgColor theme="2"/>
        </patternFill>
      </fill>
    </dxf>
  </rfmt>
  <rcc rId="1053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1054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1055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1056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1057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fmt sheetId="2" sqref="I291">
    <dxf>
      <fill>
        <patternFill patternType="none">
          <fgColor indexed="64"/>
          <bgColor indexed="65"/>
        </patternFill>
      </fill>
    </dxf>
  </rfmt>
  <rcc rId="1058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cc rId="1059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1060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1061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cc rId="106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1063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1064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fmt sheetId="2" sqref="I289">
    <dxf>
      <fill>
        <patternFill patternType="none">
          <fgColor indexed="64"/>
          <bgColor indexed="65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  <rcc rId="51" sId="2" numFmtId="19">
    <nc r="M439">
      <v>44741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4">
    <dxf>
      <fill>
        <patternFill patternType="none">
          <fgColor indexed="64"/>
          <bgColor indexed="65"/>
        </patternFill>
      </fill>
    </dxf>
  </rfmt>
  <rcc rId="1065" sId="2">
    <nc r="I34" t="inlineStr">
      <is>
        <t>Passed</t>
      </is>
    </nc>
  </rcc>
  <rcc rId="1066" sId="2">
    <nc r="I52" t="inlineStr">
      <is>
        <t>Passed</t>
      </is>
    </nc>
  </rcc>
  <rcc rId="1067" sId="2">
    <nc r="I148" t="inlineStr">
      <is>
        <t>Passed</t>
      </is>
    </nc>
  </rcc>
  <rcc rId="1068" sId="2">
    <nc r="I154" t="inlineStr">
      <is>
        <t>Passed</t>
      </is>
    </nc>
  </rcc>
  <rcc rId="1069" sId="2">
    <nc r="I169" t="inlineStr">
      <is>
        <t>Passed</t>
      </is>
    </nc>
  </rcc>
  <rcc rId="1070" sId="2">
    <nc r="I332" t="inlineStr">
      <is>
        <t>Passed</t>
      </is>
    </nc>
  </rcc>
  <rcc rId="1071" sId="2">
    <nc r="I396" t="inlineStr">
      <is>
        <t>Passed</t>
      </is>
    </nc>
  </rcc>
  <rcc rId="1072" sId="2">
    <nc r="I412" t="inlineStr">
      <is>
        <t>Passed</t>
      </is>
    </nc>
  </rcc>
  <rcc rId="1073" sId="2">
    <nc r="I76" t="inlineStr">
      <is>
        <t>Passed</t>
      </is>
    </nc>
  </rcc>
  <rcc rId="1074" sId="2" numFmtId="19">
    <nc r="M34">
      <v>44743</v>
    </nc>
  </rcc>
  <rcc rId="1075" sId="2" numFmtId="19">
    <nc r="M52">
      <v>44743</v>
    </nc>
  </rcc>
  <rcc rId="1076" sId="2" numFmtId="19">
    <nc r="M76">
      <v>44743</v>
    </nc>
  </rcc>
  <rcc rId="1077" sId="2" numFmtId="19">
    <nc r="M148">
      <v>44743</v>
    </nc>
  </rcc>
  <rcc rId="1078" sId="2" numFmtId="19">
    <nc r="M154">
      <v>44743</v>
    </nc>
  </rcc>
  <rcc rId="1079" sId="2" numFmtId="19">
    <nc r="M169">
      <v>44743</v>
    </nc>
  </rcc>
  <rcc rId="1080" sId="2" numFmtId="19">
    <nc r="M332">
      <v>44743</v>
    </nc>
  </rcc>
  <rcc rId="1081" sId="2" numFmtId="19">
    <nc r="M396">
      <v>44743</v>
    </nc>
  </rcc>
  <rcc rId="1082" sId="2" numFmtId="19">
    <nc r="M412">
      <v>44743</v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2">
    <oc r="I154" t="inlineStr">
      <is>
        <t>Passed</t>
      </is>
    </oc>
    <nc r="I154"/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1089" sId="2" numFmtId="19">
    <nc r="M209">
      <v>44743</v>
    </nc>
  </rcc>
  <rcc rId="1090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1091" sId="2" numFmtId="19">
    <nc r="M210">
      <v>44743</v>
    </nc>
  </rcc>
  <rcc rId="1092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1093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c rId="1094" sId="2" numFmtId="19">
    <nc r="M211">
      <v>44743</v>
    </nc>
  </rcc>
  <rcc rId="1095" sId="2" numFmtId="19">
    <nc r="M212">
      <v>44743</v>
    </nc>
  </rcc>
  <rcc rId="1096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fmt sheetId="2" sqref="I213">
    <dxf>
      <fill>
        <patternFill patternType="none">
          <fgColor indexed="64"/>
          <bgColor indexed="65"/>
        </patternFill>
      </fill>
    </dxf>
  </rfmt>
  <rcc rId="1097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fmt sheetId="2" sqref="I214">
    <dxf>
      <fill>
        <patternFill patternType="none">
          <fgColor indexed="64"/>
          <bgColor indexed="65"/>
        </patternFill>
      </fill>
    </dxf>
  </rfmt>
  <rcc rId="1098" sId="2" numFmtId="19">
    <nc r="M213">
      <v>44743</v>
    </nc>
  </rcc>
  <rcc rId="1099" sId="2" numFmtId="19">
    <nc r="M214">
      <v>44743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1101" sId="2" numFmtId="19">
    <nc r="M582">
      <v>44743</v>
    </nc>
  </rcc>
  <rcc rId="1102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1103" sId="2" numFmtId="19">
    <nc r="M576">
      <v>44743</v>
    </nc>
  </rcc>
  <rcc rId="110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cc rId="1105" sId="2" numFmtId="19">
    <nc r="M575">
      <v>44743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1107" sId="2" numFmtId="19">
    <nc r="M135">
      <v>44743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2" numFmtId="19">
    <nc r="M180">
      <v>44743</v>
    </nc>
  </rcc>
  <rcc rId="1109" sId="2" numFmtId="19">
    <nc r="M247">
      <v>44743</v>
    </nc>
  </rcc>
  <rcc rId="1110" sId="2" numFmtId="19">
    <nc r="M249">
      <v>44743</v>
    </nc>
  </rcc>
  <rcc rId="1111" sId="2" numFmtId="19">
    <nc r="M259">
      <v>44743</v>
    </nc>
  </rcc>
  <rcc rId="1112" sId="2" numFmtId="19">
    <nc r="M283">
      <v>44743</v>
    </nc>
  </rcc>
  <rcc rId="1113" sId="2" numFmtId="19">
    <nc r="M284">
      <v>44743</v>
    </nc>
  </rcc>
  <rcc rId="1114" sId="2" numFmtId="19">
    <nc r="M285">
      <v>44743</v>
    </nc>
  </rcc>
  <rcc rId="1115" sId="2" numFmtId="19">
    <nc r="M286">
      <v>44743</v>
    </nc>
  </rcc>
  <rcc rId="1116" sId="2" numFmtId="19">
    <nc r="M289">
      <v>44743</v>
    </nc>
  </rcc>
  <rcc rId="1117" sId="2" numFmtId="19">
    <nc r="M291">
      <v>44743</v>
    </nc>
  </rcc>
  <rcc rId="1118" sId="2" numFmtId="19">
    <nc r="M429">
      <v>44743</v>
    </nc>
  </rcc>
  <rcc rId="1119" sId="2" numFmtId="19">
    <nc r="M496">
      <v>44743</v>
    </nc>
  </rcc>
  <rfmt sheetId="2" sqref="C180 C247 C249 C259 C283:C286 C289 C291 C429 C496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1123" sId="2" numFmtId="19">
    <nc r="M519">
      <v>44743</v>
    </nc>
  </rcc>
  <rcc rId="1124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1125" sId="2" numFmtId="19">
    <nc r="M520">
      <v>44743</v>
    </nc>
  </rcc>
  <rcc rId="1126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1127" sId="2" numFmtId="19">
    <nc r="M521">
      <v>44743</v>
    </nc>
  </rcc>
  <rcc rId="1128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fmt sheetId="2" sqref="I524">
    <dxf>
      <fill>
        <patternFill patternType="none">
          <fgColor indexed="64"/>
          <bgColor indexed="65"/>
        </patternFill>
      </fill>
    </dxf>
  </rfmt>
  <rcc rId="1129" sId="2" numFmtId="19">
    <nc r="M524">
      <v>44743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1131" sId="2" numFmtId="19">
    <nc r="M522">
      <v>44743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c rId="1133" sId="2" numFmtId="19">
    <nc r="M24">
      <v>44743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">
    <dxf>
      <fill>
        <patternFill patternType="none">
          <fgColor indexed="64"/>
          <bgColor indexed="65"/>
        </patternFill>
      </fill>
    </dxf>
  </rfmt>
  <rcc rId="1134" sId="2">
    <nc r="I15" t="inlineStr">
      <is>
        <t>Passed</t>
      </is>
    </nc>
  </rcc>
  <rcc rId="1135" sId="2" numFmtId="19">
    <nc r="M15">
      <v>44743</v>
    </nc>
  </rcc>
  <rfmt sheetId="2" sqref="I16">
    <dxf>
      <fill>
        <patternFill patternType="none">
          <fgColor indexed="64"/>
          <bgColor indexed="65"/>
        </patternFill>
      </fill>
    </dxf>
  </rfmt>
  <rcc rId="1136" sId="2">
    <nc r="I16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1137" sId="2">
    <nc r="I17" t="inlineStr">
      <is>
        <t>Passed</t>
      </is>
    </nc>
  </rcc>
  <rcc rId="1138" sId="2">
    <nc r="I18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1139" sId="2">
    <nc r="I19" t="inlineStr">
      <is>
        <t>Passed</t>
      </is>
    </nc>
  </rcc>
  <rcc rId="1140" sId="2">
    <nc r="I20" t="inlineStr">
      <is>
        <t>Passed</t>
      </is>
    </nc>
  </rcc>
  <rcc rId="1141" sId="2" numFmtId="19">
    <nc r="M16">
      <v>44743</v>
    </nc>
  </rcc>
  <rcc rId="1142" sId="2" numFmtId="19">
    <nc r="M17">
      <v>44743</v>
    </nc>
  </rcc>
  <rcc rId="1143" sId="2" numFmtId="19">
    <nc r="M18">
      <v>44743</v>
    </nc>
  </rcc>
  <rcc rId="1144" sId="2" numFmtId="19">
    <nc r="M19">
      <v>44743</v>
    </nc>
  </rcc>
  <rcc rId="1145" sId="2" numFmtId="19">
    <nc r="M20">
      <v>44743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 odxf="1" dxf="1">
    <oc r="A468">
      <f>HYPERLINK("https://hsdes.intel.com/resource/14013161557","14013161557")</f>
    </oc>
    <nc r="A468">
      <f>HYPERLINK("https://hsdes.intel.com/resource/14013161557","14013161557")</f>
    </nc>
    <odxf>
      <font>
        <u val="none"/>
        <color theme="0"/>
      </font>
    </odxf>
    <ndxf>
      <font>
        <u/>
        <color theme="10"/>
      </font>
    </ndxf>
  </rcc>
  <rcc rId="53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54" sId="2" numFmtId="19">
    <nc r="M468">
      <v>44741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1149" sId="2">
    <nc r="L346" t="inlineStr">
      <is>
        <t>Camera</t>
      </is>
    </nc>
  </rcc>
  <rcc rId="1150" sId="2">
    <nc r="L347" t="inlineStr">
      <is>
        <t>Camera</t>
      </is>
    </nc>
  </rcc>
  <rcc rId="1151" sId="2">
    <nc r="L348" t="inlineStr">
      <is>
        <t>Camera</t>
      </is>
    </nc>
  </rcc>
  <rcc rId="1152" sId="2">
    <nc r="L350" t="inlineStr">
      <is>
        <t>Camera</t>
      </is>
    </nc>
  </rcc>
  <rcc rId="1153" sId="2">
    <nc r="L351" t="inlineStr">
      <is>
        <t>Camera</t>
      </is>
    </nc>
  </rcc>
  <rcc rId="1154" sId="2">
    <nc r="L278" t="inlineStr">
      <is>
        <t>Embedded keyboard</t>
      </is>
    </nc>
  </rcc>
  <rcc rId="1155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  <rcc rId="1156" sId="2">
    <oc r="L421" t="inlineStr">
      <is>
        <t>checked with POR NVME</t>
      </is>
    </oc>
    <nc r="L421" t="inlineStr">
      <is>
        <t>camera</t>
      </is>
    </nc>
  </rcc>
  <rcc rId="1157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1158" sId="2">
    <nc r="L424" t="inlineStr">
      <is>
        <t>Camera Module</t>
      </is>
    </nc>
  </rcc>
  <rcc rId="115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1160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1161" sId="2">
    <nc r="I344" t="inlineStr">
      <is>
        <t>passed</t>
      </is>
    </nc>
  </rcc>
  <rcc rId="1162" sId="2">
    <nc r="I345" t="inlineStr">
      <is>
        <t>passed</t>
      </is>
    </nc>
  </rcc>
  <rcc rId="1163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164" sId="2">
    <nc r="K328">
      <v>1</v>
    </nc>
  </rcc>
  <rcc rId="1165" sId="2">
    <nc r="K343">
      <v>1</v>
    </nc>
  </rcc>
  <rcc rId="1166" sId="2">
    <nc r="K344">
      <v>1</v>
    </nc>
  </rcc>
  <rcc rId="1167" sId="2">
    <nc r="K345">
      <v>1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 odxf="1" dxf="1">
    <oc r="A26">
      <f>HYPERLINK("https://hsdes.intel.com/resource/14013159208","14013159208")</f>
    </oc>
    <nc r="A26">
      <f>HYPERLINK("https://hsdes.intel.com/resource/14013159208","14013159208")</f>
    </nc>
    <odxf>
      <font>
        <u val="none"/>
        <color theme="0"/>
      </font>
    </odxf>
    <ndxf>
      <font>
        <u/>
        <color theme="10"/>
      </font>
    </ndxf>
  </rcc>
  <rcc rId="1169" sId="2" odxf="1" dxf="1">
    <oc r="A27">
      <f>HYPERLINK("https://hsdes.intel.com/resource/14013159127","14013159127")</f>
    </oc>
    <nc r="A27">
      <f>HYPERLINK("https://hsdes.intel.com/resource/14013159127","14013159127")</f>
    </nc>
    <odxf>
      <font>
        <u val="none"/>
        <color theme="0"/>
      </font>
    </odxf>
    <ndxf>
      <font>
        <u/>
        <color theme="10"/>
      </font>
    </ndxf>
  </rcc>
  <rcc rId="1170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 val="none"/>
        <color theme="0"/>
      </font>
    </odxf>
    <ndxf>
      <font>
        <u/>
        <color theme="10"/>
      </font>
    </ndxf>
  </rcc>
  <rcc rId="1171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 val="none"/>
        <color theme="0"/>
      </font>
    </odxf>
    <ndxf>
      <font>
        <u/>
        <color theme="10"/>
      </font>
    </ndxf>
  </rcc>
  <rcc rId="1172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1173" sId="2" numFmtId="19">
    <nc r="M25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2" numFmtId="19">
    <nc r="M279">
      <v>44743</v>
    </nc>
  </rcc>
  <rcc rId="1177" sId="2" numFmtId="19">
    <nc r="M306">
      <v>44743</v>
    </nc>
  </rcc>
  <rcc rId="1178" sId="2" numFmtId="19">
    <nc r="M328">
      <v>44743</v>
    </nc>
  </rcc>
  <rcc rId="1179" sId="2" numFmtId="19">
    <nc r="M343">
      <v>44743</v>
    </nc>
  </rcc>
  <rcc rId="1180" sId="2" numFmtId="19">
    <nc r="M344">
      <v>44743</v>
    </nc>
  </rcc>
  <rcc rId="1181" sId="2" numFmtId="19">
    <nc r="M345">
      <v>44743</v>
    </nc>
  </rcc>
  <rcc rId="1182" sId="2" numFmtId="19">
    <nc r="M391">
      <v>44743</v>
    </nc>
  </rcc>
  <rcc rId="1183" sId="2" numFmtId="19">
    <nc r="M406">
      <v>44743</v>
    </nc>
  </rcc>
  <rcc rId="1184" sId="2" numFmtId="19">
    <nc r="M416">
      <v>44743</v>
    </nc>
  </rcc>
  <rcc rId="1185" sId="2" numFmtId="19">
    <nc r="M436">
      <v>44743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1189" sId="2" numFmtId="19">
    <nc r="M564">
      <v>44743</v>
    </nc>
  </rcc>
  <rcc rId="1190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1191" sId="2" numFmtId="19">
    <nc r="M574">
      <v>44743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1193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1194" sId="2" numFmtId="19">
    <nc r="M183">
      <v>44743</v>
    </nc>
  </rcc>
  <rcc rId="1195" sId="2" numFmtId="19">
    <nc r="M185">
      <v>44743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1197" sId="2" numFmtId="19">
    <nc r="M525">
      <v>44743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119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cc rId="1200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cc rId="1201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1202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1203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4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1205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1206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fmt sheetId="2" sqref="I315">
    <dxf>
      <fill>
        <patternFill patternType="none">
          <fgColor indexed="64"/>
          <bgColor indexed="65"/>
        </patternFill>
      </fill>
    </dxf>
  </rfmt>
  <rcc rId="1207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8" sId="2" numFmtId="19">
    <nc r="M44">
      <v>44743</v>
    </nc>
  </rcc>
  <rcc rId="1209" sId="2" numFmtId="19">
    <nc r="M45">
      <v>44743</v>
    </nc>
  </rcc>
  <rcc rId="1210" sId="2" numFmtId="19">
    <nc r="M46">
      <v>44743</v>
    </nc>
  </rcc>
  <rcc rId="1211" sId="2" numFmtId="19">
    <nc r="M47">
      <v>44743</v>
    </nc>
  </rcc>
  <rcc rId="1212" sId="2" numFmtId="19">
    <nc r="M48">
      <v>44743</v>
    </nc>
  </rcc>
  <rcc rId="1213" sId="2" numFmtId="19">
    <nc r="M49">
      <v>44743</v>
    </nc>
  </rcc>
  <rcc rId="1214" sId="2" numFmtId="19">
    <nc r="M313">
      <v>44743</v>
    </nc>
  </rcc>
  <rcc rId="1215" sId="2" numFmtId="19">
    <nc r="M314">
      <v>44743</v>
    </nc>
  </rcc>
  <rcc rId="1216" sId="2" numFmtId="19">
    <nc r="M315">
      <v>44743</v>
    </nc>
  </rcc>
  <rcc rId="1217" sId="2" numFmtId="19">
    <nc r="M316">
      <v>44743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odxf="1" dxf="1">
    <oc r="A244">
      <f>HYPERLINK("https://hsdes.intel.com/resource/14013183707","14013183707")</f>
    </oc>
    <nc r="A244">
      <f>HYPERLINK("https://hsdes.intel.com/resource/14013183707","14013183707")</f>
    </nc>
    <odxf>
      <font>
        <u val="none"/>
        <color theme="0"/>
      </font>
    </odxf>
    <ndxf>
      <font>
        <u/>
        <color theme="10"/>
      </font>
    </ndxf>
  </rcc>
  <rcc rId="56" sId="2" odxf="1" dxf="1">
    <oc r="A250">
      <f>HYPERLINK("https://hsdes.intel.com/resource/14013156881","14013156881")</f>
    </oc>
    <nc r="A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  <rcc rId="57" sId="2" odxf="1" dxf="1">
    <oc r="A413">
      <f>HYPERLINK("https://hsdes.intel.com/resource/14013158482","14013158482")</f>
    </oc>
    <nc r="A413">
      <f>HYPERLINK("https://hsdes.intel.com/resource/14013158482","14013158482")</f>
    </nc>
    <odxf>
      <font>
        <u val="none"/>
        <color theme="0"/>
      </font>
    </odxf>
    <ndxf>
      <font>
        <u/>
        <color theme="10"/>
      </font>
    </ndxf>
  </rcc>
  <rcc rId="5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59" sId="2" numFmtId="19">
    <nc r="M413">
      <v>44741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2" odxf="1" dxf="1">
    <oc r="B67">
      <f>HYPERLINK("https://hsdes.intel.com/resource/14013159847","14013159847")</f>
    </oc>
    <nc r="B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1219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1220" sId="2" numFmtId="19">
    <nc r="M586">
      <v>44743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cc rId="1222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cc rId="1224" sId="2" numFmtId="19">
    <nc r="M342">
      <v>44743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31 I626 N624">
    <dxf>
      <fill>
        <patternFill patternType="solid">
          <bgColor theme="0"/>
        </patternFill>
      </fill>
    </dxf>
  </rfmt>
  <rcc rId="1225" sId="2" numFmtId="19">
    <nc r="M331">
      <v>44743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2">
    <nc r="I331" t="inlineStr">
      <is>
        <t>Passed</t>
      </is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2" numFmtId="19">
    <nc r="M353">
      <v>44743</v>
    </nc>
  </rcc>
  <rcc rId="1230" sId="2" numFmtId="19">
    <nc r="M354">
      <v>44743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2">
    <nc r="L264" t="inlineStr">
      <is>
        <t>checked with DP</t>
      </is>
    </nc>
  </rcc>
  <rfmt sheetId="2" sqref="L264">
    <dxf>
      <fill>
        <patternFill patternType="none">
          <fgColor indexed="64"/>
          <bgColor indexed="65"/>
        </patternFill>
      </fill>
    </dxf>
  </rfmt>
  <rcc rId="1232" sId="2">
    <nc r="L268" t="inlineStr">
      <is>
        <t>checked with DP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2">
    <nc r="J355" t="inlineStr">
      <is>
        <t>Gopika</t>
      </is>
    </nc>
  </rcc>
  <rfmt sheetId="2" sqref="J355">
    <dxf>
      <fill>
        <patternFill patternType="none">
          <fgColor indexed="64"/>
          <bgColor indexed="65"/>
        </patternFill>
      </fill>
    </dxf>
  </rfmt>
  <rcc rId="1234" sId="2">
    <nc r="J356" t="inlineStr">
      <is>
        <t>Gopika</t>
      </is>
    </nc>
  </rcc>
  <rcc rId="1235" sId="2">
    <nc r="J357" t="inlineStr">
      <is>
        <t>Gopika</t>
      </is>
    </nc>
  </rcc>
  <rcc rId="1236" sId="2">
    <nc r="J358" t="inlineStr">
      <is>
        <t>Gopika</t>
      </is>
    </nc>
  </rcc>
  <rcc rId="1237" sId="2">
    <nc r="J359" t="inlineStr">
      <is>
        <t>Gopika</t>
      </is>
    </nc>
  </rcc>
  <rcc rId="1238" sId="2">
    <nc r="J360" t="inlineStr">
      <is>
        <t>Gopika</t>
      </is>
    </nc>
  </rcc>
  <rcc rId="1239" sId="2">
    <nc r="J361" t="inlineStr">
      <is>
        <t>Gopika</t>
      </is>
    </nc>
  </rcc>
  <rcc rId="1240" sId="2">
    <nc r="J362" t="inlineStr">
      <is>
        <t>Gopika</t>
      </is>
    </nc>
  </rcc>
  <rcc rId="1241" sId="2">
    <nc r="J363" t="inlineStr">
      <is>
        <t>Gopika</t>
      </is>
    </nc>
  </rcc>
  <rcc rId="1242" sId="2">
    <nc r="J364" t="inlineStr">
      <is>
        <t>Gopika</t>
      </is>
    </nc>
  </rcc>
  <rcc rId="1243" sId="2">
    <nc r="J365" t="inlineStr">
      <is>
        <t>Gopika</t>
      </is>
    </nc>
  </rcc>
  <rcc rId="1244" sId="2">
    <nc r="J366" t="inlineStr">
      <is>
        <t>Gopika</t>
      </is>
    </nc>
  </rcc>
  <rcc rId="1245" sId="2">
    <nc r="J367" t="inlineStr">
      <is>
        <t>Gopika</t>
      </is>
    </nc>
  </rcc>
  <rcc rId="1246" sId="2">
    <nc r="J491" t="inlineStr">
      <is>
        <t>Gopika</t>
      </is>
    </nc>
  </rcc>
  <rcc rId="1247" sId="2">
    <nc r="J492" t="inlineStr">
      <is>
        <t>Gopika</t>
      </is>
    </nc>
  </rcc>
  <rcc rId="1248" sId="2">
    <nc r="J553" t="inlineStr">
      <is>
        <t>Gopika</t>
      </is>
    </nc>
  </rcc>
  <rcc rId="1249" sId="2">
    <nc r="J554" t="inlineStr">
      <is>
        <t>Gopika</t>
      </is>
    </nc>
  </rcc>
  <rcc rId="1250" sId="2">
    <nc r="J555" t="inlineStr">
      <is>
        <t>Gopika</t>
      </is>
    </nc>
  </rcc>
  <rcc rId="1251" sId="2">
    <nc r="J595" t="inlineStr">
      <is>
        <t>Gopika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 odxf="1" dxf="1">
    <oc r="A118">
      <f>HYPERLINK("https://hsdes.intel.com/resource/14013172908","14013172908")</f>
    </oc>
    <nc r="A118">
      <f>HYPERLINK("https://hsdes.intel.com/resource/14013172908","14013172908")</f>
    </nc>
    <odxf>
      <font>
        <u val="none"/>
        <color theme="0"/>
      </font>
    </odxf>
    <ndxf>
      <font>
        <u/>
        <color theme="10"/>
      </font>
    </ndxf>
  </rcc>
  <rcc rId="61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62" sId="2" numFmtId="19">
    <nc r="M118">
      <v>44741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2">
    <nc r="J113" t="inlineStr">
      <is>
        <t>Aishwarya</t>
      </is>
    </nc>
  </rcc>
  <rfmt sheetId="2" sqref="J113">
    <dxf>
      <fill>
        <patternFill patternType="none">
          <fgColor indexed="64"/>
          <bgColor indexed="65"/>
        </patternFill>
      </fill>
    </dxf>
  </rfmt>
  <rcc rId="1257" sId="2">
    <nc r="J114" t="inlineStr">
      <is>
        <t>Aishwarya</t>
      </is>
    </nc>
  </rcc>
  <rcc rId="1258" sId="2">
    <nc r="J117" t="inlineStr">
      <is>
        <t>Aishwarya</t>
      </is>
    </nc>
  </rcc>
  <rcc rId="1259" sId="2">
    <nc r="J334" t="inlineStr">
      <is>
        <t>Aishwarya</t>
      </is>
    </nc>
  </rcc>
  <rcc rId="1260" sId="2">
    <nc r="J394" t="inlineStr">
      <is>
        <t>Aishwarya</t>
      </is>
    </nc>
  </rcc>
  <rcc rId="1261" sId="2">
    <nc r="J395" t="inlineStr">
      <is>
        <t>Aishwarya</t>
      </is>
    </nc>
  </rcc>
  <rcc rId="1262" sId="2">
    <nc r="J442" t="inlineStr">
      <is>
        <t>Aishwarya</t>
      </is>
    </nc>
  </rcc>
  <rcc rId="1263" sId="2">
    <nc r="J456" t="inlineStr">
      <is>
        <t>Aishwarya</t>
      </is>
    </nc>
  </rcc>
  <rcc rId="1264" sId="2">
    <nc r="J457" t="inlineStr">
      <is>
        <t>Aishwarya</t>
      </is>
    </nc>
  </rcc>
  <rcc rId="1265" sId="2">
    <nc r="J583" t="inlineStr">
      <is>
        <t>Aishwarya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2">
    <nc r="J63" t="inlineStr">
      <is>
        <t>Vinisha</t>
      </is>
    </nc>
  </rcc>
  <rfmt sheetId="2" sqref="J63">
    <dxf>
      <fill>
        <patternFill patternType="none">
          <fgColor indexed="64"/>
          <bgColor indexed="65"/>
        </patternFill>
      </fill>
    </dxf>
  </rfmt>
  <rcc rId="1267" sId="2">
    <nc r="J70" t="inlineStr">
      <is>
        <t>Vinisha</t>
      </is>
    </nc>
  </rcc>
  <rcc rId="1268" sId="2">
    <nc r="J103" t="inlineStr">
      <is>
        <t>Vinisha</t>
      </is>
    </nc>
  </rcc>
  <rcc rId="1269" sId="2">
    <nc r="J172" t="inlineStr">
      <is>
        <t>Vinisha</t>
      </is>
    </nc>
  </rcc>
  <rcc rId="1270" sId="2">
    <nc r="J175" t="inlineStr">
      <is>
        <t>Vinisha</t>
      </is>
    </nc>
  </rcc>
  <rcc rId="1271" sId="2">
    <nc r="J176" t="inlineStr">
      <is>
        <t>Vinisha</t>
      </is>
    </nc>
  </rcc>
  <rcc rId="1272" sId="2">
    <nc r="J187" t="inlineStr">
      <is>
        <t>Vinisha</t>
      </is>
    </nc>
  </rcc>
  <rcc rId="1273" sId="2">
    <nc r="J188" t="inlineStr">
      <is>
        <t>Vinisha</t>
      </is>
    </nc>
  </rcc>
  <rcc rId="1274" sId="2">
    <nc r="J221" t="inlineStr">
      <is>
        <t>Vinisha</t>
      </is>
    </nc>
  </rcc>
  <rcc rId="1275" sId="2">
    <nc r="J223" t="inlineStr">
      <is>
        <t>Vinisha</t>
      </is>
    </nc>
  </rcc>
  <rcc rId="1276" sId="2">
    <nc r="J228" t="inlineStr">
      <is>
        <t>Vinisha</t>
      </is>
    </nc>
  </rcc>
  <rcc rId="1277" sId="2">
    <nc r="J387" t="inlineStr">
      <is>
        <t>Vinisha</t>
      </is>
    </nc>
  </rcc>
  <rcc rId="1278" sId="2">
    <nc r="J405" t="inlineStr">
      <is>
        <t>Vinisha</t>
      </is>
    </nc>
  </rcc>
  <rcc rId="1279" sId="2">
    <nc r="J444" t="inlineStr">
      <is>
        <t>Vinisha</t>
      </is>
    </nc>
  </rcc>
  <rcc rId="1280" sId="2">
    <nc r="J445" t="inlineStr">
      <is>
        <t>Vinisha</t>
      </is>
    </nc>
  </rcc>
  <rcc rId="1281" sId="2">
    <nc r="J462" t="inlineStr">
      <is>
        <t>Vinisha</t>
      </is>
    </nc>
  </rcc>
  <rcc rId="1282" sId="2">
    <nc r="J573" t="inlineStr">
      <is>
        <t>Vinisha</t>
      </is>
    </nc>
  </rcc>
  <rcc rId="1283" sId="2">
    <nc r="J611" t="inlineStr">
      <is>
        <t>Vinisha</t>
      </is>
    </nc>
  </rcc>
  <rcc rId="1284" sId="2">
    <nc r="J612" t="inlineStr">
      <is>
        <t>Vinisha</t>
      </is>
    </nc>
  </rcc>
  <rcc rId="1285" sId="2">
    <nc r="J613" t="inlineStr">
      <is>
        <t>Vinisha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2">
    <dxf>
      <fill>
        <patternFill patternType="none">
          <bgColor auto="1"/>
        </patternFill>
      </fill>
    </dxf>
  </rfmt>
  <rfmt sheetId="2" sqref="C273">
    <dxf>
      <fill>
        <patternFill patternType="none">
          <bgColor auto="1"/>
        </patternFill>
      </fill>
    </dxf>
  </rfmt>
  <rcc rId="1286" sId="2">
    <oc r="J272" t="inlineStr">
      <is>
        <t>Gopika</t>
      </is>
    </oc>
    <nc r="J272" t="inlineStr">
      <is>
        <t>Savitha</t>
      </is>
    </nc>
  </rcc>
  <rcc rId="1287" sId="2">
    <oc r="J273" t="inlineStr">
      <is>
        <t>Gopika</t>
      </is>
    </oc>
    <nc r="J273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2">
    <oc r="J530" t="inlineStr">
      <is>
        <t>Gopika</t>
      </is>
    </oc>
    <nc r="J530" t="inlineStr">
      <is>
        <t>Savitha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" sId="2">
    <oc r="J278" t="inlineStr">
      <is>
        <t>Aishwarya</t>
      </is>
    </oc>
    <nc r="J278" t="inlineStr">
      <is>
        <t>Gopika</t>
      </is>
    </nc>
  </rcc>
  <rcc rId="1292" sId="2">
    <oc r="J346" t="inlineStr">
      <is>
        <t>Aishwarya</t>
      </is>
    </oc>
    <nc r="J346" t="inlineStr">
      <is>
        <t>Gopika</t>
      </is>
    </nc>
  </rcc>
  <rcc rId="1293" sId="2">
    <oc r="J347" t="inlineStr">
      <is>
        <t>Aishwarya</t>
      </is>
    </oc>
    <nc r="J347" t="inlineStr">
      <is>
        <t>Gopika</t>
      </is>
    </nc>
  </rcc>
  <rcc rId="1294" sId="2">
    <oc r="J348" t="inlineStr">
      <is>
        <t>Aishwarya</t>
      </is>
    </oc>
    <nc r="J348" t="inlineStr">
      <is>
        <t>Gopika</t>
      </is>
    </nc>
  </rcc>
  <rcc rId="1295" sId="2">
    <oc r="J350" t="inlineStr">
      <is>
        <t>Aishwarya</t>
      </is>
    </oc>
    <nc r="J350" t="inlineStr">
      <is>
        <t>Gopika</t>
      </is>
    </nc>
  </rcc>
  <rcc rId="1296" sId="2">
    <oc r="J351" t="inlineStr">
      <is>
        <t>Aishwarya</t>
      </is>
    </oc>
    <nc r="J351" t="inlineStr">
      <is>
        <t>Gopika</t>
      </is>
    </nc>
  </rcc>
  <rcc rId="1297" sId="2">
    <oc r="J421" t="inlineStr">
      <is>
        <t>Aishwarya</t>
      </is>
    </oc>
    <nc r="J421" t="inlineStr">
      <is>
        <t>Gopika</t>
      </is>
    </nc>
  </rcc>
  <rcc rId="1298" sId="2">
    <oc r="J424" t="inlineStr">
      <is>
        <t>Aishwarya</t>
      </is>
    </oc>
    <nc r="J424" t="inlineStr">
      <is>
        <t>Gopika</t>
      </is>
    </nc>
  </rcc>
  <rcc rId="1299" sId="2">
    <oc r="J433" t="inlineStr">
      <is>
        <t>Aishwarya</t>
      </is>
    </oc>
    <nc r="J433" t="inlineStr">
      <is>
        <t>Gopika</t>
      </is>
    </nc>
  </rcc>
  <rcc rId="1300" sId="2">
    <oc r="J536" t="inlineStr">
      <is>
        <t>Aishwarya</t>
      </is>
    </oc>
    <nc r="J536" t="inlineStr">
      <is>
        <t>Gopika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2">
    <oc r="I328" t="inlineStr">
      <is>
        <t>Passed</t>
      </is>
    </oc>
    <nc r="I328"/>
  </rcc>
  <rcc rId="1304" sId="2">
    <oc r="K328">
      <v>1</v>
    </oc>
    <nc r="K328"/>
  </rcc>
  <rcc rId="1305" sId="2" numFmtId="19">
    <oc r="M328">
      <v>44743</v>
    </oc>
    <nc r="M328"/>
  </rcc>
  <rcc rId="1306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1307" sId="2">
    <nc r="I437" t="inlineStr">
      <is>
        <t>passed</t>
      </is>
    </nc>
  </rcc>
  <rfmt sheetId="2" sqref="I437">
    <dxf>
      <fill>
        <patternFill patternType="none">
          <fgColor indexed="64"/>
          <bgColor indexed="65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" sId="2">
    <oc r="J355" t="inlineStr">
      <is>
        <t>Gopika</t>
      </is>
    </oc>
    <nc r="J355" t="inlineStr">
      <is>
        <t>Aishwarya</t>
      </is>
    </nc>
  </rcc>
  <rcc rId="1309" sId="2">
    <oc r="J356" t="inlineStr">
      <is>
        <t>Gopika</t>
      </is>
    </oc>
    <nc r="J356" t="inlineStr">
      <is>
        <t>Aishwarya</t>
      </is>
    </nc>
  </rcc>
  <rcc rId="1310" sId="2">
    <oc r="J357" t="inlineStr">
      <is>
        <t>Gopika</t>
      </is>
    </oc>
    <nc r="J357" t="inlineStr">
      <is>
        <t>Aishwarya</t>
      </is>
    </nc>
  </rcc>
  <rcc rId="1311" sId="2">
    <oc r="J358" t="inlineStr">
      <is>
        <t>Gopika</t>
      </is>
    </oc>
    <nc r="J358" t="inlineStr">
      <is>
        <t>Aishwarya</t>
      </is>
    </nc>
  </rcc>
  <rcc rId="1312" sId="2">
    <oc r="J359" t="inlineStr">
      <is>
        <t>Gopika</t>
      </is>
    </oc>
    <nc r="J359" t="inlineStr">
      <is>
        <t>Aishwarya</t>
      </is>
    </nc>
  </rcc>
  <rcc rId="1313" sId="2">
    <oc r="J360" t="inlineStr">
      <is>
        <t>Gopika</t>
      </is>
    </oc>
    <nc r="J360" t="inlineStr">
      <is>
        <t>Aishwarya</t>
      </is>
    </nc>
  </rcc>
  <rcc rId="1314" sId="2">
    <oc r="J361" t="inlineStr">
      <is>
        <t>Gopika</t>
      </is>
    </oc>
    <nc r="J361" t="inlineStr">
      <is>
        <t>Aishwarya</t>
      </is>
    </nc>
  </rcc>
  <rcc rId="1315" sId="2">
    <oc r="J362" t="inlineStr">
      <is>
        <t>Gopika</t>
      </is>
    </oc>
    <nc r="J362" t="inlineStr">
      <is>
        <t>Aishwarya</t>
      </is>
    </nc>
  </rcc>
  <rcc rId="1316" sId="2">
    <oc r="J363" t="inlineStr">
      <is>
        <t>Gopika</t>
      </is>
    </oc>
    <nc r="J363" t="inlineStr">
      <is>
        <t>Aishwarya</t>
      </is>
    </nc>
  </rcc>
  <rcc rId="1317" sId="2">
    <oc r="J364" t="inlineStr">
      <is>
        <t>Gopika</t>
      </is>
    </oc>
    <nc r="J364" t="inlineStr">
      <is>
        <t>Aishwarya</t>
      </is>
    </nc>
  </rcc>
  <rcc rId="1318" sId="2">
    <oc r="J365" t="inlineStr">
      <is>
        <t>Gopika</t>
      </is>
    </oc>
    <nc r="J365" t="inlineStr">
      <is>
        <t>Aishwarya</t>
      </is>
    </nc>
  </rcc>
  <rcc rId="1319" sId="2">
    <oc r="J366" t="inlineStr">
      <is>
        <t>Gopika</t>
      </is>
    </oc>
    <nc r="J366" t="inlineStr">
      <is>
        <t>Aishwarya</t>
      </is>
    </nc>
  </rcc>
  <rcc rId="1320" sId="2">
    <oc r="J367" t="inlineStr">
      <is>
        <t>Gopika</t>
      </is>
    </oc>
    <nc r="J367" t="inlineStr">
      <is>
        <t>Aishwarya</t>
      </is>
    </nc>
  </rcc>
  <rcc rId="1321" sId="2">
    <oc r="J433" t="inlineStr">
      <is>
        <t>Gopika</t>
      </is>
    </oc>
    <nc r="J433" t="inlineStr">
      <is>
        <t>Savitha</t>
      </is>
    </nc>
  </rcc>
  <rcc rId="1322" sId="2">
    <oc r="J536" t="inlineStr">
      <is>
        <t>Gopika</t>
      </is>
    </oc>
    <nc r="J536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2">
    <oc r="L361" t="inlineStr">
      <is>
        <t>verified except als and altimeter sensor</t>
      </is>
    </oc>
    <nc r="L361"/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J278" t="inlineStr">
      <is>
        <t>Gopika</t>
      </is>
    </oc>
    <nc r="J278" t="inlineStr">
      <is>
        <t>Savitha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 odxf="1" dxf="1">
    <oc r="A200">
      <f>HYPERLINK("https://hsdes.intel.com/resource/14013157534","14013157534")</f>
    </oc>
    <nc r="A200">
      <f>HYPERLINK("https://hsdes.intel.com/resource/14013157534","14013157534")</f>
    </nc>
    <odxf>
      <font>
        <u val="none"/>
        <color theme="0"/>
      </font>
    </odxf>
    <ndxf>
      <font>
        <u/>
        <color theme="10"/>
      </font>
    </ndxf>
  </rcc>
  <rcc rId="64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65" sId="2" numFmtId="19">
    <nc r="M162">
      <v>44741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2">
    <oc r="L346" t="inlineStr">
      <is>
        <t>Camera</t>
      </is>
    </oc>
    <nc r="L346"/>
  </rcc>
  <rcc rId="1328" sId="2">
    <oc r="L347" t="inlineStr">
      <is>
        <t>Camera</t>
      </is>
    </oc>
    <nc r="L347"/>
  </rcc>
  <rcc rId="1329" sId="2">
    <oc r="L348" t="inlineStr">
      <is>
        <t>Camera</t>
      </is>
    </oc>
    <nc r="L348"/>
  </rcc>
  <rcc rId="1330" sId="2">
    <oc r="L350" t="inlineStr">
      <is>
        <t>Camera</t>
      </is>
    </oc>
    <nc r="L350"/>
  </rcc>
  <rcc rId="1331" sId="2">
    <oc r="L351" t="inlineStr">
      <is>
        <t>Camera</t>
      </is>
    </oc>
    <nc r="L351"/>
  </rcc>
  <rcc rId="1332" sId="2">
    <oc r="L421" t="inlineStr">
      <is>
        <t>camera</t>
      </is>
    </oc>
    <nc r="L421"/>
  </rcc>
  <rcc rId="1333" sId="2">
    <oc r="L424" t="inlineStr">
      <is>
        <t>Camera Module</t>
      </is>
    </oc>
    <nc r="L424"/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30">
    <dxf>
      <fill>
        <patternFill patternType="none">
          <bgColor auto="1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2">
    <oc r="J255" t="inlineStr">
      <is>
        <t>Vinisha</t>
      </is>
    </oc>
    <nc r="J255" t="inlineStr">
      <is>
        <t>Gopika</t>
      </is>
    </nc>
  </rcc>
  <rcc rId="1335" sId="2">
    <oc r="J545" t="inlineStr">
      <is>
        <t>Vinisha</t>
      </is>
    </oc>
    <nc r="J545" t="inlineStr">
      <is>
        <t>Gopika</t>
      </is>
    </nc>
  </rcc>
  <rcc rId="1336" sId="2">
    <oc r="J560" t="inlineStr">
      <is>
        <t>Vinisha</t>
      </is>
    </oc>
    <nc r="J560" t="inlineStr">
      <is>
        <t>Gopika</t>
      </is>
    </nc>
  </rcc>
  <rcc rId="1337" sId="2">
    <oc r="J561" t="inlineStr">
      <is>
        <t>Vinisha</t>
      </is>
    </oc>
    <nc r="J561" t="inlineStr">
      <is>
        <t>Gopika</t>
      </is>
    </nc>
  </rcc>
  <rcc rId="1338" sId="2">
    <oc r="J562" t="inlineStr">
      <is>
        <t>Vinisha</t>
      </is>
    </oc>
    <nc r="J562" t="inlineStr">
      <is>
        <t>Gopika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1342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1343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1344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fmt sheetId="2" sqref="I28">
    <dxf>
      <fill>
        <patternFill patternType="none">
          <fgColor indexed="64"/>
          <bgColor indexed="65"/>
        </patternFill>
      </fill>
    </dxf>
  </rfmt>
  <rcc rId="1345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fmt sheetId="2" sqref="I29">
    <dxf>
      <fill>
        <patternFill patternType="none">
          <fgColor indexed="64"/>
          <bgColor indexed="65"/>
        </patternFill>
      </fill>
    </dxf>
  </rfmt>
  <rcc rId="1346" sId="2" numFmtId="19">
    <nc r="M29">
      <v>44743</v>
    </nc>
  </rcc>
  <rcc rId="1347" sId="2" numFmtId="19">
    <nc r="M28">
      <v>44743</v>
    </nc>
  </rcc>
  <rcc rId="1348" sId="2" numFmtId="19">
    <nc r="M25">
      <v>44743</v>
    </nc>
  </rcc>
  <rcc rId="1349" sId="2" numFmtId="19">
    <nc r="M26">
      <v>44743</v>
    </nc>
  </rcc>
  <rcc rId="1350" sId="2" numFmtId="19">
    <nc r="M2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1355" sId="2" numFmtId="19">
    <nc r="M388">
      <v>44743</v>
    </nc>
  </rcc>
  <rfmt sheetId="2" sqref="I22">
    <dxf>
      <fill>
        <patternFill patternType="none">
          <fgColor indexed="64"/>
          <bgColor indexed="65"/>
        </patternFill>
      </fill>
    </dxf>
  </rfmt>
  <rcc rId="1356" sId="2">
    <nc r="I22" t="inlineStr">
      <is>
        <t>Passed</t>
      </is>
    </nc>
  </rcc>
  <rcc rId="1357" sId="2">
    <nc r="I21" t="inlineStr">
      <is>
        <t>Passed</t>
      </is>
    </nc>
  </rcc>
  <rcc rId="1358" sId="2" numFmtId="19">
    <nc r="M21">
      <v>44743</v>
    </nc>
  </rcc>
  <rcc rId="1359" sId="2" numFmtId="19">
    <nc r="M22">
      <v>44743</v>
    </nc>
  </rcc>
  <rcc rId="1360" sId="2">
    <nc r="L417" t="inlineStr">
      <is>
        <t>debug</t>
      </is>
    </nc>
  </rcc>
  <rcc rId="1361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1362" sId="2" numFmtId="19">
    <nc r="M426">
      <v>44743</v>
    </nc>
  </rcc>
  <rcc rId="1363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1364" sId="2" numFmtId="19">
    <nc r="M490">
      <v>44743</v>
    </nc>
  </rcc>
  <rcc rId="1365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1366" sId="2" numFmtId="19">
    <nc r="M529">
      <v>44743</v>
    </nc>
  </rcc>
  <rcc rId="1367" sId="2">
    <nc r="I569" t="inlineStr">
      <is>
        <t>Passed</t>
      </is>
    </nc>
  </rcc>
  <rcc rId="1368" sId="2" numFmtId="19">
    <nc r="M569">
      <v>44743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370" sId="2">
    <nc r="I356" t="inlineStr">
      <is>
        <t>passed</t>
      </is>
    </nc>
  </rcc>
  <rcc rId="1371" sId="2">
    <nc r="I357" t="inlineStr">
      <is>
        <t>passed</t>
      </is>
    </nc>
  </rcc>
  <rcc rId="1372" sId="2">
    <nc r="I358" t="inlineStr">
      <is>
        <t>passed</t>
      </is>
    </nc>
  </rcc>
  <rcc rId="1373" sId="2">
    <nc r="I359" t="inlineStr">
      <is>
        <t>passed</t>
      </is>
    </nc>
  </rcc>
  <rcc rId="1374" sId="2">
    <nc r="I360" t="inlineStr">
      <is>
        <t>passed</t>
      </is>
    </nc>
  </rcc>
  <rcc rId="1375" sId="2">
    <nc r="I361" t="inlineStr">
      <is>
        <t>passed</t>
      </is>
    </nc>
  </rcc>
  <rcc rId="1376" sId="2">
    <nc r="I362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1378" sId="2" numFmtId="19">
    <nc r="M559">
      <v>44743</v>
    </nc>
  </rcc>
  <rcc rId="1379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1380" sId="2" numFmtId="19">
    <nc r="M566">
      <v>44743</v>
    </nc>
  </rcc>
  <rcc rId="1381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1382" sId="2" numFmtId="19">
    <nc r="M567">
      <v>44743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2" odxf="1" dxf="1">
    <oc r="B563">
      <f>HYPERLINK("https://hsdes.intel.com/resource/14013159448","14013159448")</f>
    </oc>
    <nc r="B563">
      <f>HYPERLINK("https://hsdes.intel.com/resource/14013159448","14013159448")</f>
    </nc>
    <odxf>
      <font>
        <u val="none"/>
        <color theme="0"/>
      </font>
    </odxf>
    <ndxf>
      <font>
        <u/>
        <color theme="10"/>
      </font>
    </ndxf>
  </rcc>
  <rcc rId="1384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1385" sId="2" numFmtId="19">
    <nc r="M563">
      <v>44743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2" odxf="1" dxf="1">
    <oc r="A409">
      <f>HYPERLINK("https://hsdes.intel.com/resource/14013157367","14013157367")</f>
    </oc>
    <nc r="A409">
      <f>HYPERLINK("https://hsdes.intel.com/resource/14013157367","14013157367")</f>
    </nc>
    <odxf>
      <font>
        <u val="none"/>
        <color theme="0"/>
      </font>
    </odxf>
    <ndxf>
      <font>
        <u/>
        <color theme="10"/>
      </font>
    </ndxf>
  </rcc>
  <rcc rId="67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  <rcc rId="68" sId="2" numFmtId="19">
    <nc r="M486">
      <v>44741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1387" sId="2">
    <nc r="I364" t="inlineStr">
      <is>
        <t>passed</t>
      </is>
    </nc>
  </rcc>
  <rcc rId="1388" sId="2">
    <nc r="I365" t="inlineStr">
      <is>
        <t>passed</t>
      </is>
    </nc>
  </rcc>
  <rcc rId="1389" sId="2">
    <nc r="I366" t="inlineStr">
      <is>
        <t>passed</t>
      </is>
    </nc>
  </rcc>
  <rcc rId="1390" sId="2">
    <nc r="I367" t="inlineStr">
      <is>
        <t>passed</t>
      </is>
    </nc>
  </rcc>
  <rcc rId="1391" sId="2" numFmtId="19">
    <nc r="M110">
      <v>44743</v>
    </nc>
  </rcc>
  <rcc rId="1392" sId="2" numFmtId="19">
    <nc r="M253">
      <v>44743</v>
    </nc>
  </rcc>
  <rcc rId="1393" sId="2" numFmtId="19">
    <nc r="M257">
      <v>44743</v>
    </nc>
  </rcc>
  <rcc rId="1394" sId="2" numFmtId="19">
    <nc r="M355">
      <v>44743</v>
    </nc>
  </rcc>
  <rcc rId="1395" sId="2" numFmtId="19">
    <nc r="M356">
      <v>44743</v>
    </nc>
  </rcc>
  <rcc rId="1396" sId="2" numFmtId="19">
    <nc r="M357">
      <v>44743</v>
    </nc>
  </rcc>
  <rcc rId="1397" sId="2" numFmtId="19">
    <nc r="M358">
      <v>44743</v>
    </nc>
  </rcc>
  <rcc rId="1398" sId="2" numFmtId="19">
    <nc r="M359">
      <v>44743</v>
    </nc>
  </rcc>
  <rcc rId="1399" sId="2" numFmtId="19">
    <nc r="M360">
      <v>44743</v>
    </nc>
  </rcc>
  <rcc rId="1400" sId="2" numFmtId="19">
    <nc r="M361">
      <v>44743</v>
    </nc>
  </rcc>
  <rcc rId="1401" sId="2" numFmtId="19">
    <nc r="M362">
      <v>44743</v>
    </nc>
  </rcc>
  <rcc rId="1402" sId="2" numFmtId="19">
    <nc r="M363">
      <v>44743</v>
    </nc>
  </rcc>
  <rcc rId="1403" sId="2" numFmtId="19">
    <nc r="M364">
      <v>44743</v>
    </nc>
  </rcc>
  <rcc rId="1404" sId="2" numFmtId="19">
    <nc r="M365">
      <v>44743</v>
    </nc>
  </rcc>
  <rcc rId="1405" sId="2" numFmtId="19">
    <nc r="M366">
      <v>44743</v>
    </nc>
  </rcc>
  <rcc rId="1406" sId="2" numFmtId="19">
    <nc r="M367">
      <v>44743</v>
    </nc>
  </rcc>
  <rcc rId="1407" sId="2" numFmtId="19">
    <nc r="M437">
      <v>44743</v>
    </nc>
  </rcc>
  <rcc rId="1408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2" odxf="1" dxf="1">
    <oc r="B565">
      <f>HYPERLINK("https://hsdes.intel.com/resource/14013172940","14013172940")</f>
    </oc>
    <nc r="B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  <rcc rId="1411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1412" sId="2" numFmtId="19">
    <nc r="M565">
      <v>44743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91">
    <dxf>
      <fill>
        <patternFill>
          <bgColor rgb="FFFFFF00"/>
        </patternFill>
      </fill>
    </dxf>
  </rfmt>
  <rfmt sheetId="2" sqref="C492">
    <dxf>
      <fill>
        <patternFill>
          <bgColor rgb="FFFFFF00"/>
        </patternFill>
      </fill>
    </dxf>
  </rfmt>
  <rfmt sheetId="2" sqref="C595">
    <dxf>
      <fill>
        <patternFill patternType="solid">
          <bgColor rgb="FFFFFF00"/>
        </patternFill>
      </fill>
    </dxf>
  </rfmt>
  <rfmt sheetId="2" sqref="C255">
    <dxf>
      <fill>
        <patternFill patternType="solid">
          <bgColor rgb="FFFFFF00"/>
        </patternFill>
      </fill>
    </dxf>
  </rfmt>
  <rcc rId="1413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1414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1415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1416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1417" sId="2" numFmtId="19">
    <nc r="M545">
      <v>44743</v>
    </nc>
  </rcc>
  <rcc rId="1418" sId="2" numFmtId="19">
    <nc r="M560">
      <v>44743</v>
    </nc>
  </rcc>
  <rcc rId="1419" sId="2" numFmtId="19">
    <nc r="M561">
      <v>44743</v>
    </nc>
  </rcc>
  <rcc rId="1420" sId="2" numFmtId="19">
    <nc r="M562">
      <v>44743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2">
    <oc r="I355" t="inlineStr">
      <is>
        <t>passed</t>
      </is>
    </oc>
    <nc r="I355"/>
  </rcc>
  <rcc rId="1422" sId="2">
    <oc r="I357" t="inlineStr">
      <is>
        <t>passed</t>
      </is>
    </oc>
    <nc r="I357"/>
  </rcc>
  <rcc rId="1423" sId="2">
    <oc r="I358" t="inlineStr">
      <is>
        <t>passed</t>
      </is>
    </oc>
    <nc r="I358"/>
  </rcc>
  <rcc rId="1424" sId="2">
    <oc r="I361" t="inlineStr">
      <is>
        <t>passed</t>
      </is>
    </oc>
    <nc r="I361"/>
  </rcc>
  <rcc rId="1425" sId="2">
    <oc r="I362" t="inlineStr">
      <is>
        <t>passed</t>
      </is>
    </oc>
    <nc r="I362"/>
  </rcc>
  <rcc rId="1426" sId="2">
    <oc r="I363" t="inlineStr">
      <is>
        <t>passed</t>
      </is>
    </oc>
    <nc r="I363"/>
  </rcc>
  <rcc rId="1427" sId="2">
    <oc r="I364" t="inlineStr">
      <is>
        <t>passed</t>
      </is>
    </oc>
    <nc r="I364"/>
  </rcc>
  <rcc rId="1428" sId="2">
    <oc r="I365" t="inlineStr">
      <is>
        <t>passed</t>
      </is>
    </oc>
    <nc r="I365"/>
  </rcc>
  <rcc rId="1429" sId="2">
    <oc r="I366" t="inlineStr">
      <is>
        <t>passed</t>
      </is>
    </oc>
    <nc r="I366"/>
  </rcc>
  <rcc rId="1430" sId="2">
    <oc r="I367" t="inlineStr">
      <is>
        <t>passed</t>
      </is>
    </oc>
    <nc r="I367"/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" sId="2" numFmtId="19">
    <oc r="M355">
      <v>44743</v>
    </oc>
    <nc r="M355"/>
  </rcc>
  <rcc rId="1432" sId="2" numFmtId="19">
    <oc r="M357">
      <v>44743</v>
    </oc>
    <nc r="M357"/>
  </rcc>
  <rcc rId="1433" sId="2" numFmtId="19">
    <oc r="M358">
      <v>44743</v>
    </oc>
    <nc r="M358"/>
  </rcc>
  <rcc rId="1434" sId="2" numFmtId="19">
    <oc r="M361">
      <v>44743</v>
    </oc>
    <nc r="M361"/>
  </rcc>
  <rcc rId="1435" sId="2" numFmtId="19">
    <oc r="M362">
      <v>44743</v>
    </oc>
    <nc r="M362"/>
  </rcc>
  <rcc rId="1436" sId="2" numFmtId="19">
    <oc r="M363">
      <v>44743</v>
    </oc>
    <nc r="M363"/>
  </rcc>
  <rcc rId="1437" sId="2" numFmtId="19">
    <oc r="M364">
      <v>44743</v>
    </oc>
    <nc r="M364"/>
  </rcc>
  <rcc rId="1438" sId="2" numFmtId="19">
    <oc r="M365">
      <v>44743</v>
    </oc>
    <nc r="M365"/>
  </rcc>
  <rcc rId="1439" sId="2" numFmtId="19">
    <oc r="M366">
      <v>44743</v>
    </oc>
    <nc r="M366"/>
  </rcc>
  <rcc rId="1440" sId="2" numFmtId="19">
    <oc r="M367">
      <v>44743</v>
    </oc>
    <nc r="M367"/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1442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cc rId="1443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cc rId="1444" sId="2" numFmtId="19">
    <nc r="M553">
      <v>44743</v>
    </nc>
  </rcc>
  <rcc rId="1445" sId="2" numFmtId="19">
    <nc r="M554">
      <v>44743</v>
    </nc>
  </rcc>
  <rcc rId="1446" sId="2" numFmtId="19">
    <nc r="M555">
      <v>44743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2">
    <oc r="I545" t="inlineStr">
      <is>
        <t>passed</t>
      </is>
    </oc>
    <nc r="I545"/>
  </rcc>
  <rcc rId="1448" sId="2" numFmtId="19">
    <oc r="M545">
      <v>44743</v>
    </oc>
    <nc r="M545"/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1450" sId="2" numFmtId="19">
    <nc r="M245">
      <v>44743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nc r="I451" t="inlineStr">
      <is>
        <t>passed</t>
      </is>
    </nc>
  </rcc>
  <rfmt sheetId="2" sqref="I451">
    <dxf>
      <fill>
        <patternFill patternType="none">
          <fgColor indexed="64"/>
          <bgColor indexed="65"/>
        </patternFill>
      </fill>
    </dxf>
  </rfmt>
  <rcc rId="70" sId="2" numFmtId="19">
    <nc r="M451">
      <v>44741</v>
    </nc>
  </rcc>
  <rcc rId="71" sId="2">
    <nc r="I79" t="inlineStr">
      <is>
        <t>passed</t>
      </is>
    </nc>
  </rcc>
  <rfmt sheetId="2" sqref="I79">
    <dxf>
      <fill>
        <patternFill patternType="none">
          <fgColor indexed="64"/>
          <bgColor indexed="65"/>
        </patternFill>
      </fill>
    </dxf>
  </rfmt>
  <rcc rId="72" sId="2" numFmtId="19">
    <nc r="M79">
      <v>44741</v>
    </nc>
  </rcc>
  <rcc rId="73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74" sId="2" numFmtId="19">
    <nc r="M35">
      <v>44741</v>
    </nc>
  </rcc>
  <rcc rId="75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76" sId="2" numFmtId="19">
    <nc r="M36">
      <v>44741</v>
    </nc>
  </rcc>
  <rcc rId="77" sId="2">
    <nc r="I196" t="inlineStr">
      <is>
        <t>passed</t>
      </is>
    </nc>
  </rcc>
  <rfmt sheetId="2" sqref="I196">
    <dxf>
      <fill>
        <patternFill patternType="none">
          <fgColor indexed="64"/>
          <bgColor indexed="65"/>
        </patternFill>
      </fill>
    </dxf>
  </rfmt>
  <rcc rId="78" sId="2" numFmtId="19">
    <nc r="M196">
      <v>44741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2">
    <nc r="J157" t="inlineStr">
      <is>
        <t>Aishwarya</t>
      </is>
    </nc>
  </rcc>
  <rfmt sheetId="2" sqref="J157">
    <dxf>
      <fill>
        <patternFill patternType="none">
          <fgColor indexed="64"/>
          <bgColor indexed="65"/>
        </patternFill>
      </fill>
    </dxf>
  </rfmt>
  <rcc rId="1454" sId="2">
    <nc r="J217" t="inlineStr">
      <is>
        <t>Aishwarya</t>
      </is>
    </nc>
  </rcc>
  <rcc rId="1455" sId="2">
    <nc r="J218" t="inlineStr">
      <is>
        <t>Aishwarya</t>
      </is>
    </nc>
  </rcc>
  <rcc rId="1456" sId="2">
    <nc r="J266" t="inlineStr">
      <is>
        <t>Aishwarya</t>
      </is>
    </nc>
  </rcc>
  <rcc rId="1457" sId="2">
    <nc r="J335" t="inlineStr">
      <is>
        <t>Aishwarya</t>
      </is>
    </nc>
  </rcc>
  <rcc rId="1458" sId="2">
    <nc r="J336" t="inlineStr">
      <is>
        <t>Aishwarya</t>
      </is>
    </nc>
  </rcc>
  <rcc rId="1459" sId="2">
    <nc r="J377" t="inlineStr">
      <is>
        <t>Aishwarya</t>
      </is>
    </nc>
  </rcc>
  <rcc rId="1460" sId="2">
    <nc r="J378" t="inlineStr">
      <is>
        <t>Aishwarya</t>
      </is>
    </nc>
  </rcc>
  <rcc rId="1461" sId="2">
    <nc r="J379" t="inlineStr">
      <is>
        <t>Aishwarya</t>
      </is>
    </nc>
  </rcc>
  <rcc rId="1462" sId="2">
    <nc r="J380" t="inlineStr">
      <is>
        <t>Aishwarya</t>
      </is>
    </nc>
  </rcc>
  <rcc rId="1463" sId="2">
    <nc r="J381" t="inlineStr">
      <is>
        <t>Aishwarya</t>
      </is>
    </nc>
  </rcc>
  <rcc rId="1464" sId="2">
    <nc r="J382" t="inlineStr">
      <is>
        <t>Aishwarya</t>
      </is>
    </nc>
  </rcc>
  <rcc rId="1465" sId="2">
    <nc r="J383" t="inlineStr">
      <is>
        <t>Aishwarya</t>
      </is>
    </nc>
  </rcc>
  <rcc rId="1466" sId="2">
    <nc r="J384" t="inlineStr">
      <is>
        <t>Aishwarya</t>
      </is>
    </nc>
  </rcc>
  <rcc rId="1467" sId="2">
    <nc r="J425" t="inlineStr">
      <is>
        <t>Aishwarya</t>
      </is>
    </nc>
  </rcc>
  <rcc rId="1468" sId="2">
    <nc r="J443" t="inlineStr">
      <is>
        <t>Vinisha</t>
      </is>
    </nc>
  </rcc>
  <rfmt sheetId="2" sqref="J443">
    <dxf>
      <fill>
        <patternFill patternType="none">
          <fgColor indexed="64"/>
          <bgColor indexed="65"/>
        </patternFill>
      </fill>
    </dxf>
  </rfmt>
  <rfmt sheetId="2" sqref="J443">
    <dxf>
      <fill>
        <patternFill patternType="none">
          <fgColor indexed="64"/>
          <bgColor indexed="65"/>
        </patternFill>
      </fill>
    </dxf>
  </rfmt>
  <rcc rId="1469" sId="2">
    <nc r="J466" t="inlineStr">
      <is>
        <t>Vinisha</t>
      </is>
    </nc>
  </rcc>
  <rcc rId="1470" sId="2">
    <nc r="J467" t="inlineStr">
      <is>
        <t>Vinisha</t>
      </is>
    </nc>
  </rcc>
  <rcc rId="1471" sId="2">
    <nc r="J470" t="inlineStr">
      <is>
        <t>Vinisha</t>
      </is>
    </nc>
  </rcc>
  <rcc rId="1472" sId="2">
    <nc r="J471" t="inlineStr">
      <is>
        <t>Vinisha</t>
      </is>
    </nc>
  </rcc>
  <rcc rId="1473" sId="2">
    <nc r="J472" t="inlineStr">
      <is>
        <t>Vinisha</t>
      </is>
    </nc>
  </rcc>
  <rcc rId="1474" sId="2">
    <nc r="J473" t="inlineStr">
      <is>
        <t>Vinisha</t>
      </is>
    </nc>
  </rcc>
  <rcc rId="1475" sId="2">
    <nc r="J474" t="inlineStr">
      <is>
        <t>Vinisha</t>
      </is>
    </nc>
  </rcc>
  <rcc rId="1476" sId="2">
    <nc r="J475" t="inlineStr">
      <is>
        <t>Vinisha</t>
      </is>
    </nc>
  </rcc>
  <rcc rId="1477" sId="2">
    <nc r="J476" t="inlineStr">
      <is>
        <t>Vinisha</t>
      </is>
    </nc>
  </rcc>
  <rcc rId="1478" sId="2">
    <nc r="J477" t="inlineStr">
      <is>
        <t>Vinisha</t>
      </is>
    </nc>
  </rcc>
  <rcc rId="1479" sId="2">
    <nc r="J478" t="inlineStr">
      <is>
        <t>Vinisha</t>
      </is>
    </nc>
  </rcc>
  <rcc rId="1480" sId="2">
    <nc r="J479" t="inlineStr">
      <is>
        <t>Vinisha</t>
      </is>
    </nc>
  </rcc>
  <rcc rId="1481" sId="2">
    <nc r="J480" t="inlineStr">
      <is>
        <t>Vinisha</t>
      </is>
    </nc>
  </rcc>
  <rcc rId="1482" sId="2">
    <nc r="J580" t="inlineStr">
      <is>
        <t>Vinisha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2">
    <nc r="L63" t="inlineStr">
      <is>
        <t>Type C</t>
      </is>
    </nc>
  </rcc>
  <rcc rId="1484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1485" sId="2" numFmtId="19">
    <nc r="M70">
      <v>44743</v>
    </nc>
  </rcc>
  <rcc rId="1486" sId="2">
    <nc r="I103" t="inlineStr">
      <is>
        <t>Passed</t>
      </is>
    </nc>
  </rcc>
  <rcc rId="1487" sId="2" numFmtId="19">
    <nc r="M103">
      <v>44743</v>
    </nc>
  </rcc>
  <rcc rId="1488" sId="2">
    <nc r="I172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fmt sheetId="2" sqref="I154">
    <dxf>
      <fill>
        <patternFill patternType="none">
          <fgColor indexed="64"/>
          <bgColor indexed="65"/>
        </patternFill>
      </fill>
    </dxf>
  </rfmt>
  <rcc rId="1489" sId="2">
    <nc r="I154" t="inlineStr">
      <is>
        <t>Passed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75">
    <dxf>
      <fill>
        <patternFill patternType="none">
          <fgColor indexed="64"/>
          <bgColor indexed="65"/>
        </patternFill>
      </fill>
    </dxf>
  </rfmt>
  <rcc rId="1492" sId="2">
    <nc r="I175" t="inlineStr">
      <is>
        <t>Passed</t>
      </is>
    </nc>
  </rcc>
  <rcc rId="1493" sId="2">
    <nc r="I176" t="inlineStr">
      <is>
        <t>Passed</t>
      </is>
    </nc>
  </rcc>
  <rcc rId="1494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cc rId="1495" sId="2">
    <nc r="I188" t="inlineStr">
      <is>
        <t>Passed</t>
      </is>
    </nc>
  </rcc>
  <rcc rId="1496" sId="2">
    <nc r="I221" t="inlineStr">
      <is>
        <t>Passed</t>
      </is>
    </nc>
  </rcc>
  <rcc rId="1497" sId="2">
    <nc r="I223" t="inlineStr">
      <is>
        <t>Passed</t>
      </is>
    </nc>
  </rcc>
  <rcc rId="1498" sId="2">
    <nc r="I228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45">
    <dxf>
      <fill>
        <patternFill patternType="solid">
          <bgColor rgb="FFFFFF00"/>
        </patternFill>
      </fill>
    </dxf>
  </rfmt>
  <rcc rId="1499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1500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1501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1502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1503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1504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1505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1506" sId="2" numFmtId="19">
    <nc r="M346">
      <v>44743</v>
    </nc>
  </rcc>
  <rcc rId="1507" sId="2" numFmtId="19">
    <nc r="M347">
      <v>44743</v>
    </nc>
  </rcc>
  <rcc rId="1508" sId="2" numFmtId="19">
    <nc r="M348">
      <v>44743</v>
    </nc>
  </rcc>
  <rcc rId="1509" sId="2" numFmtId="19">
    <nc r="M350">
      <v>44743</v>
    </nc>
  </rcc>
  <rcc rId="1510" sId="2" numFmtId="19">
    <nc r="M351">
      <v>44743</v>
    </nc>
  </rcc>
  <rcc rId="1511" sId="2" numFmtId="19">
    <nc r="M421">
      <v>44743</v>
    </nc>
  </rcc>
  <rcc rId="1512" sId="2" numFmtId="19">
    <nc r="M424">
      <v>44743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2" numFmtId="19">
    <nc r="M113">
      <v>44743</v>
    </nc>
  </rcc>
  <rcc rId="1514" sId="2" numFmtId="19">
    <nc r="M442">
      <v>44743</v>
    </nc>
  </rcc>
  <rcc rId="1515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516" sId="2">
    <nc r="I357" t="inlineStr">
      <is>
        <t>passed</t>
      </is>
    </nc>
  </rcc>
  <rcc rId="1517" sId="2">
    <nc r="I358" t="inlineStr">
      <is>
        <t>passed</t>
      </is>
    </nc>
  </rcc>
  <rcc rId="1518" sId="2">
    <nc r="I361" t="inlineStr">
      <is>
        <t>passed</t>
      </is>
    </nc>
  </rcc>
  <rcc rId="1519" sId="2">
    <nc r="I362" t="inlineStr">
      <is>
        <t>passed</t>
      </is>
    </nc>
  </rcc>
  <rcc rId="1520" sId="2">
    <nc r="I363" t="inlineStr">
      <is>
        <t>passed</t>
      </is>
    </nc>
  </rcc>
  <rcc rId="1521" sId="2">
    <nc r="I364" t="inlineStr">
      <is>
        <t>passed</t>
      </is>
    </nc>
  </rcc>
  <rcc rId="1522" sId="2">
    <nc r="I365" t="inlineStr">
      <is>
        <t>passed</t>
      </is>
    </nc>
  </rcc>
  <rcc rId="1523" sId="2">
    <nc r="I366" t="inlineStr">
      <is>
        <t>passed</t>
      </is>
    </nc>
  </rcc>
  <rcc rId="1524" sId="2">
    <nc r="I367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152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1527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1528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1529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1531" sId="2" numFmtId="19">
    <nc r="M172">
      <v>44743</v>
    </nc>
  </rcc>
  <rcc rId="1532" sId="2" numFmtId="19">
    <nc r="M175">
      <v>44743</v>
    </nc>
  </rcc>
  <rcc rId="1533" sId="2" numFmtId="19">
    <nc r="M176">
      <v>44743</v>
    </nc>
  </rcc>
  <rcc rId="1534" sId="2" numFmtId="19">
    <nc r="M187">
      <v>44743</v>
    </nc>
  </rcc>
  <rcc rId="1535" sId="2" numFmtId="19">
    <nc r="M188">
      <v>44743</v>
    </nc>
  </rcc>
  <rcc rId="1536" sId="2" numFmtId="19">
    <nc r="M221">
      <v>44743</v>
    </nc>
  </rcc>
  <rcc rId="1537" sId="2" numFmtId="19">
    <nc r="M223">
      <v>44743</v>
    </nc>
  </rcc>
  <rcc rId="1538" sId="2" numFmtId="19">
    <nc r="M228">
      <v>44743</v>
    </nc>
  </rcc>
  <rcc rId="1539" sId="2" numFmtId="19">
    <nc r="M387">
      <v>44743</v>
    </nc>
  </rcc>
  <rcc rId="1540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1541" sId="2" numFmtId="19">
    <nc r="M405">
      <v>44743</v>
    </nc>
  </rcc>
  <rcc rId="1542" sId="2">
    <nc r="I445" t="inlineStr">
      <is>
        <t>Passed</t>
      </is>
    </nc>
  </rcc>
  <rcc rId="1543" sId="2" numFmtId="19">
    <nc r="M445">
      <v>44743</v>
    </nc>
  </rcc>
  <rcc rId="1544" sId="2">
    <nc r="I444" t="inlineStr">
      <is>
        <t>Passed</t>
      </is>
    </nc>
  </rcc>
  <rcc rId="1545" sId="2" numFmtId="19">
    <nc r="M444">
      <v>44743</v>
    </nc>
  </rcc>
  <rcc rId="1546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fmt sheetId="2" sqref="I611">
    <dxf>
      <fill>
        <patternFill patternType="none">
          <fgColor indexed="64"/>
          <bgColor indexed="65"/>
        </patternFill>
      </fill>
    </dxf>
  </rfmt>
  <rcc rId="1547" sId="2">
    <nc r="I573" t="inlineStr">
      <is>
        <t>Passed</t>
      </is>
    </nc>
  </rcc>
  <rcc rId="1548" sId="2">
    <nc r="I612" t="inlineStr">
      <is>
        <t>Passed</t>
      </is>
    </nc>
  </rcc>
  <rcc rId="1549" sId="2">
    <nc r="I613" t="inlineStr">
      <is>
        <t>Passed</t>
      </is>
    </nc>
  </rcc>
  <rcc rId="1550" sId="2" numFmtId="19">
    <nc r="M573">
      <v>44743</v>
    </nc>
  </rcc>
  <rcc rId="1551" sId="2" numFmtId="19">
    <nc r="M611">
      <v>44743</v>
    </nc>
  </rcc>
  <rcc rId="1552" sId="2" numFmtId="19">
    <nc r="M612">
      <v>44743</v>
    </nc>
  </rcc>
  <rcc rId="1553" sId="2" numFmtId="19">
    <nc r="M613">
      <v>44743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2">
    <oc r="K343">
      <v>1</v>
    </oc>
    <nc r="K343"/>
  </rcc>
  <rcc rId="1555" sId="2">
    <oc r="K344">
      <v>1</v>
    </oc>
    <nc r="K344"/>
  </rcc>
  <rcc rId="1556" sId="2">
    <oc r="K345">
      <v>1</v>
    </oc>
    <nc r="K345"/>
  </rcc>
  <rcc rId="1557" sId="2" numFmtId="19">
    <nc r="M157">
      <v>44743</v>
    </nc>
  </rcc>
  <rcc rId="1558" sId="2" numFmtId="19">
    <nc r="M217">
      <v>44743</v>
    </nc>
  </rcc>
  <rcc rId="1559" sId="2" numFmtId="19">
    <nc r="M218">
      <v>44743</v>
    </nc>
  </rcc>
  <rcc rId="1560" sId="2" numFmtId="19">
    <nc r="M355">
      <v>44743</v>
    </nc>
  </rcc>
  <rcc rId="1561" sId="2" numFmtId="19">
    <nc r="M357">
      <v>44743</v>
    </nc>
  </rcc>
  <rcc rId="1562" sId="2" numFmtId="19">
    <nc r="M358">
      <v>44743</v>
    </nc>
  </rcc>
  <rcc rId="1563" sId="2" numFmtId="19">
    <nc r="M361">
      <v>44743</v>
    </nc>
  </rcc>
  <rcc rId="1564" sId="2" numFmtId="19">
    <nc r="M362">
      <v>44743</v>
    </nc>
  </rcc>
  <rcc rId="1565" sId="2" numFmtId="19">
    <nc r="M363">
      <v>44743</v>
    </nc>
  </rcc>
  <rcc rId="1566" sId="2" numFmtId="19">
    <nc r="M364">
      <v>44743</v>
    </nc>
  </rcc>
  <rcc rId="1567" sId="2" numFmtId="19">
    <nc r="M365">
      <v>44743</v>
    </nc>
  </rcc>
  <rcc rId="1568" sId="2" numFmtId="19">
    <nc r="M366">
      <v>44743</v>
    </nc>
  </rcc>
  <rcc rId="1569" sId="2" numFmtId="19">
    <nc r="M367">
      <v>44743</v>
    </nc>
  </rcc>
  <rcc rId="1570" sId="2" numFmtId="19">
    <nc r="M383">
      <v>44743</v>
    </nc>
  </rcc>
  <rcc rId="1571" sId="2" numFmtId="19">
    <nc r="M425">
      <v>44743</v>
    </nc>
  </rcc>
  <rcc rId="157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" sId="2" numFmtId="19">
    <nc r="M335">
      <v>44743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2" odxf="1" dxf="1">
    <oc r="A168">
      <f>HYPERLINK("https://hsdes.intel.com/resource/14013177005","14013177005")</f>
    </oc>
    <nc r="A168">
      <f>HYPERLINK("https://hsdes.intel.com/resource/14013177005","14013177005")</f>
    </nc>
    <odxf>
      <font>
        <u val="none"/>
        <color theme="0"/>
      </font>
    </odxf>
    <ndxf>
      <font>
        <u/>
        <color theme="10"/>
      </font>
    </ndxf>
  </rcc>
  <rcc rId="80" sId="2" odxf="1" dxf="1">
    <oc r="A67">
      <f>HYPERLINK("https://hsdes.intel.com/resource/14013159847","14013159847")</f>
    </oc>
    <nc r="A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81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  <rcc rId="82" sId="2" numFmtId="19">
    <nc r="M166">
      <v>44741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55">
    <dxf>
      <fill>
        <patternFill patternType="none">
          <bgColor auto="1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8" sId="2">
    <oc r="J114" t="inlineStr">
      <is>
        <t>Aishwarya</t>
      </is>
    </oc>
    <nc r="J114" t="inlineStr">
      <is>
        <t>Vinisha</t>
      </is>
    </nc>
  </rcc>
  <rcc rId="1579" sId="2">
    <oc r="J117" t="inlineStr">
      <is>
        <t>Aishwarya</t>
      </is>
    </oc>
    <nc r="J117" t="inlineStr">
      <is>
        <t>Vinisha</t>
      </is>
    </nc>
  </rcc>
  <rcc rId="1580" sId="2">
    <oc r="J266" t="inlineStr">
      <is>
        <t>Aishwarya</t>
      </is>
    </oc>
    <nc r="J266" t="inlineStr">
      <is>
        <t>Vinisha</t>
      </is>
    </nc>
  </rcc>
  <rcc rId="1581" sId="2">
    <oc r="J320" t="inlineStr">
      <is>
        <t>Aishwarya</t>
      </is>
    </oc>
    <nc r="J320" t="inlineStr">
      <is>
        <t>Vinisha</t>
      </is>
    </nc>
  </rcc>
  <rcc rId="1582" sId="2">
    <oc r="J328" t="inlineStr">
      <is>
        <t>Aishwarya</t>
      </is>
    </oc>
    <nc r="J328" t="inlineStr">
      <is>
        <t>Vinisha</t>
      </is>
    </nc>
  </rcc>
  <rcc rId="1583" sId="2">
    <oc r="J334" t="inlineStr">
      <is>
        <t>Aishwarya</t>
      </is>
    </oc>
    <nc r="J334" t="inlineStr">
      <is>
        <t>Vinisha</t>
      </is>
    </nc>
  </rcc>
  <rcc rId="1584" sId="2">
    <oc r="J336" t="inlineStr">
      <is>
        <t>Aishwarya</t>
      </is>
    </oc>
    <nc r="J336" t="inlineStr">
      <is>
        <t>Vinisha</t>
      </is>
    </nc>
  </rcc>
  <rcc rId="1585" sId="2">
    <oc r="J340" t="inlineStr">
      <is>
        <t>Aishwarya</t>
      </is>
    </oc>
    <nc r="J340" t="inlineStr">
      <is>
        <t>Vinisha</t>
      </is>
    </nc>
  </rcc>
  <rcc rId="1586" sId="2">
    <oc r="J377" t="inlineStr">
      <is>
        <t>Aishwarya</t>
      </is>
    </oc>
    <nc r="J377" t="inlineStr">
      <is>
        <t>Vinisha</t>
      </is>
    </nc>
  </rcc>
  <rcc rId="1587" sId="2">
    <oc r="J378" t="inlineStr">
      <is>
        <t>Aishwarya</t>
      </is>
    </oc>
    <nc r="J378" t="inlineStr">
      <is>
        <t>Vinisha</t>
      </is>
    </nc>
  </rcc>
  <rcc rId="1588" sId="2">
    <oc r="J379" t="inlineStr">
      <is>
        <t>Aishwarya</t>
      </is>
    </oc>
    <nc r="J379" t="inlineStr">
      <is>
        <t>Vinisha</t>
      </is>
    </nc>
  </rcc>
  <rcc rId="1589" sId="2">
    <oc r="J380" t="inlineStr">
      <is>
        <t>Aishwarya</t>
      </is>
    </oc>
    <nc r="J380" t="inlineStr">
      <is>
        <t>Vinisha</t>
      </is>
    </nc>
  </rcc>
  <rcc rId="1590" sId="2">
    <oc r="J381" t="inlineStr">
      <is>
        <t>Aishwarya</t>
      </is>
    </oc>
    <nc r="J381" t="inlineStr">
      <is>
        <t>Vinisha</t>
      </is>
    </nc>
  </rcc>
  <rcc rId="1591" sId="2">
    <oc r="J382" t="inlineStr">
      <is>
        <t>Aishwarya</t>
      </is>
    </oc>
    <nc r="J382" t="inlineStr">
      <is>
        <t>Vinisha</t>
      </is>
    </nc>
  </rcc>
  <rcc rId="1592" sId="2">
    <oc r="J384" t="inlineStr">
      <is>
        <t>Aishwarya</t>
      </is>
    </oc>
    <nc r="J384" t="inlineStr">
      <is>
        <t>Vinisha</t>
      </is>
    </nc>
  </rcc>
  <rcc rId="1593" sId="2">
    <oc r="J394" t="inlineStr">
      <is>
        <t>Aishwarya</t>
      </is>
    </oc>
    <nc r="J394" t="inlineStr">
      <is>
        <t>Vinisha</t>
      </is>
    </nc>
  </rcc>
  <rcc rId="1594" sId="2">
    <oc r="J395" t="inlineStr">
      <is>
        <t>Aishwarya</t>
      </is>
    </oc>
    <nc r="J395" t="inlineStr">
      <is>
        <t>Vinisha</t>
      </is>
    </nc>
  </rcc>
  <rcc rId="1595" sId="2">
    <oc r="J456" t="inlineStr">
      <is>
        <t>Aishwarya</t>
      </is>
    </oc>
    <nc r="J456" t="inlineStr">
      <is>
        <t>Vinisha</t>
      </is>
    </nc>
  </rcc>
  <rcc rId="1596" sId="2">
    <oc r="J457" t="inlineStr">
      <is>
        <t>Aishwarya</t>
      </is>
    </oc>
    <nc r="J457" t="inlineStr">
      <is>
        <t>Vinisha</t>
      </is>
    </nc>
  </rcc>
  <rcc rId="1597" sId="2">
    <oc r="J583" t="inlineStr">
      <is>
        <t>Aishwarya</t>
      </is>
    </oc>
    <nc r="J583" t="inlineStr">
      <is>
        <t>Vinisha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30">
    <dxf>
      <fill>
        <patternFill>
          <bgColor auto="1"/>
        </patternFill>
      </fill>
    </dxf>
  </rfmt>
  <rfmt sheetId="2" sqref="C255 C491:C492 C545 C595 C624">
    <dxf>
      <fill>
        <patternFill patternType="none">
          <bgColor auto="1"/>
        </patternFill>
      </fill>
    </dxf>
  </rfmt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" sId="2">
    <oc r="J255" t="inlineStr">
      <is>
        <t>Gopika</t>
      </is>
    </oc>
    <nc r="J255" t="inlineStr">
      <is>
        <t>Savitha</t>
      </is>
    </nc>
  </rcc>
  <rcc rId="1599" sId="2">
    <oc r="J491" t="inlineStr">
      <is>
        <t>Gopika</t>
      </is>
    </oc>
    <nc r="J491" t="inlineStr">
      <is>
        <t>Savitha</t>
      </is>
    </nc>
  </rcc>
  <rcc rId="1600" sId="2">
    <oc r="J492" t="inlineStr">
      <is>
        <t>Gopika</t>
      </is>
    </oc>
    <nc r="J492" t="inlineStr">
      <is>
        <t>Savitha</t>
      </is>
    </nc>
  </rcc>
  <rcc rId="1601" sId="2">
    <oc r="J545" t="inlineStr">
      <is>
        <t>Gopika</t>
      </is>
    </oc>
    <nc r="J545" t="inlineStr">
      <is>
        <t>Savitha</t>
      </is>
    </nc>
  </rcc>
  <rcc rId="1602" sId="2">
    <oc r="J595" t="inlineStr">
      <is>
        <t>Gopika</t>
      </is>
    </oc>
    <nc r="J595" t="inlineStr">
      <is>
        <t>Savitha</t>
      </is>
    </nc>
  </rcc>
  <rcc rId="1603" sId="2">
    <nc r="J159" t="inlineStr">
      <is>
        <t>Savitha</t>
      </is>
    </nc>
  </rcc>
  <rfmt sheetId="2" sqref="J159">
    <dxf>
      <fill>
        <patternFill patternType="none">
          <fgColor indexed="64"/>
          <bgColor indexed="65"/>
        </patternFill>
      </fill>
    </dxf>
  </rfmt>
  <rcc rId="1604" sId="2">
    <nc r="J229" t="inlineStr">
      <is>
        <t>Savitha</t>
      </is>
    </nc>
  </rcc>
  <rcc rId="1605" sId="2">
    <nc r="J230" t="inlineStr">
      <is>
        <t>Savitha</t>
      </is>
    </nc>
  </rcc>
  <rcc rId="1606" sId="2">
    <nc r="J307" t="inlineStr">
      <is>
        <t>Savitha</t>
      </is>
    </nc>
  </rcc>
  <rcc rId="1607" sId="2">
    <nc r="J308" t="inlineStr">
      <is>
        <t>Savitha</t>
      </is>
    </nc>
  </rcc>
  <rcc rId="1608" sId="2">
    <nc r="J309" t="inlineStr">
      <is>
        <t>Savitha</t>
      </is>
    </nc>
  </rcc>
  <rcc rId="1609" sId="2">
    <nc r="J310" t="inlineStr">
      <is>
        <t>Savitha</t>
      </is>
    </nc>
  </rcc>
  <rcc rId="1610" sId="2">
    <nc r="J311" t="inlineStr">
      <is>
        <t>Savitha</t>
      </is>
    </nc>
  </rcc>
  <rcc rId="1611" sId="2">
    <nc r="J312" t="inlineStr">
      <is>
        <t>Savitha</t>
      </is>
    </nc>
  </rcc>
  <rcc rId="1612" sId="2">
    <nc r="J375" t="inlineStr">
      <is>
        <t>Savitha</t>
      </is>
    </nc>
  </rcc>
  <rcc rId="1613" sId="2">
    <nc r="J614" t="inlineStr">
      <is>
        <t>Savitha</t>
      </is>
    </nc>
  </rcc>
  <rcc rId="1614" sId="2">
    <nc r="J615" t="inlineStr">
      <is>
        <t>Savitha</t>
      </is>
    </nc>
  </rcc>
  <rcc rId="1615" sId="2">
    <nc r="J616" t="inlineStr">
      <is>
        <t>Savitha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6" sId="2">
    <oc r="J54" t="inlineStr">
      <is>
        <t>Harshitha</t>
      </is>
    </oc>
    <nc r="J54" t="inlineStr">
      <is>
        <t>Savitha</t>
      </is>
    </nc>
  </rcc>
  <rcc rId="1617" sId="2">
    <oc r="J55" t="inlineStr">
      <is>
        <t>Harshitha</t>
      </is>
    </oc>
    <nc r="J55" t="inlineStr">
      <is>
        <t>Savitha</t>
      </is>
    </nc>
  </rcc>
  <rcc rId="1618" sId="2">
    <oc r="J67" t="inlineStr">
      <is>
        <t>Harshitha</t>
      </is>
    </oc>
    <nc r="J67" t="inlineStr">
      <is>
        <t>Savitha</t>
      </is>
    </nc>
  </rcc>
  <rcc rId="1619" sId="2">
    <oc r="J419" t="inlineStr">
      <is>
        <t>Harshitha</t>
      </is>
    </oc>
    <nc r="J419" t="inlineStr">
      <is>
        <t>Savitha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2">
    <oc r="J11" t="inlineStr">
      <is>
        <t>Priyanka</t>
      </is>
    </oc>
    <nc r="J11" t="inlineStr">
      <is>
        <t>Savitha</t>
      </is>
    </nc>
  </rcc>
  <rcc rId="1621" sId="2">
    <oc r="J13" t="inlineStr">
      <is>
        <t>Priyanka</t>
      </is>
    </oc>
    <nc r="J13" t="inlineStr">
      <is>
        <t>Savitha</t>
      </is>
    </nc>
  </rcc>
  <rcc rId="1622" sId="2">
    <oc r="J158" t="inlineStr">
      <is>
        <t>Priyanka</t>
      </is>
    </oc>
    <nc r="J158" t="inlineStr">
      <is>
        <t>Savitha</t>
      </is>
    </nc>
  </rcc>
  <rcc rId="1623" sId="2">
    <oc r="J197" t="inlineStr">
      <is>
        <t>Priyanka</t>
      </is>
    </oc>
    <nc r="J197" t="inlineStr">
      <is>
        <t>Savitha</t>
      </is>
    </nc>
  </rcc>
  <rcc rId="1624" sId="2">
    <oc r="J400" t="inlineStr">
      <is>
        <t>Priyanka</t>
      </is>
    </oc>
    <nc r="J400" t="inlineStr">
      <is>
        <t>Savitha</t>
      </is>
    </nc>
  </rcc>
  <rcc rId="1625" sId="2">
    <oc r="J518" t="inlineStr">
      <is>
        <t>Priyanka</t>
      </is>
    </oc>
    <nc r="J518" t="inlineStr">
      <is>
        <t>Savitha</t>
      </is>
    </nc>
  </rcc>
  <rcc rId="1626" sId="2">
    <oc r="J523" t="inlineStr">
      <is>
        <t>Priyanka</t>
      </is>
    </oc>
    <nc r="J523" t="inlineStr">
      <is>
        <t>Savitha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1628" sId="2" numFmtId="19">
    <nc r="M114">
      <v>44746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" sId="2">
    <nc r="L266" t="inlineStr">
      <is>
        <t>Type C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1631" sId="2" numFmtId="19">
    <nc r="M320">
      <v>44746</v>
    </nc>
  </rcc>
  <rcc rId="1632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633" sId="2" numFmtId="19">
    <nc r="M328">
      <v>44746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1635" sId="2" numFmtId="19">
    <nc r="M336">
      <v>44746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" sId="2">
    <oc r="J54" t="inlineStr">
      <is>
        <t>Savitha</t>
      </is>
    </oc>
    <nc r="J54" t="inlineStr">
      <is>
        <t>Faheem</t>
      </is>
    </nc>
  </rcc>
  <rcc rId="1637" sId="2">
    <oc r="J55" t="inlineStr">
      <is>
        <t>Savitha</t>
      </is>
    </oc>
    <nc r="J55" t="inlineStr">
      <is>
        <t>Faheem</t>
      </is>
    </nc>
  </rcc>
  <rcc rId="1638" sId="2">
    <oc r="J67" t="inlineStr">
      <is>
        <t>Savitha</t>
      </is>
    </oc>
    <nc r="J67" t="inlineStr">
      <is>
        <t>Faheem</t>
      </is>
    </nc>
  </rcc>
  <rcc rId="1639" sId="2">
    <oc r="J158" t="inlineStr">
      <is>
        <t>Savitha</t>
      </is>
    </oc>
    <nc r="J158" t="inlineStr">
      <is>
        <t>Faheem</t>
      </is>
    </nc>
  </rcc>
  <rcc rId="1640" sId="2">
    <oc r="J197" t="inlineStr">
      <is>
        <t>Savitha</t>
      </is>
    </oc>
    <nc r="J197" t="inlineStr">
      <is>
        <t>Faheem</t>
      </is>
    </nc>
  </rcc>
  <rcc rId="1641" sId="2">
    <oc r="J255" t="inlineStr">
      <is>
        <t>Savitha</t>
      </is>
    </oc>
    <nc r="J255" t="inlineStr">
      <is>
        <t>Faheem</t>
      </is>
    </nc>
  </rcc>
  <rcc rId="1642" sId="2">
    <oc r="J272" t="inlineStr">
      <is>
        <t>Savitha</t>
      </is>
    </oc>
    <nc r="J272" t="inlineStr">
      <is>
        <t>Faheem</t>
      </is>
    </nc>
  </rcc>
  <rcc rId="1643" sId="2">
    <oc r="J273" t="inlineStr">
      <is>
        <t>Savitha</t>
      </is>
    </oc>
    <nc r="J273" t="inlineStr">
      <is>
        <t>Faheem</t>
      </is>
    </nc>
  </rcc>
  <rcc rId="1644" sId="2">
    <oc r="J278" t="inlineStr">
      <is>
        <t>Savitha</t>
      </is>
    </oc>
    <nc r="J278" t="inlineStr">
      <is>
        <t>Faheem</t>
      </is>
    </nc>
  </rcc>
  <rcc rId="1645" sId="2">
    <oc r="J433" t="inlineStr">
      <is>
        <t>Savitha</t>
      </is>
    </oc>
    <nc r="J433" t="inlineStr">
      <is>
        <t>Faheem</t>
      </is>
    </nc>
  </rcc>
  <rcc rId="1646" sId="2">
    <oc r="J491" t="inlineStr">
      <is>
        <t>Savitha</t>
      </is>
    </oc>
    <nc r="J491" t="inlineStr">
      <is>
        <t>Faheem</t>
      </is>
    </nc>
  </rcc>
  <rcc rId="1647" sId="2">
    <oc r="J492" t="inlineStr">
      <is>
        <t>Savitha</t>
      </is>
    </oc>
    <nc r="J492" t="inlineStr">
      <is>
        <t>Faheem</t>
      </is>
    </nc>
  </rcc>
  <rcc rId="1648" sId="2">
    <oc r="J518" t="inlineStr">
      <is>
        <t>Savitha</t>
      </is>
    </oc>
    <nc r="J518" t="inlineStr">
      <is>
        <t>Faheem</t>
      </is>
    </nc>
  </rcc>
  <rcc rId="1649" sId="2">
    <oc r="J523" t="inlineStr">
      <is>
        <t>Savitha</t>
      </is>
    </oc>
    <nc r="J523" t="inlineStr">
      <is>
        <t>Faheem</t>
      </is>
    </nc>
  </rcc>
  <rcc rId="1650" sId="2">
    <oc r="J530" t="inlineStr">
      <is>
        <t>Savitha</t>
      </is>
    </oc>
    <nc r="J530" t="inlineStr">
      <is>
        <t>Faheem</t>
      </is>
    </nc>
  </rcc>
  <rcc rId="1651" sId="2">
    <oc r="J536" t="inlineStr">
      <is>
        <t>Savitha</t>
      </is>
    </oc>
    <nc r="J536" t="inlineStr">
      <is>
        <t>Faheem</t>
      </is>
    </nc>
  </rcc>
  <rcc rId="1652" sId="2">
    <oc r="J545" t="inlineStr">
      <is>
        <t>Savitha</t>
      </is>
    </oc>
    <nc r="J545" t="inlineStr">
      <is>
        <t>Faheem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2">
    <oc r="J433" t="inlineStr">
      <is>
        <t>Faheem</t>
      </is>
    </oc>
    <nc r="J433" t="inlineStr">
      <is>
        <t>Gopika</t>
      </is>
    </nc>
  </rcc>
  <rcc rId="1654" sId="2">
    <oc r="J443" t="inlineStr">
      <is>
        <t>Vinisha</t>
      </is>
    </oc>
    <nc r="J443" t="inlineStr">
      <is>
        <t>Gopika</t>
      </is>
    </nc>
  </rcc>
  <rcc rId="1655" sId="2">
    <oc r="J456" t="inlineStr">
      <is>
        <t>Vinisha</t>
      </is>
    </oc>
    <nc r="J456" t="inlineStr">
      <is>
        <t>Gopika</t>
      </is>
    </nc>
  </rcc>
  <rcc rId="1656" sId="2">
    <oc r="J457" t="inlineStr">
      <is>
        <t>Vinisha</t>
      </is>
    </oc>
    <nc r="J457" t="inlineStr">
      <is>
        <t>Gopika</t>
      </is>
    </nc>
  </rcc>
  <rcc rId="1657" sId="2">
    <oc r="J462" t="inlineStr">
      <is>
        <t>Vinisha</t>
      </is>
    </oc>
    <nc r="J462" t="inlineStr">
      <is>
        <t>Gopika</t>
      </is>
    </nc>
  </rcc>
  <rcc rId="1658" sId="2">
    <oc r="J466" t="inlineStr">
      <is>
        <t>Vinisha</t>
      </is>
    </oc>
    <nc r="J466" t="inlineStr">
      <is>
        <t>Gopika</t>
      </is>
    </nc>
  </rcc>
  <rcc rId="1659" sId="2">
    <oc r="J467" t="inlineStr">
      <is>
        <t>Vinisha</t>
      </is>
    </oc>
    <nc r="J467" t="inlineStr">
      <is>
        <t>Gopika</t>
      </is>
    </nc>
  </rcc>
  <rcc rId="1660" sId="2">
    <oc r="J470" t="inlineStr">
      <is>
        <t>Vinisha</t>
      </is>
    </oc>
    <nc r="J470" t="inlineStr">
      <is>
        <t>Gopika</t>
      </is>
    </nc>
  </rcc>
  <rcc rId="1661" sId="2">
    <oc r="J471" t="inlineStr">
      <is>
        <t>Vinisha</t>
      </is>
    </oc>
    <nc r="J471" t="inlineStr">
      <is>
        <t>Gopika</t>
      </is>
    </nc>
  </rcc>
  <rcc rId="1662" sId="2">
    <oc r="J472" t="inlineStr">
      <is>
        <t>Vinisha</t>
      </is>
    </oc>
    <nc r="J472" t="inlineStr">
      <is>
        <t>Gopika</t>
      </is>
    </nc>
  </rcc>
  <rcc rId="1663" sId="2">
    <oc r="J473" t="inlineStr">
      <is>
        <t>Vinisha</t>
      </is>
    </oc>
    <nc r="J473" t="inlineStr">
      <is>
        <t>Gopika</t>
      </is>
    </nc>
  </rcc>
  <rcc rId="1664" sId="2">
    <oc r="J474" t="inlineStr">
      <is>
        <t>Vinisha</t>
      </is>
    </oc>
    <nc r="J474" t="inlineStr">
      <is>
        <t>Gopika</t>
      </is>
    </nc>
  </rcc>
  <rcc rId="1665" sId="2">
    <oc r="J475" t="inlineStr">
      <is>
        <t>Vinisha</t>
      </is>
    </oc>
    <nc r="J475" t="inlineStr">
      <is>
        <t>Gopika</t>
      </is>
    </nc>
  </rcc>
  <rcc rId="1666" sId="2">
    <oc r="J476" t="inlineStr">
      <is>
        <t>Vinisha</t>
      </is>
    </oc>
    <nc r="J476" t="inlineStr">
      <is>
        <t>Gopika</t>
      </is>
    </nc>
  </rcc>
  <rcc rId="1667" sId="2">
    <oc r="J477" t="inlineStr">
      <is>
        <t>Vinisha</t>
      </is>
    </oc>
    <nc r="J477" t="inlineStr">
      <is>
        <t>Gopika</t>
      </is>
    </nc>
  </rcc>
  <rcc rId="1668" sId="2">
    <oc r="J478" t="inlineStr">
      <is>
        <t>Vinisha</t>
      </is>
    </oc>
    <nc r="J478" t="inlineStr">
      <is>
        <t>Gopika</t>
      </is>
    </nc>
  </rcc>
  <rcc rId="1669" sId="2">
    <oc r="J479" t="inlineStr">
      <is>
        <t>Vinisha</t>
      </is>
    </oc>
    <nc r="J479" t="inlineStr">
      <is>
        <t>Gopika</t>
      </is>
    </nc>
  </rcc>
  <rcc rId="1670" sId="2">
    <oc r="J480" t="inlineStr">
      <is>
        <t>Vinisha</t>
      </is>
    </oc>
    <nc r="J480" t="inlineStr">
      <is>
        <t>Gopika</t>
      </is>
    </nc>
  </rcc>
  <rcc rId="1671" sId="2">
    <oc r="J580" t="inlineStr">
      <is>
        <t>Vinisha</t>
      </is>
    </oc>
    <nc r="J580" t="inlineStr">
      <is>
        <t>Gopika</t>
      </is>
    </nc>
  </rcc>
  <rcc rId="1672" sId="2">
    <oc r="J583" t="inlineStr">
      <is>
        <t>Vinisha</t>
      </is>
    </oc>
    <nc r="J583" t="inlineStr">
      <is>
        <t>Gopika</t>
      </is>
    </nc>
  </rcc>
  <rcc rId="1673" sId="2">
    <oc r="J619" t="inlineStr">
      <is>
        <t>Vinisha</t>
      </is>
    </oc>
    <nc r="J619" t="inlineStr">
      <is>
        <t>Gopika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C2C683_AEAF_4CC9_B5BC_4B7B350B545D_.wvu.Cols" hidden="1" oldHidden="1">
    <formula>Test_Data!$D:$G,Test_Data!$U:$U</formula>
  </rdn>
  <rdn rId="0" localSheetId="2" customView="1" name="Z_ADC2C683_AEAF_4CC9_B5BC_4B7B350B545D_.wvu.FilterData" hidden="1" oldHidden="1">
    <formula>Test_Data!$A$1:$V$623</formula>
  </rdn>
  <rcv guid="{ADC2C683-AEAF-4CC9-B5BC-4B7B350B545D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2">
    <oc r="J58" t="inlineStr">
      <is>
        <t>Vinisha</t>
      </is>
    </oc>
    <nc r="J58" t="inlineStr">
      <is>
        <t>Ramya</t>
      </is>
    </nc>
  </rcc>
  <rcc rId="1677" sId="2">
    <oc r="J59" t="inlineStr">
      <is>
        <t>Vinisha</t>
      </is>
    </oc>
    <nc r="J59" t="inlineStr">
      <is>
        <t>Ramya</t>
      </is>
    </nc>
  </rcc>
  <rcc rId="1678" sId="2">
    <oc r="J63" t="inlineStr">
      <is>
        <t>Vinisha</t>
      </is>
    </oc>
    <nc r="J63" t="inlineStr">
      <is>
        <t>Ramya</t>
      </is>
    </nc>
  </rcc>
  <rcc rId="1679" sId="2">
    <oc r="J117" t="inlineStr">
      <is>
        <t>Vinisha</t>
      </is>
    </oc>
    <nc r="J117" t="inlineStr">
      <is>
        <t>Ramya</t>
      </is>
    </nc>
  </rcc>
  <rcc rId="1680" sId="2">
    <oc r="J333" t="inlineStr">
      <is>
        <t>Vinisha</t>
      </is>
    </oc>
    <nc r="J333" t="inlineStr">
      <is>
        <t>Priyanka</t>
      </is>
    </nc>
  </rcc>
  <rcc rId="1681" sId="2">
    <oc r="J334" t="inlineStr">
      <is>
        <t>Vinisha</t>
      </is>
    </oc>
    <nc r="J334" t="inlineStr">
      <is>
        <t>Priyanka</t>
      </is>
    </nc>
  </rcc>
  <rcc rId="1682" sId="2">
    <oc r="J340" t="inlineStr">
      <is>
        <t>Vinisha</t>
      </is>
    </oc>
    <nc r="J340" t="inlineStr">
      <is>
        <t>Priyanka</t>
      </is>
    </nc>
  </rcc>
  <rcc rId="1683" sId="2">
    <oc r="J266" t="inlineStr">
      <is>
        <t>Vinisha</t>
      </is>
    </oc>
    <nc r="J266" t="inlineStr">
      <is>
        <t>Priyanka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66">
    <dxf>
      <fill>
        <patternFill patternType="none">
          <fgColor indexed="64"/>
          <bgColor indexed="65"/>
        </patternFill>
      </fill>
    </dxf>
  </rfmt>
  <rcc rId="1684" sId="2">
    <nc r="I466" t="inlineStr">
      <is>
        <t>Passed</t>
      </is>
    </nc>
  </rcc>
  <rcc rId="1685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1686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1687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fmt sheetId="2" sqref="I471">
    <dxf>
      <fill>
        <patternFill patternType="none">
          <fgColor indexed="64"/>
          <bgColor indexed="65"/>
        </patternFill>
      </fill>
    </dxf>
  </rfmt>
  <rcc rId="1688" sId="2" numFmtId="19">
    <nc r="M466">
      <v>44746</v>
    </nc>
  </rcc>
  <rcc rId="1689" sId="2" numFmtId="19">
    <nc r="M467">
      <v>44746</v>
    </nc>
  </rcc>
  <rcc rId="1690" sId="2" numFmtId="19">
    <nc r="M470">
      <v>44746</v>
    </nc>
  </rcc>
  <rcc rId="1691" sId="2" numFmtId="19">
    <nc r="M471">
      <v>44746</v>
    </nc>
  </rcc>
  <rcc rId="1692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1693" sId="2">
    <nc r="I378" t="inlineStr">
      <is>
        <t>Passed</t>
      </is>
    </nc>
  </rcc>
  <rcc rId="1694" sId="2">
    <nc r="I379" t="inlineStr">
      <is>
        <t>Passed</t>
      </is>
    </nc>
  </rcc>
  <rcc rId="1695" sId="2">
    <nc r="I380" t="inlineStr">
      <is>
        <t>Passed</t>
      </is>
    </nc>
  </rcc>
  <rcc rId="1696" sId="2">
    <nc r="I381" t="inlineStr">
      <is>
        <t>Passed</t>
      </is>
    </nc>
  </rcc>
  <rcc rId="1697" sId="2">
    <nc r="I382" t="inlineStr">
      <is>
        <t>Passed</t>
      </is>
    </nc>
  </rcc>
  <rcc rId="1698" sId="2">
    <nc r="I384" t="inlineStr">
      <is>
        <t>Passed</t>
      </is>
    </nc>
  </rcc>
  <rcc rId="1699" sId="2" numFmtId="19">
    <nc r="M377">
      <v>44746</v>
    </nc>
  </rcc>
  <rcc rId="1700" sId="2" numFmtId="19">
    <nc r="M378">
      <v>44746</v>
    </nc>
  </rcc>
  <rcc rId="1701" sId="2" numFmtId="19">
    <nc r="M379">
      <v>44746</v>
    </nc>
  </rcc>
  <rcc rId="1702" sId="2" numFmtId="19">
    <nc r="M380">
      <v>44746</v>
    </nc>
  </rcc>
  <rcc rId="1703" sId="2" numFmtId="19">
    <nc r="M381">
      <v>44746</v>
    </nc>
  </rcc>
  <rcc rId="1704" sId="2" numFmtId="19">
    <nc r="M382">
      <v>44746</v>
    </nc>
  </rcc>
  <rcc rId="1705" sId="2" numFmtId="19">
    <nc r="M384">
      <v>44746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43">
    <dxf>
      <fill>
        <patternFill>
          <bgColor rgb="FFFFFF00"/>
        </patternFill>
      </fill>
    </dxf>
  </rfmt>
  <rfmt sheetId="2" sqref="C466">
    <dxf>
      <fill>
        <patternFill patternType="solid">
          <bgColor rgb="FFFFFF00"/>
        </patternFill>
      </fill>
    </dxf>
  </rfmt>
  <rfmt sheetId="2" sqref="C467">
    <dxf>
      <fill>
        <patternFill patternType="solid">
          <bgColor rgb="FFFFFF00"/>
        </patternFill>
      </fill>
    </dxf>
  </rfmt>
  <rcc rId="1706" sId="2" odxf="1" dxf="1">
    <oc r="B470">
      <f>HYPERLINK("https://hsdes.intel.com/resource/16013298850","16013298850")</f>
    </oc>
    <nc r="B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  <rcc rId="1707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170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170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cc rId="1710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1711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fmt sheetId="2" sqref="I477">
    <dxf>
      <fill>
        <patternFill patternType="none">
          <fgColor indexed="64"/>
          <bgColor indexed="65"/>
        </patternFill>
      </fill>
    </dxf>
  </rfmt>
  <rcc rId="1712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fmt sheetId="2" sqref="I478">
    <dxf>
      <fill>
        <patternFill patternType="none">
          <fgColor indexed="64"/>
          <bgColor indexed="65"/>
        </patternFill>
      </fill>
    </dxf>
  </rfmt>
  <rcc rId="1713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fmt sheetId="2" sqref="I479">
    <dxf>
      <fill>
        <patternFill patternType="none">
          <fgColor indexed="64"/>
          <bgColor indexed="65"/>
        </patternFill>
      </fill>
    </dxf>
  </rfmt>
  <rcc rId="1714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171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fmt sheetId="2" sqref="I580">
    <dxf>
      <fill>
        <patternFill patternType="none">
          <fgColor indexed="64"/>
          <bgColor indexed="65"/>
        </patternFill>
      </fill>
    </dxf>
  </rfmt>
  <rfmt sheetId="2" sqref="I467">
    <dxf>
      <fill>
        <patternFill patternType="none">
          <fgColor indexed="64"/>
          <bgColor indexed="65"/>
        </patternFill>
      </fill>
    </dxf>
  </rfmt>
  <rfmt sheetId="2" sqref="I466">
    <dxf>
      <fill>
        <patternFill patternType="none">
          <fgColor indexed="64"/>
          <bgColor indexed="65"/>
        </patternFill>
      </fill>
    </dxf>
  </rfmt>
  <rfmt sheetId="2" sqref="C473:C480">
    <dxf>
      <fill>
        <patternFill patternType="solid"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2">
    <oc r="J433" t="inlineStr">
      <is>
        <t>Gopika</t>
      </is>
    </oc>
    <nc r="J433" t="inlineStr">
      <is>
        <t>Savitha</t>
      </is>
    </nc>
  </rcc>
  <rcc rId="1717" sId="2">
    <oc r="J456" t="inlineStr">
      <is>
        <t>Gopika</t>
      </is>
    </oc>
    <nc r="J456" t="inlineStr">
      <is>
        <t>Savitha</t>
      </is>
    </nc>
  </rcc>
  <rcc rId="1718" sId="2">
    <oc r="J457" t="inlineStr">
      <is>
        <t>Gopika</t>
      </is>
    </oc>
    <nc r="J457" t="inlineStr">
      <is>
        <t>Savitha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1721" sId="2" numFmtId="19">
    <nc r="M340">
      <v>44746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2" odxf="1" dxf="1">
    <oc r="A198">
      <f>HYPERLINK("https://hsdes.intel.com/resource/14013159015","14013159015")</f>
    </oc>
    <nc r="A198">
      <f>HYPERLINK("https://hsdes.intel.com/resource/14013159015","14013159015")</f>
    </nc>
    <odxf>
      <font>
        <u val="none"/>
        <color theme="0"/>
      </font>
    </odxf>
    <ndxf>
      <font>
        <u/>
        <color theme="10"/>
      </font>
    </ndxf>
  </rcc>
  <rcc rId="86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  <rcc rId="87" sId="2" numFmtId="19">
    <nc r="M469">
      <v>44741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  <rfmt sheetId="2" sqref="I386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cc rId="1723" sId="2">
    <nc r="I417" t="inlineStr">
      <is>
        <t>Passed</t>
      </is>
    </nc>
  </rcc>
  <rcc rId="1724" sId="2">
    <nc r="I418" t="inlineStr">
      <is>
        <t>Passed</t>
      </is>
    </nc>
  </rcc>
  <rcc rId="1725" sId="2" numFmtId="19">
    <nc r="M417">
      <v>44746</v>
    </nc>
  </rcc>
  <rcc rId="1726" sId="2" numFmtId="19">
    <nc r="M418">
      <v>44746</v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9" sId="2" numFmtId="19">
    <nc r="M386">
      <v>44746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2">
    <oc r="J466" t="inlineStr">
      <is>
        <t>Gopika</t>
      </is>
    </oc>
    <nc r="J466" t="inlineStr">
      <is>
        <t>Vinisha</t>
      </is>
    </nc>
  </rcc>
  <rcc rId="1731" sId="2">
    <oc r="J467" t="inlineStr">
      <is>
        <t>Gopika</t>
      </is>
    </oc>
    <nc r="J467" t="inlineStr">
      <is>
        <t>Vinisha</t>
      </is>
    </nc>
  </rcc>
  <rcc rId="1732" sId="2">
    <oc r="J470" t="inlineStr">
      <is>
        <t>Gopika</t>
      </is>
    </oc>
    <nc r="J470" t="inlineStr">
      <is>
        <t>Vinisha</t>
      </is>
    </nc>
  </rcc>
  <rcc rId="1733" sId="2">
    <oc r="J471" t="inlineStr">
      <is>
        <t>Gopika</t>
      </is>
    </oc>
    <nc r="J471" t="inlineStr">
      <is>
        <t>Vinisha</t>
      </is>
    </nc>
  </rcc>
  <rcc rId="1734" sId="2">
    <oc r="J472" t="inlineStr">
      <is>
        <t>Gopika</t>
      </is>
    </oc>
    <nc r="J472" t="inlineStr">
      <is>
        <t>Vinisha</t>
      </is>
    </nc>
  </rcc>
  <rcc rId="1735" sId="2">
    <oc r="J473" t="inlineStr">
      <is>
        <t>Gopika</t>
      </is>
    </oc>
    <nc r="J473" t="inlineStr">
      <is>
        <t>Vinisha</t>
      </is>
    </nc>
  </rcc>
  <rcc rId="1736" sId="2">
    <oc r="J474" t="inlineStr">
      <is>
        <t>Gopika</t>
      </is>
    </oc>
    <nc r="J474" t="inlineStr">
      <is>
        <t>Vinisha</t>
      </is>
    </nc>
  </rcc>
  <rcc rId="1737" sId="2">
    <oc r="J475" t="inlineStr">
      <is>
        <t>Gopika</t>
      </is>
    </oc>
    <nc r="J475" t="inlineStr">
      <is>
        <t>Vinisha</t>
      </is>
    </nc>
  </rcc>
  <rcc rId="1738" sId="2">
    <oc r="J476" t="inlineStr">
      <is>
        <t>Gopika</t>
      </is>
    </oc>
    <nc r="J476" t="inlineStr">
      <is>
        <t>Vinisha</t>
      </is>
    </nc>
  </rcc>
  <rcc rId="1739" sId="2">
    <oc r="J477" t="inlineStr">
      <is>
        <t>Gopika</t>
      </is>
    </oc>
    <nc r="J477" t="inlineStr">
      <is>
        <t>Vinisha</t>
      </is>
    </nc>
  </rcc>
  <rcc rId="1740" sId="2">
    <oc r="J478" t="inlineStr">
      <is>
        <t>Gopika</t>
      </is>
    </oc>
    <nc r="J478" t="inlineStr">
      <is>
        <t>Vinisha</t>
      </is>
    </nc>
  </rcc>
  <rcc rId="1741" sId="2">
    <oc r="J479" t="inlineStr">
      <is>
        <t>Gopika</t>
      </is>
    </oc>
    <nc r="J479" t="inlineStr">
      <is>
        <t>Vinisha</t>
      </is>
    </nc>
  </rcc>
  <rcc rId="1742" sId="2">
    <oc r="J480" t="inlineStr">
      <is>
        <t>Gopika</t>
      </is>
    </oc>
    <nc r="J480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2" numFmtId="19">
    <nc r="M472">
      <v>44746</v>
    </nc>
  </rcc>
  <rcc rId="1746" sId="2" numFmtId="19">
    <nc r="M473">
      <v>44746</v>
    </nc>
  </rcc>
  <rcc rId="1747" sId="2" numFmtId="19">
    <nc r="M474">
      <v>44746</v>
    </nc>
  </rcc>
  <rcc rId="1748" sId="2" numFmtId="19">
    <nc r="M475">
      <v>44746</v>
    </nc>
  </rcc>
  <rcc rId="1749" sId="2" numFmtId="19">
    <nc r="M476">
      <v>44746</v>
    </nc>
  </rcc>
  <rcc rId="1750" sId="2" numFmtId="19">
    <nc r="M477">
      <v>44746</v>
    </nc>
  </rcc>
  <rcc rId="1751" sId="2" numFmtId="19">
    <nc r="M478">
      <v>44746</v>
    </nc>
  </rcc>
  <rcc rId="1752" sId="2" numFmtId="19">
    <nc r="M479">
      <v>44746</v>
    </nc>
  </rcc>
  <rcc rId="1753" sId="2" numFmtId="19">
    <nc r="M480">
      <v>44746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2" numFmtId="19">
    <nc r="M580">
      <v>44746</v>
    </nc>
  </rcc>
  <rfmt sheetId="2" sqref="C466">
    <dxf>
      <fill>
        <patternFill>
          <bgColor theme="0"/>
        </patternFill>
      </fill>
    </dxf>
  </rfmt>
  <rfmt sheetId="2" sqref="C467">
    <dxf>
      <fill>
        <patternFill>
          <bgColor theme="0"/>
        </patternFill>
      </fill>
    </dxf>
  </rfmt>
  <rfmt sheetId="2" sqref="C473:C480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9" sId="2">
    <oc r="J58" t="inlineStr">
      <is>
        <t>Ramya</t>
      </is>
    </oc>
    <nc r="J58" t="inlineStr">
      <is>
        <t>Gopika</t>
      </is>
    </nc>
  </rcc>
  <rcc rId="1760" sId="2">
    <oc r="J59" t="inlineStr">
      <is>
        <t>Ramya</t>
      </is>
    </oc>
    <nc r="J59" t="inlineStr">
      <is>
        <t>Gopika</t>
      </is>
    </nc>
  </rcc>
  <rcc rId="1761" sId="2">
    <oc r="J63" t="inlineStr">
      <is>
        <t>Ramya</t>
      </is>
    </oc>
    <nc r="J63" t="inlineStr">
      <is>
        <t>Gopika</t>
      </is>
    </nc>
  </rcc>
  <rcc rId="1762" sId="2">
    <oc r="J117" t="inlineStr">
      <is>
        <t>Ramya</t>
      </is>
    </oc>
    <nc r="J117" t="inlineStr">
      <is>
        <t>Gopika</t>
      </is>
    </nc>
  </rcc>
  <rcc rId="1763" sId="2">
    <oc r="J266" t="inlineStr">
      <is>
        <t>Priyanka</t>
      </is>
    </oc>
    <nc r="J266" t="inlineStr">
      <is>
        <t>Gopika</t>
      </is>
    </nc>
  </rcc>
  <rcc rId="1764" sId="2">
    <oc r="J333" t="inlineStr">
      <is>
        <t>Priyanka</t>
      </is>
    </oc>
    <nc r="J333" t="inlineStr">
      <is>
        <t>Gopika</t>
      </is>
    </nc>
  </rcc>
  <rcc rId="1765" sId="2">
    <oc r="J334" t="inlineStr">
      <is>
        <t>Priyanka</t>
      </is>
    </oc>
    <nc r="J334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2" odxf="1" dxf="1">
    <oc r="B63">
      <f>HYPERLINK("https://hsdes.intel.com/resource/14013161288","14013161288")</f>
    </oc>
    <nc r="B63">
      <f>HYPERLINK("https://hsdes.intel.com/resource/14013161288","14013161288")</f>
    </nc>
    <odxf>
      <font>
        <u val="none"/>
        <color theme="0"/>
      </font>
    </odxf>
    <ndxf>
      <font>
        <u/>
        <color theme="10"/>
      </font>
    </ndxf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1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1772" sId="2" numFmtId="19">
    <nc r="M619">
      <v>44746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 odxf="1" dxf="1">
    <oc r="A109">
      <f>HYPERLINK("https://hsdes.intel.com/resource/14013178001","14013178001")</f>
    </oc>
    <nc r="A109">
      <f>HYPERLINK("https://hsdes.intel.com/resource/14013178001","14013178001")</f>
    </nc>
    <odxf>
      <font>
        <u val="none"/>
        <color theme="0"/>
      </font>
    </odxf>
    <ndxf>
      <font>
        <u/>
        <color theme="10"/>
      </font>
    </ndxf>
  </rcc>
  <rcc rId="89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</dxf>
  </rfmt>
  <rcc rId="90" sId="2" numFmtId="19">
    <nc r="M109">
      <v>44741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1776" sId="2">
    <nc r="I13" t="inlineStr">
      <is>
        <t>passed</t>
      </is>
    </nc>
  </rcc>
  <rcc rId="1777" sId="2">
    <nc r="I159" t="inlineStr">
      <is>
        <t>passed</t>
      </is>
    </nc>
  </rcc>
  <rcc rId="1778" sId="2">
    <nc r="I229" t="inlineStr">
      <is>
        <t>passed</t>
      </is>
    </nc>
  </rcc>
  <rcc rId="1779" sId="2">
    <nc r="I230" t="inlineStr">
      <is>
        <t>passed</t>
      </is>
    </nc>
  </rcc>
  <rcc rId="1780" sId="2">
    <nc r="I307" t="inlineStr">
      <is>
        <t>passed</t>
      </is>
    </nc>
  </rcc>
  <rcc rId="1781" sId="2">
    <nc r="I308" t="inlineStr">
      <is>
        <t>passed</t>
      </is>
    </nc>
  </rcc>
  <rcc rId="1782" sId="2">
    <nc r="I309" t="inlineStr">
      <is>
        <t>passed</t>
      </is>
    </nc>
  </rcc>
  <rcc rId="1783" sId="2">
    <nc r="I310" t="inlineStr">
      <is>
        <t>passed</t>
      </is>
    </nc>
  </rcc>
  <rcc rId="1784" sId="2">
    <nc r="I311" t="inlineStr">
      <is>
        <t>passed</t>
      </is>
    </nc>
  </rcc>
  <rcc rId="1785" sId="2">
    <nc r="I312" t="inlineStr">
      <is>
        <t>passed</t>
      </is>
    </nc>
  </rcc>
  <rcc rId="1786" sId="2">
    <nc r="I375" t="inlineStr">
      <is>
        <t>passed</t>
      </is>
    </nc>
  </rcc>
  <rcc rId="1787" sId="2">
    <nc r="I400" t="inlineStr">
      <is>
        <t>passed</t>
      </is>
    </nc>
  </rcc>
  <rcc rId="1788" sId="2">
    <nc r="I419" t="inlineStr">
      <is>
        <t>passed</t>
      </is>
    </nc>
  </rcc>
  <rcc rId="1789" sId="2">
    <nc r="I433" t="inlineStr">
      <is>
        <t>passed</t>
      </is>
    </nc>
  </rcc>
  <rcc rId="1790" sId="2">
    <nc r="I456" t="inlineStr">
      <is>
        <t>passed</t>
      </is>
    </nc>
  </rcc>
  <rcc rId="1791" sId="2">
    <nc r="I457" t="inlineStr">
      <is>
        <t>passed</t>
      </is>
    </nc>
  </rcc>
  <rcc rId="1792" sId="2">
    <nc r="I595" t="inlineStr">
      <is>
        <t>passed</t>
      </is>
    </nc>
  </rcc>
  <rcc rId="1793" sId="2">
    <nc r="I614" t="inlineStr">
      <is>
        <t>passed</t>
      </is>
    </nc>
  </rcc>
  <rcc rId="1794" sId="2">
    <nc r="I615" t="inlineStr">
      <is>
        <t>passed</t>
      </is>
    </nc>
  </rcc>
  <rcc rId="1795" sId="2">
    <nc r="I616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2" numFmtId="19">
    <nc r="M11">
      <v>44746</v>
    </nc>
  </rcc>
  <rcc rId="1797" sId="2" numFmtId="19">
    <nc r="M13">
      <v>44746</v>
    </nc>
  </rcc>
  <rcc rId="1798" sId="2" numFmtId="19">
    <nc r="M159">
      <v>44746</v>
    </nc>
  </rcc>
  <rcc rId="1799" sId="2" numFmtId="19">
    <nc r="M229">
      <v>44746</v>
    </nc>
  </rcc>
  <rcc rId="1800" sId="2" numFmtId="19">
    <nc r="M230">
      <v>44746</v>
    </nc>
  </rcc>
  <rcc rId="1801" sId="2" numFmtId="19">
    <nc r="M307">
      <v>44746</v>
    </nc>
  </rcc>
  <rcc rId="1802" sId="2" numFmtId="19">
    <nc r="M308">
      <v>44746</v>
    </nc>
  </rcc>
  <rcc rId="1803" sId="2" numFmtId="19">
    <nc r="M309">
      <v>44746</v>
    </nc>
  </rcc>
  <rcc rId="1804" sId="2" numFmtId="19">
    <nc r="M310">
      <v>44746</v>
    </nc>
  </rcc>
  <rcc rId="1805" sId="2" numFmtId="19">
    <nc r="M311">
      <v>44746</v>
    </nc>
  </rcc>
  <rcc rId="1806" sId="2" numFmtId="19">
    <nc r="M312">
      <v>44746</v>
    </nc>
  </rcc>
  <rcc rId="1807" sId="2" numFmtId="19">
    <nc r="M375">
      <v>44746</v>
    </nc>
  </rcc>
  <rcc rId="1808" sId="2" numFmtId="19">
    <nc r="M400">
      <v>44746</v>
    </nc>
  </rcc>
  <rcc rId="1809" sId="2" numFmtId="19">
    <nc r="M419">
      <v>44746</v>
    </nc>
  </rcc>
  <rcc rId="1810" sId="2" numFmtId="19">
    <nc r="M433">
      <v>44746</v>
    </nc>
  </rcc>
  <rcc rId="1811" sId="2" numFmtId="19">
    <nc r="M456">
      <v>44746</v>
    </nc>
  </rcc>
  <rcc rId="1812" sId="2" numFmtId="19">
    <nc r="M457">
      <v>44746</v>
    </nc>
  </rcc>
  <rcc rId="1813" sId="2" numFmtId="19">
    <nc r="M595">
      <v>44746</v>
    </nc>
  </rcc>
  <rcc rId="1814" sId="2" numFmtId="19">
    <nc r="M614">
      <v>44746</v>
    </nc>
  </rcc>
  <rcc rId="1815" sId="2" numFmtId="19">
    <nc r="M615">
      <v>44746</v>
    </nc>
  </rcc>
  <rcc rId="1816" sId="2" numFmtId="19">
    <nc r="M616">
      <v>44746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2">
    <oc r="J394" t="inlineStr">
      <is>
        <t>Vinisha</t>
      </is>
    </oc>
    <nc r="J394" t="inlineStr">
      <is>
        <t>Savitha</t>
      </is>
    </nc>
  </rcc>
  <rcc rId="1818" sId="2">
    <oc r="J395" t="inlineStr">
      <is>
        <t>Vinisha</t>
      </is>
    </oc>
    <nc r="J395" t="inlineStr">
      <is>
        <t>Savitha</t>
      </is>
    </nc>
  </rcc>
  <rcc rId="1819" sId="2">
    <oc r="J420" t="inlineStr">
      <is>
        <t>Vinisha</t>
      </is>
    </oc>
    <nc r="J420" t="inlineStr">
      <is>
        <t>Savitha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1825" sId="2">
    <nc r="I55" t="inlineStr">
      <is>
        <t>passed</t>
      </is>
    </nc>
  </rcc>
  <rcc rId="1826" sId="2">
    <nc r="I67" t="inlineStr">
      <is>
        <t>passed</t>
      </is>
    </nc>
  </rcc>
  <rcc rId="1827" sId="2">
    <nc r="I158" t="inlineStr">
      <is>
        <t>passed</t>
      </is>
    </nc>
  </rcc>
  <rcc rId="1828" sId="2">
    <nc r="I197" t="inlineStr">
      <is>
        <t>passed</t>
      </is>
    </nc>
  </rcc>
  <rcc rId="1829" sId="2">
    <nc r="I255" t="inlineStr">
      <is>
        <t>passed</t>
      </is>
    </nc>
  </rcc>
  <rcc rId="1830" sId="2">
    <nc r="I272" t="inlineStr">
      <is>
        <t>passed</t>
      </is>
    </nc>
  </rcc>
  <rcc rId="1831" sId="2">
    <nc r="I273" t="inlineStr">
      <is>
        <t>passed</t>
      </is>
    </nc>
  </rcc>
  <rcc rId="1832" sId="2">
    <nc r="I278" t="inlineStr">
      <is>
        <t>passed</t>
      </is>
    </nc>
  </rcc>
  <rcc rId="1833" sId="2">
    <nc r="I491" t="inlineStr">
      <is>
        <t>passed</t>
      </is>
    </nc>
  </rcc>
  <rcc rId="1834" sId="2">
    <nc r="I492" t="inlineStr">
      <is>
        <t>passed</t>
      </is>
    </nc>
  </rcc>
  <rcc rId="1835" sId="2">
    <nc r="I518" t="inlineStr">
      <is>
        <t>passed</t>
      </is>
    </nc>
  </rcc>
  <rcc rId="1836" sId="2">
    <nc r="I523" t="inlineStr">
      <is>
        <t>passed</t>
      </is>
    </nc>
  </rcc>
  <rcc rId="1837" sId="2">
    <nc r="I530" t="inlineStr">
      <is>
        <t>passed</t>
      </is>
    </nc>
  </rcc>
  <rcc rId="1838" sId="2">
    <nc r="I536" t="inlineStr">
      <is>
        <t>passed</t>
      </is>
    </nc>
  </rcc>
  <rcc rId="1839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fmt sheetId="2" sqref="I545">
    <dxf>
      <fill>
        <patternFill patternType="none">
          <fgColor indexed="64"/>
          <bgColor indexed="65"/>
        </patternFill>
      </fill>
    </dxf>
  </rfmt>
  <rcc rId="1840" sId="2" numFmtId="19">
    <nc r="M54">
      <v>44746</v>
    </nc>
  </rcc>
  <rcc rId="1841" sId="2" numFmtId="19">
    <nc r="M55">
      <v>44746</v>
    </nc>
  </rcc>
  <rcc rId="1842" sId="2" numFmtId="19">
    <nc r="M67">
      <v>44746</v>
    </nc>
  </rcc>
  <rcc rId="1843" sId="2" numFmtId="19">
    <nc r="M158">
      <v>44746</v>
    </nc>
  </rcc>
  <rcc rId="1844" sId="2" numFmtId="19">
    <nc r="M197">
      <v>44746</v>
    </nc>
  </rcc>
  <rcc rId="1845" sId="2" numFmtId="19">
    <nc r="M255">
      <v>44746</v>
    </nc>
  </rcc>
  <rcc rId="1846" sId="2" numFmtId="19">
    <nc r="M272">
      <v>44746</v>
    </nc>
  </rcc>
  <rcc rId="1847" sId="2" numFmtId="19">
    <nc r="M273">
      <v>44746</v>
    </nc>
  </rcc>
  <rcc rId="1848" sId="2" numFmtId="19">
    <nc r="M278">
      <v>44746</v>
    </nc>
  </rcc>
  <rcc rId="1849" sId="2" numFmtId="19">
    <nc r="M491">
      <v>44746</v>
    </nc>
  </rcc>
  <rcc rId="1850" sId="2" numFmtId="19">
    <nc r="M492">
      <v>44746</v>
    </nc>
  </rcc>
  <rcc rId="1851" sId="2" numFmtId="19">
    <nc r="M518">
      <v>44746</v>
    </nc>
  </rcc>
  <rcc rId="1852" sId="2" numFmtId="19">
    <nc r="M523">
      <v>44746</v>
    </nc>
  </rcc>
  <rcc rId="1853" sId="2" numFmtId="19">
    <nc r="M530">
      <v>44746</v>
    </nc>
  </rcc>
  <rcc rId="1854" sId="2" numFmtId="19">
    <nc r="M536">
      <v>44746</v>
    </nc>
  </rcc>
  <rcc rId="1855" sId="2" numFmtId="19">
    <nc r="M545">
      <v>44746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185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1858" sId="2">
    <nc r="I443" t="inlineStr">
      <is>
        <t>passed</t>
      </is>
    </nc>
  </rcc>
  <rfmt sheetId="2" sqref="I443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8:C59">
    <dxf>
      <fill>
        <patternFill patternType="solid">
          <bgColor rgb="FFFFFF00"/>
        </patternFill>
      </fill>
    </dxf>
  </rfmt>
  <rfmt sheetId="2" sqref="C583">
    <dxf>
      <fill>
        <patternFill patternType="solid">
          <bgColor rgb="FFFFFF00"/>
        </patternFill>
      </fill>
    </dxf>
  </rfmt>
  <rcc rId="1859" sId="2" numFmtId="19">
    <nc r="M63">
      <v>44746</v>
    </nc>
  </rcc>
  <rcc rId="1860" sId="2" numFmtId="19">
    <nc r="M266">
      <v>44746</v>
    </nc>
  </rcc>
  <rcc rId="1861" sId="2" numFmtId="19">
    <nc r="M443">
      <v>44746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cc rId="92" sId="2" numFmtId="19">
    <nc r="M168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9">
    <dxf>
      <fill>
        <patternFill patternType="none">
          <bgColor auto="1"/>
        </patternFill>
      </fill>
    </dxf>
  </rfmt>
  <rfmt sheetId="2" sqref="C58">
    <dxf>
      <fill>
        <patternFill patternType="none">
          <bgColor auto="1"/>
        </patternFill>
      </fill>
    </dxf>
  </rfmt>
  <rfmt sheetId="2" sqref="C583">
    <dxf>
      <fill>
        <patternFill patternType="none">
          <bgColor auto="1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" sId="2">
    <oc r="J58" t="inlineStr">
      <is>
        <t>Gopika</t>
      </is>
    </oc>
    <nc r="J58" t="inlineStr">
      <is>
        <t>Savitha</t>
      </is>
    </nc>
  </rcc>
  <rcc rId="1869" sId="2">
    <oc r="J59" t="inlineStr">
      <is>
        <t>Gopika</t>
      </is>
    </oc>
    <nc r="J59" t="inlineStr">
      <is>
        <t>Savitha</t>
      </is>
    </nc>
  </rcc>
  <rcc rId="1870" sId="2">
    <oc r="J117" t="inlineStr">
      <is>
        <t>Gopika</t>
      </is>
    </oc>
    <nc r="J117" t="inlineStr">
      <is>
        <t>Savitha</t>
      </is>
    </nc>
  </rcc>
  <rcc rId="1871" sId="2">
    <oc r="J333" t="inlineStr">
      <is>
        <t>Gopika</t>
      </is>
    </oc>
    <nc r="J333" t="inlineStr">
      <is>
        <t>Savitha</t>
      </is>
    </nc>
  </rcc>
  <rcc rId="1872" sId="2">
    <oc r="J334" t="inlineStr">
      <is>
        <t>Gopika</t>
      </is>
    </oc>
    <nc r="J334" t="inlineStr">
      <is>
        <t>Savitha</t>
      </is>
    </nc>
  </rcc>
  <rcc rId="1873" sId="2">
    <oc r="J462" t="inlineStr">
      <is>
        <t>Gopika</t>
      </is>
    </oc>
    <nc r="J462" t="inlineStr">
      <is>
        <t>Savitha</t>
      </is>
    </nc>
  </rcc>
  <rcc rId="1874" sId="2">
    <oc r="J583" t="inlineStr">
      <is>
        <t>Gopika</t>
      </is>
    </oc>
    <nc r="J583" t="inlineStr">
      <is>
        <t>Savitha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1876" sId="2">
    <nc r="I59" t="inlineStr">
      <is>
        <t>passed</t>
      </is>
    </nc>
  </rcc>
  <rcc rId="1877" sId="2">
    <nc r="I117" t="inlineStr">
      <is>
        <t>passed</t>
      </is>
    </nc>
  </rcc>
  <rcc rId="1878" sId="2">
    <nc r="I333" t="inlineStr">
      <is>
        <t>passed</t>
      </is>
    </nc>
  </rcc>
  <rcc rId="1879" sId="2">
    <nc r="I334" t="inlineStr">
      <is>
        <t>passed</t>
      </is>
    </nc>
  </rcc>
  <rcc rId="1880" sId="2">
    <nc r="I394" t="inlineStr">
      <is>
        <t>passed</t>
      </is>
    </nc>
  </rcc>
  <rcc rId="1881" sId="2">
    <nc r="I395" t="inlineStr">
      <is>
        <t>passed</t>
      </is>
    </nc>
  </rcc>
  <rcc rId="1882" sId="2">
    <nc r="I420" t="inlineStr">
      <is>
        <t>passed</t>
      </is>
    </nc>
  </rcc>
  <rcc rId="1883" sId="2">
    <nc r="I462" t="inlineStr">
      <is>
        <t>passed</t>
      </is>
    </nc>
  </rcc>
  <rcc rId="1884" sId="2">
    <nc r="I58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2" numFmtId="19">
    <nc r="M58">
      <v>44747</v>
    </nc>
  </rcc>
  <rcc rId="1886" sId="2" numFmtId="19">
    <nc r="M59">
      <v>44747</v>
    </nc>
  </rcc>
  <rcc rId="1887" sId="2" numFmtId="19">
    <nc r="M117">
      <v>44747</v>
    </nc>
  </rcc>
  <rcc rId="1888" sId="2" numFmtId="19">
    <nc r="M333">
      <v>44747</v>
    </nc>
  </rcc>
  <rcc rId="1889" sId="2" numFmtId="19">
    <nc r="M334">
      <v>44747</v>
    </nc>
  </rcc>
  <rcc rId="1890" sId="2" numFmtId="19">
    <nc r="M394">
      <v>44747</v>
    </nc>
  </rcc>
  <rcc rId="1891" sId="2" numFmtId="19">
    <nc r="M395">
      <v>44747</v>
    </nc>
  </rcc>
  <rcc rId="1892" sId="2" numFmtId="19">
    <nc r="M420">
      <v>44747</v>
    </nc>
  </rcc>
  <rcc rId="1893" sId="2" numFmtId="19">
    <nc r="M462">
      <v>44747</v>
    </nc>
  </rcc>
  <rcc rId="1894" sId="2" numFmtId="19">
    <nc r="M583">
      <v>44747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1900" sId="2">
    <nc r="I4" t="inlineStr">
      <is>
        <t>passed</t>
      </is>
    </nc>
  </rcc>
  <rcc rId="1901" sId="2">
    <nc r="I5" t="inlineStr">
      <is>
        <t>passed</t>
      </is>
    </nc>
  </rcc>
  <rcc rId="1902" sId="2">
    <nc r="I6" t="inlineStr">
      <is>
        <t>passed</t>
      </is>
    </nc>
  </rcc>
  <rcc rId="1903" sId="2">
    <nc r="I7" t="inlineStr">
      <is>
        <t>passed</t>
      </is>
    </nc>
  </rcc>
  <rcc rId="1904" sId="2">
    <nc r="I9" t="inlineStr">
      <is>
        <t>passed</t>
      </is>
    </nc>
  </rcc>
  <rcc rId="1905" sId="2">
    <nc r="I12" t="inlineStr">
      <is>
        <t>passed</t>
      </is>
    </nc>
  </rcc>
  <rcc rId="1906" sId="2">
    <nc r="I14" t="inlineStr">
      <is>
        <t>passed</t>
      </is>
    </nc>
  </rcc>
  <rcc rId="1907" sId="2">
    <nc r="I31" t="inlineStr">
      <is>
        <t>passed</t>
      </is>
    </nc>
  </rcc>
  <rcc rId="1908" sId="2">
    <nc r="I32" t="inlineStr">
      <is>
        <t>passed</t>
      </is>
    </nc>
  </rcc>
  <rcc rId="1909" sId="2">
    <nc r="I39" t="inlineStr">
      <is>
        <t>passed</t>
      </is>
    </nc>
  </rcc>
  <rcc rId="1910" sId="2">
    <nc r="I40" t="inlineStr">
      <is>
        <t>passed</t>
      </is>
    </nc>
  </rcc>
  <rcc rId="1911" sId="2">
    <nc r="I41" t="inlineStr">
      <is>
        <t>passed</t>
      </is>
    </nc>
  </rcc>
  <rcc rId="1912" sId="2">
    <nc r="I42" t="inlineStr">
      <is>
        <t>passed</t>
      </is>
    </nc>
  </rcc>
  <rcc rId="1913" sId="2">
    <nc r="I43" t="inlineStr">
      <is>
        <t>passed</t>
      </is>
    </nc>
  </rcc>
  <rcc rId="1914" sId="2">
    <nc r="I50" t="inlineStr">
      <is>
        <t>passed</t>
      </is>
    </nc>
  </rcc>
  <rcc rId="1915" sId="2">
    <nc r="I60" t="inlineStr">
      <is>
        <t>passed</t>
      </is>
    </nc>
  </rcc>
  <rcc rId="1916" sId="2">
    <nc r="I64" t="inlineStr">
      <is>
        <t>passed</t>
      </is>
    </nc>
  </rcc>
  <rcc rId="1917" sId="2">
    <nc r="I65" t="inlineStr">
      <is>
        <t>passed</t>
      </is>
    </nc>
  </rcc>
  <rcc rId="1918" sId="2">
    <nc r="I74" t="inlineStr">
      <is>
        <t>passed</t>
      </is>
    </nc>
  </rcc>
  <rcc rId="1919" sId="2">
    <nc r="I75" t="inlineStr">
      <is>
        <t>passed</t>
      </is>
    </nc>
  </rcc>
  <rcc rId="1920" sId="2">
    <nc r="I80" t="inlineStr">
      <is>
        <t>passed</t>
      </is>
    </nc>
  </rcc>
  <rcc rId="1921" sId="2">
    <nc r="I82" t="inlineStr">
      <is>
        <t>passed</t>
      </is>
    </nc>
  </rcc>
  <rcc rId="1922" sId="2">
    <nc r="I84" t="inlineStr">
      <is>
        <t>passed</t>
      </is>
    </nc>
  </rcc>
  <rcc rId="1923" sId="2">
    <nc r="I85" t="inlineStr">
      <is>
        <t>passed</t>
      </is>
    </nc>
  </rcc>
  <rcc rId="1924" sId="2">
    <nc r="I88" t="inlineStr">
      <is>
        <t>passed</t>
      </is>
    </nc>
  </rcc>
  <rcc rId="1925" sId="2">
    <nc r="I89" t="inlineStr">
      <is>
        <t>passed</t>
      </is>
    </nc>
  </rcc>
  <rcc rId="1926" sId="2">
    <nc r="I102" t="inlineStr">
      <is>
        <t>passed</t>
      </is>
    </nc>
  </rcc>
  <rcc rId="1927" sId="2">
    <nc r="I104" t="inlineStr">
      <is>
        <t>passed</t>
      </is>
    </nc>
  </rcc>
  <rcc rId="1928" sId="2">
    <nc r="I108" t="inlineStr">
      <is>
        <t>passed</t>
      </is>
    </nc>
  </rcc>
  <rcc rId="1929" sId="2">
    <nc r="I111" t="inlineStr">
      <is>
        <t>passed</t>
      </is>
    </nc>
  </rcc>
  <rcc rId="1930" sId="2">
    <nc r="I115" t="inlineStr">
      <is>
        <t>passed</t>
      </is>
    </nc>
  </rcc>
  <rcc rId="1931" sId="2">
    <nc r="I116" t="inlineStr">
      <is>
        <t>passed</t>
      </is>
    </nc>
  </rcc>
  <rcc rId="1932" sId="2">
    <nc r="I119" t="inlineStr">
      <is>
        <t>passed</t>
      </is>
    </nc>
  </rcc>
  <rcc rId="1933" sId="2">
    <nc r="I128" t="inlineStr">
      <is>
        <t>passed</t>
      </is>
    </nc>
  </rcc>
  <rcc rId="1934" sId="2">
    <nc r="I132" t="inlineStr">
      <is>
        <t>passed</t>
      </is>
    </nc>
  </rcc>
  <rcc rId="1935" sId="2">
    <nc r="I151" t="inlineStr">
      <is>
        <t>passed</t>
      </is>
    </nc>
  </rcc>
  <rcc rId="1936" sId="2">
    <nc r="I152" t="inlineStr">
      <is>
        <t>passed</t>
      </is>
    </nc>
  </rcc>
  <rcc rId="1937" sId="2">
    <nc r="I156" t="inlineStr">
      <is>
        <t>passed</t>
      </is>
    </nc>
  </rcc>
  <rcc rId="1938" sId="2">
    <nc r="I161" t="inlineStr">
      <is>
        <t>passed</t>
      </is>
    </nc>
  </rcc>
  <rcc rId="1939" sId="2">
    <nc r="I163" t="inlineStr">
      <is>
        <t>passed</t>
      </is>
    </nc>
  </rcc>
  <rcc rId="1940" sId="2">
    <nc r="I164" t="inlineStr">
      <is>
        <t>passed</t>
      </is>
    </nc>
  </rcc>
  <rcc rId="1941" sId="2">
    <nc r="I165" t="inlineStr">
      <is>
        <t>passed</t>
      </is>
    </nc>
  </rcc>
  <rcc rId="1942" sId="2">
    <nc r="I170" t="inlineStr">
      <is>
        <t>passed</t>
      </is>
    </nc>
  </rcc>
  <rcc rId="1943" sId="2">
    <nc r="I171" t="inlineStr">
      <is>
        <t>passed</t>
      </is>
    </nc>
  </rcc>
  <rcc rId="1944" sId="2">
    <nc r="I173" t="inlineStr">
      <is>
        <t>passed</t>
      </is>
    </nc>
  </rcc>
  <rcc rId="1945" sId="2">
    <nc r="I174" t="inlineStr">
      <is>
        <t>passed</t>
      </is>
    </nc>
  </rcc>
  <rcc rId="1946" sId="2">
    <nc r="I182" t="inlineStr">
      <is>
        <t>passed</t>
      </is>
    </nc>
  </rcc>
  <rcc rId="1947" sId="2">
    <nc r="I186" t="inlineStr">
      <is>
        <t>passed</t>
      </is>
    </nc>
  </rcc>
  <rcc rId="1948" sId="2">
    <nc r="I189" t="inlineStr">
      <is>
        <t>passed</t>
      </is>
    </nc>
  </rcc>
  <rcc rId="1949" sId="2">
    <nc r="I220" t="inlineStr">
      <is>
        <t>passed</t>
      </is>
    </nc>
  </rcc>
  <rcc rId="1950" sId="2">
    <nc r="I222" t="inlineStr">
      <is>
        <t>passed</t>
      </is>
    </nc>
  </rcc>
  <rcc rId="1951" sId="2">
    <nc r="I224" t="inlineStr">
      <is>
        <t>passed</t>
      </is>
    </nc>
  </rcc>
  <rcc rId="1952" sId="2">
    <nc r="I226" t="inlineStr">
      <is>
        <t>passed</t>
      </is>
    </nc>
  </rcc>
  <rcc rId="1953" sId="2">
    <nc r="I227" t="inlineStr">
      <is>
        <t>passed</t>
      </is>
    </nc>
  </rcc>
  <rcc rId="1954" sId="2">
    <nc r="I243" t="inlineStr">
      <is>
        <t>passed</t>
      </is>
    </nc>
  </rcc>
  <rcc rId="1955" sId="2">
    <nc r="I254" t="inlineStr">
      <is>
        <t>passed</t>
      </is>
    </nc>
  </rcc>
  <rcc rId="1956" sId="2">
    <nc r="I256" t="inlineStr">
      <is>
        <t>passed</t>
      </is>
    </nc>
  </rcc>
  <rcc rId="1957" sId="2">
    <nc r="I287" t="inlineStr">
      <is>
        <t>passed</t>
      </is>
    </nc>
  </rcc>
  <rcc rId="1958" sId="2">
    <nc r="I288" t="inlineStr">
      <is>
        <t>passed</t>
      </is>
    </nc>
  </rcc>
  <rcc rId="1959" sId="2">
    <nc r="I298" t="inlineStr">
      <is>
        <t>passed</t>
      </is>
    </nc>
  </rcc>
  <rcc rId="1960" sId="2">
    <nc r="I305" t="inlineStr">
      <is>
        <t>passed</t>
      </is>
    </nc>
  </rcc>
  <rcc rId="1961" sId="2">
    <nc r="I325" t="inlineStr">
      <is>
        <t>passed</t>
      </is>
    </nc>
  </rcc>
  <rcc rId="1962" sId="2">
    <nc r="I326" t="inlineStr">
      <is>
        <t>passed</t>
      </is>
    </nc>
  </rcc>
  <rcc rId="1963" sId="2">
    <nc r="I329" t="inlineStr">
      <is>
        <t>passed</t>
      </is>
    </nc>
  </rcc>
  <rcc rId="1964" sId="2">
    <nc r="I337" t="inlineStr">
      <is>
        <t>passed</t>
      </is>
    </nc>
  </rcc>
  <rcc rId="1965" sId="2">
    <nc r="I339" t="inlineStr">
      <is>
        <t>passed</t>
      </is>
    </nc>
  </rcc>
  <rcc rId="1966" sId="2">
    <nc r="I341" t="inlineStr">
      <is>
        <t>passed</t>
      </is>
    </nc>
  </rcc>
  <rcc rId="1967" sId="2">
    <nc r="I385" t="inlineStr">
      <is>
        <t>passed</t>
      </is>
    </nc>
  </rcc>
  <rcc rId="1968" sId="2">
    <nc r="I389" t="inlineStr">
      <is>
        <t>passed</t>
      </is>
    </nc>
  </rcc>
  <rcc rId="1969" sId="2">
    <nc r="I390" t="inlineStr">
      <is>
        <t>passed</t>
      </is>
    </nc>
  </rcc>
  <rcc rId="1970" sId="2">
    <nc r="I392" t="inlineStr">
      <is>
        <t>passed</t>
      </is>
    </nc>
  </rcc>
  <rcc rId="1971" sId="2">
    <nc r="I399" t="inlineStr">
      <is>
        <t>passed</t>
      </is>
    </nc>
  </rcc>
  <rcc rId="1972" sId="2">
    <nc r="I401" t="inlineStr">
      <is>
        <t>passed</t>
      </is>
    </nc>
  </rcc>
  <rcc rId="1973" sId="2">
    <nc r="I408" t="inlineStr">
      <is>
        <t>passed</t>
      </is>
    </nc>
  </rcc>
  <rcc rId="1974" sId="2">
    <nc r="I411" t="inlineStr">
      <is>
        <t>passed</t>
      </is>
    </nc>
  </rcc>
  <rcc rId="1975" sId="2">
    <nc r="I415" t="inlineStr">
      <is>
        <t>passed</t>
      </is>
    </nc>
  </rcc>
  <rcc rId="1976" sId="2">
    <nc r="I438" t="inlineStr">
      <is>
        <t>passed</t>
      </is>
    </nc>
  </rcc>
  <rcc rId="1977" sId="2">
    <nc r="I441" t="inlineStr">
      <is>
        <t>passed</t>
      </is>
    </nc>
  </rcc>
  <rcc rId="1978" sId="2">
    <nc r="I448" t="inlineStr">
      <is>
        <t>passed</t>
      </is>
    </nc>
  </rcc>
  <rcc rId="1979" sId="2">
    <nc r="I481" t="inlineStr">
      <is>
        <t>passed</t>
      </is>
    </nc>
  </rcc>
  <rcc rId="1980" sId="2">
    <nc r="I482" t="inlineStr">
      <is>
        <t>passed</t>
      </is>
    </nc>
  </rcc>
  <rcc rId="1981" sId="2">
    <nc r="I484" t="inlineStr">
      <is>
        <t>passed</t>
      </is>
    </nc>
  </rcc>
  <rcc rId="1982" sId="2">
    <nc r="I485" t="inlineStr">
      <is>
        <t>passed</t>
      </is>
    </nc>
  </rcc>
  <rcc rId="1983" sId="2">
    <nc r="I488" t="inlineStr">
      <is>
        <t>passed</t>
      </is>
    </nc>
  </rcc>
  <rcc rId="1984" sId="2">
    <nc r="I493" t="inlineStr">
      <is>
        <t>passed</t>
      </is>
    </nc>
  </rcc>
  <rcc rId="1985" sId="2">
    <nc r="I498" t="inlineStr">
      <is>
        <t>passed</t>
      </is>
    </nc>
  </rcc>
  <rcc rId="1986" sId="2">
    <nc r="I499" t="inlineStr">
      <is>
        <t>passed</t>
      </is>
    </nc>
  </rcc>
  <rcc rId="1987" sId="2">
    <nc r="I500" t="inlineStr">
      <is>
        <t>passed</t>
      </is>
    </nc>
  </rcc>
  <rcc rId="1988" sId="2">
    <nc r="I508" t="inlineStr">
      <is>
        <t>passed</t>
      </is>
    </nc>
  </rcc>
  <rcc rId="1989" sId="2">
    <nc r="I509" t="inlineStr">
      <is>
        <t>passed</t>
      </is>
    </nc>
  </rcc>
  <rcc rId="1990" sId="2">
    <nc r="I510" t="inlineStr">
      <is>
        <t>passed</t>
      </is>
    </nc>
  </rcc>
  <rcc rId="1991" sId="2">
    <nc r="I511" t="inlineStr">
      <is>
        <t>passed</t>
      </is>
    </nc>
  </rcc>
  <rcc rId="1992" sId="2">
    <nc r="I512" t="inlineStr">
      <is>
        <t>passed</t>
      </is>
    </nc>
  </rcc>
  <rcc rId="1993" sId="2">
    <nc r="I514" t="inlineStr">
      <is>
        <t>passed</t>
      </is>
    </nc>
  </rcc>
  <rcc rId="1994" sId="2">
    <nc r="I528" t="inlineStr">
      <is>
        <t>passed</t>
      </is>
    </nc>
  </rcc>
  <rcc rId="1995" sId="2">
    <nc r="I531" t="inlineStr">
      <is>
        <t>passed</t>
      </is>
    </nc>
  </rcc>
  <rcc rId="1996" sId="2">
    <nc r="I532" t="inlineStr">
      <is>
        <t>passed</t>
      </is>
    </nc>
  </rcc>
  <rcc rId="1997" sId="2">
    <nc r="I534" t="inlineStr">
      <is>
        <t>passed</t>
      </is>
    </nc>
  </rcc>
  <rcc rId="1998" sId="2">
    <nc r="I540" t="inlineStr">
      <is>
        <t>passed</t>
      </is>
    </nc>
  </rcc>
  <rcc rId="1999" sId="2">
    <nc r="I541" t="inlineStr">
      <is>
        <t>passed</t>
      </is>
    </nc>
  </rcc>
  <rcc rId="2000" sId="2">
    <nc r="I542" t="inlineStr">
      <is>
        <t>passed</t>
      </is>
    </nc>
  </rcc>
  <rcc rId="2001" sId="2">
    <nc r="I543" t="inlineStr">
      <is>
        <t>passed</t>
      </is>
    </nc>
  </rcc>
  <rcc rId="2002" sId="2">
    <nc r="I552" t="inlineStr">
      <is>
        <t>passed</t>
      </is>
    </nc>
  </rcc>
  <rcc rId="2003" sId="2">
    <nc r="I556" t="inlineStr">
      <is>
        <t>passed</t>
      </is>
    </nc>
  </rcc>
  <rcc rId="2004" sId="2">
    <nc r="I557" t="inlineStr">
      <is>
        <t>passed</t>
      </is>
    </nc>
  </rcc>
  <rcc rId="2005" sId="2">
    <nc r="I568" t="inlineStr">
      <is>
        <t>passed</t>
      </is>
    </nc>
  </rcc>
  <rcc rId="2006" sId="2">
    <nc r="I581" t="inlineStr">
      <is>
        <t>passed</t>
      </is>
    </nc>
  </rcc>
  <rcc rId="2007" sId="2">
    <nc r="I608" t="inlineStr">
      <is>
        <t>passed</t>
      </is>
    </nc>
  </rcc>
  <rcc rId="2008" sId="2">
    <nc r="I609" t="inlineStr">
      <is>
        <t>passed</t>
      </is>
    </nc>
  </rcc>
  <rcc rId="2009" sId="2">
    <nc r="I610" t="inlineStr">
      <is>
        <t>passed</t>
      </is>
    </nc>
  </rcc>
  <rcc rId="2010" sId="2">
    <nc r="I618" t="inlineStr">
      <is>
        <t>passed</t>
      </is>
    </nc>
  </rcc>
  <rcc rId="2011" sId="2">
    <nc r="I620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1" xfDxf="1" dxf="1">
    <oc r="B6" t="inlineStr">
      <is>
        <t>ADL-M-COBALT-CONS-22.09.5.71B</t>
      </is>
    </oc>
    <nc r="B6" t="inlineStr">
      <is>
        <t xml:space="preserve">ADL-M-COBALT-CONS-22.24.6.38A </t>
      </is>
    </nc>
    <ndxf>
      <font>
        <b/>
        <sz val="10"/>
        <name val="Segoe UI"/>
        <scheme val="none"/>
      </font>
    </ndxf>
  </rcc>
  <rfmt sheetId="1" sqref="B6" start="0" length="2147483647">
    <dxf>
      <font>
        <b val="0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B6" t="inlineStr">
      <is>
        <t xml:space="preserve">ADL-M-COBALT-CONS-22.24.6.38A </t>
      </is>
    </oc>
    <n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odxf="1" dxf="1">
    <oc r="A71">
      <f>HYPERLINK("https://hsdes.intel.com/resource/14013158547","14013158547")</f>
    </oc>
    <nc r="A71">
      <f>HYPERLINK("https://hsdes.intel.com/resource/14013158547","14013158547")</f>
    </nc>
    <odxf>
      <font>
        <u val="none"/>
        <color theme="0"/>
      </font>
    </odxf>
    <ndxf>
      <font>
        <u/>
        <color theme="10"/>
      </font>
    </ndxf>
  </rcc>
  <rcc rId="4" sId="2" odxf="1" dxf="1">
    <oc r="A72">
      <f>HYPERLINK("https://hsdes.intel.com/resource/14013161602","14013161602")</f>
    </oc>
    <nc r="A72">
      <f>HYPERLINK("https://hsdes.intel.com/resource/14013161602","14013161602")</f>
    </nc>
    <odxf>
      <font>
        <u val="none"/>
        <color theme="0"/>
      </font>
    </odxf>
    <ndxf>
      <font>
        <u/>
        <color theme="10"/>
      </font>
    </ndxf>
  </rcc>
  <rcc rId="5" sId="2" odxf="1" dxf="1">
    <oc r="A73">
      <f>HYPERLINK("https://hsdes.intel.com/resource/14013157230","14013157230")</f>
    </oc>
    <nc r="A73">
      <f>HYPERLINK("https://hsdes.intel.com/resource/14013157230","14013157230")</f>
    </nc>
    <odxf>
      <font>
        <u val="none"/>
        <color theme="0"/>
      </font>
    </odxf>
    <ndxf>
      <font>
        <u/>
        <color theme="10"/>
      </font>
    </ndxf>
  </rcc>
  <rcc rId="6" sId="2">
    <nc r="I497" t="inlineStr">
      <is>
        <t>passed</t>
      </is>
    </nc>
  </rcc>
  <rfmt sheetId="2" sqref="I497">
    <dxf>
      <fill>
        <patternFill patternType="none">
          <fgColor indexed="64"/>
          <bgColor indexed="65"/>
        </patternFill>
      </fill>
    </dxf>
  </rfmt>
  <rcc rId="7" sId="2" numFmtId="19">
    <nc r="M497">
      <v>44741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cc rId="96" sId="2" numFmtId="19">
    <nc r="M167">
      <v>44741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2">
    <oc r="I333" t="inlineStr">
      <is>
        <t>passed</t>
      </is>
    </oc>
    <nc r="I333" t="inlineStr">
      <is>
        <t>Failed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 odxf="1" dxf="1">
    <o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oc>
    <nc r="B6" t="inlineStr">
      <is>
        <t>ADL-M-SV2-CONS-22.16.4.29A</t>
      </is>
    </nc>
    <ndxf>
      <font>
        <sz val="10"/>
        <name val="Segoe UI"/>
        <scheme val="none"/>
      </font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1">
    <oc r="B4" t="inlineStr">
      <is>
        <t>V3253_00_311</t>
      </is>
    </oc>
    <nc r="B4" t="inlineStr">
      <is>
        <t>V3275_00_314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1" sId="2">
    <nc r="J83" t="inlineStr">
      <is>
        <t>Harshitha</t>
      </is>
    </nc>
  </rcc>
  <rfmt sheetId="2" sqref="J83">
    <dxf>
      <fill>
        <patternFill patternType="none">
          <fgColor indexed="64"/>
          <bgColor indexed="65"/>
        </patternFill>
      </fill>
    </dxf>
  </rfmt>
  <rcc rId="2022" sId="2">
    <nc r="J150" t="inlineStr">
      <is>
        <t>Harshitha</t>
      </is>
    </nc>
  </rcc>
  <rcc rId="2023" sId="2">
    <nc r="J155" t="inlineStr">
      <is>
        <t>Harshitha</t>
      </is>
    </nc>
  </rcc>
  <rcc rId="2024" sId="2">
    <nc r="J184" t="inlineStr">
      <is>
        <t>Harshitha</t>
      </is>
    </nc>
  </rcc>
  <rcc rId="2025" sId="2">
    <nc r="J192" t="inlineStr">
      <is>
        <t>Harshitha</t>
      </is>
    </nc>
  </rcc>
  <rcc rId="2026" sId="2">
    <nc r="J193" t="inlineStr">
      <is>
        <t>Harshitha</t>
      </is>
    </nc>
  </rcc>
  <rcc rId="2027" sId="2">
    <nc r="J194" t="inlineStr">
      <is>
        <t>Harshitha</t>
      </is>
    </nc>
  </rcc>
  <rcc rId="2028" sId="2">
    <nc r="J215" t="inlineStr">
      <is>
        <t>Harshitha</t>
      </is>
    </nc>
  </rcc>
  <rcc rId="2029" sId="2">
    <nc r="J216" t="inlineStr">
      <is>
        <t>Harshitha</t>
      </is>
    </nc>
  </rcc>
  <rcc rId="2030" sId="2">
    <nc r="J219" t="inlineStr">
      <is>
        <t>Harshitha</t>
      </is>
    </nc>
  </rcc>
  <rcc rId="2031" sId="2">
    <nc r="J225" t="inlineStr">
      <is>
        <t>Priyanka</t>
      </is>
    </nc>
  </rcc>
  <rfmt sheetId="2" sqref="J225">
    <dxf>
      <fill>
        <patternFill patternType="none">
          <fgColor indexed="64"/>
          <bgColor indexed="65"/>
        </patternFill>
      </fill>
    </dxf>
  </rfmt>
  <rfmt sheetId="2" sqref="J225">
    <dxf>
      <fill>
        <patternFill patternType="none">
          <fgColor indexed="64"/>
          <bgColor indexed="65"/>
        </patternFill>
      </fill>
    </dxf>
  </rfmt>
  <rcc rId="2032" sId="2">
    <nc r="J252" t="inlineStr">
      <is>
        <t>Priyanka</t>
      </is>
    </nc>
  </rcc>
  <rcc rId="2033" sId="2">
    <nc r="J269" t="inlineStr">
      <is>
        <t>Priyanka</t>
      </is>
    </nc>
  </rcc>
  <rcc rId="2034" sId="2">
    <nc r="J270" t="inlineStr">
      <is>
        <t>Priyanka</t>
      </is>
    </nc>
  </rcc>
  <rcc rId="2035" sId="2">
    <nc r="J323" t="inlineStr">
      <is>
        <t>Priyanka</t>
      </is>
    </nc>
  </rcc>
  <rcc rId="2036" sId="2">
    <nc r="J327" t="inlineStr">
      <is>
        <t>Priyanka</t>
      </is>
    </nc>
  </rcc>
  <rcc rId="2037" sId="2">
    <nc r="J330" t="inlineStr">
      <is>
        <t>Priyanka</t>
      </is>
    </nc>
  </rcc>
  <rcc rId="2038" sId="2">
    <nc r="J338" t="inlineStr">
      <is>
        <t>Gopika</t>
      </is>
    </nc>
  </rcc>
  <rfmt sheetId="2" sqref="J338">
    <dxf>
      <fill>
        <patternFill patternType="none">
          <fgColor indexed="64"/>
          <bgColor indexed="65"/>
        </patternFill>
      </fill>
    </dxf>
  </rfmt>
  <rfmt sheetId="2" sqref="J338">
    <dxf>
      <fill>
        <patternFill patternType="none">
          <fgColor indexed="64"/>
          <bgColor indexed="65"/>
        </patternFill>
      </fill>
    </dxf>
  </rfmt>
  <rcc rId="2039" sId="2">
    <nc r="J352" t="inlineStr">
      <is>
        <t>Gopika</t>
      </is>
    </nc>
  </rcc>
  <rcc rId="2040" sId="2">
    <nc r="J368" t="inlineStr">
      <is>
        <t>Gopika</t>
      </is>
    </nc>
  </rcc>
  <rcc rId="2041" sId="2">
    <nc r="J369" t="inlineStr">
      <is>
        <t>Gopika</t>
      </is>
    </nc>
  </rcc>
  <rcc rId="2042" sId="2">
    <nc r="J373" t="inlineStr">
      <is>
        <t>Gopika</t>
      </is>
    </nc>
  </rcc>
  <rcc rId="2043" sId="2">
    <nc r="J376" t="inlineStr">
      <is>
        <t>Gopika</t>
      </is>
    </nc>
  </rcc>
  <rcc rId="2044" sId="2">
    <nc r="J398" t="inlineStr">
      <is>
        <t>Gopika</t>
      </is>
    </nc>
  </rcc>
  <rcc rId="2045" sId="2">
    <nc r="J407" t="inlineStr">
      <is>
        <t>Aishwarya</t>
      </is>
    </nc>
  </rcc>
  <rfmt sheetId="2" sqref="J407">
    <dxf>
      <fill>
        <patternFill patternType="none">
          <fgColor indexed="64"/>
          <bgColor indexed="65"/>
        </patternFill>
      </fill>
    </dxf>
  </rfmt>
  <rfmt sheetId="2" sqref="J407">
    <dxf>
      <fill>
        <patternFill patternType="none">
          <fgColor indexed="64"/>
          <bgColor indexed="65"/>
        </patternFill>
      </fill>
    </dxf>
  </rfmt>
  <rcc rId="2046" sId="2">
    <nc r="J452" t="inlineStr">
      <is>
        <t>Aishwarya</t>
      </is>
    </nc>
  </rcc>
  <rcc rId="2047" sId="2">
    <nc r="J547" t="inlineStr">
      <is>
        <t>Aishwarya</t>
      </is>
    </nc>
  </rcc>
  <rcc rId="2048" sId="2">
    <nc r="J570" t="inlineStr">
      <is>
        <t>Aishwarya</t>
      </is>
    </nc>
  </rcc>
  <rcc rId="2049" sId="2">
    <nc r="J571" t="inlineStr">
      <is>
        <t>Aishwarya</t>
      </is>
    </nc>
  </rcc>
  <rcc rId="2050" sId="2">
    <nc r="J572" t="inlineStr">
      <is>
        <t>Aishwarya</t>
      </is>
    </nc>
  </rcc>
  <rcc rId="2051" sId="2">
    <nc r="J600" t="inlineStr">
      <is>
        <t>Aishwarya</t>
      </is>
    </nc>
  </rcc>
  <rcc rId="2052" sId="2">
    <nc r="J603" t="inlineStr">
      <is>
        <t>Aishwarya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">
    <oc r="B4" t="inlineStr">
      <is>
        <t>V3275_00_314</t>
      </is>
    </oc>
    <nc r="B4" t="inlineStr">
      <is>
        <t>V3275_00_314_SV2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2">
    <oc r="I2" t="inlineStr">
      <is>
        <t>passed</t>
      </is>
    </oc>
    <nc r="I2"/>
  </rcc>
  <rcc rId="2065" sId="2">
    <oc r="I3" t="inlineStr">
      <is>
        <t>passed</t>
      </is>
    </oc>
    <nc r="I3"/>
  </rcc>
  <rcc rId="2066" sId="2">
    <oc r="I4" t="inlineStr">
      <is>
        <t>passed</t>
      </is>
    </oc>
    <nc r="I4"/>
  </rcc>
  <rcc rId="2067" sId="2">
    <oc r="I5" t="inlineStr">
      <is>
        <t>passed</t>
      </is>
    </oc>
    <nc r="I5"/>
  </rcc>
  <rcc rId="2068" sId="2">
    <oc r="I6" t="inlineStr">
      <is>
        <t>passed</t>
      </is>
    </oc>
    <nc r="I6"/>
  </rcc>
  <rcc rId="2069" sId="2">
    <oc r="I7" t="inlineStr">
      <is>
        <t>passed</t>
      </is>
    </oc>
    <nc r="I7"/>
  </rcc>
  <rcc rId="2070" sId="2">
    <oc r="I8" t="inlineStr">
      <is>
        <t>passed</t>
      </is>
    </oc>
    <nc r="I8"/>
  </rcc>
  <rcc rId="2071" sId="2">
    <oc r="I9" t="inlineStr">
      <is>
        <t>passed</t>
      </is>
    </oc>
    <nc r="I9"/>
  </rcc>
  <rcc rId="2072" sId="2">
    <oc r="I10" t="inlineStr">
      <is>
        <t>passed</t>
      </is>
    </oc>
    <nc r="I10"/>
  </rcc>
  <rcc rId="2073" sId="2">
    <oc r="I11" t="inlineStr">
      <is>
        <t>passed</t>
      </is>
    </oc>
    <nc r="I11"/>
  </rcc>
  <rcc rId="2074" sId="2">
    <oc r="I12" t="inlineStr">
      <is>
        <t>passed</t>
      </is>
    </oc>
    <nc r="I12"/>
  </rcc>
  <rcc rId="2075" sId="2">
    <oc r="I13" t="inlineStr">
      <is>
        <t>passed</t>
      </is>
    </oc>
    <nc r="I13"/>
  </rcc>
  <rcc rId="2076" sId="2">
    <oc r="I14" t="inlineStr">
      <is>
        <t>passed</t>
      </is>
    </oc>
    <nc r="I14"/>
  </rcc>
  <rcc rId="2077" sId="2">
    <oc r="I15" t="inlineStr">
      <is>
        <t>Passed</t>
      </is>
    </oc>
    <nc r="I15"/>
  </rcc>
  <rcc rId="2078" sId="2">
    <oc r="I16" t="inlineStr">
      <is>
        <t>Passed</t>
      </is>
    </oc>
    <nc r="I16"/>
  </rcc>
  <rcc rId="2079" sId="2">
    <oc r="I17" t="inlineStr">
      <is>
        <t>Passed</t>
      </is>
    </oc>
    <nc r="I17"/>
  </rcc>
  <rcc rId="2080" sId="2">
    <oc r="I18" t="inlineStr">
      <is>
        <t>Passed</t>
      </is>
    </oc>
    <nc r="I18"/>
  </rcc>
  <rcc rId="2081" sId="2">
    <oc r="I19" t="inlineStr">
      <is>
        <t>Passed</t>
      </is>
    </oc>
    <nc r="I19"/>
  </rcc>
  <rcc rId="2082" sId="2">
    <oc r="I20" t="inlineStr">
      <is>
        <t>Passed</t>
      </is>
    </oc>
    <nc r="I20"/>
  </rcc>
  <rcc rId="2083" sId="2">
    <oc r="I21" t="inlineStr">
      <is>
        <t>Passed</t>
      </is>
    </oc>
    <nc r="I21"/>
  </rcc>
  <rcc rId="2084" sId="2">
    <oc r="I22" t="inlineStr">
      <is>
        <t>Passed</t>
      </is>
    </oc>
    <nc r="I22"/>
  </rcc>
  <rcc rId="2085" sId="2">
    <oc r="I23" t="inlineStr">
      <is>
        <t>passed</t>
      </is>
    </oc>
    <nc r="I23"/>
  </rcc>
  <rcc rId="2086" sId="2">
    <oc r="I24" t="inlineStr">
      <is>
        <t>passed</t>
      </is>
    </oc>
    <nc r="I24"/>
  </rcc>
  <rcc rId="2087" sId="2">
    <oc r="I25" t="inlineStr">
      <is>
        <t>passed</t>
      </is>
    </oc>
    <nc r="I25"/>
  </rcc>
  <rcc rId="2088" sId="2">
    <oc r="I26" t="inlineStr">
      <is>
        <t>passed</t>
      </is>
    </oc>
    <nc r="I26"/>
  </rcc>
  <rcc rId="2089" sId="2">
    <oc r="I27" t="inlineStr">
      <is>
        <t>passed</t>
      </is>
    </oc>
    <nc r="I27"/>
  </rcc>
  <rcc rId="2090" sId="2">
    <oc r="I28" t="inlineStr">
      <is>
        <t>passed</t>
      </is>
    </oc>
    <nc r="I28"/>
  </rcc>
  <rcc rId="2091" sId="2">
    <oc r="I29" t="inlineStr">
      <is>
        <t>passed</t>
      </is>
    </oc>
    <nc r="I29"/>
  </rcc>
  <rcc rId="2092" sId="2">
    <oc r="I30" t="inlineStr">
      <is>
        <t>passed</t>
      </is>
    </oc>
    <nc r="I30"/>
  </rcc>
  <rcc rId="2093" sId="2">
    <oc r="I31" t="inlineStr">
      <is>
        <t>passed</t>
      </is>
    </oc>
    <nc r="I31"/>
  </rcc>
  <rcc rId="2094" sId="2">
    <oc r="I32" t="inlineStr">
      <is>
        <t>passed</t>
      </is>
    </oc>
    <nc r="I32"/>
  </rcc>
  <rcc rId="2095" sId="2">
    <oc r="I33" t="inlineStr">
      <is>
        <t>passed</t>
      </is>
    </oc>
    <nc r="I33"/>
  </rcc>
  <rcc rId="2096" sId="2">
    <oc r="I34" t="inlineStr">
      <is>
        <t>Passed</t>
      </is>
    </oc>
    <nc r="I34"/>
  </rcc>
  <rcc rId="2097" sId="2">
    <oc r="I35" t="inlineStr">
      <is>
        <t>passed</t>
      </is>
    </oc>
    <nc r="I35"/>
  </rcc>
  <rcc rId="2098" sId="2">
    <oc r="I36" t="inlineStr">
      <is>
        <t>passed</t>
      </is>
    </oc>
    <nc r="I36"/>
  </rcc>
  <rcc rId="2099" sId="2">
    <oc r="I37" t="inlineStr">
      <is>
        <t>passed</t>
      </is>
    </oc>
    <nc r="I37"/>
  </rcc>
  <rcc rId="2100" sId="2">
    <oc r="I38" t="inlineStr">
      <is>
        <t>Passed</t>
      </is>
    </oc>
    <nc r="I38"/>
  </rcc>
  <rcc rId="2101" sId="2">
    <oc r="I39" t="inlineStr">
      <is>
        <t>passed</t>
      </is>
    </oc>
    <nc r="I39"/>
  </rcc>
  <rcc rId="2102" sId="2">
    <oc r="I40" t="inlineStr">
      <is>
        <t>passed</t>
      </is>
    </oc>
    <nc r="I40"/>
  </rcc>
  <rcc rId="2103" sId="2">
    <oc r="I41" t="inlineStr">
      <is>
        <t>passed</t>
      </is>
    </oc>
    <nc r="I41"/>
  </rcc>
  <rcc rId="2104" sId="2">
    <oc r="I42" t="inlineStr">
      <is>
        <t>passed</t>
      </is>
    </oc>
    <nc r="I42"/>
  </rcc>
  <rcc rId="2105" sId="2">
    <oc r="I43" t="inlineStr">
      <is>
        <t>passed</t>
      </is>
    </oc>
    <nc r="I43"/>
  </rcc>
  <rcc rId="2106" sId="2">
    <oc r="I44" t="inlineStr">
      <is>
        <t>passed</t>
      </is>
    </oc>
    <nc r="I44"/>
  </rcc>
  <rcc rId="2107" sId="2">
    <oc r="I45" t="inlineStr">
      <is>
        <t>passed</t>
      </is>
    </oc>
    <nc r="I45"/>
  </rcc>
  <rcc rId="2108" sId="2">
    <oc r="I46" t="inlineStr">
      <is>
        <t>passed</t>
      </is>
    </oc>
    <nc r="I46"/>
  </rcc>
  <rcc rId="2109" sId="2">
    <oc r="I47" t="inlineStr">
      <is>
        <t>passed</t>
      </is>
    </oc>
    <nc r="I47"/>
  </rcc>
  <rcc rId="2110" sId="2">
    <oc r="I48" t="inlineStr">
      <is>
        <t>passed</t>
      </is>
    </oc>
    <nc r="I48"/>
  </rcc>
  <rcc rId="2111" sId="2">
    <oc r="I49" t="inlineStr">
      <is>
        <t>passed</t>
      </is>
    </oc>
    <nc r="I49"/>
  </rcc>
  <rcc rId="2112" sId="2">
    <oc r="I50" t="inlineStr">
      <is>
        <t>passed</t>
      </is>
    </oc>
    <nc r="I50"/>
  </rcc>
  <rcc rId="2113" sId="2">
    <oc r="I51" t="inlineStr">
      <is>
        <t>passed</t>
      </is>
    </oc>
    <nc r="I51"/>
  </rcc>
  <rcc rId="2114" sId="2">
    <oc r="I52" t="inlineStr">
      <is>
        <t>Passed</t>
      </is>
    </oc>
    <nc r="I52"/>
  </rcc>
  <rcc rId="2115" sId="2">
    <oc r="I53" t="inlineStr">
      <is>
        <t>passed</t>
      </is>
    </oc>
    <nc r="I53"/>
  </rcc>
  <rcc rId="2116" sId="2">
    <oc r="I54" t="inlineStr">
      <is>
        <t>passed</t>
      </is>
    </oc>
    <nc r="I54"/>
  </rcc>
  <rcc rId="2117" sId="2">
    <oc r="I55" t="inlineStr">
      <is>
        <t>passed</t>
      </is>
    </oc>
    <nc r="I55"/>
  </rcc>
  <rcc rId="2118" sId="2">
    <oc r="I56" t="inlineStr">
      <is>
        <t>Passed</t>
      </is>
    </oc>
    <nc r="I56"/>
  </rcc>
  <rcc rId="2119" sId="2">
    <oc r="I57" t="inlineStr">
      <is>
        <t>passed</t>
      </is>
    </oc>
    <nc r="I57"/>
  </rcc>
  <rcc rId="2120" sId="2">
    <oc r="I58" t="inlineStr">
      <is>
        <t>passed</t>
      </is>
    </oc>
    <nc r="I58"/>
  </rcc>
  <rcc rId="2121" sId="2">
    <oc r="I59" t="inlineStr">
      <is>
        <t>passed</t>
      </is>
    </oc>
    <nc r="I59"/>
  </rcc>
  <rcc rId="2122" sId="2">
    <oc r="I60" t="inlineStr">
      <is>
        <t>passed</t>
      </is>
    </oc>
    <nc r="I60"/>
  </rcc>
  <rcc rId="2123" sId="2">
    <oc r="I61" t="inlineStr">
      <is>
        <t>passed</t>
      </is>
    </oc>
    <nc r="I61"/>
  </rcc>
  <rcc rId="2124" sId="2">
    <oc r="I62" t="inlineStr">
      <is>
        <t>passed</t>
      </is>
    </oc>
    <nc r="I62"/>
  </rcc>
  <rcc rId="2125" sId="2">
    <oc r="I63" t="inlineStr">
      <is>
        <t>Passed</t>
      </is>
    </oc>
    <nc r="I63"/>
  </rcc>
  <rcc rId="2126" sId="2">
    <oc r="I64" t="inlineStr">
      <is>
        <t>passed</t>
      </is>
    </oc>
    <nc r="I64"/>
  </rcc>
  <rcc rId="2127" sId="2">
    <oc r="I65" t="inlineStr">
      <is>
        <t>passed</t>
      </is>
    </oc>
    <nc r="I65"/>
  </rcc>
  <rcc rId="2128" sId="2">
    <oc r="I66" t="inlineStr">
      <is>
        <t>passed</t>
      </is>
    </oc>
    <nc r="I66"/>
  </rcc>
  <rcc rId="2129" sId="2">
    <oc r="I67" t="inlineStr">
      <is>
        <t>passed</t>
      </is>
    </oc>
    <nc r="I67"/>
  </rcc>
  <rcc rId="2130" sId="2">
    <oc r="I68" t="inlineStr">
      <is>
        <t>passed</t>
      </is>
    </oc>
    <nc r="I68"/>
  </rcc>
  <rcc rId="2131" sId="2">
    <oc r="I69" t="inlineStr">
      <is>
        <t>passed</t>
      </is>
    </oc>
    <nc r="I69"/>
  </rcc>
  <rcc rId="2132" sId="2">
    <oc r="I70" t="inlineStr">
      <is>
        <t>Passed</t>
      </is>
    </oc>
    <nc r="I70"/>
  </rcc>
  <rcc rId="2133" sId="2">
    <oc r="I71" t="inlineStr">
      <is>
        <t>passed</t>
      </is>
    </oc>
    <nc r="I71"/>
  </rcc>
  <rcc rId="2134" sId="2">
    <oc r="I72" t="inlineStr">
      <is>
        <t>passed</t>
      </is>
    </oc>
    <nc r="I72"/>
  </rcc>
  <rcc rId="2135" sId="2">
    <oc r="I73" t="inlineStr">
      <is>
        <t>passed</t>
      </is>
    </oc>
    <nc r="I73"/>
  </rcc>
  <rcc rId="2136" sId="2">
    <oc r="I74" t="inlineStr">
      <is>
        <t>passed</t>
      </is>
    </oc>
    <nc r="I74"/>
  </rcc>
  <rcc rId="2137" sId="2">
    <oc r="I75" t="inlineStr">
      <is>
        <t>passed</t>
      </is>
    </oc>
    <nc r="I75"/>
  </rcc>
  <rcc rId="2138" sId="2">
    <oc r="I76" t="inlineStr">
      <is>
        <t>Passed</t>
      </is>
    </oc>
    <nc r="I76"/>
  </rcc>
  <rcc rId="2139" sId="2">
    <oc r="I77" t="inlineStr">
      <is>
        <t>passed</t>
      </is>
    </oc>
    <nc r="I77"/>
  </rcc>
  <rcc rId="2140" sId="2">
    <oc r="I78" t="inlineStr">
      <is>
        <t>passed</t>
      </is>
    </oc>
    <nc r="I78"/>
  </rcc>
  <rcc rId="2141" sId="2">
    <oc r="I79" t="inlineStr">
      <is>
        <t>passed</t>
      </is>
    </oc>
    <nc r="I79"/>
  </rcc>
  <rcc rId="2142" sId="2">
    <oc r="I80" t="inlineStr">
      <is>
        <t>passed</t>
      </is>
    </oc>
    <nc r="I80"/>
  </rcc>
  <rcc rId="2143" sId="2">
    <oc r="I81" t="inlineStr">
      <is>
        <t>passed</t>
      </is>
    </oc>
    <nc r="I81"/>
  </rcc>
  <rcc rId="2144" sId="2">
    <oc r="I82" t="inlineStr">
      <is>
        <t>passed</t>
      </is>
    </oc>
    <nc r="I82"/>
  </rcc>
  <rcc rId="2145" sId="2">
    <oc r="I84" t="inlineStr">
      <is>
        <t>passed</t>
      </is>
    </oc>
    <nc r="I84"/>
  </rcc>
  <rcc rId="2146" sId="2">
    <oc r="I85" t="inlineStr">
      <is>
        <t>passed</t>
      </is>
    </oc>
    <nc r="I85"/>
  </rcc>
  <rcc rId="2147" sId="2">
    <oc r="I86" t="inlineStr">
      <is>
        <t>passed</t>
      </is>
    </oc>
    <nc r="I86"/>
  </rcc>
  <rcc rId="2148" sId="2">
    <oc r="I87" t="inlineStr">
      <is>
        <t>passed</t>
      </is>
    </oc>
    <nc r="I87"/>
  </rcc>
  <rcc rId="2149" sId="2">
    <oc r="I88" t="inlineStr">
      <is>
        <t>passed</t>
      </is>
    </oc>
    <nc r="I88"/>
  </rcc>
  <rcc rId="2150" sId="2">
    <oc r="I89" t="inlineStr">
      <is>
        <t>passed</t>
      </is>
    </oc>
    <nc r="I89"/>
  </rcc>
  <rcc rId="2151" sId="2">
    <oc r="I90" t="inlineStr">
      <is>
        <t>passed</t>
      </is>
    </oc>
    <nc r="I90"/>
  </rcc>
  <rcc rId="2152" sId="2">
    <oc r="I91" t="inlineStr">
      <is>
        <t>passed</t>
      </is>
    </oc>
    <nc r="I91"/>
  </rcc>
  <rcc rId="2153" sId="2">
    <oc r="I92" t="inlineStr">
      <is>
        <t>passed</t>
      </is>
    </oc>
    <nc r="I92"/>
  </rcc>
  <rcc rId="2154" sId="2">
    <oc r="I93" t="inlineStr">
      <is>
        <t>passed</t>
      </is>
    </oc>
    <nc r="I93"/>
  </rcc>
  <rcc rId="2155" sId="2">
    <oc r="I94" t="inlineStr">
      <is>
        <t>passed</t>
      </is>
    </oc>
    <nc r="I94"/>
  </rcc>
  <rcc rId="2156" sId="2">
    <oc r="I95" t="inlineStr">
      <is>
        <t>passed</t>
      </is>
    </oc>
    <nc r="I95"/>
  </rcc>
  <rcc rId="2157" sId="2">
    <oc r="I96" t="inlineStr">
      <is>
        <t>passed</t>
      </is>
    </oc>
    <nc r="I96"/>
  </rcc>
  <rcc rId="2158" sId="2">
    <oc r="I97" t="inlineStr">
      <is>
        <t>passed</t>
      </is>
    </oc>
    <nc r="I97"/>
  </rcc>
  <rcc rId="2159" sId="2">
    <oc r="I98" t="inlineStr">
      <is>
        <t>passed</t>
      </is>
    </oc>
    <nc r="I98"/>
  </rcc>
  <rcc rId="2160" sId="2">
    <oc r="I99" t="inlineStr">
      <is>
        <t>passed</t>
      </is>
    </oc>
    <nc r="I99"/>
  </rcc>
  <rcc rId="2161" sId="2">
    <oc r="I100" t="inlineStr">
      <is>
        <t>passed</t>
      </is>
    </oc>
    <nc r="I100"/>
  </rcc>
  <rcc rId="2162" sId="2">
    <oc r="I101" t="inlineStr">
      <is>
        <t>passed</t>
      </is>
    </oc>
    <nc r="I101"/>
  </rcc>
  <rcc rId="2163" sId="2">
    <oc r="I102" t="inlineStr">
      <is>
        <t>passed</t>
      </is>
    </oc>
    <nc r="I102"/>
  </rcc>
  <rcc rId="2164" sId="2">
    <oc r="I103" t="inlineStr">
      <is>
        <t>Passed</t>
      </is>
    </oc>
    <nc r="I103"/>
  </rcc>
  <rcc rId="2165" sId="2">
    <oc r="I104" t="inlineStr">
      <is>
        <t>passed</t>
      </is>
    </oc>
    <nc r="I104"/>
  </rcc>
  <rcc rId="2166" sId="2">
    <oc r="I105" t="inlineStr">
      <is>
        <t>passed</t>
      </is>
    </oc>
    <nc r="I105"/>
  </rcc>
  <rcc rId="2167" sId="2">
    <oc r="I106" t="inlineStr">
      <is>
        <t>passed</t>
      </is>
    </oc>
    <nc r="I106"/>
  </rcc>
  <rcc rId="2168" sId="2">
    <oc r="I107" t="inlineStr">
      <is>
        <t>passed</t>
      </is>
    </oc>
    <nc r="I107"/>
  </rcc>
  <rcc rId="2169" sId="2">
    <oc r="I108" t="inlineStr">
      <is>
        <t>passed</t>
      </is>
    </oc>
    <nc r="I108"/>
  </rcc>
  <rcc rId="2170" sId="2">
    <oc r="I109" t="inlineStr">
      <is>
        <t>passed</t>
      </is>
    </oc>
    <nc r="I109"/>
  </rcc>
  <rcc rId="2171" sId="2">
    <oc r="I110" t="inlineStr">
      <is>
        <t>passed</t>
      </is>
    </oc>
    <nc r="I110"/>
  </rcc>
  <rcc rId="2172" sId="2">
    <oc r="I111" t="inlineStr">
      <is>
        <t>passed</t>
      </is>
    </oc>
    <nc r="I111"/>
  </rcc>
  <rcc rId="2173" sId="2">
    <oc r="I112" t="inlineStr">
      <is>
        <t>passed</t>
      </is>
    </oc>
    <nc r="I112"/>
  </rcc>
  <rcc rId="2174" sId="2">
    <oc r="I113" t="inlineStr">
      <is>
        <t>passed</t>
      </is>
    </oc>
    <nc r="I113"/>
  </rcc>
  <rcc rId="2175" sId="2">
    <oc r="I114" t="inlineStr">
      <is>
        <t>Passed</t>
      </is>
    </oc>
    <nc r="I114"/>
  </rcc>
  <rcc rId="2176" sId="2">
    <oc r="I115" t="inlineStr">
      <is>
        <t>passed</t>
      </is>
    </oc>
    <nc r="I115"/>
  </rcc>
  <rcc rId="2177" sId="2">
    <oc r="I116" t="inlineStr">
      <is>
        <t>passed</t>
      </is>
    </oc>
    <nc r="I116"/>
  </rcc>
  <rcc rId="2178" sId="2">
    <oc r="I117" t="inlineStr">
      <is>
        <t>passed</t>
      </is>
    </oc>
    <nc r="I117"/>
  </rcc>
  <rcc rId="2179" sId="2">
    <oc r="I118" t="inlineStr">
      <is>
        <t>passed</t>
      </is>
    </oc>
    <nc r="I118"/>
  </rcc>
  <rcc rId="2180" sId="2">
    <oc r="I119" t="inlineStr">
      <is>
        <t>passed</t>
      </is>
    </oc>
    <nc r="I119"/>
  </rcc>
  <rcc rId="2181" sId="2">
    <oc r="I120" t="inlineStr">
      <is>
        <t>passed</t>
      </is>
    </oc>
    <nc r="I120"/>
  </rcc>
  <rcc rId="2182" sId="2">
    <oc r="I121" t="inlineStr">
      <is>
        <t>passed</t>
      </is>
    </oc>
    <nc r="I121"/>
  </rcc>
  <rcc rId="2183" sId="2">
    <oc r="I122" t="inlineStr">
      <is>
        <t>passed</t>
      </is>
    </oc>
    <nc r="I122"/>
  </rcc>
  <rcc rId="2184" sId="2">
    <oc r="I123" t="inlineStr">
      <is>
        <t>passed</t>
      </is>
    </oc>
    <nc r="I123"/>
  </rcc>
  <rcc rId="2185" sId="2">
    <oc r="I124" t="inlineStr">
      <is>
        <t>passed</t>
      </is>
    </oc>
    <nc r="I124"/>
  </rcc>
  <rcc rId="2186" sId="2">
    <oc r="I125" t="inlineStr">
      <is>
        <t>passed</t>
      </is>
    </oc>
    <nc r="I125"/>
  </rcc>
  <rcc rId="2187" sId="2">
    <oc r="I126" t="inlineStr">
      <is>
        <t>Passed</t>
      </is>
    </oc>
    <nc r="I126"/>
  </rcc>
  <rcc rId="2188" sId="2">
    <oc r="I127" t="inlineStr">
      <is>
        <t>passed</t>
      </is>
    </oc>
    <nc r="I127"/>
  </rcc>
  <rcc rId="2189" sId="2">
    <oc r="I128" t="inlineStr">
      <is>
        <t>passed</t>
      </is>
    </oc>
    <nc r="I128"/>
  </rcc>
  <rcc rId="2190" sId="2">
    <oc r="I129" t="inlineStr">
      <is>
        <t>passed</t>
      </is>
    </oc>
    <nc r="I129"/>
  </rcc>
  <rcc rId="2191" sId="2">
    <oc r="I130" t="inlineStr">
      <is>
        <t>passed</t>
      </is>
    </oc>
    <nc r="I130"/>
  </rcc>
  <rcc rId="2192" sId="2">
    <oc r="I131" t="inlineStr">
      <is>
        <t>passed</t>
      </is>
    </oc>
    <nc r="I131"/>
  </rcc>
  <rcc rId="2193" sId="2">
    <oc r="I132" t="inlineStr">
      <is>
        <t>passed</t>
      </is>
    </oc>
    <nc r="I132"/>
  </rcc>
  <rcc rId="2194" sId="2">
    <oc r="I133" t="inlineStr">
      <is>
        <t>passed</t>
      </is>
    </oc>
    <nc r="I133"/>
  </rcc>
  <rcc rId="2195" sId="2">
    <oc r="I134" t="inlineStr">
      <is>
        <t>passed</t>
      </is>
    </oc>
    <nc r="I134"/>
  </rcc>
  <rcc rId="2196" sId="2">
    <oc r="I135" t="inlineStr">
      <is>
        <t>passed</t>
      </is>
    </oc>
    <nc r="I135"/>
  </rcc>
  <rcc rId="2197" sId="2">
    <oc r="I136" t="inlineStr">
      <is>
        <t>passed</t>
      </is>
    </oc>
    <nc r="I136"/>
  </rcc>
  <rcc rId="2198" sId="2">
    <oc r="I137" t="inlineStr">
      <is>
        <t>passed</t>
      </is>
    </oc>
    <nc r="I137"/>
  </rcc>
  <rcc rId="2199" sId="2">
    <oc r="I138" t="inlineStr">
      <is>
        <t>passed</t>
      </is>
    </oc>
    <nc r="I138"/>
  </rcc>
  <rcc rId="2200" sId="2">
    <oc r="I139" t="inlineStr">
      <is>
        <t>passed</t>
      </is>
    </oc>
    <nc r="I139"/>
  </rcc>
  <rcc rId="2201" sId="2">
    <oc r="I140" t="inlineStr">
      <is>
        <t>passed</t>
      </is>
    </oc>
    <nc r="I140"/>
  </rcc>
  <rcc rId="2202" sId="2">
    <oc r="I141" t="inlineStr">
      <is>
        <t>passed</t>
      </is>
    </oc>
    <nc r="I141"/>
  </rcc>
  <rcc rId="2203" sId="2">
    <oc r="I142" t="inlineStr">
      <is>
        <t>passed</t>
      </is>
    </oc>
    <nc r="I142"/>
  </rcc>
  <rcc rId="2204" sId="2">
    <oc r="I143" t="inlineStr">
      <is>
        <t>passed</t>
      </is>
    </oc>
    <nc r="I143"/>
  </rcc>
  <rcc rId="2205" sId="2">
    <oc r="I144" t="inlineStr">
      <is>
        <t>passed</t>
      </is>
    </oc>
    <nc r="I144"/>
  </rcc>
  <rcc rId="2206" sId="2">
    <oc r="I145" t="inlineStr">
      <is>
        <t>passed</t>
      </is>
    </oc>
    <nc r="I145"/>
  </rcc>
  <rcc rId="2207" sId="2">
    <oc r="I146" t="inlineStr">
      <is>
        <t>passed</t>
      </is>
    </oc>
    <nc r="I146"/>
  </rcc>
  <rcc rId="2208" sId="2">
    <oc r="I147" t="inlineStr">
      <is>
        <t>passed</t>
      </is>
    </oc>
    <nc r="I147"/>
  </rcc>
  <rcc rId="2209" sId="2">
    <oc r="I148" t="inlineStr">
      <is>
        <t>Passed</t>
      </is>
    </oc>
    <nc r="I148"/>
  </rcc>
  <rcc rId="2210" sId="2">
    <oc r="I149" t="inlineStr">
      <is>
        <t>passed</t>
      </is>
    </oc>
    <nc r="I149"/>
  </rcc>
  <rcc rId="2211" sId="2">
    <oc r="I151" t="inlineStr">
      <is>
        <t>passed</t>
      </is>
    </oc>
    <nc r="I151"/>
  </rcc>
  <rcc rId="2212" sId="2">
    <oc r="I152" t="inlineStr">
      <is>
        <t>passed</t>
      </is>
    </oc>
    <nc r="I152"/>
  </rcc>
  <rcc rId="2213" sId="2">
    <oc r="I153" t="inlineStr">
      <is>
        <t>passed</t>
      </is>
    </oc>
    <nc r="I153"/>
  </rcc>
  <rcc rId="2214" sId="2">
    <oc r="I154" t="inlineStr">
      <is>
        <t>Passed</t>
      </is>
    </oc>
    <nc r="I154"/>
  </rcc>
  <rcc rId="2215" sId="2">
    <oc r="I156" t="inlineStr">
      <is>
        <t>passed</t>
      </is>
    </oc>
    <nc r="I156"/>
  </rcc>
  <rcc rId="2216" sId="2">
    <oc r="I157" t="inlineStr">
      <is>
        <t>passed</t>
      </is>
    </oc>
    <nc r="I157"/>
  </rcc>
  <rcc rId="2217" sId="2">
    <oc r="I158" t="inlineStr">
      <is>
        <t>passed</t>
      </is>
    </oc>
    <nc r="I158"/>
  </rcc>
  <rcc rId="2218" sId="2">
    <oc r="I159" t="inlineStr">
      <is>
        <t>passed</t>
      </is>
    </oc>
    <nc r="I159"/>
  </rcc>
  <rcc rId="2219" sId="2">
    <oc r="I160" t="inlineStr">
      <is>
        <t>passed</t>
      </is>
    </oc>
    <nc r="I160"/>
  </rcc>
  <rcc rId="2220" sId="2">
    <oc r="I161" t="inlineStr">
      <is>
        <t>passed</t>
      </is>
    </oc>
    <nc r="I161"/>
  </rcc>
  <rcc rId="2221" sId="2">
    <oc r="I162" t="inlineStr">
      <is>
        <t>passed</t>
      </is>
    </oc>
    <nc r="I162"/>
  </rcc>
  <rcc rId="2222" sId="2">
    <oc r="I163" t="inlineStr">
      <is>
        <t>passed</t>
      </is>
    </oc>
    <nc r="I163"/>
  </rcc>
  <rcc rId="2223" sId="2">
    <oc r="I164" t="inlineStr">
      <is>
        <t>passed</t>
      </is>
    </oc>
    <nc r="I164"/>
  </rcc>
  <rcc rId="2224" sId="2">
    <oc r="I165" t="inlineStr">
      <is>
        <t>passed</t>
      </is>
    </oc>
    <nc r="I165"/>
  </rcc>
  <rcc rId="2225" sId="2">
    <oc r="I166" t="inlineStr">
      <is>
        <t>passed</t>
      </is>
    </oc>
    <nc r="I166"/>
  </rcc>
  <rcc rId="2226" sId="2">
    <oc r="I167" t="inlineStr">
      <is>
        <t>passed</t>
      </is>
    </oc>
    <nc r="I167"/>
  </rcc>
  <rcc rId="2227" sId="2">
    <oc r="I168" t="inlineStr">
      <is>
        <t>passed</t>
      </is>
    </oc>
    <nc r="I168"/>
  </rcc>
  <rcc rId="2228" sId="2">
    <oc r="I169" t="inlineStr">
      <is>
        <t>Passed</t>
      </is>
    </oc>
    <nc r="I169"/>
  </rcc>
  <rcc rId="2229" sId="2">
    <oc r="I170" t="inlineStr">
      <is>
        <t>passed</t>
      </is>
    </oc>
    <nc r="I170"/>
  </rcc>
  <rcc rId="2230" sId="2">
    <oc r="I171" t="inlineStr">
      <is>
        <t>passed</t>
      </is>
    </oc>
    <nc r="I171"/>
  </rcc>
  <rcc rId="2231" sId="2">
    <oc r="I172" t="inlineStr">
      <is>
        <t>Passed</t>
      </is>
    </oc>
    <nc r="I172"/>
  </rcc>
  <rcc rId="2232" sId="2">
    <oc r="I173" t="inlineStr">
      <is>
        <t>passed</t>
      </is>
    </oc>
    <nc r="I173"/>
  </rcc>
  <rcc rId="2233" sId="2">
    <oc r="I174" t="inlineStr">
      <is>
        <t>passed</t>
      </is>
    </oc>
    <nc r="I174"/>
  </rcc>
  <rcc rId="2234" sId="2">
    <oc r="I175" t="inlineStr">
      <is>
        <t>Passed</t>
      </is>
    </oc>
    <nc r="I175"/>
  </rcc>
  <rcc rId="2235" sId="2">
    <oc r="I176" t="inlineStr">
      <is>
        <t>Passed</t>
      </is>
    </oc>
    <nc r="I176"/>
  </rcc>
  <rcc rId="2236" sId="2">
    <oc r="I177" t="inlineStr">
      <is>
        <t>Passed</t>
      </is>
    </oc>
    <nc r="I177"/>
  </rcc>
  <rcc rId="2237" sId="2">
    <oc r="I178" t="inlineStr">
      <is>
        <t>Passed</t>
      </is>
    </oc>
    <nc r="I178"/>
  </rcc>
  <rcc rId="2238" sId="2">
    <oc r="I179" t="inlineStr">
      <is>
        <t>Passed</t>
      </is>
    </oc>
    <nc r="I179"/>
  </rcc>
  <rcc rId="2239" sId="2">
    <oc r="I180" t="inlineStr">
      <is>
        <t>Passed</t>
      </is>
    </oc>
    <nc r="I180"/>
  </rcc>
  <rcc rId="2240" sId="2">
    <oc r="I181" t="inlineStr">
      <is>
        <t>passed</t>
      </is>
    </oc>
    <nc r="I181"/>
  </rcc>
  <rcc rId="2241" sId="2">
    <oc r="I182" t="inlineStr">
      <is>
        <t>passed</t>
      </is>
    </oc>
    <nc r="I182"/>
  </rcc>
  <rcc rId="2242" sId="2">
    <oc r="I183" t="inlineStr">
      <is>
        <t>Passed</t>
      </is>
    </oc>
    <nc r="I183"/>
  </rcc>
  <rcc rId="2243" sId="2">
    <oc r="I185" t="inlineStr">
      <is>
        <t>Passed</t>
      </is>
    </oc>
    <nc r="I185"/>
  </rcc>
  <rcc rId="2244" sId="2">
    <oc r="I186" t="inlineStr">
      <is>
        <t>passed</t>
      </is>
    </oc>
    <nc r="I186"/>
  </rcc>
  <rcc rId="2245" sId="2">
    <oc r="I187" t="inlineStr">
      <is>
        <t>Passed</t>
      </is>
    </oc>
    <nc r="I187"/>
  </rcc>
  <rcc rId="2246" sId="2">
    <oc r="I188" t="inlineStr">
      <is>
        <t>Passed</t>
      </is>
    </oc>
    <nc r="I188"/>
  </rcc>
  <rcc rId="2247" sId="2">
    <oc r="I189" t="inlineStr">
      <is>
        <t>passed</t>
      </is>
    </oc>
    <nc r="I189"/>
  </rcc>
  <rcc rId="2248" sId="2">
    <oc r="I190" t="inlineStr">
      <is>
        <t>passed</t>
      </is>
    </oc>
    <nc r="I190"/>
  </rcc>
  <rcc rId="2249" sId="2">
    <oc r="I191" t="inlineStr">
      <is>
        <t>passed</t>
      </is>
    </oc>
    <nc r="I191"/>
  </rcc>
  <rcc rId="2250" sId="2">
    <oc r="I195" t="inlineStr">
      <is>
        <t>passed</t>
      </is>
    </oc>
    <nc r="I195"/>
  </rcc>
  <rcc rId="2251" sId="2">
    <oc r="I196" t="inlineStr">
      <is>
        <t>passed</t>
      </is>
    </oc>
    <nc r="I196"/>
  </rcc>
  <rcc rId="2252" sId="2">
    <oc r="I197" t="inlineStr">
      <is>
        <t>passed</t>
      </is>
    </oc>
    <nc r="I197"/>
  </rcc>
  <rcc rId="2253" sId="2">
    <oc r="I198" t="inlineStr">
      <is>
        <t>passed</t>
      </is>
    </oc>
    <nc r="I198"/>
  </rcc>
  <rcc rId="2254" sId="2">
    <oc r="I199" t="inlineStr">
      <is>
        <t>passed</t>
      </is>
    </oc>
    <nc r="I199"/>
  </rcc>
  <rcc rId="2255" sId="2">
    <oc r="I200" t="inlineStr">
      <is>
        <t>passed</t>
      </is>
    </oc>
    <nc r="I200"/>
  </rcc>
  <rcc rId="2256" sId="2">
    <oc r="I201" t="inlineStr">
      <is>
        <t>passed</t>
      </is>
    </oc>
    <nc r="I201"/>
  </rcc>
  <rcc rId="2257" sId="2">
    <oc r="I202" t="inlineStr">
      <is>
        <t>Passed</t>
      </is>
    </oc>
    <nc r="I202"/>
  </rcc>
  <rcc rId="2258" sId="2">
    <oc r="I203" t="inlineStr">
      <is>
        <t>Passed</t>
      </is>
    </oc>
    <nc r="I203"/>
  </rcc>
  <rcc rId="2259" sId="2">
    <oc r="I204" t="inlineStr">
      <is>
        <t>Passed</t>
      </is>
    </oc>
    <nc r="I204"/>
  </rcc>
  <rcc rId="2260" sId="2">
    <oc r="I205" t="inlineStr">
      <is>
        <t>Passed</t>
      </is>
    </oc>
    <nc r="I205"/>
  </rcc>
  <rcc rId="2261" sId="2">
    <oc r="I206" t="inlineStr">
      <is>
        <t>Passed</t>
      </is>
    </oc>
    <nc r="I206"/>
  </rcc>
  <rcc rId="2262" sId="2">
    <oc r="I207" t="inlineStr">
      <is>
        <t>Passed</t>
      </is>
    </oc>
    <nc r="I207"/>
  </rcc>
  <rcc rId="2263" sId="2">
    <oc r="I208" t="inlineStr">
      <is>
        <t>Passed</t>
      </is>
    </oc>
    <nc r="I208"/>
  </rcc>
  <rcc rId="2264" sId="2">
    <oc r="I209" t="inlineStr">
      <is>
        <t>passed</t>
      </is>
    </oc>
    <nc r="I209"/>
  </rcc>
  <rcc rId="2265" sId="2">
    <oc r="I210" t="inlineStr">
      <is>
        <t>passed</t>
      </is>
    </oc>
    <nc r="I210"/>
  </rcc>
  <rcc rId="2266" sId="2">
    <oc r="I211" t="inlineStr">
      <is>
        <t>passed</t>
      </is>
    </oc>
    <nc r="I211"/>
  </rcc>
  <rcc rId="2267" sId="2">
    <oc r="I212" t="inlineStr">
      <is>
        <t>passed</t>
      </is>
    </oc>
    <nc r="I212"/>
  </rcc>
  <rcc rId="2268" sId="2">
    <oc r="I213" t="inlineStr">
      <is>
        <t>passed</t>
      </is>
    </oc>
    <nc r="I213"/>
  </rcc>
  <rcc rId="2269" sId="2">
    <oc r="I214" t="inlineStr">
      <is>
        <t>passed</t>
      </is>
    </oc>
    <nc r="I214"/>
  </rcc>
  <rcc rId="2270" sId="2">
    <oc r="I217" t="inlineStr">
      <is>
        <t>passed</t>
      </is>
    </oc>
    <nc r="I217"/>
  </rcc>
  <rcc rId="2271" sId="2">
    <oc r="I218" t="inlineStr">
      <is>
        <t>passed</t>
      </is>
    </oc>
    <nc r="I218"/>
  </rcc>
  <rcc rId="2272" sId="2">
    <oc r="I220" t="inlineStr">
      <is>
        <t>passed</t>
      </is>
    </oc>
    <nc r="I220"/>
  </rcc>
  <rcc rId="2273" sId="2">
    <oc r="I221" t="inlineStr">
      <is>
        <t>Passed</t>
      </is>
    </oc>
    <nc r="I221"/>
  </rcc>
  <rcc rId="2274" sId="2">
    <oc r="I222" t="inlineStr">
      <is>
        <t>passed</t>
      </is>
    </oc>
    <nc r="I222"/>
  </rcc>
  <rcc rId="2275" sId="2">
    <oc r="I223" t="inlineStr">
      <is>
        <t>Passed</t>
      </is>
    </oc>
    <nc r="I223"/>
  </rcc>
  <rcc rId="2276" sId="2">
    <oc r="I224" t="inlineStr">
      <is>
        <t>passed</t>
      </is>
    </oc>
    <nc r="I224"/>
  </rcc>
  <rcc rId="2277" sId="2">
    <oc r="I226" t="inlineStr">
      <is>
        <t>passed</t>
      </is>
    </oc>
    <nc r="I226"/>
  </rcc>
  <rcc rId="2278" sId="2">
    <oc r="I227" t="inlineStr">
      <is>
        <t>passed</t>
      </is>
    </oc>
    <nc r="I227"/>
  </rcc>
  <rcc rId="2279" sId="2">
    <oc r="I228" t="inlineStr">
      <is>
        <t>Passed</t>
      </is>
    </oc>
    <nc r="I228"/>
  </rcc>
  <rcc rId="2280" sId="2">
    <oc r="I229" t="inlineStr">
      <is>
        <t>passed</t>
      </is>
    </oc>
    <nc r="I229"/>
  </rcc>
  <rcc rId="2281" sId="2">
    <oc r="I230" t="inlineStr">
      <is>
        <t>passed</t>
      </is>
    </oc>
    <nc r="I230"/>
  </rcc>
  <rcc rId="2282" sId="2">
    <oc r="I231" t="inlineStr">
      <is>
        <t>passed</t>
      </is>
    </oc>
    <nc r="I231"/>
  </rcc>
  <rcc rId="2283" sId="2">
    <oc r="I232" t="inlineStr">
      <is>
        <t>passed</t>
      </is>
    </oc>
    <nc r="I232"/>
  </rcc>
  <rcc rId="2284" sId="2">
    <oc r="I233" t="inlineStr">
      <is>
        <t>passed</t>
      </is>
    </oc>
    <nc r="I233"/>
  </rcc>
  <rcc rId="2285" sId="2">
    <oc r="I234" t="inlineStr">
      <is>
        <t>passed</t>
      </is>
    </oc>
    <nc r="I234"/>
  </rcc>
  <rcc rId="2286" sId="2">
    <oc r="I235" t="inlineStr">
      <is>
        <t>passed</t>
      </is>
    </oc>
    <nc r="I235"/>
  </rcc>
  <rcc rId="2287" sId="2">
    <oc r="I236" t="inlineStr">
      <is>
        <t>passed</t>
      </is>
    </oc>
    <nc r="I236"/>
  </rcc>
  <rcc rId="2288" sId="2">
    <oc r="I237" t="inlineStr">
      <is>
        <t>passed</t>
      </is>
    </oc>
    <nc r="I237"/>
  </rcc>
  <rcc rId="2289" sId="2">
    <oc r="I238" t="inlineStr">
      <is>
        <t>passed</t>
      </is>
    </oc>
    <nc r="I238"/>
  </rcc>
  <rcc rId="2290" sId="2">
    <oc r="I239" t="inlineStr">
      <is>
        <t>passed</t>
      </is>
    </oc>
    <nc r="I239"/>
  </rcc>
  <rcc rId="2291" sId="2">
    <oc r="I240" t="inlineStr">
      <is>
        <t>passed</t>
      </is>
    </oc>
    <nc r="I240"/>
  </rcc>
  <rcc rId="2292" sId="2">
    <oc r="I241" t="inlineStr">
      <is>
        <t>passed</t>
      </is>
    </oc>
    <nc r="I241"/>
  </rcc>
  <rcc rId="2293" sId="2">
    <oc r="I242" t="inlineStr">
      <is>
        <t>passed</t>
      </is>
    </oc>
    <nc r="I242"/>
  </rcc>
  <rcc rId="2294" sId="2">
    <oc r="I243" t="inlineStr">
      <is>
        <t>passed</t>
      </is>
    </oc>
    <nc r="I243"/>
  </rcc>
  <rcc rId="2295" sId="2">
    <oc r="I244" t="inlineStr">
      <is>
        <t>passed</t>
      </is>
    </oc>
    <nc r="I244"/>
  </rcc>
  <rcc rId="2296" sId="2">
    <oc r="I245" t="inlineStr">
      <is>
        <t>passed</t>
      </is>
    </oc>
    <nc r="I245"/>
  </rcc>
  <rcc rId="2297" sId="2">
    <oc r="I246" t="inlineStr">
      <is>
        <t>Passed</t>
      </is>
    </oc>
    <nc r="I246"/>
  </rcc>
  <rcc rId="2298" sId="2">
    <oc r="I247" t="inlineStr">
      <is>
        <t>passed</t>
      </is>
    </oc>
    <nc r="I247"/>
  </rcc>
  <rcc rId="2299" sId="2">
    <oc r="I248" t="inlineStr">
      <is>
        <t>Passed</t>
      </is>
    </oc>
    <nc r="I248"/>
  </rcc>
  <rcc rId="2300" sId="2">
    <oc r="I249" t="inlineStr">
      <is>
        <t>passed</t>
      </is>
    </oc>
    <nc r="I249"/>
  </rcc>
  <rcc rId="2301" sId="2">
    <oc r="I250" t="inlineStr">
      <is>
        <t>passed</t>
      </is>
    </oc>
    <nc r="I250"/>
  </rcc>
  <rcc rId="2302" sId="2">
    <oc r="I251" t="inlineStr">
      <is>
        <t>passed</t>
      </is>
    </oc>
    <nc r="I251"/>
  </rcc>
  <rcc rId="2303" sId="2">
    <oc r="I253" t="inlineStr">
      <is>
        <t>passed</t>
      </is>
    </oc>
    <nc r="I253"/>
  </rcc>
  <rcc rId="2304" sId="2">
    <oc r="I254" t="inlineStr">
      <is>
        <t>passed</t>
      </is>
    </oc>
    <nc r="I254"/>
  </rcc>
  <rcc rId="2305" sId="2">
    <oc r="I255" t="inlineStr">
      <is>
        <t>passed</t>
      </is>
    </oc>
    <nc r="I255"/>
  </rcc>
  <rcc rId="2306" sId="2">
    <oc r="I256" t="inlineStr">
      <is>
        <t>passed</t>
      </is>
    </oc>
    <nc r="I256"/>
  </rcc>
  <rcc rId="2307" sId="2">
    <oc r="I257" t="inlineStr">
      <is>
        <t>Failed</t>
      </is>
    </oc>
    <nc r="I257"/>
  </rcc>
  <rcc rId="2308" sId="2">
    <oc r="I258" t="inlineStr">
      <is>
        <t>passed</t>
      </is>
    </oc>
    <nc r="I258"/>
  </rcc>
  <rcc rId="2309" sId="2">
    <oc r="I259" t="inlineStr">
      <is>
        <t>passed</t>
      </is>
    </oc>
    <nc r="I259"/>
  </rcc>
  <rcc rId="2310" sId="2">
    <oc r="I260" t="inlineStr">
      <is>
        <t>passed</t>
      </is>
    </oc>
    <nc r="I260"/>
  </rcc>
  <rcc rId="2311" sId="2">
    <oc r="I261" t="inlineStr">
      <is>
        <t>passed</t>
      </is>
    </oc>
    <nc r="I261"/>
  </rcc>
  <rcc rId="2312" sId="2">
    <oc r="I262" t="inlineStr">
      <is>
        <t>passed</t>
      </is>
    </oc>
    <nc r="I262"/>
  </rcc>
  <rcc rId="2313" sId="2">
    <oc r="I263" t="inlineStr">
      <is>
        <t>passed</t>
      </is>
    </oc>
    <nc r="I263"/>
  </rcc>
  <rcc rId="2314" sId="2">
    <oc r="I264" t="inlineStr">
      <is>
        <t>passed</t>
      </is>
    </oc>
    <nc r="I264"/>
  </rcc>
  <rcc rId="2315" sId="2">
    <oc r="I265" t="inlineStr">
      <is>
        <t>passed</t>
      </is>
    </oc>
    <nc r="I265"/>
  </rcc>
  <rcc rId="2316" sId="2">
    <oc r="I266" t="inlineStr">
      <is>
        <t>passed</t>
      </is>
    </oc>
    <nc r="I266"/>
  </rcc>
  <rcc rId="2317" sId="2">
    <oc r="I267" t="inlineStr">
      <is>
        <t>Passed</t>
      </is>
    </oc>
    <nc r="I267"/>
  </rcc>
  <rcc rId="2318" sId="2">
    <oc r="I268" t="inlineStr">
      <is>
        <t>Passed</t>
      </is>
    </oc>
    <nc r="I268"/>
  </rcc>
  <rcc rId="2319" sId="2">
    <oc r="I271" t="inlineStr">
      <is>
        <t>Passed</t>
      </is>
    </oc>
    <nc r="I271"/>
  </rcc>
  <rcc rId="2320" sId="2">
    <oc r="I272" t="inlineStr">
      <is>
        <t>passed</t>
      </is>
    </oc>
    <nc r="I272"/>
  </rcc>
  <rcc rId="2321" sId="2">
    <oc r="I273" t="inlineStr">
      <is>
        <t>passed</t>
      </is>
    </oc>
    <nc r="I273"/>
  </rcc>
  <rcc rId="2322" sId="2">
    <oc r="I274" t="inlineStr">
      <is>
        <t>Passed</t>
      </is>
    </oc>
    <nc r="I274"/>
  </rcc>
  <rcc rId="2323" sId="2">
    <oc r="I275" t="inlineStr">
      <is>
        <t>Passed</t>
      </is>
    </oc>
    <nc r="I275"/>
  </rcc>
  <rcc rId="2324" sId="2">
    <oc r="I276" t="inlineStr">
      <is>
        <t>Passed</t>
      </is>
    </oc>
    <nc r="I276"/>
  </rcc>
  <rcc rId="2325" sId="2">
    <oc r="I277" t="inlineStr">
      <is>
        <t>Passed</t>
      </is>
    </oc>
    <nc r="I277"/>
  </rcc>
  <rcc rId="2326" sId="2">
    <oc r="I278" t="inlineStr">
      <is>
        <t>passed</t>
      </is>
    </oc>
    <nc r="I278"/>
  </rcc>
  <rcc rId="2327" sId="2">
    <oc r="I279" t="inlineStr">
      <is>
        <t>Passed</t>
      </is>
    </oc>
    <nc r="I279"/>
  </rcc>
  <rcc rId="2328" sId="2">
    <oc r="I280" t="inlineStr">
      <is>
        <t>Passed</t>
      </is>
    </oc>
    <nc r="I280"/>
  </rcc>
  <rcc rId="2329" sId="2">
    <oc r="I281" t="inlineStr">
      <is>
        <t>Passed</t>
      </is>
    </oc>
    <nc r="I281"/>
  </rcc>
  <rcc rId="2330" sId="2">
    <oc r="I282" t="inlineStr">
      <is>
        <t>Passed</t>
      </is>
    </oc>
    <nc r="I282"/>
  </rcc>
  <rcc rId="2331" sId="2">
    <oc r="I283" t="inlineStr">
      <is>
        <t>Passed</t>
      </is>
    </oc>
    <nc r="I283"/>
  </rcc>
  <rcc rId="2332" sId="2">
    <oc r="I284" t="inlineStr">
      <is>
        <t>Passed</t>
      </is>
    </oc>
    <nc r="I284"/>
  </rcc>
  <rcc rId="2333" sId="2">
    <oc r="I285" t="inlineStr">
      <is>
        <t>Passed</t>
      </is>
    </oc>
    <nc r="I285"/>
  </rcc>
  <rcc rId="2334" sId="2">
    <oc r="I286" t="inlineStr">
      <is>
        <t>Passed</t>
      </is>
    </oc>
    <nc r="I286"/>
  </rcc>
  <rcc rId="2335" sId="2">
    <oc r="I287" t="inlineStr">
      <is>
        <t>passed</t>
      </is>
    </oc>
    <nc r="I287"/>
  </rcc>
  <rcc rId="2336" sId="2">
    <oc r="I288" t="inlineStr">
      <is>
        <t>passed</t>
      </is>
    </oc>
    <nc r="I288"/>
  </rcc>
  <rcc rId="2337" sId="2">
    <oc r="I289" t="inlineStr">
      <is>
        <t>Passed</t>
      </is>
    </oc>
    <nc r="I289"/>
  </rcc>
  <rcc rId="2338" sId="2">
    <oc r="I290" t="inlineStr">
      <is>
        <t>passed</t>
      </is>
    </oc>
    <nc r="I290"/>
  </rcc>
  <rcc rId="2339" sId="2">
    <oc r="I291" t="inlineStr">
      <is>
        <t>Passed</t>
      </is>
    </oc>
    <nc r="I291"/>
  </rcc>
  <rcc rId="2340" sId="2">
    <oc r="I292" t="inlineStr">
      <is>
        <t>passed</t>
      </is>
    </oc>
    <nc r="I292"/>
  </rcc>
  <rcc rId="2341" sId="2">
    <oc r="I293" t="inlineStr">
      <is>
        <t>passed</t>
      </is>
    </oc>
    <nc r="I293"/>
  </rcc>
  <rcc rId="2342" sId="2">
    <oc r="I294" t="inlineStr">
      <is>
        <t>passed</t>
      </is>
    </oc>
    <nc r="I294"/>
  </rcc>
  <rcc rId="2343" sId="2">
    <oc r="I295" t="inlineStr">
      <is>
        <t>passed</t>
      </is>
    </oc>
    <nc r="I295"/>
  </rcc>
  <rcc rId="2344" sId="2">
    <oc r="I296" t="inlineStr">
      <is>
        <t>passed</t>
      </is>
    </oc>
    <nc r="I296"/>
  </rcc>
  <rcc rId="2345" sId="2">
    <oc r="I297" t="inlineStr">
      <is>
        <t>passed</t>
      </is>
    </oc>
    <nc r="I297"/>
  </rcc>
  <rcc rId="2346" sId="2">
    <oc r="I298" t="inlineStr">
      <is>
        <t>passed</t>
      </is>
    </oc>
    <nc r="I298"/>
  </rcc>
  <rcc rId="2347" sId="2">
    <oc r="I299" t="inlineStr">
      <is>
        <t>passed</t>
      </is>
    </oc>
    <nc r="I299"/>
  </rcc>
  <rcc rId="2348" sId="2">
    <oc r="I300" t="inlineStr">
      <is>
        <t>passed</t>
      </is>
    </oc>
    <nc r="I300"/>
  </rcc>
  <rcc rId="2349" sId="2">
    <oc r="I301" t="inlineStr">
      <is>
        <t>passed</t>
      </is>
    </oc>
    <nc r="I301"/>
  </rcc>
  <rcc rId="2350" sId="2">
    <oc r="I302" t="inlineStr">
      <is>
        <t>passed</t>
      </is>
    </oc>
    <nc r="I302"/>
  </rcc>
  <rcc rId="2351" sId="2">
    <oc r="I303" t="inlineStr">
      <is>
        <t>passed</t>
      </is>
    </oc>
    <nc r="I303"/>
  </rcc>
  <rcc rId="2352" sId="2">
    <oc r="I304" t="inlineStr">
      <is>
        <t>passed</t>
      </is>
    </oc>
    <nc r="I304"/>
  </rcc>
  <rcc rId="2353" sId="2">
    <oc r="I305" t="inlineStr">
      <is>
        <t>passed</t>
      </is>
    </oc>
    <nc r="I305"/>
  </rcc>
  <rcc rId="2354" sId="2">
    <oc r="I306" t="inlineStr">
      <is>
        <t>Passed</t>
      </is>
    </oc>
    <nc r="I306"/>
  </rcc>
  <rcc rId="2355" sId="2">
    <oc r="I307" t="inlineStr">
      <is>
        <t>passed</t>
      </is>
    </oc>
    <nc r="I307"/>
  </rcc>
  <rcc rId="2356" sId="2">
    <oc r="I308" t="inlineStr">
      <is>
        <t>passed</t>
      </is>
    </oc>
    <nc r="I308"/>
  </rcc>
  <rcc rId="2357" sId="2">
    <oc r="I309" t="inlineStr">
      <is>
        <t>passed</t>
      </is>
    </oc>
    <nc r="I309"/>
  </rcc>
  <rcc rId="2358" sId="2">
    <oc r="I310" t="inlineStr">
      <is>
        <t>passed</t>
      </is>
    </oc>
    <nc r="I310"/>
  </rcc>
  <rcc rId="2359" sId="2">
    <oc r="I311" t="inlineStr">
      <is>
        <t>passed</t>
      </is>
    </oc>
    <nc r="I311"/>
  </rcc>
  <rcc rId="2360" sId="2">
    <oc r="I312" t="inlineStr">
      <is>
        <t>passed</t>
      </is>
    </oc>
    <nc r="I312"/>
  </rcc>
  <rcc rId="2361" sId="2">
    <oc r="I313" t="inlineStr">
      <is>
        <t>Passed</t>
      </is>
    </oc>
    <nc r="I313"/>
  </rcc>
  <rcc rId="2362" sId="2">
    <oc r="I314" t="inlineStr">
      <is>
        <t>Passed</t>
      </is>
    </oc>
    <nc r="I314"/>
  </rcc>
  <rcc rId="2363" sId="2">
    <oc r="I315" t="inlineStr">
      <is>
        <t>Passed</t>
      </is>
    </oc>
    <nc r="I315"/>
  </rcc>
  <rcc rId="2364" sId="2">
    <oc r="I316" t="inlineStr">
      <is>
        <t>Passed</t>
      </is>
    </oc>
    <nc r="I316"/>
  </rcc>
  <rcc rId="2365" sId="2">
    <oc r="I317" t="inlineStr">
      <is>
        <t>passed</t>
      </is>
    </oc>
    <nc r="I317"/>
  </rcc>
  <rcc rId="2366" sId="2">
    <oc r="I318" t="inlineStr">
      <is>
        <t>passed</t>
      </is>
    </oc>
    <nc r="I318"/>
  </rcc>
  <rcc rId="2367" sId="2">
    <oc r="I319" t="inlineStr">
      <is>
        <t>passed</t>
      </is>
    </oc>
    <nc r="I319"/>
  </rcc>
  <rcc rId="2368" sId="2">
    <oc r="I320" t="inlineStr">
      <is>
        <t>Passed</t>
      </is>
    </oc>
    <nc r="I320"/>
  </rcc>
  <rcc rId="2369" sId="2">
    <oc r="I321" t="inlineStr">
      <is>
        <t>passed</t>
      </is>
    </oc>
    <nc r="I321"/>
  </rcc>
  <rcc rId="2370" sId="2">
    <oc r="I322" t="inlineStr">
      <is>
        <t>passed</t>
      </is>
    </oc>
    <nc r="I322"/>
  </rcc>
  <rcc rId="2371" sId="2">
    <oc r="I324" t="inlineStr">
      <is>
        <t>passed</t>
      </is>
    </oc>
    <nc r="I324"/>
  </rcc>
  <rcc rId="2372" sId="2">
    <oc r="I325" t="inlineStr">
      <is>
        <t>passed</t>
      </is>
    </oc>
    <nc r="I325"/>
  </rcc>
  <rcc rId="2373" sId="2">
    <oc r="I326" t="inlineStr">
      <is>
        <t>passed</t>
      </is>
    </oc>
    <nc r="I326"/>
  </rcc>
  <rcc rId="2374" sId="2">
    <oc r="I328" t="inlineStr">
      <is>
        <t>Passed</t>
      </is>
    </oc>
    <nc r="I328"/>
  </rcc>
  <rcc rId="2375" sId="2">
    <oc r="I329" t="inlineStr">
      <is>
        <t>passed</t>
      </is>
    </oc>
    <nc r="I329"/>
  </rcc>
  <rcc rId="2376" sId="2" odxf="1" dxf="1">
    <oc r="I331" t="inlineStr">
      <is>
        <t>Passed</t>
      </is>
    </oc>
    <nc r="I331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377" sId="2">
    <oc r="I332" t="inlineStr">
      <is>
        <t>Passed</t>
      </is>
    </oc>
    <nc r="I332"/>
  </rcc>
  <rcc rId="2378" sId="2">
    <oc r="I333" t="inlineStr">
      <is>
        <t>Failed</t>
      </is>
    </oc>
    <nc r="I333"/>
  </rcc>
  <rcc rId="2379" sId="2">
    <oc r="I334" t="inlineStr">
      <is>
        <t>passed</t>
      </is>
    </oc>
    <nc r="I334"/>
  </rcc>
  <rcc rId="2380" sId="2">
    <oc r="I335" t="inlineStr">
      <is>
        <t>Passed</t>
      </is>
    </oc>
    <nc r="I335"/>
  </rcc>
  <rcc rId="2381" sId="2">
    <oc r="I336" t="inlineStr">
      <is>
        <t>Passed</t>
      </is>
    </oc>
    <nc r="I336"/>
  </rcc>
  <rcc rId="2382" sId="2">
    <oc r="I337" t="inlineStr">
      <is>
        <t>passed</t>
      </is>
    </oc>
    <nc r="I337"/>
  </rcc>
  <rcc rId="2383" sId="2">
    <oc r="I339" t="inlineStr">
      <is>
        <t>passed</t>
      </is>
    </oc>
    <nc r="I339"/>
  </rcc>
  <rcc rId="2384" sId="2">
    <oc r="I340" t="inlineStr">
      <is>
        <t>passed</t>
      </is>
    </oc>
    <nc r="I340"/>
  </rcc>
  <rcc rId="2385" sId="2">
    <oc r="I341" t="inlineStr">
      <is>
        <t>passed</t>
      </is>
    </oc>
    <nc r="I341"/>
  </rcc>
  <rcc rId="2386" sId="2">
    <oc r="I342" t="inlineStr">
      <is>
        <t>passed</t>
      </is>
    </oc>
    <nc r="I342"/>
  </rcc>
  <rcc rId="2387" sId="2">
    <oc r="I343" t="inlineStr">
      <is>
        <t>passed</t>
      </is>
    </oc>
    <nc r="I343"/>
  </rcc>
  <rcc rId="2388" sId="2">
    <oc r="I344" t="inlineStr">
      <is>
        <t>passed</t>
      </is>
    </oc>
    <nc r="I344"/>
  </rcc>
  <rcc rId="2389" sId="2">
    <oc r="I345" t="inlineStr">
      <is>
        <t>passed</t>
      </is>
    </oc>
    <nc r="I345"/>
  </rcc>
  <rcc rId="2390" sId="2">
    <oc r="I346" t="inlineStr">
      <is>
        <t>passed</t>
      </is>
    </oc>
    <nc r="I346"/>
  </rcc>
  <rcc rId="2391" sId="2">
    <oc r="I347" t="inlineStr">
      <is>
        <t>passed</t>
      </is>
    </oc>
    <nc r="I347"/>
  </rcc>
  <rcc rId="2392" sId="2">
    <oc r="I348" t="inlineStr">
      <is>
        <t>passed</t>
      </is>
    </oc>
    <nc r="I348"/>
  </rcc>
  <rcc rId="2393" sId="2">
    <oc r="I349" t="inlineStr">
      <is>
        <t>passed</t>
      </is>
    </oc>
    <nc r="I349"/>
  </rcc>
  <rcc rId="2394" sId="2">
    <oc r="I350" t="inlineStr">
      <is>
        <t>passed</t>
      </is>
    </oc>
    <nc r="I350"/>
  </rcc>
  <rcc rId="2395" sId="2">
    <oc r="I351" t="inlineStr">
      <is>
        <t>passed</t>
      </is>
    </oc>
    <nc r="I351"/>
  </rcc>
  <rcc rId="2396" sId="2">
    <oc r="I353" t="inlineStr">
      <is>
        <t>passed</t>
      </is>
    </oc>
    <nc r="I353"/>
  </rcc>
  <rcc rId="2397" sId="2">
    <oc r="I354" t="inlineStr">
      <is>
        <t>passed</t>
      </is>
    </oc>
    <nc r="I354"/>
  </rcc>
  <rcc rId="2398" sId="2">
    <oc r="I355" t="inlineStr">
      <is>
        <t>passed</t>
      </is>
    </oc>
    <nc r="I355"/>
  </rcc>
  <rcc rId="2399" sId="2">
    <oc r="I356" t="inlineStr">
      <is>
        <t>passed</t>
      </is>
    </oc>
    <nc r="I356"/>
  </rcc>
  <rcc rId="2400" sId="2">
    <oc r="I357" t="inlineStr">
      <is>
        <t>passed</t>
      </is>
    </oc>
    <nc r="I357"/>
  </rcc>
  <rcc rId="2401" sId="2">
    <oc r="I358" t="inlineStr">
      <is>
        <t>passed</t>
      </is>
    </oc>
    <nc r="I358"/>
  </rcc>
  <rcc rId="2402" sId="2">
    <oc r="I359" t="inlineStr">
      <is>
        <t>passed</t>
      </is>
    </oc>
    <nc r="I359"/>
  </rcc>
  <rcc rId="2403" sId="2">
    <oc r="I360" t="inlineStr">
      <is>
        <t>passed</t>
      </is>
    </oc>
    <nc r="I360"/>
  </rcc>
  <rcc rId="2404" sId="2">
    <oc r="I361" t="inlineStr">
      <is>
        <t>passed</t>
      </is>
    </oc>
    <nc r="I361"/>
  </rcc>
  <rcc rId="2405" sId="2">
    <oc r="I362" t="inlineStr">
      <is>
        <t>passed</t>
      </is>
    </oc>
    <nc r="I362"/>
  </rcc>
  <rcc rId="2406" sId="2">
    <oc r="I363" t="inlineStr">
      <is>
        <t>passed</t>
      </is>
    </oc>
    <nc r="I363"/>
  </rcc>
  <rcc rId="2407" sId="2">
    <oc r="I364" t="inlineStr">
      <is>
        <t>passed</t>
      </is>
    </oc>
    <nc r="I364"/>
  </rcc>
  <rcc rId="2408" sId="2">
    <oc r="I365" t="inlineStr">
      <is>
        <t>passed</t>
      </is>
    </oc>
    <nc r="I365"/>
  </rcc>
  <rcc rId="2409" sId="2">
    <oc r="I366" t="inlineStr">
      <is>
        <t>passed</t>
      </is>
    </oc>
    <nc r="I366"/>
  </rcc>
  <rcc rId="2410" sId="2">
    <oc r="I367" t="inlineStr">
      <is>
        <t>passed</t>
      </is>
    </oc>
    <nc r="I367"/>
  </rcc>
  <rcc rId="2411" sId="2">
    <oc r="I370" t="inlineStr">
      <is>
        <t>Passed</t>
      </is>
    </oc>
    <nc r="I370"/>
  </rcc>
  <rcc rId="2412" sId="2">
    <oc r="I371" t="inlineStr">
      <is>
        <t>Passed</t>
      </is>
    </oc>
    <nc r="I371"/>
  </rcc>
  <rcc rId="2413" sId="2">
    <oc r="I372" t="inlineStr">
      <is>
        <t>Passed</t>
      </is>
    </oc>
    <nc r="I372"/>
  </rcc>
  <rcc rId="2414" sId="2">
    <oc r="I374" t="inlineStr">
      <is>
        <t>Passed</t>
      </is>
    </oc>
    <nc r="I374"/>
  </rcc>
  <rcc rId="2415" sId="2">
    <oc r="I375" t="inlineStr">
      <is>
        <t>passed</t>
      </is>
    </oc>
    <nc r="I375"/>
  </rcc>
  <rcc rId="2416" sId="2">
    <oc r="I377" t="inlineStr">
      <is>
        <t>Passed</t>
      </is>
    </oc>
    <nc r="I377"/>
  </rcc>
  <rcc rId="2417" sId="2">
    <oc r="I378" t="inlineStr">
      <is>
        <t>Passed</t>
      </is>
    </oc>
    <nc r="I378"/>
  </rcc>
  <rcc rId="2418" sId="2">
    <oc r="I379" t="inlineStr">
      <is>
        <t>Passed</t>
      </is>
    </oc>
    <nc r="I379"/>
  </rcc>
  <rcc rId="2419" sId="2">
    <oc r="I380" t="inlineStr">
      <is>
        <t>Passed</t>
      </is>
    </oc>
    <nc r="I380"/>
  </rcc>
  <rcc rId="2420" sId="2">
    <oc r="I381" t="inlineStr">
      <is>
        <t>Passed</t>
      </is>
    </oc>
    <nc r="I381"/>
  </rcc>
  <rcc rId="2421" sId="2">
    <oc r="I382" t="inlineStr">
      <is>
        <t>Passed</t>
      </is>
    </oc>
    <nc r="I382"/>
  </rcc>
  <rcc rId="2422" sId="2">
    <oc r="I383" t="inlineStr">
      <is>
        <t>Passed</t>
      </is>
    </oc>
    <nc r="I383"/>
  </rcc>
  <rcc rId="2423" sId="2">
    <oc r="I384" t="inlineStr">
      <is>
        <t>Passed</t>
      </is>
    </oc>
    <nc r="I384"/>
  </rcc>
  <rcc rId="2424" sId="2">
    <oc r="I385" t="inlineStr">
      <is>
        <t>passed</t>
      </is>
    </oc>
    <nc r="I385"/>
  </rcc>
  <rcc rId="2425" sId="2">
    <oc r="I386" t="inlineStr">
      <is>
        <t>Passed</t>
      </is>
    </oc>
    <nc r="I386"/>
  </rcc>
  <rcc rId="2426" sId="2">
    <oc r="I387" t="inlineStr">
      <is>
        <t>Passed</t>
      </is>
    </oc>
    <nc r="I387"/>
  </rcc>
  <rcc rId="2427" sId="2">
    <oc r="I388" t="inlineStr">
      <is>
        <t>Passed</t>
      </is>
    </oc>
    <nc r="I388"/>
  </rcc>
  <rcc rId="2428" sId="2">
    <oc r="I389" t="inlineStr">
      <is>
        <t>passed</t>
      </is>
    </oc>
    <nc r="I389"/>
  </rcc>
  <rcc rId="2429" sId="2">
    <oc r="I390" t="inlineStr">
      <is>
        <t>passed</t>
      </is>
    </oc>
    <nc r="I390"/>
  </rcc>
  <rcc rId="2430" sId="2">
    <oc r="I391" t="inlineStr">
      <is>
        <t>passed</t>
      </is>
    </oc>
    <nc r="I391"/>
  </rcc>
  <rcc rId="2431" sId="2">
    <oc r="I392" t="inlineStr">
      <is>
        <t>passed</t>
      </is>
    </oc>
    <nc r="I392"/>
  </rcc>
  <rcc rId="2432" sId="2">
    <oc r="I393" t="inlineStr">
      <is>
        <t>passed</t>
      </is>
    </oc>
    <nc r="I393"/>
  </rcc>
  <rcc rId="2433" sId="2">
    <oc r="I394" t="inlineStr">
      <is>
        <t>passed</t>
      </is>
    </oc>
    <nc r="I394"/>
  </rcc>
  <rcc rId="2434" sId="2">
    <oc r="I395" t="inlineStr">
      <is>
        <t>passed</t>
      </is>
    </oc>
    <nc r="I395"/>
  </rcc>
  <rcc rId="2435" sId="2">
    <oc r="I396" t="inlineStr">
      <is>
        <t>Passed</t>
      </is>
    </oc>
    <nc r="I396"/>
  </rcc>
  <rcc rId="2436" sId="2">
    <oc r="I397" t="inlineStr">
      <is>
        <t>passed</t>
      </is>
    </oc>
    <nc r="I397"/>
  </rcc>
  <rcc rId="2437" sId="2">
    <oc r="I399" t="inlineStr">
      <is>
        <t>passed</t>
      </is>
    </oc>
    <nc r="I399"/>
  </rcc>
  <rcc rId="2438" sId="2">
    <oc r="I400" t="inlineStr">
      <is>
        <t>passed</t>
      </is>
    </oc>
    <nc r="I400"/>
  </rcc>
  <rcc rId="2439" sId="2">
    <oc r="I401" t="inlineStr">
      <is>
        <t>passed</t>
      </is>
    </oc>
    <nc r="I401"/>
  </rcc>
  <rcc rId="2440" sId="2">
    <oc r="I402" t="inlineStr">
      <is>
        <t>passed</t>
      </is>
    </oc>
    <nc r="I402"/>
  </rcc>
  <rcc rId="2441" sId="2">
    <oc r="I403" t="inlineStr">
      <is>
        <t>passed</t>
      </is>
    </oc>
    <nc r="I403"/>
  </rcc>
  <rcc rId="2442" sId="2">
    <oc r="I404" t="inlineStr">
      <is>
        <t>passed</t>
      </is>
    </oc>
    <nc r="I404"/>
  </rcc>
  <rcc rId="2443" sId="2">
    <oc r="I405" t="inlineStr">
      <is>
        <t>Passed</t>
      </is>
    </oc>
    <nc r="I405"/>
  </rcc>
  <rcc rId="2444" sId="2">
    <oc r="I406" t="inlineStr">
      <is>
        <t>passed</t>
      </is>
    </oc>
    <nc r="I406"/>
  </rcc>
  <rcc rId="2445" sId="2">
    <oc r="I408" t="inlineStr">
      <is>
        <t>passed</t>
      </is>
    </oc>
    <nc r="I408"/>
  </rcc>
  <rcc rId="2446" sId="2">
    <oc r="I409" t="inlineStr">
      <is>
        <t>passed</t>
      </is>
    </oc>
    <nc r="I409"/>
  </rcc>
  <rcc rId="2447" sId="2">
    <oc r="I410" t="inlineStr">
      <is>
        <t>passed</t>
      </is>
    </oc>
    <nc r="I410"/>
  </rcc>
  <rcc rId="2448" sId="2">
    <oc r="I411" t="inlineStr">
      <is>
        <t>passed</t>
      </is>
    </oc>
    <nc r="I411"/>
  </rcc>
  <rcc rId="2449" sId="2">
    <oc r="I412" t="inlineStr">
      <is>
        <t>Passed</t>
      </is>
    </oc>
    <nc r="I412"/>
  </rcc>
  <rcc rId="2450" sId="2">
    <oc r="I413" t="inlineStr">
      <is>
        <t>passed</t>
      </is>
    </oc>
    <nc r="I413"/>
  </rcc>
  <rcc rId="2451" sId="2">
    <oc r="I414" t="inlineStr">
      <is>
        <t>Passed</t>
      </is>
    </oc>
    <nc r="I414"/>
  </rcc>
  <rcc rId="2452" sId="2">
    <oc r="I415" t="inlineStr">
      <is>
        <t>passed</t>
      </is>
    </oc>
    <nc r="I415"/>
  </rcc>
  <rcc rId="2453" sId="2">
    <oc r="I416" t="inlineStr">
      <is>
        <t>passed</t>
      </is>
    </oc>
    <nc r="I416"/>
  </rcc>
  <rcc rId="2454" sId="2">
    <oc r="I417" t="inlineStr">
      <is>
        <t>Passed</t>
      </is>
    </oc>
    <nc r="I417"/>
  </rcc>
  <rcc rId="2455" sId="2">
    <oc r="I418" t="inlineStr">
      <is>
        <t>Passed</t>
      </is>
    </oc>
    <nc r="I418"/>
  </rcc>
  <rcc rId="2456" sId="2">
    <oc r="I419" t="inlineStr">
      <is>
        <t>passed</t>
      </is>
    </oc>
    <nc r="I419"/>
  </rcc>
  <rcc rId="2457" sId="2">
    <oc r="I420" t="inlineStr">
      <is>
        <t>passed</t>
      </is>
    </oc>
    <nc r="I420"/>
  </rcc>
  <rcc rId="2458" sId="2">
    <oc r="I421" t="inlineStr">
      <is>
        <t>Passed</t>
      </is>
    </oc>
    <nc r="I421"/>
  </rcc>
  <rcc rId="2459" sId="2">
    <oc r="I422" t="inlineStr">
      <is>
        <t>passed</t>
      </is>
    </oc>
    <nc r="I422"/>
  </rcc>
  <rcc rId="2460" sId="2">
    <oc r="I423" t="inlineStr">
      <is>
        <t>passed</t>
      </is>
    </oc>
    <nc r="I423"/>
  </rcc>
  <rcc rId="2461" sId="2">
    <oc r="I424" t="inlineStr">
      <is>
        <t>Passed</t>
      </is>
    </oc>
    <nc r="I424"/>
  </rcc>
  <rcc rId="2462" sId="2">
    <oc r="I425" t="inlineStr">
      <is>
        <t>Passed</t>
      </is>
    </oc>
    <nc r="I425"/>
  </rcc>
  <rcc rId="2463" sId="2">
    <oc r="I426" t="inlineStr">
      <is>
        <t>Passed</t>
      </is>
    </oc>
    <nc r="I426"/>
  </rcc>
  <rcc rId="2464" sId="2">
    <oc r="I427" t="inlineStr">
      <is>
        <t>passed</t>
      </is>
    </oc>
    <nc r="I427"/>
  </rcc>
  <rcc rId="2465" sId="2">
    <oc r="I428" t="inlineStr">
      <is>
        <t>passed</t>
      </is>
    </oc>
    <nc r="I428"/>
  </rcc>
  <rcc rId="2466" sId="2">
    <oc r="I429" t="inlineStr">
      <is>
        <t>passed</t>
      </is>
    </oc>
    <nc r="I429"/>
  </rcc>
  <rcc rId="2467" sId="2">
    <oc r="I430" t="inlineStr">
      <is>
        <t>passed</t>
      </is>
    </oc>
    <nc r="I430"/>
  </rcc>
  <rcc rId="2468" sId="2">
    <oc r="I431" t="inlineStr">
      <is>
        <t>passed</t>
      </is>
    </oc>
    <nc r="I431"/>
  </rcc>
  <rcc rId="2469" sId="2">
    <oc r="I432" t="inlineStr">
      <is>
        <t>Passed</t>
      </is>
    </oc>
    <nc r="I432"/>
  </rcc>
  <rcc rId="2470" sId="2">
    <oc r="I433" t="inlineStr">
      <is>
        <t>passed</t>
      </is>
    </oc>
    <nc r="I433"/>
  </rcc>
  <rcc rId="2471" sId="2">
    <oc r="I434" t="inlineStr">
      <is>
        <t>passed</t>
      </is>
    </oc>
    <nc r="I434"/>
  </rcc>
  <rcc rId="2472" sId="2">
    <oc r="I435" t="inlineStr">
      <is>
        <t>passed</t>
      </is>
    </oc>
    <nc r="I435"/>
  </rcc>
  <rcc rId="2473" sId="2">
    <oc r="I436" t="inlineStr">
      <is>
        <t>passed</t>
      </is>
    </oc>
    <nc r="I436"/>
  </rcc>
  <rcc rId="2474" sId="2">
    <oc r="I437" t="inlineStr">
      <is>
        <t>passed</t>
      </is>
    </oc>
    <nc r="I437"/>
  </rcc>
  <rcc rId="2475" sId="2">
    <oc r="I438" t="inlineStr">
      <is>
        <t>passed</t>
      </is>
    </oc>
    <nc r="I438"/>
  </rcc>
  <rcc rId="2476" sId="2">
    <oc r="I439" t="inlineStr">
      <is>
        <t>passed</t>
      </is>
    </oc>
    <nc r="I439"/>
  </rcc>
  <rcc rId="2477" sId="2">
    <oc r="I440" t="inlineStr">
      <is>
        <t>passed</t>
      </is>
    </oc>
    <nc r="I440"/>
  </rcc>
  <rcc rId="2478" sId="2">
    <oc r="I441" t="inlineStr">
      <is>
        <t>passed</t>
      </is>
    </oc>
    <nc r="I441"/>
  </rcc>
  <rcc rId="2479" sId="2">
    <oc r="I442" t="inlineStr">
      <is>
        <t>Passed</t>
      </is>
    </oc>
    <nc r="I442"/>
  </rcc>
  <rcc rId="2480" sId="2">
    <oc r="I443" t="inlineStr">
      <is>
        <t>passed</t>
      </is>
    </oc>
    <nc r="I443"/>
  </rcc>
  <rcc rId="2481" sId="2">
    <oc r="I444" t="inlineStr">
      <is>
        <t>Passed</t>
      </is>
    </oc>
    <nc r="I444"/>
  </rcc>
  <rcc rId="2482" sId="2">
    <oc r="I445" t="inlineStr">
      <is>
        <t>Passed</t>
      </is>
    </oc>
    <nc r="I445"/>
  </rcc>
  <rcc rId="2483" sId="2">
    <oc r="I446" t="inlineStr">
      <is>
        <t>passed</t>
      </is>
    </oc>
    <nc r="I446"/>
  </rcc>
  <rcc rId="2484" sId="2">
    <oc r="I447" t="inlineStr">
      <is>
        <t>passed</t>
      </is>
    </oc>
    <nc r="I447"/>
  </rcc>
  <rcc rId="2485" sId="2">
    <oc r="I448" t="inlineStr">
      <is>
        <t>passed</t>
      </is>
    </oc>
    <nc r="I448"/>
  </rcc>
  <rcc rId="2486" sId="2">
    <oc r="I449" t="inlineStr">
      <is>
        <t>Passed</t>
      </is>
    </oc>
    <nc r="I449"/>
  </rcc>
  <rcc rId="2487" sId="2">
    <oc r="I450" t="inlineStr">
      <is>
        <t>Passed</t>
      </is>
    </oc>
    <nc r="I450"/>
  </rcc>
  <rcc rId="2488" sId="2">
    <oc r="I451" t="inlineStr">
      <is>
        <t>passed</t>
      </is>
    </oc>
    <nc r="I451"/>
  </rcc>
  <rcc rId="2489" sId="2">
    <oc r="I453" t="inlineStr">
      <is>
        <t>passed</t>
      </is>
    </oc>
    <nc r="I453"/>
  </rcc>
  <rcc rId="2490" sId="2">
    <oc r="I454" t="inlineStr">
      <is>
        <t>passed</t>
      </is>
    </oc>
    <nc r="I454"/>
  </rcc>
  <rcc rId="2491" sId="2">
    <oc r="I455" t="inlineStr">
      <is>
        <t>Passed</t>
      </is>
    </oc>
    <nc r="I455"/>
  </rcc>
  <rcc rId="2492" sId="2">
    <oc r="I456" t="inlineStr">
      <is>
        <t>passed</t>
      </is>
    </oc>
    <nc r="I456"/>
  </rcc>
  <rcc rId="2493" sId="2">
    <oc r="I457" t="inlineStr">
      <is>
        <t>passed</t>
      </is>
    </oc>
    <nc r="I457"/>
  </rcc>
  <rcc rId="2494" sId="2">
    <oc r="I458" t="inlineStr">
      <is>
        <t>Passed</t>
      </is>
    </oc>
    <nc r="I458"/>
  </rcc>
  <rcc rId="2495" sId="2">
    <oc r="I459" t="inlineStr">
      <is>
        <t>Passed</t>
      </is>
    </oc>
    <nc r="I459"/>
  </rcc>
  <rcc rId="2496" sId="2">
    <oc r="I460" t="inlineStr">
      <is>
        <t>Passed</t>
      </is>
    </oc>
    <nc r="I460"/>
  </rcc>
  <rcc rId="2497" sId="2">
    <oc r="I461" t="inlineStr">
      <is>
        <t>Passed</t>
      </is>
    </oc>
    <nc r="I461"/>
  </rcc>
  <rcc rId="2498" sId="2">
    <oc r="I462" t="inlineStr">
      <is>
        <t>passed</t>
      </is>
    </oc>
    <nc r="I462"/>
  </rcc>
  <rcc rId="2499" sId="2">
    <oc r="I463" t="inlineStr">
      <is>
        <t>passed</t>
      </is>
    </oc>
    <nc r="I463"/>
  </rcc>
  <rcc rId="2500" sId="2">
    <oc r="I464" t="inlineStr">
      <is>
        <t>passed</t>
      </is>
    </oc>
    <nc r="I464"/>
  </rcc>
  <rcc rId="2501" sId="2">
    <oc r="I465" t="inlineStr">
      <is>
        <t>passed</t>
      </is>
    </oc>
    <nc r="I465"/>
  </rcc>
  <rcc rId="2502" sId="2">
    <oc r="I466" t="inlineStr">
      <is>
        <t>Passed</t>
      </is>
    </oc>
    <nc r="I466"/>
  </rcc>
  <rcc rId="2503" sId="2">
    <oc r="I467" t="inlineStr">
      <is>
        <t>Passed</t>
      </is>
    </oc>
    <nc r="I467"/>
  </rcc>
  <rcc rId="2504" sId="2">
    <oc r="I468" t="inlineStr">
      <is>
        <t>passed</t>
      </is>
    </oc>
    <nc r="I468"/>
  </rcc>
  <rcc rId="2505" sId="2">
    <oc r="I469" t="inlineStr">
      <is>
        <t>passed</t>
      </is>
    </oc>
    <nc r="I469"/>
  </rcc>
  <rcc rId="2506" sId="2">
    <oc r="I470" t="inlineStr">
      <is>
        <t>Passed</t>
      </is>
    </oc>
    <nc r="I470"/>
  </rcc>
  <rcc rId="2507" sId="2">
    <oc r="I471" t="inlineStr">
      <is>
        <t>Passed</t>
      </is>
    </oc>
    <nc r="I471"/>
  </rcc>
  <rcc rId="2508" sId="2">
    <oc r="I472" t="inlineStr">
      <is>
        <t>passed</t>
      </is>
    </oc>
    <nc r="I472"/>
  </rcc>
  <rcc rId="2509" sId="2">
    <oc r="I473" t="inlineStr">
      <is>
        <t>passed</t>
      </is>
    </oc>
    <nc r="I473"/>
  </rcc>
  <rcc rId="2510" sId="2">
    <oc r="I474" t="inlineStr">
      <is>
        <t>Passed</t>
      </is>
    </oc>
    <nc r="I474"/>
  </rcc>
  <rcc rId="2511" sId="2">
    <oc r="I475" t="inlineStr">
      <is>
        <t>Passed</t>
      </is>
    </oc>
    <nc r="I475"/>
  </rcc>
  <rcc rId="2512" sId="2">
    <oc r="I476" t="inlineStr">
      <is>
        <t>Passed</t>
      </is>
    </oc>
    <nc r="I476"/>
  </rcc>
  <rcc rId="2513" sId="2">
    <oc r="I477" t="inlineStr">
      <is>
        <t>passed</t>
      </is>
    </oc>
    <nc r="I477"/>
  </rcc>
  <rcc rId="2514" sId="2">
    <oc r="I478" t="inlineStr">
      <is>
        <t>passed</t>
      </is>
    </oc>
    <nc r="I478"/>
  </rcc>
  <rcc rId="2515" sId="2">
    <oc r="I479" t="inlineStr">
      <is>
        <t>passed</t>
      </is>
    </oc>
    <nc r="I479"/>
  </rcc>
  <rcc rId="2516" sId="2">
    <oc r="I480" t="inlineStr">
      <is>
        <t>passed</t>
      </is>
    </oc>
    <nc r="I480"/>
  </rcc>
  <rcc rId="2517" sId="2">
    <oc r="I481" t="inlineStr">
      <is>
        <t>passed</t>
      </is>
    </oc>
    <nc r="I481"/>
  </rcc>
  <rcc rId="2518" sId="2">
    <oc r="I482" t="inlineStr">
      <is>
        <t>passed</t>
      </is>
    </oc>
    <nc r="I482"/>
  </rcc>
  <rcc rId="2519" sId="2">
    <oc r="I483" t="inlineStr">
      <is>
        <t>passed</t>
      </is>
    </oc>
    <nc r="I483"/>
  </rcc>
  <rcc rId="2520" sId="2">
    <oc r="I484" t="inlineStr">
      <is>
        <t>passed</t>
      </is>
    </oc>
    <nc r="I484"/>
  </rcc>
  <rcc rId="2521" sId="2">
    <oc r="I485" t="inlineStr">
      <is>
        <t>passed</t>
      </is>
    </oc>
    <nc r="I485"/>
  </rcc>
  <rcc rId="2522" sId="2">
    <oc r="I486" t="inlineStr">
      <is>
        <t>passed</t>
      </is>
    </oc>
    <nc r="I486"/>
  </rcc>
  <rcc rId="2523" sId="2">
    <oc r="I487" t="inlineStr">
      <is>
        <t>passed</t>
      </is>
    </oc>
    <nc r="I487"/>
  </rcc>
  <rcc rId="2524" sId="2">
    <oc r="I488" t="inlineStr">
      <is>
        <t>passed</t>
      </is>
    </oc>
    <nc r="I488"/>
  </rcc>
  <rcc rId="2525" sId="2">
    <oc r="I489" t="inlineStr">
      <is>
        <t>passed</t>
      </is>
    </oc>
    <nc r="I489"/>
  </rcc>
  <rcc rId="2526" sId="2">
    <oc r="I490" t="inlineStr">
      <is>
        <t>Passed</t>
      </is>
    </oc>
    <nc r="I490"/>
  </rcc>
  <rcc rId="2527" sId="2">
    <oc r="I491" t="inlineStr">
      <is>
        <t>passed</t>
      </is>
    </oc>
    <nc r="I491"/>
  </rcc>
  <rcc rId="2528" sId="2">
    <oc r="I492" t="inlineStr">
      <is>
        <t>passed</t>
      </is>
    </oc>
    <nc r="I492"/>
  </rcc>
  <rcc rId="2529" sId="2">
    <oc r="I493" t="inlineStr">
      <is>
        <t>passed</t>
      </is>
    </oc>
    <nc r="I493"/>
  </rcc>
  <rcc rId="2530" sId="2">
    <oc r="I494" t="inlineStr">
      <is>
        <t>Passed</t>
      </is>
    </oc>
    <nc r="I494"/>
  </rcc>
  <rcc rId="2531" sId="2">
    <oc r="I495" t="inlineStr">
      <is>
        <t>passed</t>
      </is>
    </oc>
    <nc r="I495"/>
  </rcc>
  <rcc rId="2532" sId="2">
    <oc r="I496" t="inlineStr">
      <is>
        <t>Passed</t>
      </is>
    </oc>
    <nc r="I496"/>
  </rcc>
  <rcc rId="2533" sId="2">
    <oc r="I497" t="inlineStr">
      <is>
        <t>passed</t>
      </is>
    </oc>
    <nc r="I497"/>
  </rcc>
  <rcc rId="2534" sId="2">
    <oc r="I498" t="inlineStr">
      <is>
        <t>passed</t>
      </is>
    </oc>
    <nc r="I498"/>
  </rcc>
  <rcc rId="2535" sId="2">
    <oc r="I499" t="inlineStr">
      <is>
        <t>passed</t>
      </is>
    </oc>
    <nc r="I499"/>
  </rcc>
  <rcc rId="2536" sId="2">
    <oc r="I500" t="inlineStr">
      <is>
        <t>passed</t>
      </is>
    </oc>
    <nc r="I500"/>
  </rcc>
  <rcc rId="2537" sId="2">
    <oc r="I501" t="inlineStr">
      <is>
        <t>passed</t>
      </is>
    </oc>
    <nc r="I501"/>
  </rcc>
  <rcc rId="2538" sId="2">
    <oc r="I502" t="inlineStr">
      <is>
        <t>passed</t>
      </is>
    </oc>
    <nc r="I502"/>
  </rcc>
  <rcc rId="2539" sId="2">
    <oc r="I503" t="inlineStr">
      <is>
        <t>passed</t>
      </is>
    </oc>
    <nc r="I503"/>
  </rcc>
  <rcc rId="2540" sId="2">
    <oc r="I504" t="inlineStr">
      <is>
        <t>passed</t>
      </is>
    </oc>
    <nc r="I504"/>
  </rcc>
  <rcc rId="2541" sId="2">
    <oc r="I505" t="inlineStr">
      <is>
        <t>passed</t>
      </is>
    </oc>
    <nc r="I505"/>
  </rcc>
  <rcc rId="2542" sId="2">
    <oc r="I506" t="inlineStr">
      <is>
        <t>Passed</t>
      </is>
    </oc>
    <nc r="I506"/>
  </rcc>
  <rcc rId="2543" sId="2">
    <oc r="I507" t="inlineStr">
      <is>
        <t>passed</t>
      </is>
    </oc>
    <nc r="I507"/>
  </rcc>
  <rcc rId="2544" sId="2">
    <oc r="I508" t="inlineStr">
      <is>
        <t>passed</t>
      </is>
    </oc>
    <nc r="I508"/>
  </rcc>
  <rcc rId="2545" sId="2">
    <oc r="I509" t="inlineStr">
      <is>
        <t>passed</t>
      </is>
    </oc>
    <nc r="I509"/>
  </rcc>
  <rcc rId="2546" sId="2">
    <oc r="I510" t="inlineStr">
      <is>
        <t>passed</t>
      </is>
    </oc>
    <nc r="I510"/>
  </rcc>
  <rcc rId="2547" sId="2">
    <oc r="I511" t="inlineStr">
      <is>
        <t>passed</t>
      </is>
    </oc>
    <nc r="I511"/>
  </rcc>
  <rcc rId="2548" sId="2">
    <oc r="I512" t="inlineStr">
      <is>
        <t>passed</t>
      </is>
    </oc>
    <nc r="I512"/>
  </rcc>
  <rcc rId="2549" sId="2">
    <oc r="I513" t="inlineStr">
      <is>
        <t>passed</t>
      </is>
    </oc>
    <nc r="I513"/>
  </rcc>
  <rcc rId="2550" sId="2">
    <oc r="I514" t="inlineStr">
      <is>
        <t>passed</t>
      </is>
    </oc>
    <nc r="I514"/>
  </rcc>
  <rcc rId="2551" sId="2">
    <oc r="I515" t="inlineStr">
      <is>
        <t>passed</t>
      </is>
    </oc>
    <nc r="I515"/>
  </rcc>
  <rcc rId="2552" sId="2">
    <oc r="I516" t="inlineStr">
      <is>
        <t>passed</t>
      </is>
    </oc>
    <nc r="I516"/>
  </rcc>
  <rcc rId="2553" sId="2">
    <oc r="I517" t="inlineStr">
      <is>
        <t>passed</t>
      </is>
    </oc>
    <nc r="I517"/>
  </rcc>
  <rcc rId="2554" sId="2">
    <oc r="I518" t="inlineStr">
      <is>
        <t>passed</t>
      </is>
    </oc>
    <nc r="I518"/>
  </rcc>
  <rcc rId="2555" sId="2">
    <oc r="I519" t="inlineStr">
      <is>
        <t>Passed</t>
      </is>
    </oc>
    <nc r="I519"/>
  </rcc>
  <rcc rId="2556" sId="2">
    <oc r="I520" t="inlineStr">
      <is>
        <t>Passed</t>
      </is>
    </oc>
    <nc r="I520"/>
  </rcc>
  <rcc rId="2557" sId="2">
    <oc r="I521" t="inlineStr">
      <is>
        <t>Passed</t>
      </is>
    </oc>
    <nc r="I521"/>
  </rcc>
  <rcc rId="2558" sId="2">
    <oc r="I522" t="inlineStr">
      <is>
        <t>Passed</t>
      </is>
    </oc>
    <nc r="I522"/>
  </rcc>
  <rcc rId="2559" sId="2">
    <oc r="I523" t="inlineStr">
      <is>
        <t>passed</t>
      </is>
    </oc>
    <nc r="I523"/>
  </rcc>
  <rcc rId="2560" sId="2">
    <oc r="I524" t="inlineStr">
      <is>
        <t>Passed</t>
      </is>
    </oc>
    <nc r="I524"/>
  </rcc>
  <rcc rId="2561" sId="2">
    <oc r="I525" t="inlineStr">
      <is>
        <t>Passed</t>
      </is>
    </oc>
    <nc r="I525"/>
  </rcc>
  <rcc rId="2562" sId="2">
    <oc r="I526" t="inlineStr">
      <is>
        <t>Passed</t>
      </is>
    </oc>
    <nc r="I526"/>
  </rcc>
  <rcc rId="2563" sId="2">
    <oc r="I527" t="inlineStr">
      <is>
        <t>Passed</t>
      </is>
    </oc>
    <nc r="I527"/>
  </rcc>
  <rcc rId="2564" sId="2">
    <oc r="I528" t="inlineStr">
      <is>
        <t>passed</t>
      </is>
    </oc>
    <nc r="I528"/>
  </rcc>
  <rcc rId="2565" sId="2">
    <oc r="I529" t="inlineStr">
      <is>
        <t>Passed</t>
      </is>
    </oc>
    <nc r="I529"/>
  </rcc>
  <rcc rId="2566" sId="2">
    <oc r="I530" t="inlineStr">
      <is>
        <t>passed</t>
      </is>
    </oc>
    <nc r="I530"/>
  </rcc>
  <rcc rId="2567" sId="2">
    <oc r="I531" t="inlineStr">
      <is>
        <t>passed</t>
      </is>
    </oc>
    <nc r="I531"/>
  </rcc>
  <rcc rId="2568" sId="2">
    <oc r="I532" t="inlineStr">
      <is>
        <t>passed</t>
      </is>
    </oc>
    <nc r="I532"/>
  </rcc>
  <rcc rId="2569" sId="2">
    <oc r="I533" t="inlineStr">
      <is>
        <t>passed</t>
      </is>
    </oc>
    <nc r="I533"/>
  </rcc>
  <rcc rId="2570" sId="2">
    <oc r="I534" t="inlineStr">
      <is>
        <t>passed</t>
      </is>
    </oc>
    <nc r="I534"/>
  </rcc>
  <rcc rId="2571" sId="2">
    <oc r="I535" t="inlineStr">
      <is>
        <t>passed</t>
      </is>
    </oc>
    <nc r="I535"/>
  </rcc>
  <rcc rId="2572" sId="2">
    <oc r="I536" t="inlineStr">
      <is>
        <t>passed</t>
      </is>
    </oc>
    <nc r="I536"/>
  </rcc>
  <rcc rId="2573" sId="2">
    <oc r="I537" t="inlineStr">
      <is>
        <t>Passed</t>
      </is>
    </oc>
    <nc r="I537"/>
  </rcc>
  <rcc rId="2574" sId="2">
    <oc r="I538" t="inlineStr">
      <is>
        <t>Passed</t>
      </is>
    </oc>
    <nc r="I538"/>
  </rcc>
  <rcc rId="2575" sId="2">
    <oc r="I539" t="inlineStr">
      <is>
        <t>Passed</t>
      </is>
    </oc>
    <nc r="I539"/>
  </rcc>
  <rcc rId="2576" sId="2">
    <oc r="I540" t="inlineStr">
      <is>
        <t>passed</t>
      </is>
    </oc>
    <nc r="I540"/>
  </rcc>
  <rcc rId="2577" sId="2">
    <oc r="I541" t="inlineStr">
      <is>
        <t>passed</t>
      </is>
    </oc>
    <nc r="I541"/>
  </rcc>
  <rcc rId="2578" sId="2">
    <oc r="I542" t="inlineStr">
      <is>
        <t>passed</t>
      </is>
    </oc>
    <nc r="I542"/>
  </rcc>
  <rcc rId="2579" sId="2">
    <oc r="I543" t="inlineStr">
      <is>
        <t>passed</t>
      </is>
    </oc>
    <nc r="I543"/>
  </rcc>
  <rcc rId="2580" sId="2">
    <oc r="I544" t="inlineStr">
      <is>
        <t>Passed</t>
      </is>
    </oc>
    <nc r="I544"/>
  </rcc>
  <rcc rId="2581" sId="2">
    <oc r="I545" t="inlineStr">
      <is>
        <t>passed</t>
      </is>
    </oc>
    <nc r="I545"/>
  </rcc>
  <rcc rId="2582" sId="2">
    <oc r="I546" t="inlineStr">
      <is>
        <t>Passed</t>
      </is>
    </oc>
    <nc r="I546"/>
  </rcc>
  <rcc rId="2583" sId="2">
    <oc r="I548" t="inlineStr">
      <is>
        <t>passed</t>
      </is>
    </oc>
    <nc r="I548"/>
  </rcc>
  <rcc rId="2584" sId="2">
    <oc r="I549" t="inlineStr">
      <is>
        <t>passed</t>
      </is>
    </oc>
    <nc r="I549"/>
  </rcc>
  <rcc rId="2585" sId="2">
    <oc r="I550" t="inlineStr">
      <is>
        <t>passed</t>
      </is>
    </oc>
    <nc r="I550"/>
  </rcc>
  <rcc rId="2586" sId="2">
    <oc r="I551" t="inlineStr">
      <is>
        <t>passed</t>
      </is>
    </oc>
    <nc r="I551"/>
  </rcc>
  <rcc rId="2587" sId="2">
    <oc r="I552" t="inlineStr">
      <is>
        <t>passed</t>
      </is>
    </oc>
    <nc r="I552"/>
  </rcc>
  <rcc rId="2588" sId="2">
    <oc r="I553" t="inlineStr">
      <is>
        <t>passed</t>
      </is>
    </oc>
    <nc r="I553"/>
  </rcc>
  <rcc rId="2589" sId="2">
    <oc r="I554" t="inlineStr">
      <is>
        <t>passed</t>
      </is>
    </oc>
    <nc r="I554"/>
  </rcc>
  <rcc rId="2590" sId="2">
    <oc r="I555" t="inlineStr">
      <is>
        <t>passed</t>
      </is>
    </oc>
    <nc r="I555"/>
  </rcc>
  <rcc rId="2591" sId="2">
    <oc r="I556" t="inlineStr">
      <is>
        <t>passed</t>
      </is>
    </oc>
    <nc r="I556"/>
  </rcc>
  <rcc rId="2592" sId="2">
    <oc r="I557" t="inlineStr">
      <is>
        <t>passed</t>
      </is>
    </oc>
    <nc r="I557"/>
  </rcc>
  <rcc rId="2593" sId="2">
    <oc r="I558" t="inlineStr">
      <is>
        <t>passed</t>
      </is>
    </oc>
    <nc r="I558"/>
  </rcc>
  <rcc rId="2594" sId="2">
    <oc r="I559" t="inlineStr">
      <is>
        <t>passed</t>
      </is>
    </oc>
    <nc r="I559"/>
  </rcc>
  <rcc rId="2595" sId="2">
    <oc r="I560" t="inlineStr">
      <is>
        <t>passed</t>
      </is>
    </oc>
    <nc r="I560"/>
  </rcc>
  <rcc rId="2596" sId="2">
    <oc r="I561" t="inlineStr">
      <is>
        <t>passed</t>
      </is>
    </oc>
    <nc r="I561"/>
  </rcc>
  <rcc rId="2597" sId="2">
    <oc r="I562" t="inlineStr">
      <is>
        <t>passed</t>
      </is>
    </oc>
    <nc r="I562"/>
  </rcc>
  <rcc rId="2598" sId="2">
    <oc r="I563" t="inlineStr">
      <is>
        <t>passed</t>
      </is>
    </oc>
    <nc r="I563"/>
  </rcc>
  <rcc rId="2599" sId="2">
    <oc r="I564" t="inlineStr">
      <is>
        <t>passed</t>
      </is>
    </oc>
    <nc r="I564"/>
  </rcc>
  <rcc rId="2600" sId="2">
    <oc r="I565" t="inlineStr">
      <is>
        <t>passed</t>
      </is>
    </oc>
    <nc r="I565"/>
  </rcc>
  <rcc rId="2601" sId="2">
    <oc r="I566" t="inlineStr">
      <is>
        <t>passed</t>
      </is>
    </oc>
    <nc r="I566"/>
  </rcc>
  <rcc rId="2602" sId="2">
    <oc r="I567" t="inlineStr">
      <is>
        <t>passed</t>
      </is>
    </oc>
    <nc r="I567"/>
  </rcc>
  <rcc rId="2603" sId="2">
    <oc r="I568" t="inlineStr">
      <is>
        <t>passed</t>
      </is>
    </oc>
    <nc r="I568"/>
  </rcc>
  <rcc rId="2604" sId="2">
    <oc r="I569" t="inlineStr">
      <is>
        <t>Passed</t>
      </is>
    </oc>
    <nc r="I569"/>
  </rcc>
  <rcc rId="2605" sId="2">
    <oc r="I573" t="inlineStr">
      <is>
        <t>Passed</t>
      </is>
    </oc>
    <nc r="I573"/>
  </rcc>
  <rcc rId="2606" sId="2">
    <oc r="I574" t="inlineStr">
      <is>
        <t>passed</t>
      </is>
    </oc>
    <nc r="I574"/>
  </rcc>
  <rcc rId="2607" sId="2">
    <oc r="I575" t="inlineStr">
      <is>
        <t>passed</t>
      </is>
    </oc>
    <nc r="I575"/>
  </rcc>
  <rcc rId="2608" sId="2">
    <oc r="I576" t="inlineStr">
      <is>
        <t>passed</t>
      </is>
    </oc>
    <nc r="I576"/>
  </rcc>
  <rcc rId="2609" sId="2">
    <oc r="I577" t="inlineStr">
      <is>
        <t>passed</t>
      </is>
    </oc>
    <nc r="I577"/>
  </rcc>
  <rcc rId="2610" sId="2">
    <oc r="I578" t="inlineStr">
      <is>
        <t>passed</t>
      </is>
    </oc>
    <nc r="I578"/>
  </rcc>
  <rcc rId="2611" sId="2">
    <oc r="I579" t="inlineStr">
      <is>
        <t>passed</t>
      </is>
    </oc>
    <nc r="I579"/>
  </rcc>
  <rcc rId="2612" sId="2">
    <oc r="I580" t="inlineStr">
      <is>
        <t>Passed</t>
      </is>
    </oc>
    <nc r="I580"/>
  </rcc>
  <rcc rId="2613" sId="2">
    <oc r="I581" t="inlineStr">
      <is>
        <t>passed</t>
      </is>
    </oc>
    <nc r="I581"/>
  </rcc>
  <rcc rId="2614" sId="2">
    <oc r="I582" t="inlineStr">
      <is>
        <t>passed</t>
      </is>
    </oc>
    <nc r="I582"/>
  </rcc>
  <rcc rId="2615" sId="2">
    <oc r="I583" t="inlineStr">
      <is>
        <t>passed</t>
      </is>
    </oc>
    <nc r="I583"/>
  </rcc>
  <rcc rId="2616" sId="2">
    <oc r="I584" t="inlineStr">
      <is>
        <t>passed</t>
      </is>
    </oc>
    <nc r="I584"/>
  </rcc>
  <rcc rId="2617" sId="2">
    <oc r="I585" t="inlineStr">
      <is>
        <t>passed</t>
      </is>
    </oc>
    <nc r="I585"/>
  </rcc>
  <rcc rId="2618" sId="2">
    <oc r="I586" t="inlineStr">
      <is>
        <t>passed</t>
      </is>
    </oc>
    <nc r="I586"/>
  </rcc>
  <rcc rId="2619" sId="2">
    <oc r="I587" t="inlineStr">
      <is>
        <t>passed</t>
      </is>
    </oc>
    <nc r="I587"/>
  </rcc>
  <rcc rId="2620" sId="2">
    <oc r="I588" t="inlineStr">
      <is>
        <t>passed</t>
      </is>
    </oc>
    <nc r="I588"/>
  </rcc>
  <rcc rId="2621" sId="2">
    <oc r="I589" t="inlineStr">
      <is>
        <t>passed</t>
      </is>
    </oc>
    <nc r="I589"/>
  </rcc>
  <rcc rId="2622" sId="2">
    <oc r="I590" t="inlineStr">
      <is>
        <t>passed</t>
      </is>
    </oc>
    <nc r="I590"/>
  </rcc>
  <rcc rId="2623" sId="2">
    <oc r="I591" t="inlineStr">
      <is>
        <t>passed</t>
      </is>
    </oc>
    <nc r="I591"/>
  </rcc>
  <rcc rId="2624" sId="2">
    <oc r="I592" t="inlineStr">
      <is>
        <t>passed</t>
      </is>
    </oc>
    <nc r="I592"/>
  </rcc>
  <rcc rId="2625" sId="2">
    <oc r="I593" t="inlineStr">
      <is>
        <t>passed</t>
      </is>
    </oc>
    <nc r="I593"/>
  </rcc>
  <rcc rId="2626" sId="2">
    <oc r="I594" t="inlineStr">
      <is>
        <t>passed</t>
      </is>
    </oc>
    <nc r="I594"/>
  </rcc>
  <rcc rId="2627" sId="2">
    <oc r="I595" t="inlineStr">
      <is>
        <t>passed</t>
      </is>
    </oc>
    <nc r="I595"/>
  </rcc>
  <rcc rId="2628" sId="2">
    <oc r="I596" t="inlineStr">
      <is>
        <t>passed</t>
      </is>
    </oc>
    <nc r="I596"/>
  </rcc>
  <rcc rId="2629" sId="2">
    <oc r="I597" t="inlineStr">
      <is>
        <t>passed</t>
      </is>
    </oc>
    <nc r="I597"/>
  </rcc>
  <rcc rId="2630" sId="2">
    <oc r="I598" t="inlineStr">
      <is>
        <t>passed</t>
      </is>
    </oc>
    <nc r="I598"/>
  </rcc>
  <rcc rId="2631" sId="2">
    <oc r="I599" t="inlineStr">
      <is>
        <t>passed</t>
      </is>
    </oc>
    <nc r="I599"/>
  </rcc>
  <rcc rId="2632" sId="2">
    <oc r="I601" t="inlineStr">
      <is>
        <t>passed</t>
      </is>
    </oc>
    <nc r="I601"/>
  </rcc>
  <rcc rId="2633" sId="2">
    <oc r="I602" t="inlineStr">
      <is>
        <t>passed</t>
      </is>
    </oc>
    <nc r="I602"/>
  </rcc>
  <rcc rId="2634" sId="2">
    <oc r="I604" t="inlineStr">
      <is>
        <t>Passed</t>
      </is>
    </oc>
    <nc r="I604"/>
  </rcc>
  <rcc rId="2635" sId="2">
    <oc r="I605" t="inlineStr">
      <is>
        <t>Passed</t>
      </is>
    </oc>
    <nc r="I605"/>
  </rcc>
  <rcc rId="2636" sId="2">
    <oc r="I606" t="inlineStr">
      <is>
        <t>Passed</t>
      </is>
    </oc>
    <nc r="I606"/>
  </rcc>
  <rcc rId="2637" sId="2">
    <oc r="I607" t="inlineStr">
      <is>
        <t>passed</t>
      </is>
    </oc>
    <nc r="I607"/>
  </rcc>
  <rcc rId="2638" sId="2">
    <oc r="I608" t="inlineStr">
      <is>
        <t>passed</t>
      </is>
    </oc>
    <nc r="I608"/>
  </rcc>
  <rcc rId="2639" sId="2">
    <oc r="I609" t="inlineStr">
      <is>
        <t>passed</t>
      </is>
    </oc>
    <nc r="I609"/>
  </rcc>
  <rcc rId="2640" sId="2">
    <oc r="I610" t="inlineStr">
      <is>
        <t>passed</t>
      </is>
    </oc>
    <nc r="I610"/>
  </rcc>
  <rcc rId="2641" sId="2">
    <oc r="I611" t="inlineStr">
      <is>
        <t>Passed</t>
      </is>
    </oc>
    <nc r="I611"/>
  </rcc>
  <rcc rId="2642" sId="2">
    <oc r="I612" t="inlineStr">
      <is>
        <t>Passed</t>
      </is>
    </oc>
    <nc r="I612"/>
  </rcc>
  <rcc rId="2643" sId="2">
    <oc r="I613" t="inlineStr">
      <is>
        <t>Passed</t>
      </is>
    </oc>
    <nc r="I613"/>
  </rcc>
  <rcc rId="2644" sId="2">
    <oc r="I614" t="inlineStr">
      <is>
        <t>passed</t>
      </is>
    </oc>
    <nc r="I614"/>
  </rcc>
  <rcc rId="2645" sId="2">
    <oc r="I615" t="inlineStr">
      <is>
        <t>passed</t>
      </is>
    </oc>
    <nc r="I615"/>
  </rcc>
  <rcc rId="2646" sId="2">
    <oc r="I616" t="inlineStr">
      <is>
        <t>passed</t>
      </is>
    </oc>
    <nc r="I616"/>
  </rcc>
  <rcc rId="2647" sId="2">
    <oc r="I617" t="inlineStr">
      <is>
        <t>passed</t>
      </is>
    </oc>
    <nc r="I617"/>
  </rcc>
  <rcc rId="2648" sId="2">
    <oc r="I618" t="inlineStr">
      <is>
        <t>passed</t>
      </is>
    </oc>
    <nc r="I618"/>
  </rcc>
  <rcc rId="2649" sId="2">
    <oc r="I619" t="inlineStr">
      <is>
        <t>Passed</t>
      </is>
    </oc>
    <nc r="I619"/>
  </rcc>
  <rcc rId="2650" sId="2">
    <oc r="I620" t="inlineStr">
      <is>
        <t>passed</t>
      </is>
    </oc>
    <nc r="I620"/>
  </rcc>
  <rcc rId="2651" sId="2">
    <oc r="I621" t="inlineStr">
      <is>
        <t>passed</t>
      </is>
    </oc>
    <nc r="I621"/>
  </rcc>
  <rcc rId="2652" sId="2">
    <oc r="I622" t="inlineStr">
      <is>
        <t>passed</t>
      </is>
    </oc>
    <nc r="I622"/>
  </rcc>
  <rcc rId="2653" sId="2">
    <oc r="I623" t="inlineStr">
      <is>
        <t>Passed</t>
      </is>
    </oc>
    <nc r="I623"/>
  </rcc>
  <rcc rId="2654" sId="2">
    <oc r="J2" t="inlineStr">
      <is>
        <t>Harshitha</t>
      </is>
    </oc>
    <nc r="J2"/>
  </rcc>
  <rcc rId="2655" sId="2">
    <oc r="J3" t="inlineStr">
      <is>
        <t>Automation</t>
      </is>
    </oc>
    <nc r="J3"/>
  </rcc>
  <rcc rId="2656" sId="2">
    <oc r="J4" t="inlineStr">
      <is>
        <t>Automation</t>
      </is>
    </oc>
    <nc r="J4"/>
  </rcc>
  <rcc rId="2657" sId="2">
    <oc r="J5" t="inlineStr">
      <is>
        <t>Automation</t>
      </is>
    </oc>
    <nc r="J5"/>
  </rcc>
  <rcc rId="2658" sId="2">
    <oc r="J6" t="inlineStr">
      <is>
        <t>Automation</t>
      </is>
    </oc>
    <nc r="J6"/>
  </rcc>
  <rcc rId="2659" sId="2">
    <oc r="J7" t="inlineStr">
      <is>
        <t>Automation</t>
      </is>
    </oc>
    <nc r="J7"/>
  </rcc>
  <rcc rId="2660" sId="2">
    <oc r="J8" t="inlineStr">
      <is>
        <t>Priyanka</t>
      </is>
    </oc>
    <nc r="J8"/>
  </rcc>
  <rcc rId="2661" sId="2">
    <oc r="J9" t="inlineStr">
      <is>
        <t>Automation</t>
      </is>
    </oc>
    <nc r="J9"/>
  </rcc>
  <rcc rId="2662" sId="2">
    <oc r="J10" t="inlineStr">
      <is>
        <t>Priyanka</t>
      </is>
    </oc>
    <nc r="J10"/>
  </rcc>
  <rcc rId="2663" sId="2">
    <oc r="J11" t="inlineStr">
      <is>
        <t>Savitha</t>
      </is>
    </oc>
    <nc r="J11"/>
  </rcc>
  <rcc rId="2664" sId="2">
    <oc r="J12" t="inlineStr">
      <is>
        <t>Automation</t>
      </is>
    </oc>
    <nc r="J12"/>
  </rcc>
  <rcc rId="2665" sId="2">
    <oc r="J13" t="inlineStr">
      <is>
        <t>Savitha</t>
      </is>
    </oc>
    <nc r="J13"/>
  </rcc>
  <rcc rId="2666" sId="2">
    <oc r="J14" t="inlineStr">
      <is>
        <t>Automation</t>
      </is>
    </oc>
    <nc r="J14"/>
  </rcc>
  <rcc rId="2667" sId="2">
    <oc r="J15" t="inlineStr">
      <is>
        <t>Vinisha</t>
      </is>
    </oc>
    <nc r="J15"/>
  </rcc>
  <rcc rId="2668" sId="2">
    <oc r="J16" t="inlineStr">
      <is>
        <t>Vinisha</t>
      </is>
    </oc>
    <nc r="J16"/>
  </rcc>
  <rcc rId="2669" sId="2">
    <oc r="J17" t="inlineStr">
      <is>
        <t>Vinisha</t>
      </is>
    </oc>
    <nc r="J17"/>
  </rcc>
  <rcc rId="2670" sId="2">
    <oc r="J18" t="inlineStr">
      <is>
        <t>Vinisha</t>
      </is>
    </oc>
    <nc r="J18"/>
  </rcc>
  <rcc rId="2671" sId="2">
    <oc r="J19" t="inlineStr">
      <is>
        <t>Vinisha</t>
      </is>
    </oc>
    <nc r="J19"/>
  </rcc>
  <rcc rId="2672" sId="2">
    <oc r="J20" t="inlineStr">
      <is>
        <t>Vinisha</t>
      </is>
    </oc>
    <nc r="J20"/>
  </rcc>
  <rcc rId="2673" sId="2">
    <oc r="J21" t="inlineStr">
      <is>
        <t>Vinisha</t>
      </is>
    </oc>
    <nc r="J21"/>
  </rcc>
  <rcc rId="2674" sId="2">
    <oc r="J22" t="inlineStr">
      <is>
        <t>Vinisha</t>
      </is>
    </oc>
    <nc r="J22"/>
  </rcc>
  <rcc rId="2675" sId="2">
    <oc r="J23" t="inlineStr">
      <is>
        <t>Harshitha</t>
      </is>
    </oc>
    <nc r="J23"/>
  </rcc>
  <rcc rId="2676" sId="2">
    <oc r="J24" t="inlineStr">
      <is>
        <t>Harshitha</t>
      </is>
    </oc>
    <nc r="J24"/>
  </rcc>
  <rcc rId="2677" sId="2">
    <oc r="J25" t="inlineStr">
      <is>
        <t>Harshitha</t>
      </is>
    </oc>
    <nc r="J25"/>
  </rcc>
  <rcc rId="2678" sId="2">
    <oc r="J26" t="inlineStr">
      <is>
        <t>Harshitha</t>
      </is>
    </oc>
    <nc r="J26"/>
  </rcc>
  <rcc rId="2679" sId="2">
    <oc r="J27" t="inlineStr">
      <is>
        <t>Harshitha</t>
      </is>
    </oc>
    <nc r="J27"/>
  </rcc>
  <rcc rId="2680" sId="2">
    <oc r="J28" t="inlineStr">
      <is>
        <t>Harshitha</t>
      </is>
    </oc>
    <nc r="J28"/>
  </rcc>
  <rcc rId="2681" sId="2">
    <oc r="J29" t="inlineStr">
      <is>
        <t>Harshitha</t>
      </is>
    </oc>
    <nc r="J29"/>
  </rcc>
  <rcc rId="2682" sId="2">
    <oc r="J30" t="inlineStr">
      <is>
        <t>Harshitha</t>
      </is>
    </oc>
    <nc r="J30"/>
  </rcc>
  <rcc rId="2683" sId="2">
    <oc r="J31" t="inlineStr">
      <is>
        <t>Automation</t>
      </is>
    </oc>
    <nc r="J31"/>
  </rcc>
  <rcc rId="2684" sId="2">
    <oc r="J32" t="inlineStr">
      <is>
        <t>Automation</t>
      </is>
    </oc>
    <nc r="J32"/>
  </rcc>
  <rcc rId="2685" sId="2">
    <oc r="J33" t="inlineStr">
      <is>
        <t>Aishwarya</t>
      </is>
    </oc>
    <nc r="J33"/>
  </rcc>
  <rcc rId="2686" sId="2">
    <oc r="J34" t="inlineStr">
      <is>
        <t>Vinisha</t>
      </is>
    </oc>
    <nc r="J34"/>
  </rcc>
  <rcc rId="2687" sId="2">
    <oc r="J35" t="inlineStr">
      <is>
        <t>Priyanka</t>
      </is>
    </oc>
    <nc r="J35"/>
  </rcc>
  <rcc rId="2688" sId="2">
    <oc r="J36" t="inlineStr">
      <is>
        <t>Priyanka</t>
      </is>
    </oc>
    <nc r="J36"/>
  </rcc>
  <rcc rId="2689" sId="2">
    <oc r="J37" t="inlineStr">
      <is>
        <t>Priyanka</t>
      </is>
    </oc>
    <nc r="J37"/>
  </rcc>
  <rcc rId="2690" sId="2">
    <oc r="J38" t="inlineStr">
      <is>
        <t>Vinisha</t>
      </is>
    </oc>
    <nc r="J38"/>
  </rcc>
  <rcc rId="2691" sId="2">
    <oc r="J39" t="inlineStr">
      <is>
        <t>Automation</t>
      </is>
    </oc>
    <nc r="J39"/>
  </rcc>
  <rcc rId="2692" sId="2">
    <oc r="J40" t="inlineStr">
      <is>
        <t>Automation</t>
      </is>
    </oc>
    <nc r="J40"/>
  </rcc>
  <rcc rId="2693" sId="2">
    <oc r="J41" t="inlineStr">
      <is>
        <t>Automation</t>
      </is>
    </oc>
    <nc r="J41"/>
  </rcc>
  <rcc rId="2694" sId="2">
    <oc r="J42" t="inlineStr">
      <is>
        <t>Automation</t>
      </is>
    </oc>
    <nc r="J42"/>
  </rcc>
  <rcc rId="2695" sId="2">
    <oc r="J43" t="inlineStr">
      <is>
        <t>Automation</t>
      </is>
    </oc>
    <nc r="J43"/>
  </rcc>
  <rcc rId="2696" sId="2">
    <oc r="J44" t="inlineStr">
      <is>
        <t>Gopika</t>
      </is>
    </oc>
    <nc r="J44"/>
  </rcc>
  <rcc rId="2697" sId="2">
    <oc r="J45" t="inlineStr">
      <is>
        <t>Gopika</t>
      </is>
    </oc>
    <nc r="J45"/>
  </rcc>
  <rcc rId="2698" sId="2">
    <oc r="J46" t="inlineStr">
      <is>
        <t>Gopika</t>
      </is>
    </oc>
    <nc r="J46"/>
  </rcc>
  <rcc rId="2699" sId="2">
    <oc r="J47" t="inlineStr">
      <is>
        <t>Gopika</t>
      </is>
    </oc>
    <nc r="J47"/>
  </rcc>
  <rcc rId="2700" sId="2">
    <oc r="J48" t="inlineStr">
      <is>
        <t>Gopika</t>
      </is>
    </oc>
    <nc r="J48"/>
  </rcc>
  <rcc rId="2701" sId="2">
    <oc r="J49" t="inlineStr">
      <is>
        <t>Gopika</t>
      </is>
    </oc>
    <nc r="J49"/>
  </rcc>
  <rcc rId="2702" sId="2">
    <oc r="J50" t="inlineStr">
      <is>
        <t>Automation</t>
      </is>
    </oc>
    <nc r="J50"/>
  </rcc>
  <rcc rId="2703" sId="2">
    <oc r="J51" t="inlineStr">
      <is>
        <t>Priyanka</t>
      </is>
    </oc>
    <nc r="J51"/>
  </rcc>
  <rcc rId="2704" sId="2">
    <oc r="J52" t="inlineStr">
      <is>
        <t>Vinisha</t>
      </is>
    </oc>
    <nc r="J52"/>
  </rcc>
  <rcc rId="2705" sId="2">
    <oc r="J53" t="inlineStr">
      <is>
        <t>Harshitha</t>
      </is>
    </oc>
    <nc r="J53"/>
  </rcc>
  <rcc rId="2706" sId="2">
    <oc r="J54" t="inlineStr">
      <is>
        <t>Faheem</t>
      </is>
    </oc>
    <nc r="J54"/>
  </rcc>
  <rcc rId="2707" sId="2">
    <oc r="J55" t="inlineStr">
      <is>
        <t>Faheem</t>
      </is>
    </oc>
    <nc r="J55"/>
  </rcc>
  <rcc rId="2708" sId="2">
    <oc r="J56" t="inlineStr">
      <is>
        <t>Aishwarya</t>
      </is>
    </oc>
    <nc r="J56"/>
  </rcc>
  <rcc rId="2709" sId="2">
    <oc r="J57" t="inlineStr">
      <is>
        <t>Ramya</t>
      </is>
    </oc>
    <nc r="J57"/>
  </rcc>
  <rcc rId="2710" sId="2">
    <oc r="J58" t="inlineStr">
      <is>
        <t>Savitha</t>
      </is>
    </oc>
    <nc r="J58"/>
  </rcc>
  <rcc rId="2711" sId="2">
    <oc r="J59" t="inlineStr">
      <is>
        <t>Savitha</t>
      </is>
    </oc>
    <nc r="J59"/>
  </rcc>
  <rcc rId="2712" sId="2">
    <oc r="J60" t="inlineStr">
      <is>
        <t>Automation</t>
      </is>
    </oc>
    <nc r="J60"/>
  </rcc>
  <rcc rId="2713" sId="2">
    <oc r="J61" t="inlineStr">
      <is>
        <t>Harshitha</t>
      </is>
    </oc>
    <nc r="J61"/>
  </rcc>
  <rcc rId="2714" sId="2">
    <oc r="J62" t="inlineStr">
      <is>
        <t>Ramya</t>
      </is>
    </oc>
    <nc r="J62"/>
  </rcc>
  <rcc rId="2715" sId="2">
    <oc r="J63" t="inlineStr">
      <is>
        <t>Gopika</t>
      </is>
    </oc>
    <nc r="J63"/>
  </rcc>
  <rcc rId="2716" sId="2">
    <oc r="J64" t="inlineStr">
      <is>
        <t>Automation</t>
      </is>
    </oc>
    <nc r="J64"/>
  </rcc>
  <rcc rId="2717" sId="2">
    <oc r="J65" t="inlineStr">
      <is>
        <t>Automation</t>
      </is>
    </oc>
    <nc r="J65"/>
  </rcc>
  <rcc rId="2718" sId="2">
    <oc r="J66" t="inlineStr">
      <is>
        <t>Priyanka</t>
      </is>
    </oc>
    <nc r="J66"/>
  </rcc>
  <rcc rId="2719" sId="2">
    <oc r="J67" t="inlineStr">
      <is>
        <t>Faheem</t>
      </is>
    </oc>
    <nc r="J67"/>
  </rcc>
  <rcc rId="2720" sId="2">
    <oc r="J68" t="inlineStr">
      <is>
        <t>Harshitha</t>
      </is>
    </oc>
    <nc r="J68"/>
  </rcc>
  <rcc rId="2721" sId="2">
    <oc r="J69" t="inlineStr">
      <is>
        <t>Ramya</t>
      </is>
    </oc>
    <nc r="J69"/>
  </rcc>
  <rcc rId="2722" sId="2">
    <oc r="J70" t="inlineStr">
      <is>
        <t>Vinisha</t>
      </is>
    </oc>
    <nc r="J70"/>
  </rcc>
  <rcc rId="2723" sId="2">
    <oc r="J71" t="inlineStr">
      <is>
        <t>Harshitha</t>
      </is>
    </oc>
    <nc r="J71"/>
  </rcc>
  <rcc rId="2724" sId="2">
    <oc r="J72" t="inlineStr">
      <is>
        <t>Harshitha</t>
      </is>
    </oc>
    <nc r="J72"/>
  </rcc>
  <rcc rId="2725" sId="2">
    <oc r="J73" t="inlineStr">
      <is>
        <t>Harshitha</t>
      </is>
    </oc>
    <nc r="J73"/>
  </rcc>
  <rcc rId="2726" sId="2">
    <oc r="J74" t="inlineStr">
      <is>
        <t>Automation</t>
      </is>
    </oc>
    <nc r="J74"/>
  </rcc>
  <rcc rId="2727" sId="2">
    <oc r="J75" t="inlineStr">
      <is>
        <t>Automation</t>
      </is>
    </oc>
    <nc r="J75"/>
  </rcc>
  <rcc rId="2728" sId="2">
    <oc r="J76" t="inlineStr">
      <is>
        <t>Vinisha</t>
      </is>
    </oc>
    <nc r="J76"/>
  </rcc>
  <rcc rId="2729" sId="2">
    <oc r="J77" t="inlineStr">
      <is>
        <t>Harshitha</t>
      </is>
    </oc>
    <nc r="J77"/>
  </rcc>
  <rcc rId="2730" sId="2">
    <oc r="J78" t="inlineStr">
      <is>
        <t>Harshitha</t>
      </is>
    </oc>
    <nc r="J78"/>
  </rcc>
  <rcc rId="2731" sId="2">
    <oc r="J79" t="inlineStr">
      <is>
        <t>Priyanka</t>
      </is>
    </oc>
    <nc r="J79"/>
  </rcc>
  <rcc rId="2732" sId="2">
    <oc r="J80" t="inlineStr">
      <is>
        <t>Automation</t>
      </is>
    </oc>
    <nc r="J80"/>
  </rcc>
  <rcc rId="2733" sId="2">
    <oc r="J81" t="inlineStr">
      <is>
        <t>Priyanka</t>
      </is>
    </oc>
    <nc r="J81"/>
  </rcc>
  <rcc rId="2734" sId="2">
    <oc r="J82" t="inlineStr">
      <is>
        <t>Automation</t>
      </is>
    </oc>
    <nc r="J82"/>
  </rcc>
  <rcc rId="2735" sId="2">
    <oc r="J84" t="inlineStr">
      <is>
        <t>Automation</t>
      </is>
    </oc>
    <nc r="J84"/>
  </rcc>
  <rcc rId="2736" sId="2">
    <oc r="J85" t="inlineStr">
      <is>
        <t>Automation</t>
      </is>
    </oc>
    <nc r="J85"/>
  </rcc>
  <rcc rId="2737" sId="2">
    <oc r="J86" t="inlineStr">
      <is>
        <t>Priyanka</t>
      </is>
    </oc>
    <nc r="J86"/>
  </rcc>
  <rcc rId="2738" sId="2">
    <oc r="J87" t="inlineStr">
      <is>
        <t>Priyanka</t>
      </is>
    </oc>
    <nc r="J87"/>
  </rcc>
  <rcc rId="2739" sId="2">
    <oc r="J88" t="inlineStr">
      <is>
        <t>Automation</t>
      </is>
    </oc>
    <nc r="J88"/>
  </rcc>
  <rcc rId="2740" sId="2">
    <oc r="J89" t="inlineStr">
      <is>
        <t>Automation</t>
      </is>
    </oc>
    <nc r="J89"/>
  </rcc>
  <rcc rId="2741" sId="2">
    <oc r="J90" t="inlineStr">
      <is>
        <t>Harshitha</t>
      </is>
    </oc>
    <nc r="J90"/>
  </rcc>
  <rcc rId="2742" sId="2">
    <oc r="J91" t="inlineStr">
      <is>
        <t>Harshitha</t>
      </is>
    </oc>
    <nc r="J91"/>
  </rcc>
  <rcc rId="2743" sId="2">
    <oc r="J92" t="inlineStr">
      <is>
        <t>Harshitha</t>
      </is>
    </oc>
    <nc r="J92"/>
  </rcc>
  <rcc rId="2744" sId="2">
    <oc r="J93" t="inlineStr">
      <is>
        <t>Harshitha</t>
      </is>
    </oc>
    <nc r="J93"/>
  </rcc>
  <rcc rId="2745" sId="2">
    <oc r="J94" t="inlineStr">
      <is>
        <t>Harshitha</t>
      </is>
    </oc>
    <nc r="J94"/>
  </rcc>
  <rcc rId="2746" sId="2">
    <oc r="J95" t="inlineStr">
      <is>
        <t>Harshitha</t>
      </is>
    </oc>
    <nc r="J95"/>
  </rcc>
  <rcc rId="2747" sId="2">
    <oc r="J96" t="inlineStr">
      <is>
        <t>Harshitha</t>
      </is>
    </oc>
    <nc r="J96"/>
  </rcc>
  <rcc rId="2748" sId="2">
    <oc r="J97" t="inlineStr">
      <is>
        <t>Harshitha</t>
      </is>
    </oc>
    <nc r="J97"/>
  </rcc>
  <rcc rId="2749" sId="2">
    <oc r="J98" t="inlineStr">
      <is>
        <t>Harshitha</t>
      </is>
    </oc>
    <nc r="J98"/>
  </rcc>
  <rcc rId="2750" sId="2">
    <oc r="J99" t="inlineStr">
      <is>
        <t>Harshitha</t>
      </is>
    </oc>
    <nc r="J99"/>
  </rcc>
  <rcc rId="2751" sId="2">
    <oc r="J100" t="inlineStr">
      <is>
        <t>Harshitha</t>
      </is>
    </oc>
    <nc r="J100"/>
  </rcc>
  <rcc rId="2752" sId="2">
    <oc r="J101" t="inlineStr">
      <is>
        <t>Harshitha</t>
      </is>
    </oc>
    <nc r="J101"/>
  </rcc>
  <rcc rId="2753" sId="2">
    <oc r="J102" t="inlineStr">
      <is>
        <t>Automation</t>
      </is>
    </oc>
    <nc r="J102"/>
  </rcc>
  <rcc rId="2754" sId="2">
    <oc r="J103" t="inlineStr">
      <is>
        <t>Vinisha</t>
      </is>
    </oc>
    <nc r="J103"/>
  </rcc>
  <rcc rId="2755" sId="2">
    <oc r="J104" t="inlineStr">
      <is>
        <t>Automation</t>
      </is>
    </oc>
    <nc r="J104"/>
  </rcc>
  <rcc rId="2756" sId="2">
    <oc r="J105" t="inlineStr">
      <is>
        <t>Ramya</t>
      </is>
    </oc>
    <nc r="J105"/>
  </rcc>
  <rcc rId="2757" sId="2">
    <oc r="J106" t="inlineStr">
      <is>
        <t>Ramya</t>
      </is>
    </oc>
    <nc r="J106"/>
  </rcc>
  <rcc rId="2758" sId="2">
    <oc r="J107" t="inlineStr">
      <is>
        <t>Ramya</t>
      </is>
    </oc>
    <nc r="J107"/>
  </rcc>
  <rcc rId="2759" sId="2">
    <oc r="J108" t="inlineStr">
      <is>
        <t>Automation</t>
      </is>
    </oc>
    <nc r="J108"/>
  </rcc>
  <rcc rId="2760" sId="2">
    <oc r="J109" t="inlineStr">
      <is>
        <t>Harshitha</t>
      </is>
    </oc>
    <nc r="J109"/>
  </rcc>
  <rcc rId="2761" sId="2">
    <oc r="J110" t="inlineStr">
      <is>
        <t>Aishwarya</t>
      </is>
    </oc>
    <nc r="J110"/>
  </rcc>
  <rcc rId="2762" sId="2">
    <oc r="J111" t="inlineStr">
      <is>
        <t>Automation</t>
      </is>
    </oc>
    <nc r="J111"/>
  </rcc>
  <rcc rId="2763" sId="2">
    <oc r="J112" t="inlineStr">
      <is>
        <t>Harshitha</t>
      </is>
    </oc>
    <nc r="J112"/>
  </rcc>
  <rcc rId="2764" sId="2">
    <oc r="J113" t="inlineStr">
      <is>
        <t>Aishwarya</t>
      </is>
    </oc>
    <nc r="J113"/>
  </rcc>
  <rcc rId="2765" sId="2">
    <oc r="J114" t="inlineStr">
      <is>
        <t>Vinisha</t>
      </is>
    </oc>
    <nc r="J114"/>
  </rcc>
  <rcc rId="2766" sId="2">
    <oc r="J115" t="inlineStr">
      <is>
        <t>Automation</t>
      </is>
    </oc>
    <nc r="J115"/>
  </rcc>
  <rcc rId="2767" sId="2">
    <oc r="J116" t="inlineStr">
      <is>
        <t>Automation</t>
      </is>
    </oc>
    <nc r="J116"/>
  </rcc>
  <rcc rId="2768" sId="2">
    <oc r="J117" t="inlineStr">
      <is>
        <t>Savitha</t>
      </is>
    </oc>
    <nc r="J117"/>
  </rcc>
  <rcc rId="2769" sId="2">
    <oc r="J118" t="inlineStr">
      <is>
        <t>Harshitha</t>
      </is>
    </oc>
    <nc r="J118"/>
  </rcc>
  <rcc rId="2770" sId="2">
    <oc r="J119" t="inlineStr">
      <is>
        <t>Automation</t>
      </is>
    </oc>
    <nc r="J119"/>
  </rcc>
  <rcc rId="2771" sId="2">
    <oc r="J120" t="inlineStr">
      <is>
        <t>Ramya</t>
      </is>
    </oc>
    <nc r="J120"/>
  </rcc>
  <rcc rId="2772" sId="2">
    <oc r="J121" t="inlineStr">
      <is>
        <t>Ramya</t>
      </is>
    </oc>
    <nc r="J121"/>
  </rcc>
  <rcc rId="2773" sId="2">
    <oc r="J122" t="inlineStr">
      <is>
        <t>Harshitha</t>
      </is>
    </oc>
    <nc r="J122"/>
  </rcc>
  <rcc rId="2774" sId="2">
    <oc r="J123" t="inlineStr">
      <is>
        <t>Harshitha</t>
      </is>
    </oc>
    <nc r="J123"/>
  </rcc>
  <rcc rId="2775" sId="2">
    <oc r="J124" t="inlineStr">
      <is>
        <t>Ramya</t>
      </is>
    </oc>
    <nc r="J124"/>
  </rcc>
  <rcc rId="2776" sId="2">
    <oc r="J125" t="inlineStr">
      <is>
        <t>Ramya</t>
      </is>
    </oc>
    <nc r="J125"/>
  </rcc>
  <rcc rId="2777" sId="2">
    <oc r="J126" t="inlineStr">
      <is>
        <t>Vinisha</t>
      </is>
    </oc>
    <nc r="J126"/>
  </rcc>
  <rcc rId="2778" sId="2">
    <oc r="J127" t="inlineStr">
      <is>
        <t>Ramya</t>
      </is>
    </oc>
    <nc r="J127"/>
  </rcc>
  <rcc rId="2779" sId="2">
    <oc r="J128" t="inlineStr">
      <is>
        <t>Automation</t>
      </is>
    </oc>
    <nc r="J128"/>
  </rcc>
  <rcc rId="2780" sId="2">
    <oc r="J129" t="inlineStr">
      <is>
        <t>Harshitha</t>
      </is>
    </oc>
    <nc r="J129"/>
  </rcc>
  <rcc rId="2781" sId="2">
    <oc r="J130" t="inlineStr">
      <is>
        <t>Ramya</t>
      </is>
    </oc>
    <nc r="J130"/>
  </rcc>
  <rcc rId="2782" sId="2">
    <oc r="J131" t="inlineStr">
      <is>
        <t>Ramya</t>
      </is>
    </oc>
    <nc r="J131"/>
  </rcc>
  <rcc rId="2783" sId="2">
    <oc r="J132" t="inlineStr">
      <is>
        <t>Automation</t>
      </is>
    </oc>
    <nc r="J132"/>
  </rcc>
  <rcc rId="2784" sId="2">
    <oc r="J133" t="inlineStr">
      <is>
        <t>Ramya</t>
      </is>
    </oc>
    <nc r="J133"/>
  </rcc>
  <rcc rId="2785" sId="2">
    <oc r="J134" t="inlineStr">
      <is>
        <t>Ramya</t>
      </is>
    </oc>
    <nc r="J134"/>
  </rcc>
  <rcc rId="2786" sId="2">
    <oc r="J135" t="inlineStr">
      <is>
        <t>Ramya</t>
      </is>
    </oc>
    <nc r="J135"/>
  </rcc>
  <rcc rId="2787" sId="2">
    <oc r="J136" t="inlineStr">
      <is>
        <t>Ramya</t>
      </is>
    </oc>
    <nc r="J136"/>
  </rcc>
  <rcc rId="2788" sId="2">
    <oc r="J137" t="inlineStr">
      <is>
        <t>Ramya</t>
      </is>
    </oc>
    <nc r="J137"/>
  </rcc>
  <rcc rId="2789" sId="2">
    <oc r="J138" t="inlineStr">
      <is>
        <t>Ramya</t>
      </is>
    </oc>
    <nc r="J138"/>
  </rcc>
  <rcc rId="2790" sId="2">
    <oc r="J139" t="inlineStr">
      <is>
        <t>Ramya</t>
      </is>
    </oc>
    <nc r="J139"/>
  </rcc>
  <rcc rId="2791" sId="2">
    <oc r="J140" t="inlineStr">
      <is>
        <t>Ramya</t>
      </is>
    </oc>
    <nc r="J140"/>
  </rcc>
  <rcc rId="2792" sId="2">
    <oc r="J141" t="inlineStr">
      <is>
        <t>Ramya</t>
      </is>
    </oc>
    <nc r="J141"/>
  </rcc>
  <rcc rId="2793" sId="2">
    <oc r="J142" t="inlineStr">
      <is>
        <t>Ramya</t>
      </is>
    </oc>
    <nc r="J142"/>
  </rcc>
  <rcc rId="2794" sId="2">
    <oc r="J143" t="inlineStr">
      <is>
        <t>Ramya</t>
      </is>
    </oc>
    <nc r="J143"/>
  </rcc>
  <rcc rId="2795" sId="2">
    <oc r="J144" t="inlineStr">
      <is>
        <t>Ramya</t>
      </is>
    </oc>
    <nc r="J144"/>
  </rcc>
  <rcc rId="2796" sId="2">
    <oc r="J145" t="inlineStr">
      <is>
        <t>Ramya</t>
      </is>
    </oc>
    <nc r="J145"/>
  </rcc>
  <rcc rId="2797" sId="2">
    <oc r="J146" t="inlineStr">
      <is>
        <t>Ramya</t>
      </is>
    </oc>
    <nc r="J146"/>
  </rcc>
  <rcc rId="2798" sId="2">
    <oc r="J147" t="inlineStr">
      <is>
        <t>Ramya</t>
      </is>
    </oc>
    <nc r="J147"/>
  </rcc>
  <rcc rId="2799" sId="2">
    <oc r="J148" t="inlineStr">
      <is>
        <t>Vinisha</t>
      </is>
    </oc>
    <nc r="J148"/>
  </rcc>
  <rcc rId="2800" sId="2">
    <oc r="J149" t="inlineStr">
      <is>
        <t>Ramya</t>
      </is>
    </oc>
    <nc r="J149"/>
  </rcc>
  <rcc rId="2801" sId="2">
    <oc r="J151" t="inlineStr">
      <is>
        <t>Automation</t>
      </is>
    </oc>
    <nc r="J151"/>
  </rcc>
  <rcc rId="2802" sId="2">
    <oc r="J152" t="inlineStr">
      <is>
        <t>Automation</t>
      </is>
    </oc>
    <nc r="J152"/>
  </rcc>
  <rcc rId="2803" sId="2">
    <oc r="J153" t="inlineStr">
      <is>
        <t>Ramya</t>
      </is>
    </oc>
    <nc r="J153"/>
  </rcc>
  <rcc rId="2804" sId="2">
    <oc r="J154" t="inlineStr">
      <is>
        <t>Vinisha</t>
      </is>
    </oc>
    <nc r="J154"/>
  </rcc>
  <rcc rId="2805" sId="2">
    <oc r="J156" t="inlineStr">
      <is>
        <t>Automation</t>
      </is>
    </oc>
    <nc r="J156"/>
  </rcc>
  <rcc rId="2806" sId="2">
    <oc r="J157" t="inlineStr">
      <is>
        <t>Aishwarya</t>
      </is>
    </oc>
    <nc r="J157"/>
  </rcc>
  <rcc rId="2807" sId="2">
    <oc r="J158" t="inlineStr">
      <is>
        <t>Faheem</t>
      </is>
    </oc>
    <nc r="J158"/>
  </rcc>
  <rcc rId="2808" sId="2">
    <oc r="J159" t="inlineStr">
      <is>
        <t>Savitha</t>
      </is>
    </oc>
    <nc r="J159"/>
  </rcc>
  <rcc rId="2809" sId="2">
    <oc r="J160" t="inlineStr">
      <is>
        <t>Priyanka</t>
      </is>
    </oc>
    <nc r="J160"/>
  </rcc>
  <rcc rId="2810" sId="2">
    <oc r="J161" t="inlineStr">
      <is>
        <t>Automation</t>
      </is>
    </oc>
    <nc r="J161"/>
  </rcc>
  <rcc rId="2811" sId="2">
    <oc r="J162" t="inlineStr">
      <is>
        <t>Harshitha</t>
      </is>
    </oc>
    <nc r="J162"/>
  </rcc>
  <rcc rId="2812" sId="2">
    <oc r="J163" t="inlineStr">
      <is>
        <t>Automation</t>
      </is>
    </oc>
    <nc r="J163"/>
  </rcc>
  <rcc rId="2813" sId="2">
    <oc r="J164" t="inlineStr">
      <is>
        <t>Automation</t>
      </is>
    </oc>
    <nc r="J164"/>
  </rcc>
  <rcc rId="2814" sId="2">
    <oc r="J165" t="inlineStr">
      <is>
        <t>Automation</t>
      </is>
    </oc>
    <nc r="J165"/>
  </rcc>
  <rcc rId="2815" sId="2">
    <oc r="J166" t="inlineStr">
      <is>
        <t>Harshitha</t>
      </is>
    </oc>
    <nc r="J166"/>
  </rcc>
  <rcc rId="2816" sId="2">
    <oc r="J167" t="inlineStr">
      <is>
        <t>Harshitha</t>
      </is>
    </oc>
    <nc r="J167"/>
  </rcc>
  <rcc rId="2817" sId="2">
    <oc r="J168" t="inlineStr">
      <is>
        <t>Harshitha</t>
      </is>
    </oc>
    <nc r="J168"/>
  </rcc>
  <rcc rId="2818" sId="2">
    <oc r="J169" t="inlineStr">
      <is>
        <t>Vinisha</t>
      </is>
    </oc>
    <nc r="J169"/>
  </rcc>
  <rcc rId="2819" sId="2">
    <oc r="J170" t="inlineStr">
      <is>
        <t>Automation</t>
      </is>
    </oc>
    <nc r="J170"/>
  </rcc>
  <rcc rId="2820" sId="2">
    <oc r="J171" t="inlineStr">
      <is>
        <t>Automation</t>
      </is>
    </oc>
    <nc r="J171"/>
  </rcc>
  <rcc rId="2821" sId="2">
    <oc r="J172" t="inlineStr">
      <is>
        <t>Vinisha</t>
      </is>
    </oc>
    <nc r="J172"/>
  </rcc>
  <rcc rId="2822" sId="2">
    <oc r="J173" t="inlineStr">
      <is>
        <t>Automation</t>
      </is>
    </oc>
    <nc r="J173"/>
  </rcc>
  <rcc rId="2823" sId="2">
    <oc r="J174" t="inlineStr">
      <is>
        <t>Automation</t>
      </is>
    </oc>
    <nc r="J174"/>
  </rcc>
  <rcc rId="2824" sId="2">
    <oc r="J175" t="inlineStr">
      <is>
        <t>Vinisha</t>
      </is>
    </oc>
    <nc r="J175"/>
  </rcc>
  <rcc rId="2825" sId="2">
    <oc r="J176" t="inlineStr">
      <is>
        <t>Vinisha</t>
      </is>
    </oc>
    <nc r="J176"/>
  </rcc>
  <rcc rId="2826" sId="2">
    <oc r="J177" t="inlineStr">
      <is>
        <t>Aishwarya</t>
      </is>
    </oc>
    <nc r="J177"/>
  </rcc>
  <rcc rId="2827" sId="2">
    <oc r="J178" t="inlineStr">
      <is>
        <t>Aishwarya</t>
      </is>
    </oc>
    <nc r="J178"/>
  </rcc>
  <rcc rId="2828" sId="2">
    <oc r="J179" t="inlineStr">
      <is>
        <t>Aishwarya</t>
      </is>
    </oc>
    <nc r="J179"/>
  </rcc>
  <rcc rId="2829" sId="2">
    <oc r="J180" t="inlineStr">
      <is>
        <t>Gopika</t>
      </is>
    </oc>
    <nc r="J180"/>
  </rcc>
  <rcc rId="2830" sId="2">
    <oc r="J181" t="inlineStr">
      <is>
        <t>Ramya</t>
      </is>
    </oc>
    <nc r="J181"/>
  </rcc>
  <rcc rId="2831" sId="2">
    <oc r="J182" t="inlineStr">
      <is>
        <t>Automation</t>
      </is>
    </oc>
    <nc r="J182"/>
  </rcc>
  <rcc rId="2832" sId="2">
    <oc r="J183" t="inlineStr">
      <is>
        <t>Ramya</t>
      </is>
    </oc>
    <nc r="J183"/>
  </rcc>
  <rcc rId="2833" sId="2">
    <oc r="J185" t="inlineStr">
      <is>
        <t>Ramya</t>
      </is>
    </oc>
    <nc r="J185"/>
  </rcc>
  <rcc rId="2834" sId="2">
    <oc r="J186" t="inlineStr">
      <is>
        <t>Automation</t>
      </is>
    </oc>
    <nc r="J186"/>
  </rcc>
  <rcc rId="2835" sId="2">
    <oc r="J187" t="inlineStr">
      <is>
        <t>Vinisha</t>
      </is>
    </oc>
    <nc r="J187"/>
  </rcc>
  <rcc rId="2836" sId="2">
    <oc r="J188" t="inlineStr">
      <is>
        <t>Vinisha</t>
      </is>
    </oc>
    <nc r="J188"/>
  </rcc>
  <rcc rId="2837" sId="2">
    <oc r="J189" t="inlineStr">
      <is>
        <t>Automation</t>
      </is>
    </oc>
    <nc r="J189"/>
  </rcc>
  <rcc rId="2838" sId="2">
    <oc r="J190" t="inlineStr">
      <is>
        <t>Harshitha</t>
      </is>
    </oc>
    <nc r="J190"/>
  </rcc>
  <rcc rId="2839" sId="2">
    <oc r="J191" t="inlineStr">
      <is>
        <t>Priyanka</t>
      </is>
    </oc>
    <nc r="J191"/>
  </rcc>
  <rcc rId="2840" sId="2">
    <oc r="J195" t="inlineStr">
      <is>
        <t>Priyanka</t>
      </is>
    </oc>
    <nc r="J195"/>
  </rcc>
  <rcc rId="2841" sId="2">
    <oc r="J196" t="inlineStr">
      <is>
        <t>Priyanka</t>
      </is>
    </oc>
    <nc r="J196"/>
  </rcc>
  <rcc rId="2842" sId="2">
    <oc r="J197" t="inlineStr">
      <is>
        <t>Faheem</t>
      </is>
    </oc>
    <nc r="J197"/>
  </rcc>
  <rcc rId="2843" sId="2">
    <oc r="J198" t="inlineStr">
      <is>
        <t>Harshitha</t>
      </is>
    </oc>
    <nc r="J198"/>
  </rcc>
  <rcc rId="2844" sId="2">
    <oc r="J199" t="inlineStr">
      <is>
        <t>Harshitha</t>
      </is>
    </oc>
    <nc r="J199"/>
  </rcc>
  <rcc rId="2845" sId="2">
    <oc r="J200" t="inlineStr">
      <is>
        <t>Harshitha</t>
      </is>
    </oc>
    <nc r="J200"/>
  </rcc>
  <rcc rId="2846" sId="2">
    <oc r="J201" t="inlineStr">
      <is>
        <t>Ramya</t>
      </is>
    </oc>
    <nc r="J201"/>
  </rcc>
  <rcc rId="2847" sId="2">
    <oc r="J202" t="inlineStr">
      <is>
        <t>Vinisha</t>
      </is>
    </oc>
    <nc r="J202"/>
  </rcc>
  <rcc rId="2848" sId="2">
    <oc r="J203" t="inlineStr">
      <is>
        <t>Vinisha</t>
      </is>
    </oc>
    <nc r="J203"/>
  </rcc>
  <rcc rId="2849" sId="2">
    <oc r="J204" t="inlineStr">
      <is>
        <t>Vinisha</t>
      </is>
    </oc>
    <nc r="J204"/>
  </rcc>
  <rcc rId="2850" sId="2">
    <oc r="J205" t="inlineStr">
      <is>
        <t>Vinisha</t>
      </is>
    </oc>
    <nc r="J205"/>
  </rcc>
  <rcc rId="2851" sId="2">
    <oc r="J206" t="inlineStr">
      <is>
        <t>Vinisha</t>
      </is>
    </oc>
    <nc r="J206"/>
  </rcc>
  <rcc rId="2852" sId="2">
    <oc r="J207" t="inlineStr">
      <is>
        <t>Vinisha</t>
      </is>
    </oc>
    <nc r="J207"/>
  </rcc>
  <rcc rId="2853" sId="2">
    <oc r="J208" t="inlineStr">
      <is>
        <t>Vinisha</t>
      </is>
    </oc>
    <nc r="J208"/>
  </rcc>
  <rcc rId="2854" sId="2">
    <oc r="J209" t="inlineStr">
      <is>
        <t>Ramya</t>
      </is>
    </oc>
    <nc r="J209"/>
  </rcc>
  <rcc rId="2855" sId="2">
    <oc r="J210" t="inlineStr">
      <is>
        <t>Ramya</t>
      </is>
    </oc>
    <nc r="J210"/>
  </rcc>
  <rcc rId="2856" sId="2">
    <oc r="J211" t="inlineStr">
      <is>
        <t>Ramya</t>
      </is>
    </oc>
    <nc r="J211"/>
  </rcc>
  <rcc rId="2857" sId="2">
    <oc r="J212" t="inlineStr">
      <is>
        <t>Ramya</t>
      </is>
    </oc>
    <nc r="J212"/>
  </rcc>
  <rcc rId="2858" sId="2">
    <oc r="J213" t="inlineStr">
      <is>
        <t>Ramya</t>
      </is>
    </oc>
    <nc r="J213"/>
  </rcc>
  <rcc rId="2859" sId="2">
    <oc r="J214" t="inlineStr">
      <is>
        <t>Ramya</t>
      </is>
    </oc>
    <nc r="J214"/>
  </rcc>
  <rcc rId="2860" sId="2">
    <oc r="J217" t="inlineStr">
      <is>
        <t>Aishwarya</t>
      </is>
    </oc>
    <nc r="J217"/>
  </rcc>
  <rcc rId="2861" sId="2">
    <oc r="J218" t="inlineStr">
      <is>
        <t>Aishwarya</t>
      </is>
    </oc>
    <nc r="J218"/>
  </rcc>
  <rcc rId="2862" sId="2">
    <oc r="J220" t="inlineStr">
      <is>
        <t>Automation</t>
      </is>
    </oc>
    <nc r="J220"/>
  </rcc>
  <rcc rId="2863" sId="2">
    <oc r="J221" t="inlineStr">
      <is>
        <t>Vinisha</t>
      </is>
    </oc>
    <nc r="J221"/>
  </rcc>
  <rcc rId="2864" sId="2">
    <oc r="J222" t="inlineStr">
      <is>
        <t>Automation</t>
      </is>
    </oc>
    <nc r="J222"/>
  </rcc>
  <rcc rId="2865" sId="2">
    <oc r="J223" t="inlineStr">
      <is>
        <t>Vinisha</t>
      </is>
    </oc>
    <nc r="J223"/>
  </rcc>
  <rcc rId="2866" sId="2">
    <oc r="J224" t="inlineStr">
      <is>
        <t>Automation</t>
      </is>
    </oc>
    <nc r="J224"/>
  </rcc>
  <rcc rId="2867" sId="2">
    <oc r="J226" t="inlineStr">
      <is>
        <t>Automation</t>
      </is>
    </oc>
    <nc r="J226"/>
  </rcc>
  <rcc rId="2868" sId="2">
    <oc r="J227" t="inlineStr">
      <is>
        <t>Automation</t>
      </is>
    </oc>
    <nc r="J227"/>
  </rcc>
  <rcc rId="2869" sId="2">
    <oc r="J228" t="inlineStr">
      <is>
        <t>Vinisha</t>
      </is>
    </oc>
    <nc r="J228"/>
  </rcc>
  <rcc rId="2870" sId="2">
    <oc r="J229" t="inlineStr">
      <is>
        <t>Savitha</t>
      </is>
    </oc>
    <nc r="J229"/>
  </rcc>
  <rcc rId="2871" sId="2">
    <oc r="J230" t="inlineStr">
      <is>
        <t>Savitha</t>
      </is>
    </oc>
    <nc r="J230"/>
  </rcc>
  <rcc rId="2872" sId="2">
    <oc r="J231" t="inlineStr">
      <is>
        <t>Harshitha</t>
      </is>
    </oc>
    <nc r="J231"/>
  </rcc>
  <rcc rId="2873" sId="2">
    <oc r="J232" t="inlineStr">
      <is>
        <t>Priyanka</t>
      </is>
    </oc>
    <nc r="J232"/>
  </rcc>
  <rcc rId="2874" sId="2">
    <oc r="J233" t="inlineStr">
      <is>
        <t>Priyanka</t>
      </is>
    </oc>
    <nc r="J233"/>
  </rcc>
  <rcc rId="2875" sId="2">
    <oc r="J234" t="inlineStr">
      <is>
        <t>Priyanka</t>
      </is>
    </oc>
    <nc r="J234"/>
  </rcc>
  <rcc rId="2876" sId="2">
    <oc r="J235" t="inlineStr">
      <is>
        <t>Priyanka</t>
      </is>
    </oc>
    <nc r="J235"/>
  </rcc>
  <rcc rId="2877" sId="2">
    <oc r="J236" t="inlineStr">
      <is>
        <t>Priyanka</t>
      </is>
    </oc>
    <nc r="J236"/>
  </rcc>
  <rcc rId="2878" sId="2">
    <oc r="J237" t="inlineStr">
      <is>
        <t>Priyanka</t>
      </is>
    </oc>
    <nc r="J237"/>
  </rcc>
  <rcc rId="2879" sId="2">
    <oc r="J238" t="inlineStr">
      <is>
        <t>Priyanka</t>
      </is>
    </oc>
    <nc r="J238"/>
  </rcc>
  <rcc rId="2880" sId="2">
    <oc r="J239" t="inlineStr">
      <is>
        <t>Priyanka</t>
      </is>
    </oc>
    <nc r="J239"/>
  </rcc>
  <rcc rId="2881" sId="2">
    <oc r="J240" t="inlineStr">
      <is>
        <t>Priyanka</t>
      </is>
    </oc>
    <nc r="J240"/>
  </rcc>
  <rcc rId="2882" sId="2">
    <oc r="J241" t="inlineStr">
      <is>
        <t>Priyanka</t>
      </is>
    </oc>
    <nc r="J241"/>
  </rcc>
  <rcc rId="2883" sId="2">
    <oc r="J242" t="inlineStr">
      <is>
        <t>Harshitha</t>
      </is>
    </oc>
    <nc r="J242"/>
  </rcc>
  <rcc rId="2884" sId="2">
    <oc r="J243" t="inlineStr">
      <is>
        <t>Automation</t>
      </is>
    </oc>
    <nc r="J243"/>
  </rcc>
  <rcc rId="2885" sId="2">
    <oc r="J244" t="inlineStr">
      <is>
        <t>Harshitha</t>
      </is>
    </oc>
    <nc r="J244"/>
  </rcc>
  <rcc rId="2886" sId="2">
    <oc r="J245" t="inlineStr">
      <is>
        <t>Priyanka</t>
      </is>
    </oc>
    <nc r="J245"/>
  </rcc>
  <rcc rId="2887" sId="2">
    <oc r="J246" t="inlineStr">
      <is>
        <t>Vinisha</t>
      </is>
    </oc>
    <nc r="J246"/>
  </rcc>
  <rcc rId="2888" sId="2">
    <oc r="J247" t="inlineStr">
      <is>
        <t>Gopika</t>
      </is>
    </oc>
    <nc r="J247"/>
  </rcc>
  <rcc rId="2889" sId="2">
    <oc r="J248" t="inlineStr">
      <is>
        <t>Vinisha</t>
      </is>
    </oc>
    <nc r="J248"/>
  </rcc>
  <rcc rId="2890" sId="2">
    <oc r="J249" t="inlineStr">
      <is>
        <t>Gopika</t>
      </is>
    </oc>
    <nc r="J249"/>
  </rcc>
  <rcc rId="2891" sId="2">
    <oc r="J250" t="inlineStr">
      <is>
        <t>Harshitha</t>
      </is>
    </oc>
    <nc r="J250"/>
  </rcc>
  <rcc rId="2892" sId="2">
    <oc r="J251" t="inlineStr">
      <is>
        <t>Harshitha</t>
      </is>
    </oc>
    <nc r="J251"/>
  </rcc>
  <rcc rId="2893" sId="2">
    <oc r="J253" t="inlineStr">
      <is>
        <t>Aishwarya</t>
      </is>
    </oc>
    <nc r="J253"/>
  </rcc>
  <rcc rId="2894" sId="2">
    <oc r="J254" t="inlineStr">
      <is>
        <t>Automation</t>
      </is>
    </oc>
    <nc r="J254"/>
  </rcc>
  <rcc rId="2895" sId="2">
    <oc r="J255" t="inlineStr">
      <is>
        <t>Faheem</t>
      </is>
    </oc>
    <nc r="J255"/>
  </rcc>
  <rcc rId="2896" sId="2">
    <oc r="J256" t="inlineStr">
      <is>
        <t>Automation</t>
      </is>
    </oc>
    <nc r="J256"/>
  </rcc>
  <rcc rId="2897" sId="2">
    <oc r="J257" t="inlineStr">
      <is>
        <t>Aishwarya</t>
      </is>
    </oc>
    <nc r="J257"/>
  </rcc>
  <rcc rId="2898" sId="2">
    <oc r="J258" t="inlineStr">
      <is>
        <t>Harshitha</t>
      </is>
    </oc>
    <nc r="J258"/>
  </rcc>
  <rcc rId="2899" sId="2">
    <oc r="J259" t="inlineStr">
      <is>
        <t>Gopika</t>
      </is>
    </oc>
    <nc r="J259"/>
  </rcc>
  <rcc rId="2900" sId="2">
    <oc r="J260" t="inlineStr">
      <is>
        <t>Gopika</t>
      </is>
    </oc>
    <nc r="J260"/>
  </rcc>
  <rcc rId="2901" sId="2">
    <oc r="J261" t="inlineStr">
      <is>
        <t>Gopika</t>
      </is>
    </oc>
    <nc r="J261"/>
  </rcc>
  <rcc rId="2902" sId="2">
    <oc r="J262" t="inlineStr">
      <is>
        <t>Gopika</t>
      </is>
    </oc>
    <nc r="J262"/>
  </rcc>
  <rcc rId="2903" sId="2">
    <oc r="J263" t="inlineStr">
      <is>
        <t>Gopika</t>
      </is>
    </oc>
    <nc r="J263"/>
  </rcc>
  <rcc rId="2904" sId="2">
    <oc r="J264" t="inlineStr">
      <is>
        <t>Gopika</t>
      </is>
    </oc>
    <nc r="J264"/>
  </rcc>
  <rcc rId="2905" sId="2">
    <oc r="J265" t="inlineStr">
      <is>
        <t>Priyanka</t>
      </is>
    </oc>
    <nc r="J265"/>
  </rcc>
  <rcc rId="2906" sId="2">
    <oc r="J266" t="inlineStr">
      <is>
        <t>Gopika</t>
      </is>
    </oc>
    <nc r="J266"/>
  </rcc>
  <rcc rId="2907" sId="2">
    <oc r="J267" t="inlineStr">
      <is>
        <t>Gopika</t>
      </is>
    </oc>
    <nc r="J267"/>
  </rcc>
  <rcc rId="2908" sId="2">
    <oc r="J268" t="inlineStr">
      <is>
        <t>Gopika</t>
      </is>
    </oc>
    <nc r="J268"/>
  </rcc>
  <rcc rId="2909" sId="2">
    <oc r="J271" t="inlineStr">
      <is>
        <t>Priyanka</t>
      </is>
    </oc>
    <nc r="J271"/>
  </rcc>
  <rcc rId="2910" sId="2">
    <oc r="J272" t="inlineStr">
      <is>
        <t>Faheem</t>
      </is>
    </oc>
    <nc r="J272"/>
  </rcc>
  <rcc rId="2911" sId="2">
    <oc r="J273" t="inlineStr">
      <is>
        <t>Faheem</t>
      </is>
    </oc>
    <nc r="J273"/>
  </rcc>
  <rcc rId="2912" sId="2">
    <oc r="J274" t="inlineStr">
      <is>
        <t>Priyanka</t>
      </is>
    </oc>
    <nc r="J274"/>
  </rcc>
  <rcc rId="2913" sId="2">
    <oc r="J275" t="inlineStr">
      <is>
        <t>Gopika</t>
      </is>
    </oc>
    <nc r="J275"/>
  </rcc>
  <rcc rId="2914" sId="2">
    <oc r="J276" t="inlineStr">
      <is>
        <t>Gopika</t>
      </is>
    </oc>
    <nc r="J276"/>
  </rcc>
  <rcc rId="2915" sId="2">
    <oc r="J277" t="inlineStr">
      <is>
        <t>Vinisha</t>
      </is>
    </oc>
    <nc r="J277"/>
  </rcc>
  <rcc rId="2916" sId="2">
    <oc r="J278" t="inlineStr">
      <is>
        <t>Faheem</t>
      </is>
    </oc>
    <nc r="J278"/>
  </rcc>
  <rcc rId="2917" sId="2">
    <oc r="J279" t="inlineStr">
      <is>
        <t>Aishwarya</t>
      </is>
    </oc>
    <nc r="J279"/>
  </rcc>
  <rcc rId="2918" sId="2">
    <oc r="J280" t="inlineStr">
      <is>
        <t>Gopika</t>
      </is>
    </oc>
    <nc r="J280"/>
  </rcc>
  <rcc rId="2919" sId="2">
    <oc r="J281" t="inlineStr">
      <is>
        <t>Gopika</t>
      </is>
    </oc>
    <nc r="J281"/>
  </rcc>
  <rcc rId="2920" sId="2">
    <oc r="J282" t="inlineStr">
      <is>
        <t>Gopika</t>
      </is>
    </oc>
    <nc r="J282"/>
  </rcc>
  <rcc rId="2921" sId="2">
    <oc r="J283" t="inlineStr">
      <is>
        <t>Gopika</t>
      </is>
    </oc>
    <nc r="J283"/>
  </rcc>
  <rcc rId="2922" sId="2">
    <oc r="J284" t="inlineStr">
      <is>
        <t>Gopika</t>
      </is>
    </oc>
    <nc r="J284"/>
  </rcc>
  <rcc rId="2923" sId="2">
    <oc r="J285" t="inlineStr">
      <is>
        <t>Gopika</t>
      </is>
    </oc>
    <nc r="J285"/>
  </rcc>
  <rcc rId="2924" sId="2">
    <oc r="J286" t="inlineStr">
      <is>
        <t>Gopika</t>
      </is>
    </oc>
    <nc r="J286"/>
  </rcc>
  <rcc rId="2925" sId="2">
    <oc r="J287" t="inlineStr">
      <is>
        <t>Automation</t>
      </is>
    </oc>
    <nc r="J287"/>
  </rcc>
  <rcc rId="2926" sId="2">
    <oc r="J288" t="inlineStr">
      <is>
        <t>Automation</t>
      </is>
    </oc>
    <nc r="J288"/>
  </rcc>
  <rcc rId="2927" sId="2">
    <oc r="J289" t="inlineStr">
      <is>
        <t>Gopika</t>
      </is>
    </oc>
    <nc r="J289"/>
  </rcc>
  <rcc rId="2928" sId="2">
    <oc r="J290" t="inlineStr">
      <is>
        <t>Gopika</t>
      </is>
    </oc>
    <nc r="J290"/>
  </rcc>
  <rcc rId="2929" sId="2">
    <oc r="J291" t="inlineStr">
      <is>
        <t>Gopika</t>
      </is>
    </oc>
    <nc r="J291"/>
  </rcc>
  <rcc rId="2930" sId="2">
    <oc r="J292" t="inlineStr">
      <is>
        <t>Harshitha</t>
      </is>
    </oc>
    <nc r="J292"/>
  </rcc>
  <rcc rId="2931" sId="2">
    <oc r="J293" t="inlineStr">
      <is>
        <t>Gopika</t>
      </is>
    </oc>
    <nc r="J293"/>
  </rcc>
  <rcc rId="2932" sId="2">
    <oc r="J294" t="inlineStr">
      <is>
        <t>Gopika</t>
      </is>
    </oc>
    <nc r="J294"/>
  </rcc>
  <rcc rId="2933" sId="2">
    <oc r="J295" t="inlineStr">
      <is>
        <t>Gopika</t>
      </is>
    </oc>
    <nc r="J295"/>
  </rcc>
  <rcc rId="2934" sId="2">
    <oc r="J296" t="inlineStr">
      <is>
        <t>Gopika</t>
      </is>
    </oc>
    <nc r="J296"/>
  </rcc>
  <rcc rId="2935" sId="2">
    <oc r="J297" t="inlineStr">
      <is>
        <t>Gopika</t>
      </is>
    </oc>
    <nc r="J297"/>
  </rcc>
  <rcc rId="2936" sId="2">
    <oc r="J298" t="inlineStr">
      <is>
        <t>Automation</t>
      </is>
    </oc>
    <nc r="J298"/>
  </rcc>
  <rcc rId="2937" sId="2">
    <oc r="J299" t="inlineStr">
      <is>
        <t>Priyanka</t>
      </is>
    </oc>
    <nc r="J299"/>
  </rcc>
  <rcc rId="2938" sId="2">
    <oc r="J300" t="inlineStr">
      <is>
        <t>Gopika</t>
      </is>
    </oc>
    <nc r="J300"/>
  </rcc>
  <rcc rId="2939" sId="2">
    <oc r="J301" t="inlineStr">
      <is>
        <t>Gopika</t>
      </is>
    </oc>
    <nc r="J301"/>
  </rcc>
  <rcc rId="2940" sId="2">
    <oc r="J302" t="inlineStr">
      <is>
        <t>Gopika</t>
      </is>
    </oc>
    <nc r="J302"/>
  </rcc>
  <rcc rId="2941" sId="2">
    <oc r="J303" t="inlineStr">
      <is>
        <t>Priyanka</t>
      </is>
    </oc>
    <nc r="J303"/>
  </rcc>
  <rcc rId="2942" sId="2">
    <oc r="J304" t="inlineStr">
      <is>
        <t>Harshitha</t>
      </is>
    </oc>
    <nc r="J304"/>
  </rcc>
  <rcc rId="2943" sId="2">
    <oc r="J305" t="inlineStr">
      <is>
        <t>Automation</t>
      </is>
    </oc>
    <nc r="J305"/>
  </rcc>
  <rcc rId="2944" sId="2">
    <oc r="J306" t="inlineStr">
      <is>
        <t>Aishwarya</t>
      </is>
    </oc>
    <nc r="J306"/>
  </rcc>
  <rcc rId="2945" sId="2">
    <oc r="J307" t="inlineStr">
      <is>
        <t>Savitha</t>
      </is>
    </oc>
    <nc r="J307"/>
  </rcc>
  <rcc rId="2946" sId="2">
    <oc r="J308" t="inlineStr">
      <is>
        <t>Savitha</t>
      </is>
    </oc>
    <nc r="J308"/>
  </rcc>
  <rcc rId="2947" sId="2">
    <oc r="J309" t="inlineStr">
      <is>
        <t>Savitha</t>
      </is>
    </oc>
    <nc r="J309"/>
  </rcc>
  <rcc rId="2948" sId="2">
    <oc r="J310" t="inlineStr">
      <is>
        <t>Savitha</t>
      </is>
    </oc>
    <nc r="J310"/>
  </rcc>
  <rcc rId="2949" sId="2">
    <oc r="J311" t="inlineStr">
      <is>
        <t>Savitha</t>
      </is>
    </oc>
    <nc r="J311"/>
  </rcc>
  <rcc rId="2950" sId="2">
    <oc r="J312" t="inlineStr">
      <is>
        <t>Savitha</t>
      </is>
    </oc>
    <nc r="J312"/>
  </rcc>
  <rcc rId="2951" sId="2">
    <oc r="J313" t="inlineStr">
      <is>
        <t>Gopika</t>
      </is>
    </oc>
    <nc r="J313"/>
  </rcc>
  <rcc rId="2952" sId="2">
    <oc r="J314" t="inlineStr">
      <is>
        <t>Gopika</t>
      </is>
    </oc>
    <nc r="J314"/>
  </rcc>
  <rcc rId="2953" sId="2">
    <oc r="J315" t="inlineStr">
      <is>
        <t>Gopika</t>
      </is>
    </oc>
    <nc r="J315"/>
  </rcc>
  <rcc rId="2954" sId="2">
    <oc r="J316" t="inlineStr">
      <is>
        <t>Gopika</t>
      </is>
    </oc>
    <nc r="J316"/>
  </rcc>
  <rcc rId="2955" sId="2">
    <oc r="J317" t="inlineStr">
      <is>
        <t>Aishwarya</t>
      </is>
    </oc>
    <nc r="J317"/>
  </rcc>
  <rcc rId="2956" sId="2">
    <oc r="J318" t="inlineStr">
      <is>
        <t>Aishwarya</t>
      </is>
    </oc>
    <nc r="J318"/>
  </rcc>
  <rcc rId="2957" sId="2">
    <oc r="J319" t="inlineStr">
      <is>
        <t>Aishwarya</t>
      </is>
    </oc>
    <nc r="J319"/>
  </rcc>
  <rcc rId="2958" sId="2">
    <oc r="J320" t="inlineStr">
      <is>
        <t>Vinisha</t>
      </is>
    </oc>
    <nc r="J320"/>
  </rcc>
  <rcc rId="2959" sId="2">
    <oc r="J321" t="inlineStr">
      <is>
        <t>Priyanka</t>
      </is>
    </oc>
    <nc r="J321"/>
  </rcc>
  <rcc rId="2960" sId="2">
    <oc r="J322" t="inlineStr">
      <is>
        <t>Priyanka</t>
      </is>
    </oc>
    <nc r="J322"/>
  </rcc>
  <rcc rId="2961" sId="2">
    <oc r="J324" t="inlineStr">
      <is>
        <t>Aishwarya</t>
      </is>
    </oc>
    <nc r="J324"/>
  </rcc>
  <rcc rId="2962" sId="2">
    <oc r="J325" t="inlineStr">
      <is>
        <t>Automation</t>
      </is>
    </oc>
    <nc r="J325"/>
  </rcc>
  <rcc rId="2963" sId="2">
    <oc r="J326" t="inlineStr">
      <is>
        <t>Automation</t>
      </is>
    </oc>
    <nc r="J326"/>
  </rcc>
  <rcc rId="2964" sId="2">
    <oc r="J328" t="inlineStr">
      <is>
        <t>Vinisha</t>
      </is>
    </oc>
    <nc r="J328"/>
  </rcc>
  <rcc rId="2965" sId="2">
    <oc r="J329" t="inlineStr">
      <is>
        <t>Automation</t>
      </is>
    </oc>
    <nc r="J329"/>
  </rcc>
  <rcc rId="2966" sId="2">
    <oc r="J331" t="inlineStr">
      <is>
        <t>Gopika</t>
      </is>
    </oc>
    <nc r="J331"/>
  </rcc>
  <rcc rId="2967" sId="2">
    <oc r="J332" t="inlineStr">
      <is>
        <t>Vinisha</t>
      </is>
    </oc>
    <nc r="J332"/>
  </rcc>
  <rcc rId="2968" sId="2">
    <oc r="J333" t="inlineStr">
      <is>
        <t>Savitha</t>
      </is>
    </oc>
    <nc r="J333"/>
  </rcc>
  <rcc rId="2969" sId="2">
    <oc r="J334" t="inlineStr">
      <is>
        <t>Savitha</t>
      </is>
    </oc>
    <nc r="J334"/>
  </rcc>
  <rcc rId="2970" sId="2">
    <oc r="J335" t="inlineStr">
      <is>
        <t>Aishwarya</t>
      </is>
    </oc>
    <nc r="J335"/>
  </rcc>
  <rcc rId="2971" sId="2">
    <oc r="J336" t="inlineStr">
      <is>
        <t>Vinisha</t>
      </is>
    </oc>
    <nc r="J336"/>
  </rcc>
  <rcc rId="2972" sId="2">
    <oc r="J337" t="inlineStr">
      <is>
        <t>Automation</t>
      </is>
    </oc>
    <nc r="J337"/>
  </rcc>
  <rcc rId="2973" sId="2">
    <oc r="J339" t="inlineStr">
      <is>
        <t>Automation</t>
      </is>
    </oc>
    <nc r="J339"/>
  </rcc>
  <rcc rId="2974" sId="2">
    <oc r="J340" t="inlineStr">
      <is>
        <t>Priyanka</t>
      </is>
    </oc>
    <nc r="J340"/>
  </rcc>
  <rcc rId="2975" sId="2">
    <oc r="J341" t="inlineStr">
      <is>
        <t>Automation</t>
      </is>
    </oc>
    <nc r="J341"/>
  </rcc>
  <rcc rId="2976" sId="2">
    <oc r="J342" t="inlineStr">
      <is>
        <t>Gopika</t>
      </is>
    </oc>
    <nc r="J342"/>
  </rcc>
  <rcc rId="2977" sId="2">
    <oc r="J343" t="inlineStr">
      <is>
        <t>Aishwarya</t>
      </is>
    </oc>
    <nc r="J343"/>
  </rcc>
  <rcc rId="2978" sId="2">
    <oc r="J344" t="inlineStr">
      <is>
        <t>Aishwarya</t>
      </is>
    </oc>
    <nc r="J344"/>
  </rcc>
  <rcc rId="2979" sId="2">
    <oc r="J345" t="inlineStr">
      <is>
        <t>Aishwarya</t>
      </is>
    </oc>
    <nc r="J345"/>
  </rcc>
  <rcc rId="2980" sId="2">
    <oc r="J346" t="inlineStr">
      <is>
        <t>Gopika</t>
      </is>
    </oc>
    <nc r="J346"/>
  </rcc>
  <rcc rId="2981" sId="2">
    <oc r="J347" t="inlineStr">
      <is>
        <t>Gopika</t>
      </is>
    </oc>
    <nc r="J347"/>
  </rcc>
  <rcc rId="2982" sId="2">
    <oc r="J348" t="inlineStr">
      <is>
        <t>Gopika</t>
      </is>
    </oc>
    <nc r="J348"/>
  </rcc>
  <rcc rId="2983" sId="2">
    <oc r="J349" t="inlineStr">
      <is>
        <t>Aishwarya</t>
      </is>
    </oc>
    <nc r="J349"/>
  </rcc>
  <rcc rId="2984" sId="2">
    <oc r="J350" t="inlineStr">
      <is>
        <t>Gopika</t>
      </is>
    </oc>
    <nc r="J350"/>
  </rcc>
  <rcc rId="2985" sId="2">
    <oc r="J351" t="inlineStr">
      <is>
        <t>Gopika</t>
      </is>
    </oc>
    <nc r="J351"/>
  </rcc>
  <rcc rId="2986" sId="2">
    <oc r="J353" t="inlineStr">
      <is>
        <t>Gopika</t>
      </is>
    </oc>
    <nc r="J353"/>
  </rcc>
  <rcc rId="2987" sId="2">
    <oc r="J354" t="inlineStr">
      <is>
        <t>Gopika</t>
      </is>
    </oc>
    <nc r="J354"/>
  </rcc>
  <rcc rId="2988" sId="2">
    <oc r="J355" t="inlineStr">
      <is>
        <t>Aishwarya</t>
      </is>
    </oc>
    <nc r="J355"/>
  </rcc>
  <rcc rId="2989" sId="2">
    <oc r="J356" t="inlineStr">
      <is>
        <t>Aishwarya</t>
      </is>
    </oc>
    <nc r="J356"/>
  </rcc>
  <rcc rId="2990" sId="2">
    <oc r="J357" t="inlineStr">
      <is>
        <t>Aishwarya</t>
      </is>
    </oc>
    <nc r="J357"/>
  </rcc>
  <rcc rId="2991" sId="2">
    <oc r="J358" t="inlineStr">
      <is>
        <t>Aishwarya</t>
      </is>
    </oc>
    <nc r="J358"/>
  </rcc>
  <rcc rId="2992" sId="2">
    <oc r="J359" t="inlineStr">
      <is>
        <t>Aishwarya</t>
      </is>
    </oc>
    <nc r="J359"/>
  </rcc>
  <rcc rId="2993" sId="2">
    <oc r="J360" t="inlineStr">
      <is>
        <t>Aishwarya</t>
      </is>
    </oc>
    <nc r="J360"/>
  </rcc>
  <rcc rId="2994" sId="2">
    <oc r="J361" t="inlineStr">
      <is>
        <t>Aishwarya</t>
      </is>
    </oc>
    <nc r="J361"/>
  </rcc>
  <rcc rId="2995" sId="2">
    <oc r="J362" t="inlineStr">
      <is>
        <t>Aishwarya</t>
      </is>
    </oc>
    <nc r="J362"/>
  </rcc>
  <rcc rId="2996" sId="2">
    <oc r="J363" t="inlineStr">
      <is>
        <t>Aishwarya</t>
      </is>
    </oc>
    <nc r="J363"/>
  </rcc>
  <rcc rId="2997" sId="2">
    <oc r="J364" t="inlineStr">
      <is>
        <t>Aishwarya</t>
      </is>
    </oc>
    <nc r="J364"/>
  </rcc>
  <rcc rId="2998" sId="2">
    <oc r="J365" t="inlineStr">
      <is>
        <t>Aishwarya</t>
      </is>
    </oc>
    <nc r="J365"/>
  </rcc>
  <rcc rId="2999" sId="2">
    <oc r="J366" t="inlineStr">
      <is>
        <t>Aishwarya</t>
      </is>
    </oc>
    <nc r="J366"/>
  </rcc>
  <rcc rId="3000" sId="2">
    <oc r="J367" t="inlineStr">
      <is>
        <t>Aishwarya</t>
      </is>
    </oc>
    <nc r="J367"/>
  </rcc>
  <rcc rId="3001" sId="2">
    <oc r="J370" t="inlineStr">
      <is>
        <t>Priyanka</t>
      </is>
    </oc>
    <nc r="J370"/>
  </rcc>
  <rcc rId="3002" sId="2">
    <oc r="J371" t="inlineStr">
      <is>
        <t>Vinisha</t>
      </is>
    </oc>
    <nc r="J371"/>
  </rcc>
  <rcc rId="3003" sId="2">
    <oc r="J372" t="inlineStr">
      <is>
        <t>Vinisha</t>
      </is>
    </oc>
    <nc r="J372"/>
  </rcc>
  <rcc rId="3004" sId="2">
    <oc r="J374" t="inlineStr">
      <is>
        <t>Aishwarya</t>
      </is>
    </oc>
    <nc r="J374"/>
  </rcc>
  <rcc rId="3005" sId="2">
    <oc r="J375" t="inlineStr">
      <is>
        <t>Savitha</t>
      </is>
    </oc>
    <nc r="J375"/>
  </rcc>
  <rcc rId="3006" sId="2">
    <oc r="J377" t="inlineStr">
      <is>
        <t>Vinisha</t>
      </is>
    </oc>
    <nc r="J377"/>
  </rcc>
  <rcc rId="3007" sId="2">
    <oc r="J378" t="inlineStr">
      <is>
        <t>Vinisha</t>
      </is>
    </oc>
    <nc r="J378"/>
  </rcc>
  <rcc rId="3008" sId="2">
    <oc r="J379" t="inlineStr">
      <is>
        <t>Vinisha</t>
      </is>
    </oc>
    <nc r="J379"/>
  </rcc>
  <rcc rId="3009" sId="2">
    <oc r="J380" t="inlineStr">
      <is>
        <t>Vinisha</t>
      </is>
    </oc>
    <nc r="J380"/>
  </rcc>
  <rcc rId="3010" sId="2">
    <oc r="J381" t="inlineStr">
      <is>
        <t>Vinisha</t>
      </is>
    </oc>
    <nc r="J381"/>
  </rcc>
  <rcc rId="3011" sId="2">
    <oc r="J382" t="inlineStr">
      <is>
        <t>Vinisha</t>
      </is>
    </oc>
    <nc r="J382"/>
  </rcc>
  <rcc rId="3012" sId="2">
    <oc r="J383" t="inlineStr">
      <is>
        <t>Aishwarya</t>
      </is>
    </oc>
    <nc r="J383"/>
  </rcc>
  <rcc rId="3013" sId="2">
    <oc r="J384" t="inlineStr">
      <is>
        <t>Vinisha</t>
      </is>
    </oc>
    <nc r="J384"/>
  </rcc>
  <rcc rId="3014" sId="2">
    <oc r="J385" t="inlineStr">
      <is>
        <t>Automation</t>
      </is>
    </oc>
    <nc r="J385"/>
  </rcc>
  <rcc rId="3015" sId="2">
    <oc r="J386" t="inlineStr">
      <is>
        <t>Vinisha</t>
      </is>
    </oc>
    <nc r="J386"/>
  </rcc>
  <rcc rId="3016" sId="2">
    <oc r="J387" t="inlineStr">
      <is>
        <t>Vinisha</t>
      </is>
    </oc>
    <nc r="J387"/>
  </rcc>
  <rcc rId="3017" sId="2">
    <oc r="J388" t="inlineStr">
      <is>
        <t>Vinisha</t>
      </is>
    </oc>
    <nc r="J388"/>
  </rcc>
  <rcc rId="3018" sId="2">
    <oc r="J389" t="inlineStr">
      <is>
        <t>Automation</t>
      </is>
    </oc>
    <nc r="J389"/>
  </rcc>
  <rcc rId="3019" sId="2">
    <oc r="J390" t="inlineStr">
      <is>
        <t>Automation</t>
      </is>
    </oc>
    <nc r="J390"/>
  </rcc>
  <rcc rId="3020" sId="2">
    <oc r="J391" t="inlineStr">
      <is>
        <t>Aishwarya</t>
      </is>
    </oc>
    <nc r="J391"/>
  </rcc>
  <rcc rId="3021" sId="2">
    <oc r="J392" t="inlineStr">
      <is>
        <t>Automation</t>
      </is>
    </oc>
    <nc r="J392"/>
  </rcc>
  <rcc rId="3022" sId="2">
    <oc r="J393" t="inlineStr">
      <is>
        <t>Priyanka</t>
      </is>
    </oc>
    <nc r="J393"/>
  </rcc>
  <rcc rId="3023" sId="2">
    <oc r="J394" t="inlineStr">
      <is>
        <t>Savitha</t>
      </is>
    </oc>
    <nc r="J394"/>
  </rcc>
  <rcc rId="3024" sId="2">
    <oc r="J395" t="inlineStr">
      <is>
        <t>Savitha</t>
      </is>
    </oc>
    <nc r="J395"/>
  </rcc>
  <rcc rId="3025" sId="2">
    <oc r="J396" t="inlineStr">
      <is>
        <t>Vinisha</t>
      </is>
    </oc>
    <nc r="J396"/>
  </rcc>
  <rcc rId="3026" sId="2">
    <oc r="J397" t="inlineStr">
      <is>
        <t>Priyanka</t>
      </is>
    </oc>
    <nc r="J397"/>
  </rcc>
  <rcc rId="3027" sId="2">
    <oc r="J399" t="inlineStr">
      <is>
        <t>Automation</t>
      </is>
    </oc>
    <nc r="J399"/>
  </rcc>
  <rcc rId="3028" sId="2">
    <oc r="J400" t="inlineStr">
      <is>
        <t>Savitha</t>
      </is>
    </oc>
    <nc r="J400"/>
  </rcc>
  <rcc rId="3029" sId="2">
    <oc r="J401" t="inlineStr">
      <is>
        <t>Automation</t>
      </is>
    </oc>
    <nc r="J401"/>
  </rcc>
  <rcc rId="3030" sId="2">
    <oc r="J402" t="inlineStr">
      <is>
        <t>Priyanka</t>
      </is>
    </oc>
    <nc r="J402"/>
  </rcc>
  <rcc rId="3031" sId="2">
    <oc r="J403" t="inlineStr">
      <is>
        <t>Priyanka</t>
      </is>
    </oc>
    <nc r="J403"/>
  </rcc>
  <rcc rId="3032" sId="2">
    <oc r="J404" t="inlineStr">
      <is>
        <t>Priyanka</t>
      </is>
    </oc>
    <nc r="J404"/>
  </rcc>
  <rcc rId="3033" sId="2">
    <oc r="J405" t="inlineStr">
      <is>
        <t>Vinisha</t>
      </is>
    </oc>
    <nc r="J405"/>
  </rcc>
  <rcc rId="3034" sId="2">
    <oc r="J406" t="inlineStr">
      <is>
        <t>Aishwarya</t>
      </is>
    </oc>
    <nc r="J406"/>
  </rcc>
  <rcc rId="3035" sId="2">
    <oc r="J408" t="inlineStr">
      <is>
        <t>Automation</t>
      </is>
    </oc>
    <nc r="J408"/>
  </rcc>
  <rcc rId="3036" sId="2">
    <oc r="J409" t="inlineStr">
      <is>
        <t>Harshitha</t>
      </is>
    </oc>
    <nc r="J409"/>
  </rcc>
  <rcc rId="3037" sId="2">
    <oc r="J410" t="inlineStr">
      <is>
        <t>Aishwarya</t>
      </is>
    </oc>
    <nc r="J410"/>
  </rcc>
  <rcc rId="3038" sId="2">
    <oc r="J411" t="inlineStr">
      <is>
        <t>Automation</t>
      </is>
    </oc>
    <nc r="J411"/>
  </rcc>
  <rcc rId="3039" sId="2">
    <oc r="J412" t="inlineStr">
      <is>
        <t>Vinisha</t>
      </is>
    </oc>
    <nc r="J412"/>
  </rcc>
  <rcc rId="3040" sId="2">
    <oc r="J413" t="inlineStr">
      <is>
        <t>Harshitha</t>
      </is>
    </oc>
    <nc r="J413"/>
  </rcc>
  <rcc rId="3041" sId="2">
    <oc r="J414" t="inlineStr">
      <is>
        <t>Vinisha</t>
      </is>
    </oc>
    <nc r="J414"/>
  </rcc>
  <rcc rId="3042" sId="2">
    <oc r="J415" t="inlineStr">
      <is>
        <t>Automation</t>
      </is>
    </oc>
    <nc r="J415"/>
  </rcc>
  <rcc rId="3043" sId="2">
    <oc r="J416" t="inlineStr">
      <is>
        <t>Aishwarya</t>
      </is>
    </oc>
    <nc r="J416"/>
  </rcc>
  <rcc rId="3044" sId="2">
    <oc r="J417" t="inlineStr">
      <is>
        <t>Vinisha</t>
      </is>
    </oc>
    <nc r="J417"/>
  </rcc>
  <rcc rId="3045" sId="2">
    <oc r="J418" t="inlineStr">
      <is>
        <t>Vinisha</t>
      </is>
    </oc>
    <nc r="J418"/>
  </rcc>
  <rcc rId="3046" sId="2">
    <oc r="J419" t="inlineStr">
      <is>
        <t>Savitha</t>
      </is>
    </oc>
    <nc r="J419"/>
  </rcc>
  <rcc rId="3047" sId="2">
    <oc r="J420" t="inlineStr">
      <is>
        <t>Savitha</t>
      </is>
    </oc>
    <nc r="J420"/>
  </rcc>
  <rcc rId="3048" sId="2">
    <oc r="J421" t="inlineStr">
      <is>
        <t>Gopika</t>
      </is>
    </oc>
    <nc r="J421"/>
  </rcc>
  <rcc rId="3049" sId="2">
    <oc r="J422" t="inlineStr">
      <is>
        <t>Aishwarya</t>
      </is>
    </oc>
    <nc r="J422"/>
  </rcc>
  <rcc rId="3050" sId="2">
    <oc r="J423" t="inlineStr">
      <is>
        <t>Aishwarya</t>
      </is>
    </oc>
    <nc r="J423"/>
  </rcc>
  <rcc rId="3051" sId="2">
    <oc r="J424" t="inlineStr">
      <is>
        <t>Gopika</t>
      </is>
    </oc>
    <nc r="J424"/>
  </rcc>
  <rcc rId="3052" sId="2">
    <oc r="J425" t="inlineStr">
      <is>
        <t>Aishwarya</t>
      </is>
    </oc>
    <nc r="J425"/>
  </rcc>
  <rcc rId="3053" sId="2">
    <oc r="J426" t="inlineStr">
      <is>
        <t>Vinisha</t>
      </is>
    </oc>
    <nc r="J426"/>
  </rcc>
  <rcc rId="3054" sId="2">
    <oc r="J427" t="inlineStr">
      <is>
        <t>Priyanka</t>
      </is>
    </oc>
    <nc r="J427"/>
  </rcc>
  <rcc rId="3055" sId="2">
    <oc r="J428" t="inlineStr">
      <is>
        <t>Priyanka</t>
      </is>
    </oc>
    <nc r="J428"/>
  </rcc>
  <rcc rId="3056" sId="2">
    <oc r="J429" t="inlineStr">
      <is>
        <t>Gopika</t>
      </is>
    </oc>
    <nc r="J429"/>
  </rcc>
  <rcc rId="3057" sId="2">
    <oc r="J430" t="inlineStr">
      <is>
        <t>Gopika</t>
      </is>
    </oc>
    <nc r="J430"/>
  </rcc>
  <rcc rId="3058" sId="2">
    <oc r="J431" t="inlineStr">
      <is>
        <t>Harshitha</t>
      </is>
    </oc>
    <nc r="J431"/>
  </rcc>
  <rcc rId="3059" sId="2">
    <oc r="J432" t="inlineStr">
      <is>
        <t>Vinisha</t>
      </is>
    </oc>
    <nc r="J432"/>
  </rcc>
  <rcc rId="3060" sId="2">
    <oc r="J433" t="inlineStr">
      <is>
        <t>Savitha</t>
      </is>
    </oc>
    <nc r="J433"/>
  </rcc>
  <rcc rId="3061" sId="2">
    <oc r="J434" t="inlineStr">
      <is>
        <t>Aishwarya</t>
      </is>
    </oc>
    <nc r="J434"/>
  </rcc>
  <rcc rId="3062" sId="2">
    <oc r="J435" t="inlineStr">
      <is>
        <t>Priyanka</t>
      </is>
    </oc>
    <nc r="J435"/>
  </rcc>
  <rcc rId="3063" sId="2">
    <oc r="J436" t="inlineStr">
      <is>
        <t>Aishwarya</t>
      </is>
    </oc>
    <nc r="J436"/>
  </rcc>
  <rcc rId="3064" sId="2">
    <oc r="J437" t="inlineStr">
      <is>
        <t>Aishwarya</t>
      </is>
    </oc>
    <nc r="J437"/>
  </rcc>
  <rcc rId="3065" sId="2">
    <oc r="J438" t="inlineStr">
      <is>
        <t>Automation</t>
      </is>
    </oc>
    <nc r="J438"/>
  </rcc>
  <rcc rId="3066" sId="2">
    <oc r="J439" t="inlineStr">
      <is>
        <t>Harshitha</t>
      </is>
    </oc>
    <nc r="J439"/>
  </rcc>
  <rcc rId="3067" sId="2">
    <oc r="J440" t="inlineStr">
      <is>
        <t>Priyanka</t>
      </is>
    </oc>
    <nc r="J440"/>
  </rcc>
  <rcc rId="3068" sId="2">
    <oc r="J441" t="inlineStr">
      <is>
        <t>Automation</t>
      </is>
    </oc>
    <nc r="J441"/>
  </rcc>
  <rcc rId="3069" sId="2">
    <oc r="J442" t="inlineStr">
      <is>
        <t>Aishwarya</t>
      </is>
    </oc>
    <nc r="J442"/>
  </rcc>
  <rcc rId="3070" sId="2">
    <oc r="J443" t="inlineStr">
      <is>
        <t>Gopika</t>
      </is>
    </oc>
    <nc r="J443"/>
  </rcc>
  <rcc rId="3071" sId="2">
    <oc r="J444" t="inlineStr">
      <is>
        <t>Vinisha</t>
      </is>
    </oc>
    <nc r="J444"/>
  </rcc>
  <rcc rId="3072" sId="2">
    <oc r="J445" t="inlineStr">
      <is>
        <t>Vinisha</t>
      </is>
    </oc>
    <nc r="J445"/>
  </rcc>
  <rcc rId="3073" sId="2">
    <oc r="J446" t="inlineStr">
      <is>
        <t>Priyanka</t>
      </is>
    </oc>
    <nc r="J446"/>
  </rcc>
  <rcc rId="3074" sId="2">
    <oc r="J447" t="inlineStr">
      <is>
        <t>Priyanka</t>
      </is>
    </oc>
    <nc r="J447"/>
  </rcc>
  <rcc rId="3075" sId="2">
    <oc r="J448" t="inlineStr">
      <is>
        <t>Automation</t>
      </is>
    </oc>
    <nc r="J448"/>
  </rcc>
  <rcc rId="3076" sId="2">
    <oc r="J449" t="inlineStr">
      <is>
        <t>Vinisha</t>
      </is>
    </oc>
    <nc r="J449"/>
  </rcc>
  <rcc rId="3077" sId="2">
    <oc r="J450" t="inlineStr">
      <is>
        <t>Vinisha</t>
      </is>
    </oc>
    <nc r="J450"/>
  </rcc>
  <rcc rId="3078" sId="2">
    <oc r="J451" t="inlineStr">
      <is>
        <t>Priyanka</t>
      </is>
    </oc>
    <nc r="J451"/>
  </rcc>
  <rcc rId="3079" sId="2">
    <oc r="J453" t="inlineStr">
      <is>
        <t>Priyanka</t>
      </is>
    </oc>
    <nc r="J453"/>
  </rcc>
  <rcc rId="3080" sId="2">
    <oc r="J454" t="inlineStr">
      <is>
        <t>Priyanka</t>
      </is>
    </oc>
    <nc r="J454"/>
  </rcc>
  <rcc rId="3081" sId="2">
    <oc r="J455" t="inlineStr">
      <is>
        <t>Vinisha</t>
      </is>
    </oc>
    <nc r="J455"/>
  </rcc>
  <rcc rId="3082" sId="2">
    <oc r="J456" t="inlineStr">
      <is>
        <t>Savitha</t>
      </is>
    </oc>
    <nc r="J456"/>
  </rcc>
  <rcc rId="3083" sId="2">
    <oc r="J457" t="inlineStr">
      <is>
        <t>Savitha</t>
      </is>
    </oc>
    <nc r="J457"/>
  </rcc>
  <rcc rId="3084" sId="2">
    <oc r="J458" t="inlineStr">
      <is>
        <t>Vinisha</t>
      </is>
    </oc>
    <nc r="J458"/>
  </rcc>
  <rcc rId="3085" sId="2">
    <oc r="J459" t="inlineStr">
      <is>
        <t>Vinisha</t>
      </is>
    </oc>
    <nc r="J459"/>
  </rcc>
  <rcc rId="3086" sId="2">
    <oc r="J460" t="inlineStr">
      <is>
        <t>Vinisha</t>
      </is>
    </oc>
    <nc r="J460"/>
  </rcc>
  <rcc rId="3087" sId="2">
    <oc r="J461" t="inlineStr">
      <is>
        <t>Vinisha</t>
      </is>
    </oc>
    <nc r="J461"/>
  </rcc>
  <rcc rId="3088" sId="2">
    <oc r="J462" t="inlineStr">
      <is>
        <t>Savitha</t>
      </is>
    </oc>
    <nc r="J462"/>
  </rcc>
  <rcc rId="3089" sId="2">
    <oc r="J463" t="inlineStr">
      <is>
        <t>Priyanka</t>
      </is>
    </oc>
    <nc r="J463"/>
  </rcc>
  <rcc rId="3090" sId="2">
    <oc r="J464" t="inlineStr">
      <is>
        <t>Gopika</t>
      </is>
    </oc>
    <nc r="J464"/>
  </rcc>
  <rcc rId="3091" sId="2">
    <oc r="J465" t="inlineStr">
      <is>
        <t>Gopika</t>
      </is>
    </oc>
    <nc r="J465"/>
  </rcc>
  <rcc rId="3092" sId="2">
    <oc r="J466" t="inlineStr">
      <is>
        <t>Vinisha</t>
      </is>
    </oc>
    <nc r="J466"/>
  </rcc>
  <rcc rId="3093" sId="2">
    <oc r="J467" t="inlineStr">
      <is>
        <t>Vinisha</t>
      </is>
    </oc>
    <nc r="J467"/>
  </rcc>
  <rcc rId="3094" sId="2">
    <oc r="J468" t="inlineStr">
      <is>
        <t>Harshitha</t>
      </is>
    </oc>
    <nc r="J468"/>
  </rcc>
  <rcc rId="3095" sId="2">
    <oc r="J469" t="inlineStr">
      <is>
        <t>Harshitha</t>
      </is>
    </oc>
    <nc r="J469"/>
  </rcc>
  <rcc rId="3096" sId="2">
    <oc r="J470" t="inlineStr">
      <is>
        <t>Vinisha</t>
      </is>
    </oc>
    <nc r="J470"/>
  </rcc>
  <rcc rId="3097" sId="2">
    <oc r="J471" t="inlineStr">
      <is>
        <t>Vinisha</t>
      </is>
    </oc>
    <nc r="J471"/>
  </rcc>
  <rcc rId="3098" sId="2">
    <oc r="J472" t="inlineStr">
      <is>
        <t>Vinisha</t>
      </is>
    </oc>
    <nc r="J472"/>
  </rcc>
  <rcc rId="3099" sId="2">
    <oc r="J473" t="inlineStr">
      <is>
        <t>Vinisha</t>
      </is>
    </oc>
    <nc r="J473"/>
  </rcc>
  <rcc rId="3100" sId="2">
    <oc r="J474" t="inlineStr">
      <is>
        <t>Vinisha</t>
      </is>
    </oc>
    <nc r="J474"/>
  </rcc>
  <rcc rId="3101" sId="2">
    <oc r="J475" t="inlineStr">
      <is>
        <t>Vinisha</t>
      </is>
    </oc>
    <nc r="J475"/>
  </rcc>
  <rcc rId="3102" sId="2">
    <oc r="J476" t="inlineStr">
      <is>
        <t>Vinisha</t>
      </is>
    </oc>
    <nc r="J476"/>
  </rcc>
  <rcc rId="3103" sId="2">
    <oc r="J477" t="inlineStr">
      <is>
        <t>Vinisha</t>
      </is>
    </oc>
    <nc r="J477"/>
  </rcc>
  <rcc rId="3104" sId="2">
    <oc r="J478" t="inlineStr">
      <is>
        <t>Vinisha</t>
      </is>
    </oc>
    <nc r="J478"/>
  </rcc>
  <rcc rId="3105" sId="2">
    <oc r="J479" t="inlineStr">
      <is>
        <t>Vinisha</t>
      </is>
    </oc>
    <nc r="J479"/>
  </rcc>
  <rcc rId="3106" sId="2">
    <oc r="J480" t="inlineStr">
      <is>
        <t>Vinisha</t>
      </is>
    </oc>
    <nc r="J480"/>
  </rcc>
  <rcc rId="3107" sId="2">
    <oc r="J481" t="inlineStr">
      <is>
        <t>Automation</t>
      </is>
    </oc>
    <nc r="J481"/>
  </rcc>
  <rcc rId="3108" sId="2">
    <oc r="J482" t="inlineStr">
      <is>
        <t>Automation</t>
      </is>
    </oc>
    <nc r="J482"/>
  </rcc>
  <rcc rId="3109" sId="2">
    <oc r="J483" t="inlineStr">
      <is>
        <t>Harshitha</t>
      </is>
    </oc>
    <nc r="J483"/>
  </rcc>
  <rcc rId="3110" sId="2">
    <oc r="J484" t="inlineStr">
      <is>
        <t>Automation</t>
      </is>
    </oc>
    <nc r="J484"/>
  </rcc>
  <rcc rId="3111" sId="2">
    <oc r="J485" t="inlineStr">
      <is>
        <t>Automation</t>
      </is>
    </oc>
    <nc r="J485"/>
  </rcc>
  <rcc rId="3112" sId="2">
    <oc r="J486" t="inlineStr">
      <is>
        <t>Harshitha</t>
      </is>
    </oc>
    <nc r="J486"/>
  </rcc>
  <rcc rId="3113" sId="2">
    <oc r="J487" t="inlineStr">
      <is>
        <t>Harshitha</t>
      </is>
    </oc>
    <nc r="J487"/>
  </rcc>
  <rcc rId="3114" sId="2">
    <oc r="J488" t="inlineStr">
      <is>
        <t>Automation</t>
      </is>
    </oc>
    <nc r="J488"/>
  </rcc>
  <rcc rId="3115" sId="2">
    <oc r="J489" t="inlineStr">
      <is>
        <t>Harshitha</t>
      </is>
    </oc>
    <nc r="J489"/>
  </rcc>
  <rcc rId="3116" sId="2">
    <oc r="J490" t="inlineStr">
      <is>
        <t>Vinisha</t>
      </is>
    </oc>
    <nc r="J490"/>
  </rcc>
  <rcc rId="3117" sId="2">
    <oc r="J491" t="inlineStr">
      <is>
        <t>Faheem</t>
      </is>
    </oc>
    <nc r="J491"/>
  </rcc>
  <rcc rId="3118" sId="2">
    <oc r="J492" t="inlineStr">
      <is>
        <t>Faheem</t>
      </is>
    </oc>
    <nc r="J492"/>
  </rcc>
  <rcc rId="3119" sId="2">
    <oc r="J493" t="inlineStr">
      <is>
        <t>Automation</t>
      </is>
    </oc>
    <nc r="J493"/>
  </rcc>
  <rcc rId="3120" sId="2">
    <oc r="J494" t="inlineStr">
      <is>
        <t>Aishwarya</t>
      </is>
    </oc>
    <nc r="J494"/>
  </rcc>
  <rcc rId="3121" sId="2">
    <oc r="J495" t="inlineStr">
      <is>
        <t>Gopika</t>
      </is>
    </oc>
    <nc r="J495"/>
  </rcc>
  <rcc rId="3122" sId="2">
    <oc r="J496" t="inlineStr">
      <is>
        <t>Gopika</t>
      </is>
    </oc>
    <nc r="J496"/>
  </rcc>
  <rcc rId="3123" sId="2">
    <oc r="J497" t="inlineStr">
      <is>
        <t>Harshitha</t>
      </is>
    </oc>
    <nc r="J497"/>
  </rcc>
  <rcc rId="3124" sId="2">
    <oc r="J498" t="inlineStr">
      <is>
        <t>Automation</t>
      </is>
    </oc>
    <nc r="J498"/>
  </rcc>
  <rcc rId="3125" sId="2">
    <oc r="J499" t="inlineStr">
      <is>
        <t>Automation</t>
      </is>
    </oc>
    <nc r="J499"/>
  </rcc>
  <rcc rId="3126" sId="2">
    <oc r="J500" t="inlineStr">
      <is>
        <t>Automation</t>
      </is>
    </oc>
    <nc r="J500"/>
  </rcc>
  <rcc rId="3127" sId="2">
    <oc r="J501" t="inlineStr">
      <is>
        <t>Harshitha</t>
      </is>
    </oc>
    <nc r="J501"/>
  </rcc>
  <rcc rId="3128" sId="2">
    <oc r="J502" t="inlineStr">
      <is>
        <t>Harshitha</t>
      </is>
    </oc>
    <nc r="J502"/>
  </rcc>
  <rcc rId="3129" sId="2">
    <oc r="J503" t="inlineStr">
      <is>
        <t>Harshitha</t>
      </is>
    </oc>
    <nc r="J503"/>
  </rcc>
  <rcc rId="3130" sId="2">
    <oc r="J504" t="inlineStr">
      <is>
        <t>Harshitha</t>
      </is>
    </oc>
    <nc r="J504"/>
  </rcc>
  <rcc rId="3131" sId="2">
    <oc r="J505" t="inlineStr">
      <is>
        <t>Gopika</t>
      </is>
    </oc>
    <nc r="J505"/>
  </rcc>
  <rcc rId="3132" sId="2">
    <oc r="J506" t="inlineStr">
      <is>
        <t>Vinisha</t>
      </is>
    </oc>
    <nc r="J506"/>
  </rcc>
  <rcc rId="3133" sId="2">
    <oc r="J507" t="inlineStr">
      <is>
        <t>Harshitha</t>
      </is>
    </oc>
    <nc r="J507"/>
  </rcc>
  <rcc rId="3134" sId="2">
    <oc r="J508" t="inlineStr">
      <is>
        <t>Automation</t>
      </is>
    </oc>
    <nc r="J508"/>
  </rcc>
  <rcc rId="3135" sId="2">
    <oc r="J509" t="inlineStr">
      <is>
        <t>Automation</t>
      </is>
    </oc>
    <nc r="J509"/>
  </rcc>
  <rcc rId="3136" sId="2">
    <oc r="J510" t="inlineStr">
      <is>
        <t>Automation</t>
      </is>
    </oc>
    <nc r="J510"/>
  </rcc>
  <rcc rId="3137" sId="2">
    <oc r="J511" t="inlineStr">
      <is>
        <t>Automation</t>
      </is>
    </oc>
    <nc r="J511"/>
  </rcc>
  <rcc rId="3138" sId="2">
    <oc r="J512" t="inlineStr">
      <is>
        <t>Automation</t>
      </is>
    </oc>
    <nc r="J512"/>
  </rcc>
  <rcc rId="3139" sId="2">
    <oc r="J513" t="inlineStr">
      <is>
        <t>Priyanka</t>
      </is>
    </oc>
    <nc r="J513"/>
  </rcc>
  <rcc rId="3140" sId="2">
    <oc r="J514" t="inlineStr">
      <is>
        <t>Automation</t>
      </is>
    </oc>
    <nc r="J514"/>
  </rcc>
  <rcc rId="3141" sId="2">
    <oc r="J515" t="inlineStr">
      <is>
        <t>Priyanka</t>
      </is>
    </oc>
    <nc r="J515"/>
  </rcc>
  <rcc rId="3142" sId="2">
    <oc r="J516" t="inlineStr">
      <is>
        <t>Harshitha</t>
      </is>
    </oc>
    <nc r="J516"/>
  </rcc>
  <rcc rId="3143" sId="2">
    <oc r="J517" t="inlineStr">
      <is>
        <t>Priyanka</t>
      </is>
    </oc>
    <nc r="J517"/>
  </rcc>
  <rcc rId="3144" sId="2">
    <oc r="J518" t="inlineStr">
      <is>
        <t>Faheem</t>
      </is>
    </oc>
    <nc r="J518"/>
  </rcc>
  <rcc rId="3145" sId="2">
    <oc r="J519" t="inlineStr">
      <is>
        <t>Priyanka</t>
      </is>
    </oc>
    <nc r="J519"/>
  </rcc>
  <rcc rId="3146" sId="2">
    <oc r="J520" t="inlineStr">
      <is>
        <t>Priyanka</t>
      </is>
    </oc>
    <nc r="J520"/>
  </rcc>
  <rcc rId="3147" sId="2">
    <oc r="J521" t="inlineStr">
      <is>
        <t>Priyanka</t>
      </is>
    </oc>
    <nc r="J521"/>
  </rcc>
  <rcc rId="3148" sId="2">
    <oc r="J522" t="inlineStr">
      <is>
        <t>Priyanka</t>
      </is>
    </oc>
    <nc r="J522"/>
  </rcc>
  <rcc rId="3149" sId="2">
    <oc r="J523" t="inlineStr">
      <is>
        <t>Faheem</t>
      </is>
    </oc>
    <nc r="J523"/>
  </rcc>
  <rcc rId="3150" sId="2">
    <oc r="J524" t="inlineStr">
      <is>
        <t>Priyanka</t>
      </is>
    </oc>
    <nc r="J524"/>
  </rcc>
  <rcc rId="3151" sId="2">
    <oc r="J525" t="inlineStr">
      <is>
        <t>Priyanka</t>
      </is>
    </oc>
    <nc r="J525"/>
  </rcc>
  <rcc rId="3152" sId="2">
    <oc r="J526" t="inlineStr">
      <is>
        <t>Vinisha</t>
      </is>
    </oc>
    <nc r="J526"/>
  </rcc>
  <rcc rId="3153" sId="2">
    <oc r="J527" t="inlineStr">
      <is>
        <t>Vinisha</t>
      </is>
    </oc>
    <nc r="J527"/>
  </rcc>
  <rcc rId="3154" sId="2">
    <oc r="J528" t="inlineStr">
      <is>
        <t>Automation</t>
      </is>
    </oc>
    <nc r="J528"/>
  </rcc>
  <rcc rId="3155" sId="2">
    <oc r="J529" t="inlineStr">
      <is>
        <t>Vinisha</t>
      </is>
    </oc>
    <nc r="J529"/>
  </rcc>
  <rcc rId="3156" sId="2">
    <oc r="J530" t="inlineStr">
      <is>
        <t>Faheem</t>
      </is>
    </oc>
    <nc r="J530"/>
  </rcc>
  <rcc rId="3157" sId="2">
    <oc r="J531" t="inlineStr">
      <is>
        <t>Automation</t>
      </is>
    </oc>
    <nc r="J531"/>
  </rcc>
  <rcc rId="3158" sId="2">
    <oc r="J532" t="inlineStr">
      <is>
        <t>Automation</t>
      </is>
    </oc>
    <nc r="J532"/>
  </rcc>
  <rcc rId="3159" sId="2">
    <oc r="J533" t="inlineStr">
      <is>
        <t>Priyanka</t>
      </is>
    </oc>
    <nc r="J533"/>
  </rcc>
  <rcc rId="3160" sId="2">
    <oc r="J534" t="inlineStr">
      <is>
        <t>Automation</t>
      </is>
    </oc>
    <nc r="J534"/>
  </rcc>
  <rcc rId="3161" sId="2">
    <oc r="J535" t="inlineStr">
      <is>
        <t>Gopika</t>
      </is>
    </oc>
    <nc r="J535"/>
  </rcc>
  <rcc rId="3162" sId="2">
    <oc r="J536" t="inlineStr">
      <is>
        <t>Faheem</t>
      </is>
    </oc>
    <nc r="J536"/>
  </rcc>
  <rcc rId="3163" sId="2">
    <oc r="J537" t="inlineStr">
      <is>
        <t>Vinisha</t>
      </is>
    </oc>
    <nc r="J537"/>
  </rcc>
  <rcc rId="3164" sId="2">
    <oc r="J538" t="inlineStr">
      <is>
        <t>Vinisha</t>
      </is>
    </oc>
    <nc r="J538"/>
  </rcc>
  <rcc rId="3165" sId="2">
    <oc r="J539" t="inlineStr">
      <is>
        <t>Vinisha</t>
      </is>
    </oc>
    <nc r="J539"/>
  </rcc>
  <rcc rId="3166" sId="2">
    <oc r="J540" t="inlineStr">
      <is>
        <t>Automation</t>
      </is>
    </oc>
    <nc r="J540"/>
  </rcc>
  <rcc rId="3167" sId="2">
    <oc r="J541" t="inlineStr">
      <is>
        <t>Automation</t>
      </is>
    </oc>
    <nc r="J541"/>
  </rcc>
  <rcc rId="3168" sId="2">
    <oc r="J542" t="inlineStr">
      <is>
        <t>Automation</t>
      </is>
    </oc>
    <nc r="J542"/>
  </rcc>
  <rcc rId="3169" sId="2">
    <oc r="J543" t="inlineStr">
      <is>
        <t>Automation</t>
      </is>
    </oc>
    <nc r="J543"/>
  </rcc>
  <rcc rId="3170" sId="2">
    <oc r="J544" t="inlineStr">
      <is>
        <t>Vinisha</t>
      </is>
    </oc>
    <nc r="J544"/>
  </rcc>
  <rcc rId="3171" sId="2">
    <oc r="J545" t="inlineStr">
      <is>
        <t>Faheem</t>
      </is>
    </oc>
    <nc r="J545"/>
  </rcc>
  <rcc rId="3172" sId="2">
    <oc r="J546" t="inlineStr">
      <is>
        <t>Vinisha</t>
      </is>
    </oc>
    <nc r="J546"/>
  </rcc>
  <rcc rId="3173" sId="2">
    <oc r="J548" t="inlineStr">
      <is>
        <t>Gopika</t>
      </is>
    </oc>
    <nc r="J548"/>
  </rcc>
  <rcc rId="3174" sId="2">
    <oc r="J549" t="inlineStr">
      <is>
        <t>Gopika</t>
      </is>
    </oc>
    <nc r="J549"/>
  </rcc>
  <rcc rId="3175" sId="2">
    <oc r="J550" t="inlineStr">
      <is>
        <t>Gopika</t>
      </is>
    </oc>
    <nc r="J550"/>
  </rcc>
  <rcc rId="3176" sId="2">
    <oc r="J551" t="inlineStr">
      <is>
        <t>Aishwarya</t>
      </is>
    </oc>
    <nc r="J551"/>
  </rcc>
  <rcc rId="3177" sId="2">
    <oc r="J552" t="inlineStr">
      <is>
        <t>Automation</t>
      </is>
    </oc>
    <nc r="J552"/>
  </rcc>
  <rcc rId="3178" sId="2">
    <oc r="J553" t="inlineStr">
      <is>
        <t>Gopika</t>
      </is>
    </oc>
    <nc r="J553"/>
  </rcc>
  <rcc rId="3179" sId="2">
    <oc r="J554" t="inlineStr">
      <is>
        <t>Gopika</t>
      </is>
    </oc>
    <nc r="J554"/>
  </rcc>
  <rcc rId="3180" sId="2">
    <oc r="J555" t="inlineStr">
      <is>
        <t>Gopika</t>
      </is>
    </oc>
    <nc r="J555"/>
  </rcc>
  <rcc rId="3181" sId="2">
    <oc r="J556" t="inlineStr">
      <is>
        <t>Automation</t>
      </is>
    </oc>
    <nc r="J556"/>
  </rcc>
  <rcc rId="3182" sId="2">
    <oc r="J557" t="inlineStr">
      <is>
        <t>Automation</t>
      </is>
    </oc>
    <nc r="J557"/>
  </rcc>
  <rcc rId="3183" sId="2">
    <oc r="J558" t="inlineStr">
      <is>
        <t>Gopika</t>
      </is>
    </oc>
    <nc r="J558"/>
  </rcc>
  <rcc rId="3184" sId="2">
    <oc r="J559" t="inlineStr">
      <is>
        <t>Priyanka</t>
      </is>
    </oc>
    <nc r="J559"/>
  </rcc>
  <rcc rId="3185" sId="2">
    <oc r="J560" t="inlineStr">
      <is>
        <t>Gopika</t>
      </is>
    </oc>
    <nc r="J560"/>
  </rcc>
  <rcc rId="3186" sId="2">
    <oc r="J561" t="inlineStr">
      <is>
        <t>Gopika</t>
      </is>
    </oc>
    <nc r="J561"/>
  </rcc>
  <rcc rId="3187" sId="2">
    <oc r="J562" t="inlineStr">
      <is>
        <t>Gopika</t>
      </is>
    </oc>
    <nc r="J562"/>
  </rcc>
  <rcc rId="3188" sId="2">
    <oc r="J563" t="inlineStr">
      <is>
        <t>Priyanka</t>
      </is>
    </oc>
    <nc r="J563"/>
  </rcc>
  <rcc rId="3189" sId="2">
    <oc r="J564" t="inlineStr">
      <is>
        <t>Priyanka</t>
      </is>
    </oc>
    <nc r="J564"/>
  </rcc>
  <rcc rId="3190" sId="2">
    <oc r="J565" t="inlineStr">
      <is>
        <t>Priyanka</t>
      </is>
    </oc>
    <nc r="J565"/>
  </rcc>
  <rcc rId="3191" sId="2">
    <oc r="J566" t="inlineStr">
      <is>
        <t>Priyanka</t>
      </is>
    </oc>
    <nc r="J566"/>
  </rcc>
  <rcc rId="3192" sId="2">
    <oc r="J567" t="inlineStr">
      <is>
        <t>Priyanka</t>
      </is>
    </oc>
    <nc r="J567"/>
  </rcc>
  <rcc rId="3193" sId="2">
    <oc r="J568" t="inlineStr">
      <is>
        <t>Automation</t>
      </is>
    </oc>
    <nc r="J568"/>
  </rcc>
  <rcc rId="3194" sId="2">
    <oc r="J569" t="inlineStr">
      <is>
        <t>Vinisha</t>
      </is>
    </oc>
    <nc r="J569"/>
  </rcc>
  <rcc rId="3195" sId="2">
    <oc r="J573" t="inlineStr">
      <is>
        <t>Vinisha</t>
      </is>
    </oc>
    <nc r="J573"/>
  </rcc>
  <rcc rId="3196" sId="2">
    <oc r="J574" t="inlineStr">
      <is>
        <t>Priyanka</t>
      </is>
    </oc>
    <nc r="J574"/>
  </rcc>
  <rcc rId="3197" sId="2">
    <oc r="J575" t="inlineStr">
      <is>
        <t>Harshitha</t>
      </is>
    </oc>
    <nc r="J575"/>
  </rcc>
  <rcc rId="3198" sId="2">
    <oc r="J576" t="inlineStr">
      <is>
        <t>Harshitha</t>
      </is>
    </oc>
    <nc r="J576"/>
  </rcc>
  <rcc rId="3199" sId="2">
    <oc r="J577" t="inlineStr">
      <is>
        <t>Priyanka</t>
      </is>
    </oc>
    <nc r="J577"/>
  </rcc>
  <rcc rId="3200" sId="2">
    <oc r="J578" t="inlineStr">
      <is>
        <t>Harshitha</t>
      </is>
    </oc>
    <nc r="J578"/>
  </rcc>
  <rcc rId="3201" sId="2">
    <oc r="J579" t="inlineStr">
      <is>
        <t>Harshitha</t>
      </is>
    </oc>
    <nc r="J579"/>
  </rcc>
  <rcc rId="3202" sId="2">
    <oc r="J580" t="inlineStr">
      <is>
        <t>Gopika</t>
      </is>
    </oc>
    <nc r="J580"/>
  </rcc>
  <rcc rId="3203" sId="2">
    <oc r="J581" t="inlineStr">
      <is>
        <t>Automation</t>
      </is>
    </oc>
    <nc r="J581"/>
  </rcc>
  <rcc rId="3204" sId="2">
    <oc r="J582" t="inlineStr">
      <is>
        <t>Harshitha</t>
      </is>
    </oc>
    <nc r="J582"/>
  </rcc>
  <rcc rId="3205" sId="2">
    <oc r="J583" t="inlineStr">
      <is>
        <t>Savitha</t>
      </is>
    </oc>
    <nc r="J583"/>
  </rcc>
  <rcc rId="3206" sId="2">
    <oc r="J584" t="inlineStr">
      <is>
        <t>Priyanka</t>
      </is>
    </oc>
    <nc r="J584"/>
  </rcc>
  <rcc rId="3207" sId="2">
    <oc r="J585" t="inlineStr">
      <is>
        <t>Priyanka</t>
      </is>
    </oc>
    <nc r="J585"/>
  </rcc>
  <rcc rId="3208" sId="2">
    <oc r="J586" t="inlineStr">
      <is>
        <t>Harshitha</t>
      </is>
    </oc>
    <nc r="J586"/>
  </rcc>
  <rcc rId="3209" sId="2">
    <oc r="J587" t="inlineStr">
      <is>
        <t>Harshitha</t>
      </is>
    </oc>
    <nc r="J587"/>
  </rcc>
  <rcc rId="3210" sId="2">
    <oc r="J588" t="inlineStr">
      <is>
        <t>Harshitha</t>
      </is>
    </oc>
    <nc r="J588"/>
  </rcc>
  <rcc rId="3211" sId="2">
    <oc r="J589" t="inlineStr">
      <is>
        <t>Harshitha</t>
      </is>
    </oc>
    <nc r="J589"/>
  </rcc>
  <rcc rId="3212" sId="2">
    <oc r="J590" t="inlineStr">
      <is>
        <t>Harshitha</t>
      </is>
    </oc>
    <nc r="J590"/>
  </rcc>
  <rcc rId="3213" sId="2">
    <oc r="J591" t="inlineStr">
      <is>
        <t>Harshitha</t>
      </is>
    </oc>
    <nc r="J591"/>
  </rcc>
  <rcc rId="3214" sId="2">
    <oc r="J592" t="inlineStr">
      <is>
        <t>Harshitha</t>
      </is>
    </oc>
    <nc r="J592"/>
  </rcc>
  <rcc rId="3215" sId="2">
    <oc r="J593" t="inlineStr">
      <is>
        <t>Harshitha</t>
      </is>
    </oc>
    <nc r="J593"/>
  </rcc>
  <rcc rId="3216" sId="2">
    <oc r="J594" t="inlineStr">
      <is>
        <t>Harshitha</t>
      </is>
    </oc>
    <nc r="J594"/>
  </rcc>
  <rcc rId="3217" sId="2">
    <oc r="J595" t="inlineStr">
      <is>
        <t>Savitha</t>
      </is>
    </oc>
    <nc r="J595"/>
  </rcc>
  <rcc rId="3218" sId="2">
    <oc r="J596" t="inlineStr">
      <is>
        <t>Gopika</t>
      </is>
    </oc>
    <nc r="J596"/>
  </rcc>
  <rcc rId="3219" sId="2">
    <oc r="J597" t="inlineStr">
      <is>
        <t>Gopika</t>
      </is>
    </oc>
    <nc r="J597"/>
  </rcc>
  <rcc rId="3220" sId="2">
    <oc r="J598" t="inlineStr">
      <is>
        <t>Gopika</t>
      </is>
    </oc>
    <nc r="J598"/>
  </rcc>
  <rcc rId="3221" sId="2">
    <oc r="J599" t="inlineStr">
      <is>
        <t>Gopika</t>
      </is>
    </oc>
    <nc r="J599"/>
  </rcc>
  <rcc rId="3222" sId="2">
    <oc r="J601" t="inlineStr">
      <is>
        <t>Priyanka</t>
      </is>
    </oc>
    <nc r="J601"/>
  </rcc>
  <rcc rId="3223" sId="2">
    <oc r="J602" t="inlineStr">
      <is>
        <t>Priyanka</t>
      </is>
    </oc>
    <nc r="J602"/>
  </rcc>
  <rcc rId="3224" sId="2">
    <oc r="J604" t="inlineStr">
      <is>
        <t>Vinisha</t>
      </is>
    </oc>
    <nc r="J604"/>
  </rcc>
  <rcc rId="3225" sId="2">
    <oc r="J605" t="inlineStr">
      <is>
        <t>Vinisha</t>
      </is>
    </oc>
    <nc r="J605"/>
  </rcc>
  <rcc rId="3226" sId="2">
    <oc r="J606" t="inlineStr">
      <is>
        <t>Vinisha</t>
      </is>
    </oc>
    <nc r="J606"/>
  </rcc>
  <rcc rId="3227" sId="2">
    <oc r="J607" t="inlineStr">
      <is>
        <t>Gopika</t>
      </is>
    </oc>
    <nc r="J607"/>
  </rcc>
  <rcc rId="3228" sId="2">
    <oc r="J608" t="inlineStr">
      <is>
        <t>Automation</t>
      </is>
    </oc>
    <nc r="J608"/>
  </rcc>
  <rcc rId="3229" sId="2">
    <oc r="J609" t="inlineStr">
      <is>
        <t>Automation</t>
      </is>
    </oc>
    <nc r="J609"/>
  </rcc>
  <rcc rId="3230" sId="2">
    <oc r="J610" t="inlineStr">
      <is>
        <t>Automation</t>
      </is>
    </oc>
    <nc r="J610"/>
  </rcc>
  <rcc rId="3231" sId="2">
    <oc r="J611" t="inlineStr">
      <is>
        <t>Vinisha</t>
      </is>
    </oc>
    <nc r="J611"/>
  </rcc>
  <rcc rId="3232" sId="2">
    <oc r="J612" t="inlineStr">
      <is>
        <t>Vinisha</t>
      </is>
    </oc>
    <nc r="J612"/>
  </rcc>
  <rcc rId="3233" sId="2">
    <oc r="J613" t="inlineStr">
      <is>
        <t>Vinisha</t>
      </is>
    </oc>
    <nc r="J613"/>
  </rcc>
  <rcc rId="3234" sId="2">
    <oc r="J614" t="inlineStr">
      <is>
        <t>Savitha</t>
      </is>
    </oc>
    <nc r="J614"/>
  </rcc>
  <rcc rId="3235" sId="2">
    <oc r="J615" t="inlineStr">
      <is>
        <t>Savitha</t>
      </is>
    </oc>
    <nc r="J615"/>
  </rcc>
  <rcc rId="3236" sId="2">
    <oc r="J616" t="inlineStr">
      <is>
        <t>Savitha</t>
      </is>
    </oc>
    <nc r="J616"/>
  </rcc>
  <rcc rId="3237" sId="2">
    <oc r="J617" t="inlineStr">
      <is>
        <t>Harshitha</t>
      </is>
    </oc>
    <nc r="J617"/>
  </rcc>
  <rcc rId="3238" sId="2">
    <oc r="J618" t="inlineStr">
      <is>
        <t>Automation</t>
      </is>
    </oc>
    <nc r="J618"/>
  </rcc>
  <rcc rId="3239" sId="2">
    <oc r="J619" t="inlineStr">
      <is>
        <t>Gopika</t>
      </is>
    </oc>
    <nc r="J619"/>
  </rcc>
  <rcc rId="3240" sId="2">
    <oc r="J620" t="inlineStr">
      <is>
        <t>Automation</t>
      </is>
    </oc>
    <nc r="J620"/>
  </rcc>
  <rcc rId="3241" sId="2">
    <oc r="J621" t="inlineStr">
      <is>
        <t>Gopika</t>
      </is>
    </oc>
    <nc r="J621"/>
  </rcc>
  <rcc rId="3242" sId="2">
    <oc r="J622" t="inlineStr">
      <is>
        <t>Gopika</t>
      </is>
    </oc>
    <nc r="J622"/>
  </rcc>
  <rcc rId="3243" sId="2">
    <oc r="J623" t="inlineStr">
      <is>
        <t>Vinisha</t>
      </is>
    </oc>
    <nc r="J623"/>
  </rcc>
  <rcc rId="3244" sId="2">
    <oc r="L68" t="inlineStr">
      <is>
        <t>Automation blocks</t>
      </is>
    </oc>
    <nc r="L68"/>
  </rcc>
  <rcc rId="3245" sId="2">
    <oc r="L72" t="inlineStr">
      <is>
        <t>Automation blocks</t>
      </is>
    </oc>
    <nc r="L72"/>
  </rcc>
  <rcc rId="3246" sId="2">
    <oc r="L117" t="inlineStr">
      <is>
        <t>Automation blocks</t>
      </is>
    </oc>
    <nc r="L117"/>
  </rcc>
  <rcc rId="3247" sId="2">
    <oc r="L200" t="inlineStr">
      <is>
        <t>Automation blocks</t>
      </is>
    </oc>
    <nc r="L200"/>
  </rcc>
  <rcc rId="3248" sId="2">
    <oc r="L223" t="inlineStr">
      <is>
        <t>Automation blocks</t>
      </is>
    </oc>
    <nc r="L223"/>
  </rcc>
  <rcc rId="3249" sId="2">
    <oc r="L251" t="inlineStr">
      <is>
        <t>Automation blocks</t>
      </is>
    </oc>
    <nc r="L251"/>
  </rcc>
  <rcc rId="3250" sId="2">
    <oc r="L258" t="inlineStr">
      <is>
        <t>Automation blocks</t>
      </is>
    </oc>
    <nc r="L258"/>
  </rcc>
  <rcc rId="3251" sId="2">
    <oc r="L413" t="inlineStr">
      <is>
        <t>Automation blocks</t>
      </is>
    </oc>
    <nc r="L413"/>
  </rcc>
  <rcc rId="3252" sId="2">
    <oc r="L431" t="inlineStr">
      <is>
        <t>Automation blocks</t>
      </is>
    </oc>
    <nc r="L431"/>
  </rcc>
  <rcc rId="3253" sId="2">
    <oc r="L515" t="inlineStr">
      <is>
        <t>Automation blocks</t>
      </is>
    </oc>
    <nc r="L515"/>
  </rcc>
  <rcc rId="3254" sId="2">
    <oc r="L516" t="inlineStr">
      <is>
        <t>Automation blocks</t>
      </is>
    </oc>
    <nc r="L516"/>
  </rcc>
  <rcc rId="3255" sId="2">
    <oc r="L569" t="inlineStr">
      <is>
        <t>Automation blocks</t>
      </is>
    </oc>
    <nc r="L569"/>
  </rcc>
  <rcc rId="3256" sId="2">
    <oc r="L576" t="inlineStr">
      <is>
        <t>Automation blocks</t>
      </is>
    </oc>
    <nc r="L576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2" numFmtId="19">
    <oc r="M2">
      <v>44742</v>
    </oc>
    <nc r="M2"/>
  </rcc>
  <rcc rId="3260" sId="2" numFmtId="19">
    <oc r="M8">
      <v>44741</v>
    </oc>
    <nc r="M8"/>
  </rcc>
  <rcc rId="3261" sId="2" numFmtId="19">
    <oc r="M10">
      <v>44742</v>
    </oc>
    <nc r="M10"/>
  </rcc>
  <rcc rId="3262" sId="2" numFmtId="19">
    <oc r="M11">
      <v>44746</v>
    </oc>
    <nc r="M11"/>
  </rcc>
  <rcc rId="3263" sId="2" numFmtId="19">
    <oc r="M13">
      <v>44746</v>
    </oc>
    <nc r="M13"/>
  </rcc>
  <rcc rId="3264" sId="2" numFmtId="19">
    <oc r="M15">
      <v>44743</v>
    </oc>
    <nc r="M15"/>
  </rcc>
  <rcc rId="3265" sId="2" numFmtId="19">
    <oc r="M16">
      <v>44743</v>
    </oc>
    <nc r="M16"/>
  </rcc>
  <rcc rId="3266" sId="2" numFmtId="19">
    <oc r="M17">
      <v>44743</v>
    </oc>
    <nc r="M17"/>
  </rcc>
  <rcc rId="3267" sId="2" numFmtId="19">
    <oc r="M18">
      <v>44743</v>
    </oc>
    <nc r="M18"/>
  </rcc>
  <rcc rId="3268" sId="2" numFmtId="19">
    <oc r="M19">
      <v>44743</v>
    </oc>
    <nc r="M19"/>
  </rcc>
  <rcc rId="3269" sId="2" numFmtId="19">
    <oc r="M20">
      <v>44743</v>
    </oc>
    <nc r="M20"/>
  </rcc>
  <rcc rId="3270" sId="2" numFmtId="19">
    <oc r="M21">
      <v>44743</v>
    </oc>
    <nc r="M21"/>
  </rcc>
  <rcc rId="3271" sId="2" numFmtId="19">
    <oc r="M22">
      <v>44743</v>
    </oc>
    <nc r="M22"/>
  </rcc>
  <rcc rId="3272" sId="2" numFmtId="19">
    <oc r="M23">
      <v>44742</v>
    </oc>
    <nc r="M23"/>
  </rcc>
  <rcc rId="3273" sId="2" numFmtId="19">
    <oc r="M24">
      <v>44743</v>
    </oc>
    <nc r="M24"/>
  </rcc>
  <rcc rId="3274" sId="2" numFmtId="19">
    <oc r="M25">
      <v>44743</v>
    </oc>
    <nc r="M25"/>
  </rcc>
  <rcc rId="3275" sId="2" numFmtId="19">
    <oc r="M26">
      <v>44743</v>
    </oc>
    <nc r="M26"/>
  </rcc>
  <rcc rId="3276" sId="2" numFmtId="19">
    <oc r="M27">
      <v>44743</v>
    </oc>
    <nc r="M27"/>
  </rcc>
  <rcc rId="3277" sId="2" numFmtId="19">
    <oc r="M28">
      <v>44743</v>
    </oc>
    <nc r="M28"/>
  </rcc>
  <rcc rId="3278" sId="2" numFmtId="19">
    <oc r="M29">
      <v>44743</v>
    </oc>
    <nc r="M29"/>
  </rcc>
  <rcc rId="3279" sId="2" numFmtId="19">
    <oc r="M30">
      <v>44742</v>
    </oc>
    <nc r="M30"/>
  </rcc>
  <rcc rId="3280" sId="2" numFmtId="19">
    <oc r="M33">
      <v>44742</v>
    </oc>
    <nc r="M33"/>
  </rcc>
  <rcc rId="3281" sId="2" numFmtId="19">
    <oc r="M34">
      <v>44743</v>
    </oc>
    <nc r="M34"/>
  </rcc>
  <rcc rId="3282" sId="2" numFmtId="19">
    <oc r="M35">
      <v>44741</v>
    </oc>
    <nc r="M35"/>
  </rcc>
  <rcc rId="3283" sId="2" numFmtId="19">
    <oc r="M36">
      <v>44741</v>
    </oc>
    <nc r="M36"/>
  </rcc>
  <rcc rId="3284" sId="2" numFmtId="19">
    <oc r="M37">
      <v>44741</v>
    </oc>
    <nc r="M37"/>
  </rcc>
  <rcc rId="3285" sId="2" numFmtId="19">
    <oc r="M38">
      <v>44742</v>
    </oc>
    <nc r="M38"/>
  </rcc>
  <rcc rId="3286" sId="2" numFmtId="19">
    <oc r="M44">
      <v>44743</v>
    </oc>
    <nc r="M44"/>
  </rcc>
  <rcc rId="3287" sId="2" numFmtId="19">
    <oc r="M45">
      <v>44743</v>
    </oc>
    <nc r="M45"/>
  </rcc>
  <rcc rId="3288" sId="2" numFmtId="19">
    <oc r="M46">
      <v>44743</v>
    </oc>
    <nc r="M46"/>
  </rcc>
  <rcc rId="3289" sId="2" numFmtId="19">
    <oc r="M47">
      <v>44743</v>
    </oc>
    <nc r="M47"/>
  </rcc>
  <rcc rId="3290" sId="2" numFmtId="19">
    <oc r="M48">
      <v>44743</v>
    </oc>
    <nc r="M48"/>
  </rcc>
  <rcc rId="3291" sId="2" numFmtId="19">
    <oc r="M49">
      <v>44743</v>
    </oc>
    <nc r="M49"/>
  </rcc>
  <rcc rId="3292" sId="2" numFmtId="19">
    <oc r="M51">
      <v>44741</v>
    </oc>
    <nc r="M51"/>
  </rcc>
  <rcc rId="3293" sId="2" numFmtId="19">
    <oc r="M52">
      <v>44743</v>
    </oc>
    <nc r="M52"/>
  </rcc>
  <rcc rId="3294" sId="2" numFmtId="19">
    <oc r="M53">
      <v>44742</v>
    </oc>
    <nc r="M53"/>
  </rcc>
  <rcc rId="3295" sId="2" numFmtId="19">
    <oc r="M54">
      <v>44746</v>
    </oc>
    <nc r="M54"/>
  </rcc>
  <rcc rId="3296" sId="2" numFmtId="19">
    <oc r="M55">
      <v>44746</v>
    </oc>
    <nc r="M55"/>
  </rcc>
  <rcc rId="3297" sId="2" numFmtId="19">
    <oc r="M56">
      <v>44742</v>
    </oc>
    <nc r="M56"/>
  </rcc>
  <rcc rId="3298" sId="2" numFmtId="19">
    <oc r="M57">
      <v>44742</v>
    </oc>
    <nc r="M57"/>
  </rcc>
  <rcc rId="3299" sId="2" numFmtId="19">
    <oc r="M58">
      <v>44747</v>
    </oc>
    <nc r="M58"/>
  </rcc>
  <rcc rId="3300" sId="2" numFmtId="19">
    <oc r="M59">
      <v>44747</v>
    </oc>
    <nc r="M59"/>
  </rcc>
  <rcc rId="3301" sId="2" numFmtId="19">
    <oc r="M61">
      <v>44742</v>
    </oc>
    <nc r="M61"/>
  </rcc>
  <rcc rId="3302" sId="2" numFmtId="19">
    <oc r="M62">
      <v>44742</v>
    </oc>
    <nc r="M62"/>
  </rcc>
  <rcc rId="3303" sId="2" numFmtId="19">
    <oc r="M63">
      <v>44746</v>
    </oc>
    <nc r="M63"/>
  </rcc>
  <rcc rId="3304" sId="2" numFmtId="19">
    <oc r="M66">
      <v>44741</v>
    </oc>
    <nc r="M66"/>
  </rcc>
  <rcc rId="3305" sId="2" numFmtId="19">
    <oc r="M67">
      <v>44746</v>
    </oc>
    <nc r="M67"/>
  </rcc>
  <rcc rId="3306" sId="2" numFmtId="19">
    <oc r="M68">
      <v>44741</v>
    </oc>
    <nc r="M68"/>
  </rcc>
  <rcc rId="3307" sId="2" numFmtId="19">
    <oc r="M69">
      <v>44742</v>
    </oc>
    <nc r="M69"/>
  </rcc>
  <rcc rId="3308" sId="2" numFmtId="19">
    <oc r="M70">
      <v>44743</v>
    </oc>
    <nc r="M70"/>
  </rcc>
  <rcc rId="3309" sId="2" numFmtId="19">
    <oc r="M71">
      <v>44742</v>
    </oc>
    <nc r="M71"/>
  </rcc>
  <rcc rId="3310" sId="2" numFmtId="19">
    <oc r="M72">
      <v>44742</v>
    </oc>
    <nc r="M72"/>
  </rcc>
  <rcc rId="3311" sId="2" numFmtId="19">
    <oc r="M73">
      <v>44742</v>
    </oc>
    <nc r="M73"/>
  </rcc>
  <rcc rId="3312" sId="2" numFmtId="19">
    <oc r="M76">
      <v>44743</v>
    </oc>
    <nc r="M76"/>
  </rcc>
  <rcc rId="3313" sId="2" numFmtId="19">
    <oc r="M77">
      <v>44742</v>
    </oc>
    <nc r="M77"/>
  </rcc>
  <rcc rId="3314" sId="2" numFmtId="19">
    <oc r="M78">
      <v>44742</v>
    </oc>
    <nc r="M78"/>
  </rcc>
  <rcc rId="3315" sId="2" numFmtId="19">
    <oc r="M79">
      <v>44741</v>
    </oc>
    <nc r="M79"/>
  </rcc>
  <rcc rId="3316" sId="2" numFmtId="19">
    <oc r="M81">
      <v>44741</v>
    </oc>
    <nc r="M81"/>
  </rcc>
  <rcc rId="3317" sId="2" numFmtId="19">
    <oc r="M86">
      <v>44741</v>
    </oc>
    <nc r="M86"/>
  </rcc>
  <rcc rId="3318" sId="2" numFmtId="19">
    <oc r="M87">
      <v>44741</v>
    </oc>
    <nc r="M87"/>
  </rcc>
  <rcc rId="3319" sId="2" numFmtId="19">
    <oc r="M90">
      <v>44743</v>
    </oc>
    <nc r="M90"/>
  </rcc>
  <rcc rId="3320" sId="2" numFmtId="19">
    <oc r="M91">
      <v>44743</v>
    </oc>
    <nc r="M91"/>
  </rcc>
  <rcc rId="3321" sId="2" numFmtId="19">
    <oc r="M92">
      <v>44743</v>
    </oc>
    <nc r="M92"/>
  </rcc>
  <rcc rId="3322" sId="2" numFmtId="19">
    <oc r="M93">
      <v>44743</v>
    </oc>
    <nc r="M93"/>
  </rcc>
  <rcc rId="3323" sId="2" numFmtId="19">
    <oc r="M94">
      <v>44743</v>
    </oc>
    <nc r="M94"/>
  </rcc>
  <rcc rId="3324" sId="2" numFmtId="19">
    <oc r="M95">
      <v>44743</v>
    </oc>
    <nc r="M95"/>
  </rcc>
  <rcc rId="3325" sId="2" numFmtId="19">
    <oc r="M96">
      <v>44742</v>
    </oc>
    <nc r="M96"/>
  </rcc>
  <rcc rId="3326" sId="2" numFmtId="19">
    <oc r="M97">
      <v>44742</v>
    </oc>
    <nc r="M97"/>
  </rcc>
  <rcc rId="3327" sId="2" numFmtId="19">
    <oc r="M98">
      <v>44742</v>
    </oc>
    <nc r="M98"/>
  </rcc>
  <rcc rId="3328" sId="2" numFmtId="19">
    <oc r="M99">
      <v>44742</v>
    </oc>
    <nc r="M99"/>
  </rcc>
  <rcc rId="3329" sId="2" numFmtId="19">
    <oc r="M100">
      <v>44742</v>
    </oc>
    <nc r="M100"/>
  </rcc>
  <rcc rId="3330" sId="2" numFmtId="19">
    <oc r="M101">
      <v>44742</v>
    </oc>
    <nc r="M101"/>
  </rcc>
  <rcc rId="3331" sId="2" numFmtId="19">
    <oc r="M103">
      <v>44743</v>
    </oc>
    <nc r="M103"/>
  </rcc>
  <rcc rId="3332" sId="2" numFmtId="19">
    <oc r="M105">
      <v>44743</v>
    </oc>
    <nc r="M105"/>
  </rcc>
  <rcc rId="3333" sId="2" numFmtId="19">
    <oc r="M106">
      <v>44742</v>
    </oc>
    <nc r="M106"/>
  </rcc>
  <rcc rId="3334" sId="2" numFmtId="19">
    <oc r="M107">
      <v>44742</v>
    </oc>
    <nc r="M107"/>
  </rcc>
  <rcc rId="3335" sId="2" numFmtId="19">
    <oc r="M109">
      <v>44741</v>
    </oc>
    <nc r="M109"/>
  </rcc>
  <rcc rId="3336" sId="2" numFmtId="19">
    <oc r="M110">
      <v>44743</v>
    </oc>
    <nc r="M110"/>
  </rcc>
  <rcc rId="3337" sId="2" numFmtId="19">
    <oc r="M112">
      <v>44742</v>
    </oc>
    <nc r="M112"/>
  </rcc>
  <rcc rId="3338" sId="2" numFmtId="19">
    <oc r="M113">
      <v>44743</v>
    </oc>
    <nc r="M113"/>
  </rcc>
  <rcc rId="3339" sId="2" numFmtId="19">
    <oc r="M114">
      <v>44746</v>
    </oc>
    <nc r="M114"/>
  </rcc>
  <rcc rId="3340" sId="2" numFmtId="19">
    <oc r="M117">
      <v>44747</v>
    </oc>
    <nc r="M117"/>
  </rcc>
  <rcc rId="3341" sId="2" numFmtId="19">
    <oc r="M118">
      <v>44741</v>
    </oc>
    <nc r="M118"/>
  </rcc>
  <rcc rId="3342" sId="2" numFmtId="19">
    <oc r="M120">
      <v>44742</v>
    </oc>
    <nc r="M120"/>
  </rcc>
  <rcc rId="3343" sId="2" numFmtId="19">
    <oc r="M121">
      <v>44742</v>
    </oc>
    <nc r="M121"/>
  </rcc>
  <rcc rId="3344" sId="2" numFmtId="19">
    <oc r="M122">
      <v>44742</v>
    </oc>
    <nc r="M122"/>
  </rcc>
  <rcc rId="3345" sId="2" numFmtId="19">
    <oc r="M123">
      <v>44742</v>
    </oc>
    <nc r="M123"/>
  </rcc>
  <rcc rId="3346" sId="2" numFmtId="19">
    <oc r="M124">
      <v>44742</v>
    </oc>
    <nc r="M124"/>
  </rcc>
  <rcc rId="3347" sId="2" numFmtId="19">
    <oc r="M125">
      <v>44742</v>
    </oc>
    <nc r="M125"/>
  </rcc>
  <rcc rId="3348" sId="2" numFmtId="19">
    <oc r="M126">
      <v>44742</v>
    </oc>
    <nc r="M126"/>
  </rcc>
  <rcc rId="3349" sId="2" numFmtId="19">
    <oc r="M127">
      <v>44743</v>
    </oc>
    <nc r="M127"/>
  </rcc>
  <rcc rId="3350" sId="2" numFmtId="19">
    <oc r="M129">
      <v>44742</v>
    </oc>
    <nc r="M129"/>
  </rcc>
  <rcc rId="3351" sId="2" numFmtId="19">
    <oc r="M130">
      <v>44742</v>
    </oc>
    <nc r="M130"/>
  </rcc>
  <rcc rId="3352" sId="2" numFmtId="19">
    <oc r="M131">
      <v>44742</v>
    </oc>
    <nc r="M131"/>
  </rcc>
  <rcc rId="3353" sId="2" numFmtId="19">
    <oc r="M133">
      <v>44742</v>
    </oc>
    <nc r="M133"/>
  </rcc>
  <rcc rId="3354" sId="2" numFmtId="19">
    <oc r="M134">
      <v>44742</v>
    </oc>
    <nc r="M134"/>
  </rcc>
  <rcc rId="3355" sId="2" numFmtId="19">
    <oc r="M135">
      <v>44743</v>
    </oc>
    <nc r="M135"/>
  </rcc>
  <rcc rId="3356" sId="2" numFmtId="19">
    <oc r="M136">
      <v>44742</v>
    </oc>
    <nc r="M136"/>
  </rcc>
  <rcc rId="3357" sId="2" numFmtId="19">
    <oc r="M137">
      <v>44742</v>
    </oc>
    <nc r="M137"/>
  </rcc>
  <rcc rId="3358" sId="2" numFmtId="19">
    <oc r="M138">
      <v>44742</v>
    </oc>
    <nc r="M138"/>
  </rcc>
  <rcc rId="3359" sId="2" numFmtId="19">
    <oc r="M139">
      <v>44743</v>
    </oc>
    <nc r="M139"/>
  </rcc>
  <rcc rId="3360" sId="2" numFmtId="19">
    <oc r="M140">
      <v>44743</v>
    </oc>
    <nc r="M140"/>
  </rcc>
  <rcc rId="3361" sId="2" numFmtId="19">
    <oc r="M141">
      <v>44742</v>
    </oc>
    <nc r="M141"/>
  </rcc>
  <rcc rId="3362" sId="2" numFmtId="19">
    <oc r="M142">
      <v>44743</v>
    </oc>
    <nc r="M142"/>
  </rcc>
  <rcc rId="3363" sId="2" numFmtId="19">
    <oc r="M143">
      <v>44743</v>
    </oc>
    <nc r="M143"/>
  </rcc>
  <rcc rId="3364" sId="2" numFmtId="19">
    <oc r="M144">
      <v>44743</v>
    </oc>
    <nc r="M144"/>
  </rcc>
  <rcc rId="3365" sId="2" numFmtId="19">
    <oc r="M145">
      <v>44743</v>
    </oc>
    <nc r="M145"/>
  </rcc>
  <rcc rId="3366" sId="2" numFmtId="19">
    <oc r="M146">
      <v>44742</v>
    </oc>
    <nc r="M146"/>
  </rcc>
  <rcc rId="3367" sId="2" numFmtId="19">
    <oc r="M147">
      <v>44743</v>
    </oc>
    <nc r="M147"/>
  </rcc>
  <rcc rId="3368" sId="2" numFmtId="19">
    <oc r="M148">
      <v>44743</v>
    </oc>
    <nc r="M148"/>
  </rcc>
  <rcc rId="3369" sId="2" numFmtId="19">
    <oc r="M149">
      <v>44743</v>
    </oc>
    <nc r="M149"/>
  </rcc>
  <rcc rId="3370" sId="2" numFmtId="19">
    <oc r="M153">
      <v>44743</v>
    </oc>
    <nc r="M153"/>
  </rcc>
  <rcc rId="3371" sId="2" numFmtId="19">
    <oc r="M154">
      <v>44743</v>
    </oc>
    <nc r="M154"/>
  </rcc>
  <rcc rId="3372" sId="2" numFmtId="19">
    <oc r="M157">
      <v>44743</v>
    </oc>
    <nc r="M157"/>
  </rcc>
  <rcc rId="3373" sId="2" numFmtId="19">
    <oc r="M158">
      <v>44746</v>
    </oc>
    <nc r="M158"/>
  </rcc>
  <rcc rId="3374" sId="2" numFmtId="19">
    <oc r="M159">
      <v>44746</v>
    </oc>
    <nc r="M159"/>
  </rcc>
  <rcc rId="3375" sId="2" numFmtId="19">
    <oc r="M160">
      <v>44741</v>
    </oc>
    <nc r="M160"/>
  </rcc>
  <rcc rId="3376" sId="2" numFmtId="19">
    <oc r="M162">
      <v>44741</v>
    </oc>
    <nc r="M162"/>
  </rcc>
  <rcc rId="3377" sId="2" numFmtId="19">
    <oc r="M166">
      <v>44741</v>
    </oc>
    <nc r="M166"/>
  </rcc>
  <rcc rId="3378" sId="2" numFmtId="19">
    <oc r="M167">
      <v>44741</v>
    </oc>
    <nc r="M167"/>
  </rcc>
  <rcc rId="3379" sId="2" numFmtId="19">
    <oc r="M168">
      <v>44741</v>
    </oc>
    <nc r="M168"/>
  </rcc>
  <rcc rId="3380" sId="2" numFmtId="19">
    <oc r="M169">
      <v>44743</v>
    </oc>
    <nc r="M169"/>
  </rcc>
  <rcc rId="3381" sId="2" numFmtId="19">
    <oc r="M172">
      <v>44743</v>
    </oc>
    <nc r="M172"/>
  </rcc>
  <rcc rId="3382" sId="2" numFmtId="19">
    <oc r="M175">
      <v>44743</v>
    </oc>
    <nc r="M175"/>
  </rcc>
  <rcc rId="3383" sId="2" numFmtId="19">
    <oc r="M176">
      <v>44743</v>
    </oc>
    <nc r="M176"/>
  </rcc>
  <rcc rId="3384" sId="2" numFmtId="19">
    <oc r="M177">
      <v>44742</v>
    </oc>
    <nc r="M177"/>
  </rcc>
  <rcc rId="3385" sId="2" numFmtId="19">
    <oc r="M178">
      <v>44742</v>
    </oc>
    <nc r="M178"/>
  </rcc>
  <rcc rId="3386" sId="2" numFmtId="19">
    <oc r="M179">
      <v>44742</v>
    </oc>
    <nc r="M179"/>
  </rcc>
  <rcc rId="3387" sId="2" numFmtId="19">
    <oc r="M180">
      <v>44743</v>
    </oc>
    <nc r="M180"/>
  </rcc>
  <rcc rId="3388" sId="2" numFmtId="19">
    <oc r="M181">
      <v>44743</v>
    </oc>
    <nc r="M181"/>
  </rcc>
  <rcc rId="3389" sId="2" numFmtId="19">
    <oc r="M183">
      <v>44743</v>
    </oc>
    <nc r="M183"/>
  </rcc>
  <rcc rId="3390" sId="2" numFmtId="19">
    <oc r="M185">
      <v>44743</v>
    </oc>
    <nc r="M185"/>
  </rcc>
  <rcc rId="3391" sId="2" numFmtId="19">
    <oc r="M187">
      <v>44743</v>
    </oc>
    <nc r="M187"/>
  </rcc>
  <rcc rId="3392" sId="2" numFmtId="19">
    <oc r="M188">
      <v>44743</v>
    </oc>
    <nc r="M188"/>
  </rcc>
  <rcc rId="3393" sId="2" numFmtId="19">
    <oc r="M190">
      <v>44742</v>
    </oc>
    <nc r="M190"/>
  </rcc>
  <rcc rId="3394" sId="2" numFmtId="19">
    <oc r="M191">
      <v>44741</v>
    </oc>
    <nc r="M191"/>
  </rcc>
  <rcc rId="3395" sId="2" numFmtId="19">
    <oc r="M195">
      <v>44741</v>
    </oc>
    <nc r="M195"/>
  </rcc>
  <rcc rId="3396" sId="2" numFmtId="19">
    <oc r="M196">
      <v>44741</v>
    </oc>
    <nc r="M196"/>
  </rcc>
  <rcc rId="3397" sId="2" numFmtId="19">
    <oc r="M197">
      <v>44746</v>
    </oc>
    <nc r="M197"/>
  </rcc>
  <rcc rId="3398" sId="2" numFmtId="19">
    <oc r="M198">
      <v>44742</v>
    </oc>
    <nc r="M198"/>
  </rcc>
  <rcc rId="3399" sId="2" numFmtId="19">
    <oc r="M199">
      <v>44741</v>
    </oc>
    <nc r="M199"/>
  </rcc>
  <rcc rId="3400" sId="2" numFmtId="19">
    <oc r="M200">
      <v>44742</v>
    </oc>
    <nc r="M200"/>
  </rcc>
  <rcc rId="3401" sId="2" numFmtId="19">
    <oc r="M201">
      <v>44742</v>
    </oc>
    <nc r="M201"/>
  </rcc>
  <rcc rId="3402" sId="2" numFmtId="19">
    <oc r="M202">
      <v>44742</v>
    </oc>
    <nc r="M202"/>
  </rcc>
  <rcc rId="3403" sId="2" numFmtId="19">
    <oc r="M203">
      <v>44742</v>
    </oc>
    <nc r="M203"/>
  </rcc>
  <rcc rId="3404" sId="2" numFmtId="19">
    <oc r="M204">
      <v>44742</v>
    </oc>
    <nc r="M204"/>
  </rcc>
  <rcc rId="3405" sId="2" numFmtId="19">
    <oc r="M205">
      <v>44742</v>
    </oc>
    <nc r="M205"/>
  </rcc>
  <rcc rId="3406" sId="2" numFmtId="19">
    <oc r="M206">
      <v>44742</v>
    </oc>
    <nc r="M206"/>
  </rcc>
  <rcc rId="3407" sId="2" numFmtId="19">
    <oc r="M207">
      <v>44742</v>
    </oc>
    <nc r="M207"/>
  </rcc>
  <rcc rId="3408" sId="2" numFmtId="19">
    <oc r="M208">
      <v>44742</v>
    </oc>
    <nc r="M208"/>
  </rcc>
  <rcc rId="3409" sId="2" numFmtId="19">
    <oc r="M209">
      <v>44743</v>
    </oc>
    <nc r="M209"/>
  </rcc>
  <rcc rId="3410" sId="2" numFmtId="19">
    <oc r="M210">
      <v>44743</v>
    </oc>
    <nc r="M210"/>
  </rcc>
  <rcc rId="3411" sId="2" numFmtId="19">
    <oc r="M211">
      <v>44743</v>
    </oc>
    <nc r="M211"/>
  </rcc>
  <rcc rId="3412" sId="2" numFmtId="19">
    <oc r="M212">
      <v>44743</v>
    </oc>
    <nc r="M212"/>
  </rcc>
  <rcc rId="3413" sId="2" numFmtId="19">
    <oc r="M213">
      <v>44743</v>
    </oc>
    <nc r="M213"/>
  </rcc>
  <rcc rId="3414" sId="2" numFmtId="19">
    <oc r="M214">
      <v>44743</v>
    </oc>
    <nc r="M214"/>
  </rcc>
  <rcc rId="3415" sId="2" numFmtId="19">
    <oc r="M217">
      <v>44743</v>
    </oc>
    <nc r="M217"/>
  </rcc>
  <rcc rId="3416" sId="2" numFmtId="19">
    <oc r="M218">
      <v>44743</v>
    </oc>
    <nc r="M218"/>
  </rcc>
  <rcc rId="3417" sId="2" numFmtId="19">
    <oc r="M221">
      <v>44743</v>
    </oc>
    <nc r="M221"/>
  </rcc>
  <rcc rId="3418" sId="2" numFmtId="19">
    <oc r="M223">
      <v>44743</v>
    </oc>
    <nc r="M223"/>
  </rcc>
  <rcc rId="3419" sId="2" numFmtId="19">
    <oc r="M228">
      <v>44743</v>
    </oc>
    <nc r="M228"/>
  </rcc>
  <rcc rId="3420" sId="2" numFmtId="19">
    <oc r="M229">
      <v>44746</v>
    </oc>
    <nc r="M229"/>
  </rcc>
  <rcc rId="3421" sId="2" numFmtId="19">
    <oc r="M230">
      <v>44746</v>
    </oc>
    <nc r="M230"/>
  </rcc>
  <rcc rId="3422" sId="2" numFmtId="19">
    <oc r="M231">
      <v>44742</v>
    </oc>
    <nc r="M231"/>
  </rcc>
  <rcc rId="3423" sId="2" numFmtId="19">
    <oc r="M232">
      <v>44742</v>
    </oc>
    <nc r="M232"/>
  </rcc>
  <rcc rId="3424" sId="2" numFmtId="19">
    <oc r="M233">
      <v>44743</v>
    </oc>
    <nc r="M233"/>
  </rcc>
  <rcc rId="3425" sId="2" numFmtId="19">
    <oc r="M234">
      <v>44743</v>
    </oc>
    <nc r="M234"/>
  </rcc>
  <rcc rId="3426" sId="2" numFmtId="19">
    <oc r="M235">
      <v>44742</v>
    </oc>
    <nc r="M235"/>
  </rcc>
  <rcc rId="3427" sId="2" numFmtId="19">
    <oc r="M236">
      <v>44742</v>
    </oc>
    <nc r="M236"/>
  </rcc>
  <rcc rId="3428" sId="2" numFmtId="19">
    <oc r="M237">
      <v>44742</v>
    </oc>
    <nc r="M237"/>
  </rcc>
  <rcc rId="3429" sId="2" numFmtId="19">
    <oc r="M238">
      <v>44742</v>
    </oc>
    <nc r="M238"/>
  </rcc>
  <rcc rId="3430" sId="2" numFmtId="19">
    <oc r="M239">
      <v>44742</v>
    </oc>
    <nc r="M239"/>
  </rcc>
  <rcc rId="3431" sId="2" numFmtId="19">
    <oc r="M240">
      <v>44742</v>
    </oc>
    <nc r="M240"/>
  </rcc>
  <rcc rId="3432" sId="2" numFmtId="19">
    <oc r="M241">
      <v>44743</v>
    </oc>
    <nc r="M241"/>
  </rcc>
  <rcc rId="3433" sId="2" numFmtId="19">
    <oc r="M242">
      <v>44741</v>
    </oc>
    <nc r="M242"/>
  </rcc>
  <rcc rId="3434" sId="2" numFmtId="19">
    <oc r="M244">
      <v>44742</v>
    </oc>
    <nc r="M244"/>
  </rcc>
  <rcc rId="3435" sId="2" numFmtId="19">
    <oc r="M245">
      <v>44743</v>
    </oc>
    <nc r="M245"/>
  </rcc>
  <rcc rId="3436" sId="2" numFmtId="19">
    <oc r="M246">
      <v>44742</v>
    </oc>
    <nc r="M246"/>
  </rcc>
  <rcc rId="3437" sId="2" numFmtId="19">
    <oc r="M247">
      <v>44743</v>
    </oc>
    <nc r="M247"/>
  </rcc>
  <rcc rId="3438" sId="2" numFmtId="19">
    <oc r="M248">
      <v>44742</v>
    </oc>
    <nc r="M248"/>
  </rcc>
  <rcc rId="3439" sId="2" numFmtId="19">
    <oc r="M249">
      <v>44743</v>
    </oc>
    <nc r="M249"/>
  </rcc>
  <rcc rId="3440" sId="2" numFmtId="19">
    <oc r="M250">
      <v>44743</v>
    </oc>
    <nc r="M250"/>
  </rcc>
  <rcc rId="3441" sId="2" numFmtId="19">
    <oc r="M251">
      <v>44742</v>
    </oc>
    <nc r="M251"/>
  </rcc>
  <rcc rId="3442" sId="2" numFmtId="19">
    <oc r="M253">
      <v>44743</v>
    </oc>
    <nc r="M253"/>
  </rcc>
  <rcc rId="3443" sId="2" numFmtId="19">
    <oc r="M255">
      <v>44746</v>
    </oc>
    <nc r="M255"/>
  </rcc>
  <rcc rId="3444" sId="2" numFmtId="19">
    <oc r="M257">
      <v>44743</v>
    </oc>
    <nc r="M257"/>
  </rcc>
  <rcc rId="3445" sId="2" numFmtId="19">
    <oc r="M258">
      <v>44741</v>
    </oc>
    <nc r="M258"/>
  </rcc>
  <rcc rId="3446" sId="2" numFmtId="19">
    <oc r="M259">
      <v>44743</v>
    </oc>
    <nc r="M259"/>
  </rcc>
  <rcc rId="3447" sId="2" numFmtId="19">
    <oc r="M260">
      <v>44742</v>
    </oc>
    <nc r="M260"/>
  </rcc>
  <rcc rId="3448" sId="2" numFmtId="19">
    <oc r="M261">
      <v>44742</v>
    </oc>
    <nc r="M261"/>
  </rcc>
  <rcc rId="3449" sId="2" numFmtId="19">
    <oc r="M262">
      <v>44742</v>
    </oc>
    <nc r="M262"/>
  </rcc>
  <rcc rId="3450" sId="2" numFmtId="19">
    <oc r="M263">
      <v>44742</v>
    </oc>
    <nc r="M263"/>
  </rcc>
  <rcc rId="3451" sId="2" numFmtId="19">
    <oc r="M264">
      <v>44743</v>
    </oc>
    <nc r="M264"/>
  </rcc>
  <rcc rId="3452" sId="2" numFmtId="19">
    <oc r="M265">
      <v>44743</v>
    </oc>
    <nc r="M265"/>
  </rcc>
  <rcc rId="3453" sId="2" numFmtId="19">
    <oc r="M266">
      <v>44746</v>
    </oc>
    <nc r="M266"/>
  </rcc>
  <rcc rId="3454" sId="2" numFmtId="19">
    <oc r="M267">
      <v>44742</v>
    </oc>
    <nc r="M267"/>
  </rcc>
  <rcc rId="3455" sId="2" numFmtId="19">
    <oc r="M268">
      <v>44743</v>
    </oc>
    <nc r="M268"/>
  </rcc>
  <rcc rId="3456" sId="2" numFmtId="19">
    <oc r="M271">
      <v>44742</v>
    </oc>
    <nc r="M271"/>
  </rcc>
  <rcc rId="3457" sId="2" numFmtId="19">
    <oc r="M272">
      <v>44746</v>
    </oc>
    <nc r="M272"/>
  </rcc>
  <rcc rId="3458" sId="2" numFmtId="19">
    <oc r="M273">
      <v>44746</v>
    </oc>
    <nc r="M273"/>
  </rcc>
  <rcc rId="3459" sId="2" numFmtId="19">
    <oc r="M274">
      <v>44742</v>
    </oc>
    <nc r="M274"/>
  </rcc>
  <rcc rId="3460" sId="2" numFmtId="19">
    <oc r="M275">
      <v>44742</v>
    </oc>
    <nc r="M275"/>
  </rcc>
  <rcc rId="3461" sId="2" numFmtId="19">
    <oc r="M276">
      <v>44742</v>
    </oc>
    <nc r="M276"/>
  </rcc>
  <rcc rId="3462" sId="2" numFmtId="19">
    <oc r="M277">
      <v>44742</v>
    </oc>
    <nc r="M277"/>
  </rcc>
  <rcc rId="3463" sId="2" numFmtId="19">
    <oc r="M278">
      <v>44746</v>
    </oc>
    <nc r="M278"/>
  </rcc>
  <rcc rId="3464" sId="2" numFmtId="19">
    <oc r="M279">
      <v>44743</v>
    </oc>
    <nc r="M279"/>
  </rcc>
  <rcc rId="3465" sId="2" numFmtId="19">
    <oc r="M280">
      <v>44742</v>
    </oc>
    <nc r="M280"/>
  </rcc>
  <rcc rId="3466" sId="2" numFmtId="19">
    <oc r="M281">
      <v>44742</v>
    </oc>
    <nc r="M281"/>
  </rcc>
  <rcc rId="3467" sId="2" numFmtId="19">
    <oc r="M282">
      <v>44742</v>
    </oc>
    <nc r="M282"/>
  </rcc>
  <rcc rId="3468" sId="2" numFmtId="19">
    <oc r="M283">
      <v>44743</v>
    </oc>
    <nc r="M283"/>
  </rcc>
  <rcc rId="3469" sId="2" numFmtId="19">
    <oc r="M284">
      <v>44743</v>
    </oc>
    <nc r="M284"/>
  </rcc>
  <rcc rId="3470" sId="2" numFmtId="19">
    <oc r="M285">
      <v>44743</v>
    </oc>
    <nc r="M285"/>
  </rcc>
  <rcc rId="3471" sId="2" numFmtId="19">
    <oc r="M286">
      <v>44743</v>
    </oc>
    <nc r="M286"/>
  </rcc>
  <rcc rId="3472" sId="2" numFmtId="19">
    <oc r="M289">
      <v>44743</v>
    </oc>
    <nc r="M289"/>
  </rcc>
  <rcc rId="3473" sId="2" numFmtId="19">
    <oc r="M290">
      <v>44742</v>
    </oc>
    <nc r="M290"/>
  </rcc>
  <rcc rId="3474" sId="2" numFmtId="19">
    <oc r="M291">
      <v>44743</v>
    </oc>
    <nc r="M291"/>
  </rcc>
  <rcc rId="3475" sId="2" numFmtId="19">
    <oc r="M292">
      <v>44742</v>
    </oc>
    <nc r="M292"/>
  </rcc>
  <rcc rId="3476" sId="2" numFmtId="19">
    <oc r="M293">
      <v>44742</v>
    </oc>
    <nc r="M293"/>
  </rcc>
  <rcc rId="3477" sId="2" numFmtId="19">
    <oc r="M294">
      <v>44742</v>
    </oc>
    <nc r="M294"/>
  </rcc>
  <rcc rId="3478" sId="2" numFmtId="19">
    <oc r="M295">
      <v>44742</v>
    </oc>
    <nc r="M295"/>
  </rcc>
  <rcc rId="3479" sId="2" numFmtId="19">
    <oc r="M296">
      <v>44742</v>
    </oc>
    <nc r="M296"/>
  </rcc>
  <rcc rId="3480" sId="2" numFmtId="19">
    <oc r="M297">
      <v>44742</v>
    </oc>
    <nc r="M297"/>
  </rcc>
  <rcc rId="3481" sId="2" numFmtId="19">
    <oc r="M299">
      <v>44742</v>
    </oc>
    <nc r="M299"/>
  </rcc>
  <rcc rId="3482" sId="2" numFmtId="19">
    <oc r="M300">
      <v>44742</v>
    </oc>
    <nc r="M300"/>
  </rcc>
  <rcc rId="3483" sId="2" numFmtId="19">
    <oc r="M301">
      <v>44742</v>
    </oc>
    <nc r="M301"/>
  </rcc>
  <rcc rId="3484" sId="2" numFmtId="19">
    <oc r="M302">
      <v>44742</v>
    </oc>
    <nc r="M302"/>
  </rcc>
  <rcc rId="3485" sId="2" numFmtId="19">
    <oc r="M303">
      <v>44742</v>
    </oc>
    <nc r="M303"/>
  </rcc>
  <rcc rId="3486" sId="2" numFmtId="19">
    <oc r="M304">
      <v>44742</v>
    </oc>
    <nc r="M304"/>
  </rcc>
  <rcc rId="3487" sId="2" numFmtId="19">
    <oc r="M306">
      <v>44743</v>
    </oc>
    <nc r="M306"/>
  </rcc>
  <rcc rId="3488" sId="2" numFmtId="19">
    <oc r="M307">
      <v>44746</v>
    </oc>
    <nc r="M307"/>
  </rcc>
  <rcc rId="3489" sId="2" numFmtId="19">
    <oc r="M308">
      <v>44746</v>
    </oc>
    <nc r="M308"/>
  </rcc>
  <rcc rId="3490" sId="2" numFmtId="19">
    <oc r="M309">
      <v>44746</v>
    </oc>
    <nc r="M309"/>
  </rcc>
  <rcc rId="3491" sId="2" numFmtId="19">
    <oc r="M310">
      <v>44746</v>
    </oc>
    <nc r="M310"/>
  </rcc>
  <rcc rId="3492" sId="2" numFmtId="19">
    <oc r="M311">
      <v>44746</v>
    </oc>
    <nc r="M311"/>
  </rcc>
  <rcc rId="3493" sId="2" numFmtId="19">
    <oc r="M312">
      <v>44746</v>
    </oc>
    <nc r="M312"/>
  </rcc>
  <rcc rId="3494" sId="2" numFmtId="19">
    <oc r="M313">
      <v>44743</v>
    </oc>
    <nc r="M313"/>
  </rcc>
  <rcc rId="3495" sId="2" numFmtId="19">
    <oc r="M314">
      <v>44743</v>
    </oc>
    <nc r="M314"/>
  </rcc>
  <rcc rId="3496" sId="2" numFmtId="19">
    <oc r="M315">
      <v>44743</v>
    </oc>
    <nc r="M315"/>
  </rcc>
  <rcc rId="3497" sId="2" numFmtId="19">
    <oc r="M316">
      <v>44743</v>
    </oc>
    <nc r="M316"/>
  </rcc>
  <rcc rId="3498" sId="2" numFmtId="19">
    <oc r="M317">
      <v>44742</v>
    </oc>
    <nc r="M317"/>
  </rcc>
  <rcc rId="3499" sId="2" numFmtId="19">
    <oc r="M318">
      <v>44742</v>
    </oc>
    <nc r="M318"/>
  </rcc>
  <rcc rId="3500" sId="2" numFmtId="19">
    <oc r="M319">
      <v>44742</v>
    </oc>
    <nc r="M319"/>
  </rcc>
  <rcc rId="3501" sId="2" numFmtId="19">
    <oc r="M320">
      <v>44746</v>
    </oc>
    <nc r="M320"/>
  </rcc>
  <rcc rId="3502" sId="2" numFmtId="19">
    <oc r="M321">
      <v>44742</v>
    </oc>
    <nc r="M321"/>
  </rcc>
  <rcc rId="3503" sId="2" numFmtId="19">
    <oc r="M322">
      <v>44742</v>
    </oc>
    <nc r="M322"/>
  </rcc>
  <rcc rId="3504" sId="2" numFmtId="19">
    <oc r="M324">
      <v>44742</v>
    </oc>
    <nc r="M324"/>
  </rcc>
  <rcc rId="3505" sId="2" numFmtId="19">
    <oc r="M328">
      <v>44746</v>
    </oc>
    <nc r="M328"/>
  </rcc>
  <rcc rId="3506" sId="2" numFmtId="19">
    <oc r="M331">
      <v>44743</v>
    </oc>
    <nc r="M331"/>
  </rcc>
  <rcc rId="3507" sId="2" numFmtId="19">
    <oc r="M332">
      <v>44743</v>
    </oc>
    <nc r="M332"/>
  </rcc>
  <rcc rId="3508" sId="2" numFmtId="19">
    <oc r="M333">
      <v>44747</v>
    </oc>
    <nc r="M333"/>
  </rcc>
  <rcc rId="3509" sId="2" numFmtId="19">
    <oc r="M334">
      <v>44747</v>
    </oc>
    <nc r="M334"/>
  </rcc>
  <rcc rId="3510" sId="2" numFmtId="19">
    <oc r="M335">
      <v>44743</v>
    </oc>
    <nc r="M335"/>
  </rcc>
  <rcc rId="3511" sId="2" numFmtId="19">
    <oc r="M336">
      <v>44746</v>
    </oc>
    <nc r="M336"/>
  </rcc>
  <rcc rId="3512" sId="2" numFmtId="19">
    <oc r="M340">
      <v>44746</v>
    </oc>
    <nc r="M340"/>
  </rcc>
  <rcc rId="3513" sId="2" numFmtId="19">
    <oc r="M342">
      <v>44743</v>
    </oc>
    <nc r="M342"/>
  </rcc>
  <rcc rId="3514" sId="2" numFmtId="19">
    <oc r="M343">
      <v>44743</v>
    </oc>
    <nc r="M343"/>
  </rcc>
  <rcc rId="3515" sId="2" numFmtId="19">
    <oc r="M344">
      <v>44743</v>
    </oc>
    <nc r="M344"/>
  </rcc>
  <rcc rId="3516" sId="2" numFmtId="19">
    <oc r="M345">
      <v>44743</v>
    </oc>
    <nc r="M345"/>
  </rcc>
  <rcc rId="3517" sId="2" numFmtId="19">
    <oc r="M346">
      <v>44743</v>
    </oc>
    <nc r="M346"/>
  </rcc>
  <rcc rId="3518" sId="2" numFmtId="19">
    <oc r="M347">
      <v>44743</v>
    </oc>
    <nc r="M347"/>
  </rcc>
  <rcc rId="3519" sId="2" numFmtId="19">
    <oc r="M348">
      <v>44743</v>
    </oc>
    <nc r="M348"/>
  </rcc>
  <rcc rId="3520" sId="2" numFmtId="19">
    <oc r="M349">
      <v>44742</v>
    </oc>
    <nc r="M349"/>
  </rcc>
  <rcc rId="3521" sId="2" numFmtId="19">
    <oc r="M350">
      <v>44743</v>
    </oc>
    <nc r="M350"/>
  </rcc>
  <rcc rId="3522" sId="2" numFmtId="19">
    <oc r="M351">
      <v>44743</v>
    </oc>
    <nc r="M351"/>
  </rcc>
  <rcc rId="3523" sId="2" numFmtId="19">
    <oc r="M353">
      <v>44743</v>
    </oc>
    <nc r="M353"/>
  </rcc>
  <rcc rId="3524" sId="2" numFmtId="19">
    <oc r="M354">
      <v>44743</v>
    </oc>
    <nc r="M354"/>
  </rcc>
  <rcc rId="3525" sId="2" numFmtId="19">
    <oc r="M355">
      <v>44743</v>
    </oc>
    <nc r="M355"/>
  </rcc>
  <rcc rId="3526" sId="2" numFmtId="19">
    <oc r="M356">
      <v>44743</v>
    </oc>
    <nc r="M356"/>
  </rcc>
  <rcc rId="3527" sId="2" numFmtId="19">
    <oc r="M357">
      <v>44743</v>
    </oc>
    <nc r="M357"/>
  </rcc>
  <rcc rId="3528" sId="2" numFmtId="19">
    <oc r="M358">
      <v>44743</v>
    </oc>
    <nc r="M358"/>
  </rcc>
  <rcc rId="3529" sId="2" numFmtId="19">
    <oc r="M359">
      <v>44743</v>
    </oc>
    <nc r="M359"/>
  </rcc>
  <rcc rId="3530" sId="2" numFmtId="19">
    <oc r="M360">
      <v>44743</v>
    </oc>
    <nc r="M360"/>
  </rcc>
  <rcc rId="3531" sId="2" numFmtId="19">
    <oc r="M361">
      <v>44743</v>
    </oc>
    <nc r="M361"/>
  </rcc>
  <rcc rId="3532" sId="2" numFmtId="19">
    <oc r="M362">
      <v>44743</v>
    </oc>
    <nc r="M362"/>
  </rcc>
  <rcc rId="3533" sId="2" numFmtId="19">
    <oc r="M363">
      <v>44743</v>
    </oc>
    <nc r="M363"/>
  </rcc>
  <rcc rId="3534" sId="2" numFmtId="19">
    <oc r="M364">
      <v>44743</v>
    </oc>
    <nc r="M364"/>
  </rcc>
  <rcc rId="3535" sId="2" numFmtId="19">
    <oc r="M365">
      <v>44743</v>
    </oc>
    <nc r="M365"/>
  </rcc>
  <rcc rId="3536" sId="2" numFmtId="19">
    <oc r="M366">
      <v>44743</v>
    </oc>
    <nc r="M366"/>
  </rcc>
  <rcc rId="3537" sId="2" numFmtId="19">
    <oc r="M367">
      <v>44743</v>
    </oc>
    <nc r="M367"/>
  </rcc>
  <rcc rId="3538" sId="2" numFmtId="19">
    <oc r="M370">
      <v>44742</v>
    </oc>
    <nc r="M370"/>
  </rcc>
  <rcc rId="3539" sId="2" numFmtId="19">
    <oc r="M371">
      <v>44742</v>
    </oc>
    <nc r="M371"/>
  </rcc>
  <rcc rId="3540" sId="2" numFmtId="19">
    <oc r="M372">
      <v>44742</v>
    </oc>
    <nc r="M372"/>
  </rcc>
  <rcc rId="3541" sId="2" numFmtId="19">
    <oc r="M374">
      <v>44742</v>
    </oc>
    <nc r="M374"/>
  </rcc>
  <rcc rId="3542" sId="2" numFmtId="19">
    <oc r="M375">
      <v>44746</v>
    </oc>
    <nc r="M375"/>
  </rcc>
  <rcc rId="3543" sId="2" numFmtId="19">
    <oc r="M377">
      <v>44746</v>
    </oc>
    <nc r="M377"/>
  </rcc>
  <rcc rId="3544" sId="2" numFmtId="19">
    <oc r="M378">
      <v>44746</v>
    </oc>
    <nc r="M378"/>
  </rcc>
  <rcc rId="3545" sId="2" numFmtId="19">
    <oc r="M379">
      <v>44746</v>
    </oc>
    <nc r="M379"/>
  </rcc>
  <rcc rId="3546" sId="2" numFmtId="19">
    <oc r="M380">
      <v>44746</v>
    </oc>
    <nc r="M380"/>
  </rcc>
  <rcc rId="3547" sId="2" numFmtId="19">
    <oc r="M381">
      <v>44746</v>
    </oc>
    <nc r="M381"/>
  </rcc>
  <rcc rId="3548" sId="2" numFmtId="19">
    <oc r="M382">
      <v>44746</v>
    </oc>
    <nc r="M382"/>
  </rcc>
  <rcc rId="3549" sId="2" numFmtId="19">
    <oc r="M383">
      <v>44743</v>
    </oc>
    <nc r="M383"/>
  </rcc>
  <rcc rId="3550" sId="2" numFmtId="19">
    <oc r="M384">
      <v>44746</v>
    </oc>
    <nc r="M384"/>
  </rcc>
  <rcc rId="3551" sId="2" numFmtId="19">
    <oc r="M386">
      <v>44746</v>
    </oc>
    <nc r="M386"/>
  </rcc>
  <rcc rId="3552" sId="2" numFmtId="19">
    <oc r="M387">
      <v>44743</v>
    </oc>
    <nc r="M387"/>
  </rcc>
  <rcc rId="3553" sId="2" numFmtId="19">
    <oc r="M388">
      <v>44743</v>
    </oc>
    <nc r="M388"/>
  </rcc>
  <rcc rId="3554" sId="2" numFmtId="19">
    <oc r="M391">
      <v>44743</v>
    </oc>
    <nc r="M391"/>
  </rcc>
  <rcc rId="3555" sId="2" numFmtId="19">
    <oc r="M393">
      <v>44741</v>
    </oc>
    <nc r="M393"/>
  </rcc>
  <rcc rId="3556" sId="2" numFmtId="19">
    <oc r="M394">
      <v>44747</v>
    </oc>
    <nc r="M394"/>
  </rcc>
  <rcc rId="3557" sId="2" numFmtId="19">
    <oc r="M395">
      <v>44747</v>
    </oc>
    <nc r="M395"/>
  </rcc>
  <rcc rId="3558" sId="2" numFmtId="19">
    <oc r="M396">
      <v>44743</v>
    </oc>
    <nc r="M396"/>
  </rcc>
  <rcc rId="3559" sId="2" numFmtId="19">
    <oc r="M397">
      <v>44741</v>
    </oc>
    <nc r="M397"/>
  </rcc>
  <rcc rId="3560" sId="2" numFmtId="19">
    <oc r="M400">
      <v>44746</v>
    </oc>
    <nc r="M400"/>
  </rcc>
  <rcc rId="3561" sId="2" numFmtId="19">
    <oc r="M402">
      <v>44741</v>
    </oc>
    <nc r="M402"/>
  </rcc>
  <rcc rId="3562" sId="2" numFmtId="19">
    <oc r="M403">
      <v>44741</v>
    </oc>
    <nc r="M403"/>
  </rcc>
  <rcc rId="3563" sId="2" numFmtId="19">
    <oc r="M404">
      <v>44741</v>
    </oc>
    <nc r="M404"/>
  </rcc>
  <rcc rId="3564" sId="2" numFmtId="19">
    <oc r="M405">
      <v>44743</v>
    </oc>
    <nc r="M405"/>
  </rcc>
  <rcc rId="3565" sId="2" numFmtId="19">
    <oc r="M406">
      <v>44743</v>
    </oc>
    <nc r="M406"/>
  </rcc>
  <rcc rId="3566" sId="2" numFmtId="19">
    <oc r="M409">
      <v>44741</v>
    </oc>
    <nc r="M409"/>
  </rcc>
  <rcc rId="3567" sId="2" numFmtId="19">
    <oc r="M410">
      <v>44742</v>
    </oc>
    <nc r="M410"/>
  </rcc>
  <rcc rId="3568" sId="2" numFmtId="19">
    <oc r="M412">
      <v>44743</v>
    </oc>
    <nc r="M412"/>
  </rcc>
  <rcc rId="3569" sId="2" numFmtId="19">
    <oc r="M413">
      <v>44741</v>
    </oc>
    <nc r="M413"/>
  </rcc>
  <rcc rId="3570" sId="2" numFmtId="19">
    <oc r="M414">
      <v>44742</v>
    </oc>
    <nc r="M414"/>
  </rcc>
  <rcc rId="3571" sId="2" numFmtId="19">
    <oc r="M416">
      <v>44743</v>
    </oc>
    <nc r="M416"/>
  </rcc>
  <rcc rId="3572" sId="2" numFmtId="19">
    <oc r="M417">
      <v>44746</v>
    </oc>
    <nc r="M417"/>
  </rcc>
  <rcc rId="3573" sId="2" numFmtId="19">
    <oc r="M418">
      <v>44746</v>
    </oc>
    <nc r="M418"/>
  </rcc>
  <rcc rId="3574" sId="2" numFmtId="19">
    <oc r="M419">
      <v>44746</v>
    </oc>
    <nc r="M419"/>
  </rcc>
  <rcc rId="3575" sId="2" numFmtId="19">
    <oc r="M420">
      <v>44747</v>
    </oc>
    <nc r="M420"/>
  </rcc>
  <rcc rId="3576" sId="2" numFmtId="19">
    <oc r="M421">
      <v>44743</v>
    </oc>
    <nc r="M421"/>
  </rcc>
  <rcc rId="3577" sId="2" numFmtId="19">
    <oc r="M422">
      <v>44742</v>
    </oc>
    <nc r="M422"/>
  </rcc>
  <rcc rId="3578" sId="2" numFmtId="19">
    <oc r="M423">
      <v>44742</v>
    </oc>
    <nc r="M423"/>
  </rcc>
  <rcc rId="3579" sId="2" numFmtId="19">
    <oc r="M424">
      <v>44743</v>
    </oc>
    <nc r="M424"/>
  </rcc>
  <rcc rId="3580" sId="2" numFmtId="19">
    <oc r="M425">
      <v>44743</v>
    </oc>
    <nc r="M425"/>
  </rcc>
  <rcc rId="3581" sId="2" numFmtId="19">
    <oc r="M426">
      <v>44743</v>
    </oc>
    <nc r="M426"/>
  </rcc>
  <rcc rId="3582" sId="2" numFmtId="19">
    <oc r="M427">
      <v>44742</v>
    </oc>
    <nc r="M427"/>
  </rcc>
  <rcc rId="3583" sId="2" numFmtId="19">
    <oc r="M428">
      <v>44742</v>
    </oc>
    <nc r="M428"/>
  </rcc>
  <rcc rId="3584" sId="2" numFmtId="19">
    <oc r="M429">
      <v>44743</v>
    </oc>
    <nc r="M429"/>
  </rcc>
  <rcc rId="3585" sId="2" numFmtId="19">
    <oc r="M430">
      <v>44742</v>
    </oc>
    <nc r="M430"/>
  </rcc>
  <rcc rId="3586" sId="2" numFmtId="19">
    <oc r="M431">
      <v>44741</v>
    </oc>
    <nc r="M431"/>
  </rcc>
  <rcc rId="3587" sId="2" numFmtId="19">
    <oc r="M432">
      <v>44742</v>
    </oc>
    <nc r="M432"/>
  </rcc>
  <rcc rId="3588" sId="2" numFmtId="19">
    <oc r="M433">
      <v>44746</v>
    </oc>
    <nc r="M433"/>
  </rcc>
  <rcc rId="3589" sId="2" numFmtId="19">
    <oc r="M434">
      <v>44742</v>
    </oc>
    <nc r="M434"/>
  </rcc>
  <rcc rId="3590" sId="2" numFmtId="19">
    <oc r="M435">
      <v>44741</v>
    </oc>
    <nc r="M435"/>
  </rcc>
  <rcc rId="3591" sId="2" numFmtId="19">
    <oc r="M436">
      <v>44743</v>
    </oc>
    <nc r="M436"/>
  </rcc>
  <rcc rId="3592" sId="2" numFmtId="19">
    <oc r="M437">
      <v>44743</v>
    </oc>
    <nc r="M437"/>
  </rcc>
  <rcc rId="3593" sId="2" numFmtId="19">
    <oc r="M439">
      <v>44741</v>
    </oc>
    <nc r="M439"/>
  </rcc>
  <rcc rId="3594" sId="2" numFmtId="19">
    <oc r="M440">
      <v>44741</v>
    </oc>
    <nc r="M440"/>
  </rcc>
  <rcc rId="3595" sId="2" numFmtId="19">
    <oc r="M442">
      <v>44743</v>
    </oc>
    <nc r="M442"/>
  </rcc>
  <rcc rId="3596" sId="2" numFmtId="19">
    <oc r="M443">
      <v>44746</v>
    </oc>
    <nc r="M443"/>
  </rcc>
  <rcc rId="3597" sId="2" numFmtId="19">
    <oc r="M444">
      <v>44743</v>
    </oc>
    <nc r="M444"/>
  </rcc>
  <rcc rId="3598" sId="2" numFmtId="19">
    <oc r="M445">
      <v>44743</v>
    </oc>
    <nc r="M445"/>
  </rcc>
  <rcc rId="3599" sId="2" numFmtId="19">
    <oc r="M446">
      <v>44742</v>
    </oc>
    <nc r="M446"/>
  </rcc>
  <rcc rId="3600" sId="2" numFmtId="19">
    <oc r="M447">
      <v>44742</v>
    </oc>
    <nc r="M447"/>
  </rcc>
  <rcc rId="3601" sId="2" numFmtId="19">
    <oc r="M449">
      <v>44742</v>
    </oc>
    <nc r="M449"/>
  </rcc>
  <rcc rId="3602" sId="2" numFmtId="19">
    <oc r="M450">
      <v>44742</v>
    </oc>
    <nc r="M450"/>
  </rcc>
  <rcc rId="3603" sId="2" numFmtId="19">
    <oc r="M451">
      <v>44741</v>
    </oc>
    <nc r="M451"/>
  </rcc>
  <rcc rId="3604" sId="2" numFmtId="19">
    <oc r="M453">
      <v>44742</v>
    </oc>
    <nc r="M453"/>
  </rcc>
  <rcc rId="3605" sId="2" numFmtId="19">
    <oc r="M454">
      <v>44742</v>
    </oc>
    <nc r="M454"/>
  </rcc>
  <rcc rId="3606" sId="2" numFmtId="19">
    <oc r="M455">
      <v>44742</v>
    </oc>
    <nc r="M455"/>
  </rcc>
  <rcc rId="3607" sId="2" numFmtId="19">
    <oc r="M456">
      <v>44746</v>
    </oc>
    <nc r="M456"/>
  </rcc>
  <rcc rId="3608" sId="2" numFmtId="19">
    <oc r="M457">
      <v>44746</v>
    </oc>
    <nc r="M457"/>
  </rcc>
  <rcc rId="3609" sId="2" numFmtId="19">
    <oc r="M458">
      <v>44742</v>
    </oc>
    <nc r="M458"/>
  </rcc>
  <rcc rId="3610" sId="2" numFmtId="19">
    <oc r="M459">
      <v>44742</v>
    </oc>
    <nc r="M459"/>
  </rcc>
  <rcc rId="3611" sId="2" numFmtId="19">
    <oc r="M460">
      <v>44742</v>
    </oc>
    <nc r="M460"/>
  </rcc>
  <rcc rId="3612" sId="2" numFmtId="19">
    <oc r="M461">
      <v>44742</v>
    </oc>
    <nc r="M461"/>
  </rcc>
  <rcc rId="3613" sId="2" numFmtId="19">
    <oc r="M462">
      <v>44747</v>
    </oc>
    <nc r="M462"/>
  </rcc>
  <rcc rId="3614" sId="2" numFmtId="19">
    <oc r="M463">
      <v>44743</v>
    </oc>
    <nc r="M463"/>
  </rcc>
  <rcc rId="3615" sId="2" numFmtId="19">
    <oc r="M464">
      <v>44742</v>
    </oc>
    <nc r="M464"/>
  </rcc>
  <rcc rId="3616" sId="2" numFmtId="19">
    <oc r="M465">
      <v>44742</v>
    </oc>
    <nc r="M465"/>
  </rcc>
  <rcc rId="3617" sId="2" numFmtId="19">
    <oc r="M466">
      <v>44746</v>
    </oc>
    <nc r="M466"/>
  </rcc>
  <rcc rId="3618" sId="2" numFmtId="19">
    <oc r="M467">
      <v>44746</v>
    </oc>
    <nc r="M467"/>
  </rcc>
  <rcc rId="3619" sId="2" numFmtId="19">
    <oc r="M468">
      <v>44741</v>
    </oc>
    <nc r="M468"/>
  </rcc>
  <rcc rId="3620" sId="2" numFmtId="19">
    <oc r="M469">
      <v>44741</v>
    </oc>
    <nc r="M469"/>
  </rcc>
  <rcc rId="3621" sId="2" numFmtId="19">
    <oc r="M470">
      <v>44746</v>
    </oc>
    <nc r="M470"/>
  </rcc>
  <rcc rId="3622" sId="2" numFmtId="19">
    <oc r="M471">
      <v>44746</v>
    </oc>
    <nc r="M471"/>
  </rcc>
  <rcc rId="3623" sId="2" numFmtId="19">
    <oc r="M472">
      <v>44746</v>
    </oc>
    <nc r="M472"/>
  </rcc>
  <rcc rId="3624" sId="2" numFmtId="19">
    <oc r="M473">
      <v>44746</v>
    </oc>
    <nc r="M473"/>
  </rcc>
  <rcc rId="3625" sId="2" numFmtId="19">
    <oc r="M474">
      <v>44746</v>
    </oc>
    <nc r="M474"/>
  </rcc>
  <rcc rId="3626" sId="2" numFmtId="19">
    <oc r="M475">
      <v>44746</v>
    </oc>
    <nc r="M475"/>
  </rcc>
  <rcc rId="3627" sId="2" numFmtId="19">
    <oc r="M476">
      <v>44746</v>
    </oc>
    <nc r="M476"/>
  </rcc>
  <rcc rId="3628" sId="2" numFmtId="19">
    <oc r="M477">
      <v>44746</v>
    </oc>
    <nc r="M477"/>
  </rcc>
  <rcc rId="3629" sId="2" numFmtId="19">
    <oc r="M478">
      <v>44746</v>
    </oc>
    <nc r="M478"/>
  </rcc>
  <rcc rId="3630" sId="2" numFmtId="19">
    <oc r="M479">
      <v>44746</v>
    </oc>
    <nc r="M479"/>
  </rcc>
  <rcc rId="3631" sId="2" numFmtId="19">
    <oc r="M480">
      <v>44746</v>
    </oc>
    <nc r="M480"/>
  </rcc>
  <rcc rId="3632" sId="2" numFmtId="19">
    <oc r="M483">
      <v>44741</v>
    </oc>
    <nc r="M483"/>
  </rcc>
  <rcc rId="3633" sId="2" numFmtId="19">
    <oc r="M486">
      <v>44741</v>
    </oc>
    <nc r="M486"/>
  </rcc>
  <rcc rId="3634" sId="2" numFmtId="19">
    <oc r="M487">
      <v>44741</v>
    </oc>
    <nc r="M487"/>
  </rcc>
  <rcc rId="3635" sId="2" numFmtId="19">
    <oc r="M489">
      <v>44741</v>
    </oc>
    <nc r="M489"/>
  </rcc>
  <rcc rId="3636" sId="2" numFmtId="19">
    <oc r="M490">
      <v>44743</v>
    </oc>
    <nc r="M490"/>
  </rcc>
  <rcc rId="3637" sId="2" numFmtId="19">
    <oc r="M491">
      <v>44746</v>
    </oc>
    <nc r="M491"/>
  </rcc>
  <rcc rId="3638" sId="2" numFmtId="19">
    <oc r="M492">
      <v>44746</v>
    </oc>
    <nc r="M492"/>
  </rcc>
  <rcc rId="3639" sId="2" numFmtId="19">
    <oc r="M494">
      <v>44742</v>
    </oc>
    <nc r="M494"/>
  </rcc>
  <rcc rId="3640" sId="2" numFmtId="19">
    <oc r="M495">
      <v>44742</v>
    </oc>
    <nc r="M495"/>
  </rcc>
  <rcc rId="3641" sId="2" numFmtId="19">
    <oc r="M496">
      <v>44743</v>
    </oc>
    <nc r="M496"/>
  </rcc>
  <rcc rId="3642" sId="2" numFmtId="19">
    <oc r="M497">
      <v>44741</v>
    </oc>
    <nc r="M497"/>
  </rcc>
  <rcc rId="3643" sId="2" numFmtId="19">
    <oc r="M501">
      <v>44741</v>
    </oc>
    <nc r="M501"/>
  </rcc>
  <rcc rId="3644" sId="2" numFmtId="19">
    <oc r="M502">
      <v>44741</v>
    </oc>
    <nc r="M502"/>
  </rcc>
  <rcc rId="3645" sId="2" numFmtId="19">
    <oc r="M503">
      <v>44741</v>
    </oc>
    <nc r="M503"/>
  </rcc>
  <rcc rId="3646" sId="2" numFmtId="19">
    <oc r="M504">
      <v>44741</v>
    </oc>
    <nc r="M504"/>
  </rcc>
  <rcc rId="3647" sId="2" numFmtId="19">
    <oc r="M505">
      <v>44742</v>
    </oc>
    <nc r="M505"/>
  </rcc>
  <rcc rId="3648" sId="2" numFmtId="19">
    <oc r="M506">
      <v>44742</v>
    </oc>
    <nc r="M506"/>
  </rcc>
  <rcc rId="3649" sId="2" numFmtId="19">
    <oc r="M507">
      <v>44741</v>
    </oc>
    <nc r="M507"/>
  </rcc>
  <rcc rId="3650" sId="2" numFmtId="19">
    <oc r="M513">
      <v>44742</v>
    </oc>
    <nc r="M513"/>
  </rcc>
  <rcc rId="3651" sId="2" numFmtId="19">
    <oc r="M515">
      <v>44742</v>
    </oc>
    <nc r="M515"/>
  </rcc>
  <rcc rId="3652" sId="2" numFmtId="19">
    <oc r="M516">
      <v>44741</v>
    </oc>
    <nc r="M516"/>
  </rcc>
  <rcc rId="3653" sId="2" numFmtId="19">
    <oc r="M517">
      <v>44742</v>
    </oc>
    <nc r="M517"/>
  </rcc>
  <rcc rId="3654" sId="2" numFmtId="19">
    <oc r="M518">
      <v>44746</v>
    </oc>
    <nc r="M518"/>
  </rcc>
  <rcc rId="3655" sId="2" numFmtId="19">
    <oc r="M519">
      <v>44743</v>
    </oc>
    <nc r="M519"/>
  </rcc>
  <rcc rId="3656" sId="2" numFmtId="19">
    <oc r="M520">
      <v>44743</v>
    </oc>
    <nc r="M520"/>
  </rcc>
  <rcc rId="3657" sId="2" numFmtId="19">
    <oc r="M521">
      <v>44743</v>
    </oc>
    <nc r="M521"/>
  </rcc>
  <rcc rId="3658" sId="2" numFmtId="19">
    <oc r="M522">
      <v>44743</v>
    </oc>
    <nc r="M522"/>
  </rcc>
  <rcc rId="3659" sId="2" numFmtId="19">
    <oc r="M523">
      <v>44746</v>
    </oc>
    <nc r="M523"/>
  </rcc>
  <rcc rId="3660" sId="2" numFmtId="19">
    <oc r="M524">
      <v>44743</v>
    </oc>
    <nc r="M524"/>
  </rcc>
  <rcc rId="3661" sId="2" numFmtId="19">
    <oc r="M525">
      <v>44743</v>
    </oc>
    <nc r="M525"/>
  </rcc>
  <rcc rId="3662" sId="2" numFmtId="19">
    <oc r="M526">
      <v>44742</v>
    </oc>
    <nc r="M526"/>
  </rcc>
  <rcc rId="3663" sId="2" numFmtId="19">
    <oc r="M527">
      <v>44742</v>
    </oc>
    <nc r="M527"/>
  </rcc>
  <rcc rId="3664" sId="2" numFmtId="19">
    <oc r="M529">
      <v>44743</v>
    </oc>
    <nc r="M529"/>
  </rcc>
  <rcc rId="3665" sId="2" numFmtId="19">
    <oc r="M530">
      <v>44746</v>
    </oc>
    <nc r="M530"/>
  </rcc>
  <rcc rId="3666" sId="2" numFmtId="19">
    <oc r="M533">
      <v>44742</v>
    </oc>
    <nc r="M533"/>
  </rcc>
  <rcc rId="3667" sId="2" numFmtId="19">
    <oc r="M535">
      <v>44742</v>
    </oc>
    <nc r="M535"/>
  </rcc>
  <rcc rId="3668" sId="2" numFmtId="19">
    <oc r="M536">
      <v>44746</v>
    </oc>
    <nc r="M536"/>
  </rcc>
  <rcc rId="3669" sId="2" numFmtId="19">
    <oc r="M537">
      <v>44742</v>
    </oc>
    <nc r="M537"/>
  </rcc>
  <rcc rId="3670" sId="2" numFmtId="19">
    <oc r="M538">
      <v>44742</v>
    </oc>
    <nc r="M538"/>
  </rcc>
  <rcc rId="3671" sId="2" numFmtId="19">
    <oc r="M539">
      <v>44742</v>
    </oc>
    <nc r="M539"/>
  </rcc>
  <rcc rId="3672" sId="2" numFmtId="19">
    <oc r="M544">
      <v>44742</v>
    </oc>
    <nc r="M544"/>
  </rcc>
  <rcc rId="3673" sId="2" numFmtId="19">
    <oc r="M545">
      <v>44746</v>
    </oc>
    <nc r="M545"/>
  </rcc>
  <rcc rId="3674" sId="2" numFmtId="19">
    <oc r="M546">
      <v>44742</v>
    </oc>
    <nc r="M546"/>
  </rcc>
  <rcc rId="3675" sId="2" numFmtId="19">
    <oc r="M548">
      <v>44742</v>
    </oc>
    <nc r="M548"/>
  </rcc>
  <rcc rId="3676" sId="2" numFmtId="19">
    <oc r="M549">
      <v>44742</v>
    </oc>
    <nc r="M549"/>
  </rcc>
  <rcc rId="3677" sId="2" numFmtId="19">
    <oc r="M550">
      <v>44742</v>
    </oc>
    <nc r="M550"/>
  </rcc>
  <rcc rId="3678" sId="2" numFmtId="19">
    <oc r="M551">
      <v>44742</v>
    </oc>
    <nc r="M551"/>
  </rcc>
  <rcc rId="3679" sId="2" numFmtId="19">
    <oc r="M553">
      <v>44743</v>
    </oc>
    <nc r="M553"/>
  </rcc>
  <rcc rId="3680" sId="2" numFmtId="19">
    <oc r="M554">
      <v>44743</v>
    </oc>
    <nc r="M554"/>
  </rcc>
  <rcc rId="3681" sId="2" numFmtId="19">
    <oc r="M555">
      <v>44743</v>
    </oc>
    <nc r="M555"/>
  </rcc>
  <rcc rId="3682" sId="2" numFmtId="19">
    <oc r="M558">
      <v>44742</v>
    </oc>
    <nc r="M558"/>
  </rcc>
  <rcc rId="3683" sId="2" numFmtId="19">
    <oc r="M559">
      <v>44743</v>
    </oc>
    <nc r="M559"/>
  </rcc>
  <rcc rId="3684" sId="2" numFmtId="19">
    <oc r="M560">
      <v>44743</v>
    </oc>
    <nc r="M560"/>
  </rcc>
  <rcc rId="3685" sId="2" numFmtId="19">
    <oc r="M561">
      <v>44743</v>
    </oc>
    <nc r="M561"/>
  </rcc>
  <rcc rId="3686" sId="2" numFmtId="19">
    <oc r="M562">
      <v>44743</v>
    </oc>
    <nc r="M562"/>
  </rcc>
  <rcc rId="3687" sId="2" numFmtId="19">
    <oc r="M563">
      <v>44743</v>
    </oc>
    <nc r="M563"/>
  </rcc>
  <rcc rId="3688" sId="2" numFmtId="19">
    <oc r="M564">
      <v>44743</v>
    </oc>
    <nc r="M564"/>
  </rcc>
  <rcc rId="3689" sId="2" numFmtId="19">
    <oc r="M565">
      <v>44743</v>
    </oc>
    <nc r="M565"/>
  </rcc>
  <rcc rId="3690" sId="2" numFmtId="19">
    <oc r="M566">
      <v>44743</v>
    </oc>
    <nc r="M566"/>
  </rcc>
  <rcc rId="3691" sId="2" numFmtId="19">
    <oc r="M567">
      <v>44743</v>
    </oc>
    <nc r="M567"/>
  </rcc>
  <rcc rId="3692" sId="2" numFmtId="19">
    <oc r="M569">
      <v>44743</v>
    </oc>
    <nc r="M569"/>
  </rcc>
  <rcc rId="3693" sId="2" numFmtId="19">
    <oc r="M573">
      <v>44743</v>
    </oc>
    <nc r="M573"/>
  </rcc>
  <rcc rId="3694" sId="2" numFmtId="19">
    <oc r="M574">
      <v>44743</v>
    </oc>
    <nc r="M574"/>
  </rcc>
  <rcc rId="3695" sId="2" numFmtId="19">
    <oc r="M575">
      <v>44743</v>
    </oc>
    <nc r="M575"/>
  </rcc>
  <rcc rId="3696" sId="2" numFmtId="19">
    <oc r="M576">
      <v>44743</v>
    </oc>
    <nc r="M576"/>
  </rcc>
  <rcc rId="3697" sId="2" numFmtId="19">
    <oc r="M577">
      <v>44741</v>
    </oc>
    <nc r="M577"/>
  </rcc>
  <rcc rId="3698" sId="2" numFmtId="19">
    <oc r="M578">
      <v>44743</v>
    </oc>
    <nc r="M578"/>
  </rcc>
  <rcc rId="3699" sId="2" numFmtId="19">
    <oc r="M579">
      <v>44743</v>
    </oc>
    <nc r="M579"/>
  </rcc>
  <rcc rId="3700" sId="2" numFmtId="19">
    <oc r="M580">
      <v>44746</v>
    </oc>
    <nc r="M580"/>
  </rcc>
  <rcc rId="3701" sId="2" numFmtId="19">
    <oc r="M582">
      <v>44743</v>
    </oc>
    <nc r="M582"/>
  </rcc>
  <rcc rId="3702" sId="2" numFmtId="19">
    <oc r="M583">
      <v>44747</v>
    </oc>
    <nc r="M583"/>
  </rcc>
  <rcc rId="3703" sId="2" numFmtId="19">
    <oc r="M584">
      <v>44741</v>
    </oc>
    <nc r="M584"/>
  </rcc>
  <rcc rId="3704" sId="2" numFmtId="19">
    <oc r="M585">
      <v>44741</v>
    </oc>
    <nc r="M585"/>
  </rcc>
  <rcc rId="3705" sId="2" numFmtId="19">
    <oc r="M586">
      <v>44743</v>
    </oc>
    <nc r="M586"/>
  </rcc>
  <rcc rId="3706" sId="2" numFmtId="19">
    <oc r="M587">
      <v>44743</v>
    </oc>
    <nc r="M587"/>
  </rcc>
  <rcc rId="3707" sId="2" numFmtId="19">
    <oc r="M588">
      <v>44743</v>
    </oc>
    <nc r="M588"/>
  </rcc>
  <rcc rId="3708" sId="2" numFmtId="19">
    <oc r="M589">
      <v>44743</v>
    </oc>
    <nc r="M589"/>
  </rcc>
  <rcc rId="3709" sId="2" numFmtId="19">
    <oc r="M590">
      <v>44743</v>
    </oc>
    <nc r="M590"/>
  </rcc>
  <rcc rId="3710" sId="2" numFmtId="19">
    <oc r="M591">
      <v>44743</v>
    </oc>
    <nc r="M591"/>
  </rcc>
  <rcc rId="3711" sId="2" numFmtId="19">
    <oc r="M592">
      <v>44743</v>
    </oc>
    <nc r="M592"/>
  </rcc>
  <rcc rId="3712" sId="2" numFmtId="19">
    <oc r="M593">
      <v>44741</v>
    </oc>
    <nc r="M593"/>
  </rcc>
  <rcc rId="3713" sId="2" numFmtId="19">
    <oc r="M594">
      <v>44742</v>
    </oc>
    <nc r="M594"/>
  </rcc>
  <rcc rId="3714" sId="2" numFmtId="19">
    <oc r="M595">
      <v>44746</v>
    </oc>
    <nc r="M595"/>
  </rcc>
  <rcc rId="3715" sId="2" numFmtId="19">
    <oc r="M596">
      <v>44742</v>
    </oc>
    <nc r="M596"/>
  </rcc>
  <rcc rId="3716" sId="2" numFmtId="19">
    <oc r="M597">
      <v>44742</v>
    </oc>
    <nc r="M597"/>
  </rcc>
  <rcc rId="3717" sId="2" numFmtId="19">
    <oc r="M598">
      <v>44742</v>
    </oc>
    <nc r="M598"/>
  </rcc>
  <rcc rId="3718" sId="2" numFmtId="19">
    <oc r="M599">
      <v>44742</v>
    </oc>
    <nc r="M599"/>
  </rcc>
  <rcc rId="3719" sId="2" numFmtId="19">
    <oc r="M601">
      <v>44741</v>
    </oc>
    <nc r="M601"/>
  </rcc>
  <rcc rId="3720" sId="2" numFmtId="19">
    <oc r="M602">
      <v>44742</v>
    </oc>
    <nc r="M602"/>
  </rcc>
  <rcc rId="3721" sId="2" numFmtId="19">
    <oc r="M604">
      <v>44742</v>
    </oc>
    <nc r="M604"/>
  </rcc>
  <rcc rId="3722" sId="2" numFmtId="19">
    <oc r="M605">
      <v>44742</v>
    </oc>
    <nc r="M605"/>
  </rcc>
  <rcc rId="3723" sId="2" numFmtId="19">
    <oc r="M606">
      <v>44742</v>
    </oc>
    <nc r="M606"/>
  </rcc>
  <rcc rId="3724" sId="2" numFmtId="19">
    <oc r="M607">
      <v>44742</v>
    </oc>
    <nc r="M607"/>
  </rcc>
  <rcc rId="3725" sId="2" numFmtId="19">
    <oc r="M611">
      <v>44743</v>
    </oc>
    <nc r="M611"/>
  </rcc>
  <rcc rId="3726" sId="2" numFmtId="19">
    <oc r="M612">
      <v>44743</v>
    </oc>
    <nc r="M612"/>
  </rcc>
  <rcc rId="3727" sId="2" numFmtId="19">
    <oc r="M613">
      <v>44743</v>
    </oc>
    <nc r="M613"/>
  </rcc>
  <rcc rId="3728" sId="2" numFmtId="19">
    <oc r="M614">
      <v>44746</v>
    </oc>
    <nc r="M614"/>
  </rcc>
  <rcc rId="3729" sId="2" numFmtId="19">
    <oc r="M615">
      <v>44746</v>
    </oc>
    <nc r="M615"/>
  </rcc>
  <rcc rId="3730" sId="2" numFmtId="19">
    <oc r="M616">
      <v>44746</v>
    </oc>
    <nc r="M616"/>
  </rcc>
  <rcc rId="3731" sId="2" numFmtId="19">
    <oc r="M617">
      <v>44743</v>
    </oc>
    <nc r="M617"/>
  </rcc>
  <rcc rId="3732" sId="2" numFmtId="19">
    <oc r="M619">
      <v>44746</v>
    </oc>
    <nc r="M619"/>
  </rcc>
  <rcc rId="3733" sId="2" numFmtId="19">
    <oc r="M621">
      <v>44742</v>
    </oc>
    <nc r="M621"/>
  </rcc>
  <rcc rId="3734" sId="2" numFmtId="19">
    <oc r="M622">
      <v>44742</v>
    </oc>
    <nc r="M622"/>
  </rcc>
  <rcc rId="3735" sId="2" numFmtId="19">
    <oc r="M623">
      <v>44742</v>
    </oc>
    <nc r="M623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2">
    <nc r="I601" t="inlineStr">
      <is>
        <t>passed</t>
      </is>
    </nc>
  </rcc>
  <rfmt sheetId="2" sqref="I601">
    <dxf>
      <fill>
        <patternFill patternType="none">
          <fgColor indexed="64"/>
          <bgColor indexed="65"/>
        </patternFill>
      </fill>
    </dxf>
  </rfmt>
  <rcc rId="98" sId="2" numFmtId="19">
    <nc r="M601">
      <v>44741</v>
    </nc>
  </rcc>
  <rcc rId="99" sId="2" xfDxf="1" dxf="1">
    <nc r="C625">
      <v>14013165526</v>
    </nc>
  </rcc>
  <rfmt sheetId="2" sqref="I197">
    <dxf>
      <fill>
        <patternFill patternType="none">
          <fgColor indexed="64"/>
          <bgColor indexed="65"/>
        </patternFill>
      </fill>
    </dxf>
  </rfmt>
  <rfmt sheetId="2" sqref="L197" start="0" length="0">
    <dxf>
      <numFmt numFmtId="19" formatCode="m/d/yyyy"/>
    </dxf>
  </rfmt>
  <rcc rId="100" sId="2">
    <nc r="I195" t="inlineStr">
      <is>
        <t>passed</t>
      </is>
    </nc>
  </rcc>
  <rfmt sheetId="2" sqref="I195">
    <dxf>
      <fill>
        <patternFill patternType="none">
          <fgColor indexed="64"/>
          <bgColor indexed="65"/>
        </patternFill>
      </fill>
    </dxf>
  </rfmt>
  <rcc rId="101" sId="2" odxf="1" dxf="1" numFmtId="19">
    <nc r="L195">
      <v>44741</v>
    </nc>
    <odxf>
      <numFmt numFmtId="0" formatCode="General"/>
    </odxf>
    <ndxf>
      <numFmt numFmtId="19" formatCode="m/d/yyyy"/>
    </ndxf>
  </rcc>
  <rcc rId="102" sId="2">
    <nc r="I81" t="inlineStr">
      <is>
        <t>passed</t>
      </is>
    </nc>
  </rcc>
  <rfmt sheetId="2" sqref="I81">
    <dxf>
      <fill>
        <patternFill patternType="none">
          <fgColor indexed="64"/>
          <bgColor indexed="65"/>
        </patternFill>
      </fill>
    </dxf>
  </rfmt>
  <rcc rId="103" sId="2" odxf="1" dxf="1" numFmtId="19">
    <nc r="L81">
      <v>44741</v>
    </nc>
    <odxf>
      <numFmt numFmtId="0" formatCode="General"/>
    </odxf>
    <ndxf>
      <numFmt numFmtId="19" formatCode="m/d/yyyy"/>
    </ndxf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2"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3739" sId="2">
    <nc r="J68" t="inlineStr">
      <is>
        <t>Aishwarya</t>
      </is>
    </nc>
  </rcc>
  <rcc rId="3740" sId="2">
    <nc r="J71" t="inlineStr">
      <is>
        <t>Aishwarya</t>
      </is>
    </nc>
  </rcc>
  <rcc rId="3741" sId="2">
    <nc r="J72" t="inlineStr">
      <is>
        <t>Aishwarya</t>
      </is>
    </nc>
  </rcc>
  <rcc rId="3742" sId="2">
    <nc r="J73" t="inlineStr">
      <is>
        <t>Aishwarya</t>
      </is>
    </nc>
  </rcc>
  <rcc rId="3743" sId="2">
    <nc r="J109" t="inlineStr">
      <is>
        <t>Aishwarya</t>
      </is>
    </nc>
  </rcc>
  <rcc rId="3744" sId="2">
    <nc r="J118" t="inlineStr">
      <is>
        <t>Aishwarya</t>
      </is>
    </nc>
  </rcc>
  <rcc rId="3745" sId="2">
    <nc r="J162" t="inlineStr">
      <is>
        <t>Aishwarya</t>
      </is>
    </nc>
  </rcc>
  <rcc rId="3746" sId="2">
    <nc r="J166" t="inlineStr">
      <is>
        <t>Aishwarya</t>
      </is>
    </nc>
  </rcc>
  <rcc rId="3747" sId="2">
    <nc r="J167" t="inlineStr">
      <is>
        <t>Aishwarya</t>
      </is>
    </nc>
  </rcc>
  <rcc rId="3748" sId="2">
    <nc r="J168" t="inlineStr">
      <is>
        <t>Aishwarya</t>
      </is>
    </nc>
  </rcc>
  <rcc rId="3749" sId="2">
    <nc r="J182" t="inlineStr">
      <is>
        <t>Aishwarya</t>
      </is>
    </nc>
  </rcc>
  <rcc rId="3750" sId="2">
    <nc r="J198" t="inlineStr">
      <is>
        <t>Aishwarya</t>
      </is>
    </nc>
  </rcc>
  <rcc rId="3751" sId="2">
    <nc r="J199" t="inlineStr">
      <is>
        <t>Aishwarya</t>
      </is>
    </nc>
  </rcc>
  <rcc rId="3752" sId="2">
    <nc r="J200" t="inlineStr">
      <is>
        <t>Aishwarya</t>
      </is>
    </nc>
  </rcc>
  <rcc rId="3753" sId="2">
    <nc r="J242" t="inlineStr">
      <is>
        <t>Aishwarya</t>
      </is>
    </nc>
  </rcc>
  <rcc rId="3754" sId="2">
    <nc r="J244" t="inlineStr">
      <is>
        <t>Aishwarya</t>
      </is>
    </nc>
  </rcc>
  <rcc rId="3755" sId="2">
    <nc r="J250" t="inlineStr">
      <is>
        <t>Aishwarya</t>
      </is>
    </nc>
  </rcc>
  <rcc rId="3756" sId="2">
    <nc r="J251" t="inlineStr">
      <is>
        <t>Aishwarya</t>
      </is>
    </nc>
  </rcc>
  <rcc rId="3757" sId="2">
    <oc r="J252" t="inlineStr">
      <is>
        <t>Priyanka</t>
      </is>
    </oc>
    <nc r="J252" t="inlineStr">
      <is>
        <t>Aishwarya</t>
      </is>
    </nc>
  </rcc>
  <rcc rId="3758" sId="2">
    <nc r="J258" t="inlineStr">
      <is>
        <t>Aishwarya</t>
      </is>
    </nc>
  </rcc>
  <rcc rId="3759" sId="2">
    <nc r="J292" t="inlineStr">
      <is>
        <t>Aishwarya</t>
      </is>
    </nc>
  </rcc>
  <rcc rId="3760" sId="2">
    <nc r="J304" t="inlineStr">
      <is>
        <t>Aishwarya</t>
      </is>
    </nc>
  </rcc>
  <rcc rId="3761" sId="2">
    <nc r="J325" t="inlineStr">
      <is>
        <t>Aishwarya</t>
      </is>
    </nc>
  </rcc>
  <rcc rId="3762" sId="2">
    <nc r="J389" t="inlineStr">
      <is>
        <t>Aishwarya</t>
      </is>
    </nc>
  </rcc>
  <rcc rId="3763" sId="2">
    <nc r="J409" t="inlineStr">
      <is>
        <t>Aishwarya</t>
      </is>
    </nc>
  </rcc>
  <rcc rId="3764" sId="2">
    <nc r="J413" t="inlineStr">
      <is>
        <t>Aishwarya</t>
      </is>
    </nc>
  </rcc>
  <rcc rId="3765" sId="2">
    <nc r="J419" t="inlineStr">
      <is>
        <t>Aishwarya</t>
      </is>
    </nc>
  </rcc>
  <rcc rId="3766" sId="2">
    <nc r="J431" t="inlineStr">
      <is>
        <t>Aishwarya</t>
      </is>
    </nc>
  </rcc>
  <rcc rId="3767" sId="2">
    <nc r="J439" t="inlineStr">
      <is>
        <t>Aishwarya</t>
      </is>
    </nc>
  </rcc>
  <rcc rId="3768" sId="2">
    <nc r="J468" t="inlineStr">
      <is>
        <t>Aishwarya</t>
      </is>
    </nc>
  </rcc>
  <rcc rId="3769" sId="2">
    <nc r="J469" t="inlineStr">
      <is>
        <t>Aishwarya</t>
      </is>
    </nc>
  </rcc>
  <rcc rId="3770" sId="2">
    <nc r="J482" t="inlineStr">
      <is>
        <t>Aishwarya</t>
      </is>
    </nc>
  </rcc>
  <rcc rId="3771" sId="2">
    <nc r="J483" t="inlineStr">
      <is>
        <t>Aishwarya</t>
      </is>
    </nc>
  </rcc>
  <rcc rId="3772" sId="2">
    <nc r="J484" t="inlineStr">
      <is>
        <t>Aishwarya</t>
      </is>
    </nc>
  </rcc>
  <rcc rId="3773" sId="2">
    <nc r="J485" t="inlineStr">
      <is>
        <t>Aishwarya</t>
      </is>
    </nc>
  </rcc>
  <rcc rId="3774" sId="2">
    <nc r="J486" t="inlineStr">
      <is>
        <t>Aishwarya</t>
      </is>
    </nc>
  </rcc>
  <rcc rId="3775" sId="2">
    <nc r="J487" t="inlineStr">
      <is>
        <t>Aishwarya</t>
      </is>
    </nc>
  </rcc>
  <rcc rId="3776" sId="2">
    <nc r="J488" t="inlineStr">
      <is>
        <t>Aishwarya</t>
      </is>
    </nc>
  </rcc>
  <rcc rId="3777" sId="2">
    <nc r="J489" t="inlineStr">
      <is>
        <t>Aishwarya</t>
      </is>
    </nc>
  </rcc>
  <rcc rId="3778" sId="2">
    <nc r="J497" t="inlineStr">
      <is>
        <t>Aishwarya</t>
      </is>
    </nc>
  </rcc>
  <rcc rId="3779" sId="2">
    <nc r="J498" t="inlineStr">
      <is>
        <t>Aishwarya</t>
      </is>
    </nc>
  </rcc>
  <rcc rId="3780" sId="2">
    <nc r="J499" t="inlineStr">
      <is>
        <t>Aishwarya</t>
      </is>
    </nc>
  </rcc>
  <rcc rId="3781" sId="2">
    <nc r="J500" t="inlineStr">
      <is>
        <t>Aishwarya</t>
      </is>
    </nc>
  </rcc>
  <rcc rId="3782" sId="2">
    <nc r="J501" t="inlineStr">
      <is>
        <t>Aishwarya</t>
      </is>
    </nc>
  </rcc>
  <rcc rId="3783" sId="2">
    <nc r="J502" t="inlineStr">
      <is>
        <t>Aishwarya</t>
      </is>
    </nc>
  </rcc>
  <rcc rId="3784" sId="2">
    <nc r="J503" t="inlineStr">
      <is>
        <t>Aishwarya</t>
      </is>
    </nc>
  </rcc>
  <rcc rId="3785" sId="2">
    <nc r="J504" t="inlineStr">
      <is>
        <t>Aishwarya</t>
      </is>
    </nc>
  </rcc>
  <rcc rId="3786" sId="2">
    <nc r="J507" t="inlineStr">
      <is>
        <t>Aishwarya</t>
      </is>
    </nc>
  </rcc>
  <rcc rId="3787" sId="2">
    <nc r="J508" t="inlineStr">
      <is>
        <t>Aishwarya</t>
      </is>
    </nc>
  </rcc>
  <rcc rId="3788" sId="2">
    <nc r="J509" t="inlineStr">
      <is>
        <t>Aishwarya</t>
      </is>
    </nc>
  </rcc>
  <rcc rId="3789" sId="2">
    <nc r="J510" t="inlineStr">
      <is>
        <t>Aishwarya</t>
      </is>
    </nc>
  </rcc>
  <rcc rId="3790" sId="2">
    <nc r="J511" t="inlineStr">
      <is>
        <t>Aishwarya</t>
      </is>
    </nc>
  </rcc>
  <rcc rId="3791" sId="2">
    <nc r="J512" t="inlineStr">
      <is>
        <t>Aishwarya</t>
      </is>
    </nc>
  </rcc>
  <rcc rId="3792" sId="2">
    <nc r="J516" t="inlineStr">
      <is>
        <t>Aishwarya</t>
      </is>
    </nc>
  </rcc>
  <rcc rId="3793" sId="2">
    <nc r="J593" t="inlineStr">
      <is>
        <t>Aishwarya</t>
      </is>
    </nc>
  </rcc>
  <rcc rId="3794" sId="2">
    <nc r="J59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7" sId="2">
    <oc r="J338" t="inlineStr">
      <is>
        <t>Gopika</t>
      </is>
    </oc>
    <nc r="J338"/>
  </rcc>
  <rcc rId="3798" sId="2">
    <oc r="J352" t="inlineStr">
      <is>
        <t>Gopika</t>
      </is>
    </oc>
    <nc r="J352"/>
  </rcc>
  <rcc rId="3799" sId="2">
    <oc r="J368" t="inlineStr">
      <is>
        <t>Gopika</t>
      </is>
    </oc>
    <nc r="J368"/>
  </rcc>
  <rcc rId="3800" sId="2">
    <oc r="J369" t="inlineStr">
      <is>
        <t>Gopika</t>
      </is>
    </oc>
    <nc r="J369"/>
  </rcc>
  <rcc rId="3801" sId="2">
    <oc r="J373" t="inlineStr">
      <is>
        <t>Gopika</t>
      </is>
    </oc>
    <nc r="J373"/>
  </rcc>
  <rcc rId="3802" sId="2">
    <oc r="J376" t="inlineStr">
      <is>
        <t>Gopika</t>
      </is>
    </oc>
    <nc r="J376"/>
  </rcc>
  <rcc rId="3803" sId="2">
    <oc r="J398" t="inlineStr">
      <is>
        <t>Gopika</t>
      </is>
    </oc>
    <nc r="J398"/>
  </rcc>
  <rcc rId="3804" sId="2">
    <oc r="J83" t="inlineStr">
      <is>
        <t>Harshitha</t>
      </is>
    </oc>
    <nc r="J83"/>
  </rcc>
  <rcc rId="3805" sId="2">
    <oc r="J150" t="inlineStr">
      <is>
        <t>Harshitha</t>
      </is>
    </oc>
    <nc r="J150"/>
  </rcc>
  <rcc rId="3806" sId="2">
    <oc r="J155" t="inlineStr">
      <is>
        <t>Harshitha</t>
      </is>
    </oc>
    <nc r="J155"/>
  </rcc>
  <rcc rId="3807" sId="2">
    <oc r="J184" t="inlineStr">
      <is>
        <t>Harshitha</t>
      </is>
    </oc>
    <nc r="J184"/>
  </rcc>
  <rcc rId="3808" sId="2">
    <oc r="J192" t="inlineStr">
      <is>
        <t>Harshitha</t>
      </is>
    </oc>
    <nc r="J192"/>
  </rcc>
  <rcc rId="3809" sId="2">
    <oc r="J193" t="inlineStr">
      <is>
        <t>Harshitha</t>
      </is>
    </oc>
    <nc r="J193"/>
  </rcc>
  <rcc rId="3810" sId="2">
    <oc r="J194" t="inlineStr">
      <is>
        <t>Harshitha</t>
      </is>
    </oc>
    <nc r="J194"/>
  </rcc>
  <rcc rId="3811" sId="2">
    <oc r="J215" t="inlineStr">
      <is>
        <t>Harshitha</t>
      </is>
    </oc>
    <nc r="J215"/>
  </rcc>
  <rcc rId="3812" sId="2">
    <oc r="J216" t="inlineStr">
      <is>
        <t>Harshitha</t>
      </is>
    </oc>
    <nc r="J216"/>
  </rcc>
  <rcc rId="3813" sId="2">
    <oc r="J219" t="inlineStr">
      <is>
        <t>Harshitha</t>
      </is>
    </oc>
    <nc r="J219"/>
  </rcc>
  <rcc rId="3814" sId="2">
    <oc r="J225" t="inlineStr">
      <is>
        <t>Priyanka</t>
      </is>
    </oc>
    <nc r="J225"/>
  </rcc>
  <rcc rId="3815" sId="2">
    <oc r="J269" t="inlineStr">
      <is>
        <t>Priyanka</t>
      </is>
    </oc>
    <nc r="J269"/>
  </rcc>
  <rcc rId="3816" sId="2">
    <oc r="J270" t="inlineStr">
      <is>
        <t>Priyanka</t>
      </is>
    </oc>
    <nc r="J270"/>
  </rcc>
  <rcc rId="3817" sId="2">
    <oc r="J323" t="inlineStr">
      <is>
        <t>Priyanka</t>
      </is>
    </oc>
    <nc r="J323"/>
  </rcc>
  <rcc rId="3818" sId="2">
    <oc r="J327" t="inlineStr">
      <is>
        <t>Priyanka</t>
      </is>
    </oc>
    <nc r="J327"/>
  </rcc>
  <rcc rId="3819" sId="2">
    <oc r="J330" t="inlineStr">
      <is>
        <t>Priyanka</t>
      </is>
    </oc>
    <nc r="J330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300">
    <dxf>
      <fill>
        <patternFill patternType="none">
          <fgColor indexed="64"/>
          <bgColor indexed="65"/>
        </patternFill>
      </fill>
    </dxf>
  </rfmt>
  <rcc rId="3822" sId="2">
    <nc r="J41" t="inlineStr">
      <is>
        <t>Priyanka</t>
      </is>
    </nc>
  </rcc>
  <rfmt sheetId="2" sqref="J41">
    <dxf>
      <fill>
        <patternFill patternType="none">
          <fgColor indexed="64"/>
          <bgColor indexed="65"/>
        </patternFill>
      </fill>
    </dxf>
  </rfmt>
  <rcc rId="3823" sId="2">
    <nc r="J43" t="inlineStr">
      <is>
        <t>Priyanka</t>
      </is>
    </nc>
  </rcc>
  <rcc rId="3824" sId="2">
    <nc r="J57" t="inlineStr">
      <is>
        <t>Priyanka</t>
      </is>
    </nc>
  </rcc>
  <rcc rId="3825" sId="2">
    <nc r="J62" t="inlineStr">
      <is>
        <t>Priyanka</t>
      </is>
    </nc>
  </rcc>
  <rcc rId="3826" sId="2">
    <nc r="J69" t="inlineStr">
      <is>
        <t>Priyanka</t>
      </is>
    </nc>
  </rcc>
  <rcc rId="3827" sId="2">
    <nc r="J105" t="inlineStr">
      <is>
        <t>Priyanka</t>
      </is>
    </nc>
  </rcc>
  <rcc rId="3828" sId="2">
    <nc r="J106" t="inlineStr">
      <is>
        <t>Priyanka</t>
      </is>
    </nc>
  </rcc>
  <rcc rId="3829" sId="2">
    <nc r="J107" t="inlineStr">
      <is>
        <t>Priyanka</t>
      </is>
    </nc>
  </rcc>
  <rcc rId="3830" sId="2">
    <nc r="J119" t="inlineStr">
      <is>
        <t>Priyanka</t>
      </is>
    </nc>
  </rcc>
  <rcc rId="3831" sId="2">
    <nc r="J120" t="inlineStr">
      <is>
        <t>Priyanka</t>
      </is>
    </nc>
  </rcc>
  <rcc rId="3832" sId="2">
    <nc r="J121" t="inlineStr">
      <is>
        <t>Priyanka</t>
      </is>
    </nc>
  </rcc>
  <rcc rId="3833" sId="2">
    <nc r="J124" t="inlineStr">
      <is>
        <t>Priyanka</t>
      </is>
    </nc>
  </rcc>
  <rcc rId="3834" sId="2">
    <nc r="J125" t="inlineStr">
      <is>
        <t>Priyanka</t>
      </is>
    </nc>
  </rcc>
  <rcc rId="3835" sId="2">
    <nc r="J127" t="inlineStr">
      <is>
        <t>Priyanka</t>
      </is>
    </nc>
  </rcc>
  <rcc rId="3836" sId="2">
    <nc r="J130" t="inlineStr">
      <is>
        <t>Priyanka</t>
      </is>
    </nc>
  </rcc>
  <rcc rId="3837" sId="2">
    <nc r="J131" t="inlineStr">
      <is>
        <t>Priyanka</t>
      </is>
    </nc>
  </rcc>
  <rcc rId="3838" sId="2">
    <nc r="J133" t="inlineStr">
      <is>
        <t>Priyanka</t>
      </is>
    </nc>
  </rcc>
  <rcc rId="3839" sId="2">
    <nc r="J134" t="inlineStr">
      <is>
        <t>Priyanka</t>
      </is>
    </nc>
  </rcc>
  <rcc rId="3840" sId="2">
    <nc r="J135" t="inlineStr">
      <is>
        <t>Priyanka</t>
      </is>
    </nc>
  </rcc>
  <rcc rId="3841" sId="2">
    <nc r="J136" t="inlineStr">
      <is>
        <t>Priyanka</t>
      </is>
    </nc>
  </rcc>
  <rcc rId="3842" sId="2">
    <nc r="J137" t="inlineStr">
      <is>
        <t>Priyanka</t>
      </is>
    </nc>
  </rcc>
  <rcc rId="3843" sId="2">
    <nc r="J138" t="inlineStr">
      <is>
        <t>Priyanka</t>
      </is>
    </nc>
  </rcc>
  <rcc rId="3844" sId="2">
    <nc r="J139" t="inlineStr">
      <is>
        <t>Priyanka</t>
      </is>
    </nc>
  </rcc>
  <rcc rId="3845" sId="2">
    <nc r="J140" t="inlineStr">
      <is>
        <t>Priyanka</t>
      </is>
    </nc>
  </rcc>
  <rcc rId="3846" sId="2">
    <nc r="J141" t="inlineStr">
      <is>
        <t>Priyanka</t>
      </is>
    </nc>
  </rcc>
  <rcc rId="3847" sId="2">
    <nc r="J142" t="inlineStr">
      <is>
        <t>Priyanka</t>
      </is>
    </nc>
  </rcc>
  <rcc rId="3848" sId="2">
    <nc r="J143" t="inlineStr">
      <is>
        <t>Priyanka</t>
      </is>
    </nc>
  </rcc>
  <rcc rId="3849" sId="2">
    <nc r="J144" t="inlineStr">
      <is>
        <t>Priyanka</t>
      </is>
    </nc>
  </rcc>
  <rcc rId="3850" sId="2">
    <nc r="J145" t="inlineStr">
      <is>
        <t>Priyanka</t>
      </is>
    </nc>
  </rcc>
  <rcc rId="3851" sId="2">
    <nc r="J146" t="inlineStr">
      <is>
        <t>Priyanka</t>
      </is>
    </nc>
  </rcc>
  <rcc rId="3852" sId="2">
    <nc r="J147" t="inlineStr">
      <is>
        <t>Priyanka</t>
      </is>
    </nc>
  </rcc>
  <rcc rId="3853" sId="2">
    <nc r="J149" t="inlineStr">
      <is>
        <t>Priyanka</t>
      </is>
    </nc>
  </rcc>
  <rcc rId="3854" sId="2">
    <nc r="J152" t="inlineStr">
      <is>
        <t>Priyanka</t>
      </is>
    </nc>
  </rcc>
  <rcc rId="3855" sId="2">
    <nc r="J153" t="inlineStr">
      <is>
        <t>Priyanka</t>
      </is>
    </nc>
  </rcc>
  <rcc rId="3856" sId="2">
    <nc r="J181" t="inlineStr">
      <is>
        <t>Priyanka</t>
      </is>
    </nc>
  </rcc>
  <rcc rId="3857" sId="2">
    <nc r="J183" t="inlineStr">
      <is>
        <t>Priyanka</t>
      </is>
    </nc>
  </rcc>
  <rcc rId="3858" sId="2">
    <nc r="J185" t="inlineStr">
      <is>
        <t>Priyanka</t>
      </is>
    </nc>
  </rcc>
  <rcc rId="3859" sId="2">
    <nc r="J201" t="inlineStr">
      <is>
        <t>Priyanka</t>
      </is>
    </nc>
  </rcc>
  <rcc rId="3860" sId="2">
    <nc r="J209" t="inlineStr">
      <is>
        <t>Priyanka</t>
      </is>
    </nc>
  </rcc>
  <rcc rId="3861" sId="2">
    <nc r="J210" t="inlineStr">
      <is>
        <t>Priyanka</t>
      </is>
    </nc>
  </rcc>
  <rcc rId="3862" sId="2">
    <nc r="J211" t="inlineStr">
      <is>
        <t>Priyanka</t>
      </is>
    </nc>
  </rcc>
  <rcc rId="3863" sId="2">
    <nc r="J212" t="inlineStr">
      <is>
        <t>Priyanka</t>
      </is>
    </nc>
  </rcc>
  <rcc rId="3864" sId="2">
    <nc r="J213" t="inlineStr">
      <is>
        <t>Priyanka</t>
      </is>
    </nc>
  </rcc>
  <rcc rId="3865" sId="2">
    <nc r="J214" t="inlineStr">
      <is>
        <t>Priyanka</t>
      </is>
    </nc>
  </rcc>
  <rcc rId="3866" sId="2">
    <nc r="J215" t="inlineStr">
      <is>
        <t>Priyanka</t>
      </is>
    </nc>
  </rcc>
  <rcc rId="3867" sId="2">
    <nc r="J216" t="inlineStr">
      <is>
        <t>Priyanka</t>
      </is>
    </nc>
  </rcc>
  <rcc rId="3868" sId="2">
    <nc r="J256" t="inlineStr">
      <is>
        <t>Priyanka</t>
      </is>
    </nc>
  </rcc>
  <rcc rId="3869" sId="2">
    <nc r="J260" t="inlineStr">
      <is>
        <t>Priyanka</t>
      </is>
    </nc>
  </rcc>
  <rcc rId="3870" sId="2">
    <nc r="J261" t="inlineStr">
      <is>
        <t>Priyanka</t>
      </is>
    </nc>
  </rcc>
  <rcc rId="3871" sId="2">
    <nc r="J262" t="inlineStr">
      <is>
        <t>Priyanka</t>
      </is>
    </nc>
  </rcc>
  <rcc rId="3872" sId="2">
    <nc r="J263" t="inlineStr">
      <is>
        <t>Priyanka</t>
      </is>
    </nc>
  </rcc>
  <rcc rId="3873" sId="2">
    <nc r="J264" t="inlineStr">
      <is>
        <t>Priyanka</t>
      </is>
    </nc>
  </rcc>
  <rcc rId="3874" sId="2">
    <nc r="J267" t="inlineStr">
      <is>
        <t>Priyanka</t>
      </is>
    </nc>
  </rcc>
  <rcc rId="3875" sId="2">
    <nc r="J268" t="inlineStr">
      <is>
        <t>Priyanka</t>
      </is>
    </nc>
  </rcc>
  <rcc rId="3876" sId="2">
    <nc r="J269" t="inlineStr">
      <is>
        <t>Priyanka</t>
      </is>
    </nc>
  </rcc>
  <rcc rId="3877" sId="2">
    <nc r="J270" t="inlineStr">
      <is>
        <t>Priyanka</t>
      </is>
    </nc>
  </rcc>
  <rcc rId="3878" sId="2">
    <nc r="J272" t="inlineStr">
      <is>
        <t>Priyanka</t>
      </is>
    </nc>
  </rcc>
  <rcc rId="3879" sId="2">
    <nc r="J273" t="inlineStr">
      <is>
        <t>Priyanka</t>
      </is>
    </nc>
  </rcc>
  <rcc rId="3880" sId="2">
    <nc r="J275" t="inlineStr">
      <is>
        <t>Priyanka</t>
      </is>
    </nc>
  </rcc>
  <rcc rId="3881" sId="2">
    <nc r="J276" t="inlineStr">
      <is>
        <t>Priyanka</t>
      </is>
    </nc>
  </rcc>
  <rcc rId="3882" sId="2">
    <nc r="J280" t="inlineStr">
      <is>
        <t>Priyanka</t>
      </is>
    </nc>
  </rcc>
  <rcc rId="3883" sId="2">
    <nc r="J281" t="inlineStr">
      <is>
        <t>Priyanka</t>
      </is>
    </nc>
  </rcc>
  <rcc rId="3884" sId="2">
    <nc r="J282" t="inlineStr">
      <is>
        <t>Priyanka</t>
      </is>
    </nc>
  </rcc>
  <rcc rId="3885" sId="2">
    <nc r="J290" t="inlineStr">
      <is>
        <t>Priyanka</t>
      </is>
    </nc>
  </rcc>
  <rcc rId="3886" sId="2">
    <nc r="J293" t="inlineStr">
      <is>
        <t>Priyanka</t>
      </is>
    </nc>
  </rcc>
  <rcc rId="3887" sId="2">
    <nc r="J294" t="inlineStr">
      <is>
        <t>Priyanka</t>
      </is>
    </nc>
  </rcc>
  <rcc rId="3888" sId="2">
    <nc r="J295" t="inlineStr">
      <is>
        <t>Priyanka</t>
      </is>
    </nc>
  </rcc>
  <rcc rId="3889" sId="2">
    <nc r="J296" t="inlineStr">
      <is>
        <t>Priyanka</t>
      </is>
    </nc>
  </rcc>
  <rcc rId="3890" sId="2">
    <nc r="J297" t="inlineStr">
      <is>
        <t>Priyanka</t>
      </is>
    </nc>
  </rcc>
  <rcc rId="3891" sId="2">
    <nc r="J300" t="inlineStr">
      <is>
        <t>Priyanka</t>
      </is>
    </nc>
  </rcc>
  <rcc rId="3892" sId="2">
    <nc r="J301" t="inlineStr">
      <is>
        <t>Harshitha</t>
      </is>
    </nc>
  </rcc>
  <rfmt sheetId="2" sqref="J301">
    <dxf>
      <fill>
        <patternFill patternType="none">
          <fgColor indexed="64"/>
          <bgColor indexed="65"/>
        </patternFill>
      </fill>
    </dxf>
  </rfmt>
  <rfmt sheetId="2" sqref="J301">
    <dxf>
      <fill>
        <patternFill patternType="none">
          <fgColor indexed="64"/>
          <bgColor indexed="65"/>
        </patternFill>
      </fill>
    </dxf>
  </rfmt>
  <rcc rId="3893" sId="2">
    <nc r="J302" t="inlineStr">
      <is>
        <t>Harshitha</t>
      </is>
    </nc>
  </rcc>
  <rcc rId="3894" sId="2">
    <nc r="J317" t="inlineStr">
      <is>
        <t>Harshitha</t>
      </is>
    </nc>
  </rcc>
  <rcc rId="3895" sId="2">
    <nc r="J318" t="inlineStr">
      <is>
        <t>Harshitha</t>
      </is>
    </nc>
  </rcc>
  <rcc rId="3896" sId="2">
    <nc r="J319" t="inlineStr">
      <is>
        <t>Harshitha</t>
      </is>
    </nc>
  </rcc>
  <rcc rId="3897" sId="2">
    <nc r="J320" t="inlineStr">
      <is>
        <t>Harshitha</t>
      </is>
    </nc>
  </rcc>
  <rcc rId="3898" sId="2">
    <nc r="J324" t="inlineStr">
      <is>
        <t>Harshitha</t>
      </is>
    </nc>
  </rcc>
  <rcc rId="3899" sId="2">
    <nc r="J327" t="inlineStr">
      <is>
        <t>Harshitha</t>
      </is>
    </nc>
  </rcc>
  <rcc rId="3900" sId="2">
    <nc r="J328" t="inlineStr">
      <is>
        <t>Harshitha</t>
      </is>
    </nc>
  </rcc>
  <rcc rId="3901" sId="2">
    <nc r="J329" t="inlineStr">
      <is>
        <t>Harshitha</t>
      </is>
    </nc>
  </rcc>
  <rcc rId="3902" sId="2">
    <nc r="J340" t="inlineStr">
      <is>
        <t>Harshitha</t>
      </is>
    </nc>
  </rcc>
  <rcc rId="3903" sId="2">
    <nc r="J343" t="inlineStr">
      <is>
        <t>Harshitha</t>
      </is>
    </nc>
  </rcc>
  <rcc rId="3904" sId="2">
    <nc r="J344" t="inlineStr">
      <is>
        <t>Harshitha</t>
      </is>
    </nc>
  </rcc>
  <rcc rId="3905" sId="2">
    <nc r="J345" t="inlineStr">
      <is>
        <t>Harshitha</t>
      </is>
    </nc>
  </rcc>
  <rcc rId="3906" sId="2">
    <nc r="J346" t="inlineStr">
      <is>
        <t>Harshitha</t>
      </is>
    </nc>
  </rcc>
  <rcc rId="3907" sId="2">
    <nc r="J347" t="inlineStr">
      <is>
        <t>Harshitha</t>
      </is>
    </nc>
  </rcc>
  <rcc rId="3908" sId="2">
    <nc r="J348" t="inlineStr">
      <is>
        <t>Harshitha</t>
      </is>
    </nc>
  </rcc>
  <rcc rId="3909" sId="2">
    <nc r="J349" t="inlineStr">
      <is>
        <t>Harshitha</t>
      </is>
    </nc>
  </rcc>
  <rcc rId="3910" sId="2">
    <nc r="J350" t="inlineStr">
      <is>
        <t>Harshitha</t>
      </is>
    </nc>
  </rcc>
  <rcc rId="3911" sId="2">
    <nc r="J351" t="inlineStr">
      <is>
        <t>Harshitha</t>
      </is>
    </nc>
  </rcc>
  <rcc rId="3912" sId="2">
    <nc r="J352" t="inlineStr">
      <is>
        <t>Harshitha</t>
      </is>
    </nc>
  </rcc>
  <rcc rId="3913" sId="2">
    <nc r="J391" t="inlineStr">
      <is>
        <t>Harshitha</t>
      </is>
    </nc>
  </rcc>
  <rcc rId="3914" sId="2">
    <nc r="J399" t="inlineStr">
      <is>
        <t>Harshitha</t>
      </is>
    </nc>
  </rcc>
  <rcc rId="3915" sId="2">
    <nc r="J406" t="inlineStr">
      <is>
        <t>Harshitha</t>
      </is>
    </nc>
  </rcc>
  <rcc rId="3916" sId="2">
    <nc r="J410" t="inlineStr">
      <is>
        <t>Harshitha</t>
      </is>
    </nc>
  </rcc>
  <rcc rId="3917" sId="2">
    <nc r="J416" t="inlineStr">
      <is>
        <t>Harshitha</t>
      </is>
    </nc>
  </rcc>
  <rcc rId="3918" sId="2">
    <nc r="J421" t="inlineStr">
      <is>
        <t>Harshitha</t>
      </is>
    </nc>
  </rcc>
  <rcc rId="3919" sId="2">
    <nc r="J422" t="inlineStr">
      <is>
        <t>Harshitha</t>
      </is>
    </nc>
  </rcc>
  <rcc rId="3920" sId="2">
    <nc r="J423" t="inlineStr">
      <is>
        <t>Harshitha</t>
      </is>
    </nc>
  </rcc>
  <rcc rId="3921" sId="2">
    <nc r="J424" t="inlineStr">
      <is>
        <t>Harshitha</t>
      </is>
    </nc>
  </rcc>
  <rcc rId="3922" sId="2">
    <nc r="J429" t="inlineStr">
      <is>
        <t>Harshitha</t>
      </is>
    </nc>
  </rcc>
  <rcc rId="3923" sId="2">
    <nc r="J430" t="inlineStr">
      <is>
        <t>Harshitha</t>
      </is>
    </nc>
  </rcc>
  <rcc rId="3924" sId="2">
    <nc r="J464" t="inlineStr">
      <is>
        <t>Harshitha</t>
      </is>
    </nc>
  </rcc>
  <rcc rId="3925" sId="2">
    <nc r="J465" t="inlineStr">
      <is>
        <t>Harshitha</t>
      </is>
    </nc>
  </rcc>
  <rcc rId="3926" sId="2">
    <nc r="J495" t="inlineStr">
      <is>
        <t>Harshitha</t>
      </is>
    </nc>
  </rcc>
  <rcc rId="3927" sId="2">
    <nc r="J505" t="inlineStr">
      <is>
        <t>Harshitha</t>
      </is>
    </nc>
  </rcc>
  <rcc rId="3928" sId="2">
    <nc r="J530" t="inlineStr">
      <is>
        <t>Harshitha</t>
      </is>
    </nc>
  </rcc>
  <rcc rId="3929" sId="2">
    <nc r="J535" t="inlineStr">
      <is>
        <t>Harshitha</t>
      </is>
    </nc>
  </rcc>
  <rcc rId="3930" sId="2">
    <nc r="J542" t="inlineStr">
      <is>
        <t>Harshitha</t>
      </is>
    </nc>
  </rcc>
  <rcc rId="3931" sId="2">
    <nc r="J548" t="inlineStr">
      <is>
        <t>Harshitha</t>
      </is>
    </nc>
  </rcc>
  <rcc rId="3932" sId="2">
    <nc r="J549" t="inlineStr">
      <is>
        <t>Harshitha</t>
      </is>
    </nc>
  </rcc>
  <rcc rId="3933" sId="2">
    <nc r="J550" t="inlineStr">
      <is>
        <t>Harshitha</t>
      </is>
    </nc>
  </rcc>
  <rcc rId="3934" sId="2">
    <nc r="J558" t="inlineStr">
      <is>
        <t>Harshitha</t>
      </is>
    </nc>
  </rcc>
  <rcc rId="3935" sId="2">
    <nc r="J596" t="inlineStr">
      <is>
        <t>Harshitha</t>
      </is>
    </nc>
  </rcc>
  <rcc rId="3936" sId="2">
    <nc r="J597" t="inlineStr">
      <is>
        <t>Harshitha</t>
      </is>
    </nc>
  </rcc>
  <rcc rId="3937" sId="2">
    <nc r="J598" t="inlineStr">
      <is>
        <t>Harshitha</t>
      </is>
    </nc>
  </rcc>
  <rcc rId="3938" sId="2">
    <nc r="J599" t="inlineStr">
      <is>
        <t>Harshitha</t>
      </is>
    </nc>
  </rcc>
  <rcc rId="3939" sId="2">
    <nc r="J607" t="inlineStr">
      <is>
        <t>Harshitha</t>
      </is>
    </nc>
  </rcc>
  <rcc rId="3940" sId="2">
    <nc r="J621" t="inlineStr">
      <is>
        <t>Harshitha</t>
      </is>
    </nc>
  </rcc>
  <rcc rId="3941" sId="2">
    <nc r="J622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4">
    <dxf>
      <fill>
        <patternFill patternType="none">
          <fgColor indexed="64"/>
          <bgColor indexed="65"/>
        </patternFill>
      </fill>
    </dxf>
  </rfmt>
  <rcc rId="3944" sId="2">
    <oc r="J264" t="inlineStr">
      <is>
        <t>Priyanka</t>
      </is>
    </oc>
    <nc r="J264" t="inlineStr">
      <is>
        <t>Harshitha</t>
      </is>
    </nc>
  </rcc>
  <rcc rId="3945" sId="2">
    <nc r="I264" t="inlineStr">
      <is>
        <t>passed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2">
    <nc r="J63" t="inlineStr">
      <is>
        <t>Ramya</t>
      </is>
    </nc>
  </rcc>
  <rfmt sheetId="2" sqref="J63">
    <dxf>
      <fill>
        <patternFill patternType="none">
          <fgColor indexed="64"/>
          <bgColor indexed="65"/>
        </patternFill>
      </fill>
    </dxf>
  </rfmt>
  <rcc rId="3949" sId="2">
    <nc r="J64" t="inlineStr">
      <is>
        <t>Ramya</t>
      </is>
    </nc>
  </rcc>
  <rcc rId="3950" sId="2">
    <nc r="J70" t="inlineStr">
      <is>
        <t>Ramya</t>
      </is>
    </nc>
  </rcc>
  <rcc rId="3951" sId="2">
    <nc r="J103" t="inlineStr">
      <is>
        <t>Ramya</t>
      </is>
    </nc>
  </rcc>
  <rcc rId="3952" sId="2">
    <nc r="J110" t="inlineStr">
      <is>
        <t>Ramya</t>
      </is>
    </nc>
  </rcc>
  <rcc rId="3953" sId="2">
    <nc r="J111" t="inlineStr">
      <is>
        <t>Ramya</t>
      </is>
    </nc>
  </rcc>
  <rcc rId="3954" sId="2">
    <nc r="J159" t="inlineStr">
      <is>
        <t>Ramya</t>
      </is>
    </nc>
  </rcc>
  <rcc rId="3955" sId="2">
    <nc r="J171" t="inlineStr">
      <is>
        <t>Ramya</t>
      </is>
    </nc>
  </rcc>
  <rcc rId="3956" sId="2">
    <nc r="J172" t="inlineStr">
      <is>
        <t>Ramya</t>
      </is>
    </nc>
  </rcc>
  <rcc rId="3957" sId="2">
    <nc r="J173" t="inlineStr">
      <is>
        <t>Ramya</t>
      </is>
    </nc>
  </rcc>
  <rcc rId="3958" sId="2">
    <nc r="J175" t="inlineStr">
      <is>
        <t>Ramya</t>
      </is>
    </nc>
  </rcc>
  <rcc rId="3959" sId="2">
    <nc r="J176" t="inlineStr">
      <is>
        <t>Ramya</t>
      </is>
    </nc>
  </rcc>
  <rcc rId="3960" sId="2">
    <nc r="J187" t="inlineStr">
      <is>
        <t>Ramya</t>
      </is>
    </nc>
  </rcc>
  <rcc rId="3961" sId="2">
    <nc r="J188" t="inlineStr">
      <is>
        <t>Ramya</t>
      </is>
    </nc>
  </rcc>
  <rcc rId="3962" sId="2">
    <nc r="J192" t="inlineStr">
      <is>
        <t>Ramya</t>
      </is>
    </nc>
  </rcc>
  <rcc rId="3963" sId="2">
    <nc r="J193" t="inlineStr">
      <is>
        <t>Ramya</t>
      </is>
    </nc>
  </rcc>
  <rcc rId="3964" sId="2">
    <nc r="J194" t="inlineStr">
      <is>
        <t>Ramya</t>
      </is>
    </nc>
  </rcc>
  <rcc rId="3965" sId="2">
    <nc r="J219" t="inlineStr">
      <is>
        <t>Ramya</t>
      </is>
    </nc>
  </rcc>
  <rcc rId="3966" sId="2">
    <nc r="J220" t="inlineStr">
      <is>
        <t>Ramya</t>
      </is>
    </nc>
  </rcc>
  <rcc rId="3967" sId="2">
    <nc r="J221" t="inlineStr">
      <is>
        <t>Ramya</t>
      </is>
    </nc>
  </rcc>
  <rcc rId="3968" sId="2">
    <nc r="J222" t="inlineStr">
      <is>
        <t>Ramya</t>
      </is>
    </nc>
  </rcc>
  <rcc rId="3969" sId="2">
    <nc r="J223" t="inlineStr">
      <is>
        <t>Ramya</t>
      </is>
    </nc>
  </rcc>
  <rcc rId="3970" sId="2">
    <nc r="J224" t="inlineStr">
      <is>
        <t>Ramya</t>
      </is>
    </nc>
  </rcc>
  <rcc rId="3971" sId="2">
    <nc r="J225" t="inlineStr">
      <is>
        <t>Ramya</t>
      </is>
    </nc>
  </rcc>
  <rcc rId="3972" sId="2">
    <nc r="J226" t="inlineStr">
      <is>
        <t>Ramya</t>
      </is>
    </nc>
  </rcc>
  <rcc rId="3973" sId="2">
    <nc r="J227" t="inlineStr">
      <is>
        <t>Ramya</t>
      </is>
    </nc>
  </rcc>
  <rcc rId="3974" sId="2">
    <nc r="J228" t="inlineStr">
      <is>
        <t>Ramya</t>
      </is>
    </nc>
  </rcc>
  <rcc rId="3975" sId="2">
    <nc r="J229" t="inlineStr">
      <is>
        <t>Ramya</t>
      </is>
    </nc>
  </rcc>
  <rcc rId="3976" sId="2">
    <nc r="J230" t="inlineStr">
      <is>
        <t>Ramya</t>
      </is>
    </nc>
  </rcc>
  <rcc rId="3977" sId="2">
    <nc r="J288" t="inlineStr">
      <is>
        <t>Ramya</t>
      </is>
    </nc>
  </rcc>
  <rcc rId="3978" sId="2">
    <nc r="J307" t="inlineStr">
      <is>
        <t>Ramya</t>
      </is>
    </nc>
  </rcc>
  <rcc rId="3979" sId="2">
    <nc r="J308" t="inlineStr">
      <is>
        <t>Ramya</t>
      </is>
    </nc>
  </rcc>
  <rcc rId="3980" sId="2">
    <nc r="J309" t="inlineStr">
      <is>
        <t>Ramya</t>
      </is>
    </nc>
  </rcc>
  <rcc rId="3981" sId="2">
    <nc r="J310" t="inlineStr">
      <is>
        <t>Ramya</t>
      </is>
    </nc>
  </rcc>
  <rcc rId="3982" sId="2">
    <nc r="J311" t="inlineStr">
      <is>
        <t>Ramya</t>
      </is>
    </nc>
  </rcc>
  <rcc rId="3983" sId="2">
    <nc r="J312" t="inlineStr">
      <is>
        <t>Ramya</t>
      </is>
    </nc>
  </rcc>
  <rcc rId="3984" sId="2">
    <nc r="J374" t="inlineStr">
      <is>
        <t>Ramya</t>
      </is>
    </nc>
  </rcc>
  <rcc rId="3985" sId="2">
    <nc r="J375" t="inlineStr">
      <is>
        <t>Ramya</t>
      </is>
    </nc>
  </rcc>
  <rcc rId="3986" sId="2">
    <nc r="J376" t="inlineStr">
      <is>
        <t>Ramya</t>
      </is>
    </nc>
  </rcc>
  <rcc rId="3987" sId="2">
    <nc r="J387" t="inlineStr">
      <is>
        <t>Ramya</t>
      </is>
    </nc>
  </rcc>
  <rcc rId="3988" sId="2">
    <nc r="J405" t="inlineStr">
      <is>
        <t>Ramya</t>
      </is>
    </nc>
  </rcc>
  <rcc rId="3989" sId="2">
    <nc r="J444" t="inlineStr">
      <is>
        <t>Ramya</t>
      </is>
    </nc>
  </rcc>
  <rcc rId="3990" sId="2">
    <nc r="J445" t="inlineStr">
      <is>
        <t>Ramya</t>
      </is>
    </nc>
  </rcc>
  <rcc rId="3991" sId="2">
    <nc r="J448" t="inlineStr">
      <is>
        <t>Ramya</t>
      </is>
    </nc>
  </rcc>
  <rcc rId="3992" sId="2">
    <nc r="J462" t="inlineStr">
      <is>
        <t>Ramya</t>
      </is>
    </nc>
  </rcc>
  <rcc rId="3993" sId="2">
    <nc r="J493" t="inlineStr">
      <is>
        <t>Ramya</t>
      </is>
    </nc>
  </rcc>
  <rcc rId="3994" sId="2">
    <nc r="J494" t="inlineStr">
      <is>
        <t>Ramya</t>
      </is>
    </nc>
  </rcc>
  <rcc rId="3995" sId="2">
    <nc r="J541" t="inlineStr">
      <is>
        <t>Ramya</t>
      </is>
    </nc>
  </rcc>
  <rcc rId="3996" sId="2">
    <nc r="J573" t="inlineStr">
      <is>
        <t>Ramya</t>
      </is>
    </nc>
  </rcc>
  <rcc rId="3997" sId="2">
    <nc r="J611" t="inlineStr">
      <is>
        <t>Ramya</t>
      </is>
    </nc>
  </rcc>
  <rcc rId="3998" sId="2">
    <nc r="J612" t="inlineStr">
      <is>
        <t>Ramya</t>
      </is>
    </nc>
  </rcc>
  <rcc rId="3999" sId="2">
    <nc r="J613" t="inlineStr">
      <is>
        <t>Ramya</t>
      </is>
    </nc>
  </rcc>
  <rcc rId="4000" sId="2">
    <nc r="J614" t="inlineStr">
      <is>
        <t>Ramya</t>
      </is>
    </nc>
  </rcc>
  <rcc rId="4001" sId="2">
    <nc r="J615" t="inlineStr">
      <is>
        <t>Ramya</t>
      </is>
    </nc>
  </rcc>
  <rcc rId="4002" sId="2">
    <nc r="J616" t="inlineStr">
      <is>
        <t>Ramya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cc rId="4006" sId="2">
    <oc r="J294" t="inlineStr">
      <is>
        <t>Priyanka</t>
      </is>
    </oc>
    <nc r="J294" t="inlineStr">
      <is>
        <t>Harshitha</t>
      </is>
    </nc>
  </rcc>
  <rcc rId="4007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cc rId="4008" sId="2">
    <oc r="J295" t="inlineStr">
      <is>
        <t>Priyanka</t>
      </is>
    </oc>
    <nc r="J295" t="inlineStr">
      <is>
        <t>Harshitha</t>
      </is>
    </nc>
  </rcc>
  <rcc rId="4009" sId="2">
    <oc r="J296" t="inlineStr">
      <is>
        <t>Priyanka</t>
      </is>
    </oc>
    <nc r="J296" t="inlineStr">
      <is>
        <t>Harshitha</t>
      </is>
    </nc>
  </rcc>
  <rcc rId="4010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4011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fmt sheetId="2" sqref="I297">
    <dxf>
      <fill>
        <patternFill patternType="none">
          <fgColor indexed="64"/>
          <bgColor indexed="65"/>
        </patternFill>
      </fill>
    </dxf>
  </rfmt>
  <rcc rId="4012" sId="2">
    <oc r="J297" t="inlineStr">
      <is>
        <t>Priyanka</t>
      </is>
    </oc>
    <nc r="J297" t="inlineStr">
      <is>
        <t>Harshitha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fmt sheetId="2" sqref="I300">
    <dxf>
      <fill>
        <patternFill patternType="none">
          <fgColor indexed="64"/>
          <bgColor indexed="65"/>
        </patternFill>
      </fill>
    </dxf>
  </rfmt>
  <rcc rId="4018" sId="2">
    <oc r="J300" t="inlineStr">
      <is>
        <t>Priyanka</t>
      </is>
    </oc>
    <nc r="J300" t="inlineStr">
      <is>
        <t>Harshitha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fmt sheetId="2" sqref="I301">
    <dxf>
      <fill>
        <patternFill patternType="none">
          <fgColor indexed="64"/>
          <bgColor indexed="65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I409" t="inlineStr">
      <is>
        <t>passed</t>
      </is>
    </nc>
  </rcc>
  <rfmt sheetId="2" sqref="I409">
    <dxf>
      <fill>
        <patternFill patternType="none">
          <fgColor indexed="64"/>
          <bgColor indexed="65"/>
        </patternFill>
      </fill>
    </dxf>
  </rfmt>
  <rcc rId="105" sId="2" numFmtId="19">
    <nc r="M409">
      <v>44741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0" sId="2">
    <nc r="I220" t="inlineStr">
      <is>
        <t>passed</t>
      </is>
    </nc>
  </rcc>
  <rfmt sheetId="2" sqref="I220">
    <dxf>
      <fill>
        <patternFill patternType="none">
          <fgColor indexed="64"/>
          <bgColor indexed="65"/>
        </patternFill>
      </fill>
    </dxf>
  </rfmt>
  <rfmt sheetId="2" sqref="I220">
    <dxf>
      <fill>
        <patternFill patternType="none">
          <fgColor indexed="64"/>
          <bgColor indexed="65"/>
        </patternFill>
      </fill>
    </dxf>
  </rfmt>
  <rcc rId="4021" sId="2">
    <nc r="I221" t="inlineStr">
      <is>
        <t>passed</t>
      </is>
    </nc>
  </rcc>
  <rfmt sheetId="2" sqref="I221">
    <dxf>
      <fill>
        <patternFill patternType="none">
          <fgColor indexed="64"/>
          <bgColor indexed="65"/>
        </patternFill>
      </fill>
    </dxf>
  </rfmt>
  <rfmt sheetId="2" sqref="I221">
    <dxf>
      <fill>
        <patternFill patternType="none">
          <fgColor indexed="64"/>
          <bgColor indexed="65"/>
        </patternFill>
      </fill>
    </dxf>
  </rfmt>
  <rcc rId="4022" sId="2">
    <nc r="I222" t="inlineStr">
      <is>
        <t>passed</t>
      </is>
    </nc>
  </rcc>
  <rfmt sheetId="2" sqref="I222">
    <dxf>
      <fill>
        <patternFill patternType="none">
          <fgColor indexed="64"/>
          <bgColor indexed="65"/>
        </patternFill>
      </fill>
    </dxf>
  </rfmt>
  <rfmt sheetId="2" sqref="I222">
    <dxf>
      <fill>
        <patternFill patternType="none">
          <fgColor indexed="64"/>
          <bgColor indexed="65"/>
        </patternFill>
      </fill>
    </dxf>
  </rfmt>
  <rcc rId="4023" sId="2">
    <nc r="I223" t="inlineStr">
      <is>
        <t>passed</t>
      </is>
    </nc>
  </rcc>
  <rfmt sheetId="2" sqref="I223">
    <dxf>
      <fill>
        <patternFill patternType="none">
          <fgColor indexed="64"/>
          <bgColor indexed="65"/>
        </patternFill>
      </fill>
    </dxf>
  </rfmt>
  <rfmt sheetId="2" sqref="I223">
    <dxf>
      <fill>
        <patternFill patternType="none">
          <fgColor indexed="64"/>
          <bgColor indexed="65"/>
        </patternFill>
      </fill>
    </dxf>
  </rfmt>
  <rcc rId="4024" sId="2">
    <nc r="I224" t="inlineStr">
      <is>
        <t>passed</t>
      </is>
    </nc>
  </rcc>
  <rfmt sheetId="2" sqref="I224">
    <dxf>
      <fill>
        <patternFill patternType="none">
          <fgColor indexed="64"/>
          <bgColor indexed="65"/>
        </patternFill>
      </fill>
    </dxf>
  </rfmt>
  <rfmt sheetId="2" sqref="I224">
    <dxf>
      <fill>
        <patternFill patternType="none">
          <fgColor indexed="64"/>
          <bgColor indexed="65"/>
        </patternFill>
      </fill>
    </dxf>
  </rfmt>
  <rcc rId="4025" sId="2" numFmtId="19">
    <nc r="M220">
      <v>44811</v>
    </nc>
  </rcc>
  <rcc rId="4026" sId="2" numFmtId="19">
    <nc r="M221">
      <v>44811</v>
    </nc>
  </rcc>
  <rcc rId="4027" sId="2" numFmtId="19">
    <nc r="M222">
      <v>44811</v>
    </nc>
  </rcc>
  <rcc rId="4028" sId="2" numFmtId="19">
    <nc r="M223">
      <v>44811</v>
    </nc>
  </rcc>
  <rcc rId="4029" sId="2" numFmtId="19">
    <nc r="M224">
      <v>44811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2">
    <nc r="I228" t="inlineStr">
      <is>
        <t>passed</t>
      </is>
    </nc>
  </rcc>
  <rfmt sheetId="2" sqref="I228">
    <dxf>
      <fill>
        <patternFill patternType="none">
          <fgColor indexed="64"/>
          <bgColor indexed="65"/>
        </patternFill>
      </fill>
    </dxf>
  </rfmt>
  <rcc rId="4033" sId="2">
    <nc r="I227" t="inlineStr">
      <is>
        <t>passed</t>
      </is>
    </nc>
  </rcc>
  <rfmt sheetId="2" sqref="I227">
    <dxf>
      <fill>
        <patternFill patternType="none">
          <fgColor indexed="64"/>
          <bgColor indexed="65"/>
        </patternFill>
      </fill>
    </dxf>
  </rfmt>
  <rcc rId="4034" sId="2" numFmtId="19">
    <nc r="M227">
      <v>44811</v>
    </nc>
  </rcc>
  <rcc rId="4035" sId="2" numFmtId="19">
    <nc r="M228">
      <v>44811</v>
    </nc>
  </rcc>
  <rcc rId="4036" sId="2">
    <nc r="I226" t="inlineStr">
      <is>
        <t>passed</t>
      </is>
    </nc>
  </rcc>
  <rfmt sheetId="2" sqref="I226">
    <dxf>
      <fill>
        <patternFill patternType="none">
          <fgColor indexed="64"/>
          <bgColor indexed="65"/>
        </patternFill>
      </fill>
    </dxf>
  </rfmt>
  <rcc rId="4037" sId="2" numFmtId="19">
    <nc r="M226">
      <v>44811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3">
    <dxf>
      <fill>
        <patternFill patternType="none">
          <fgColor indexed="64"/>
          <bgColor indexed="65"/>
        </patternFill>
      </fill>
    </dxf>
  </rfmt>
  <rcc rId="4040" sId="2">
    <nc r="I613" t="inlineStr">
      <is>
        <t>passed</t>
      </is>
    </nc>
  </rcc>
  <rcc rId="4041" sId="2" numFmtId="19">
    <nc r="M613">
      <v>44811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2" sId="2">
    <nc r="I612" t="inlineStr">
      <is>
        <t>NA</t>
      </is>
    </nc>
  </rcc>
  <rfmt sheetId="2" sqref="I612">
    <dxf>
      <fill>
        <patternFill patternType="none">
          <fgColor indexed="64"/>
          <bgColor indexed="65"/>
        </patternFill>
      </fill>
    </dxf>
  </rfmt>
  <rcc rId="4043" sId="2">
    <oc r="L612" t="inlineStr">
      <is>
        <t>verified with consumer Ifwi</t>
      </is>
    </oc>
    <nc r="L612" t="inlineStr">
      <is>
        <t>Working on consumer</t>
      </is>
    </nc>
  </rcc>
  <rfmt sheetId="2" sqref="L612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6" sId="2" odxf="1" dxf="1">
    <oc r="A348">
      <f>HYPERLINK("https://hsdes.intel.com/resource/22011834541","22011834541")</f>
    </oc>
    <nc r="A348">
      <f>HYPERLINK("https://hsdes.intel.com/resource/22011834541","22011834541")</f>
    </nc>
    <odxf>
      <font>
        <u val="none"/>
        <color theme="0"/>
      </font>
    </odxf>
    <ndxf>
      <font>
        <u/>
        <color theme="10"/>
      </font>
    </ndxf>
  </rcc>
  <rcc rId="4047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4048" sId="2" numFmtId="19">
    <nc r="M348">
      <v>44811</v>
    </nc>
  </rcc>
  <rcc rId="4049" sId="2" odxf="1" dxf="1">
    <oc r="A349">
      <f>HYPERLINK("https://hsdes.intel.com/resource/16012652857","16012652857")</f>
    </oc>
    <nc r="A349">
      <f>HYPERLINK("https://hsdes.intel.com/resource/16012652857","16012652857")</f>
    </nc>
    <odxf>
      <font>
        <u val="none"/>
        <color theme="0"/>
      </font>
    </odxf>
    <ndxf>
      <font>
        <u/>
        <color theme="10"/>
      </font>
    </ndxf>
  </rcc>
  <rcc rId="4050" sId="2" odxf="1" dxf="1">
    <oc r="A350">
      <f>HYPERLINK("https://hsdes.intel.com/resource/16012513146","16012513146")</f>
    </oc>
    <nc r="A350">
      <f>HYPERLINK("https://hsdes.intel.com/resource/16012513146","16012513146")</f>
    </nc>
    <odxf>
      <font>
        <u val="none"/>
        <color theme="0"/>
      </font>
    </odxf>
    <ndxf>
      <font>
        <u/>
        <color theme="10"/>
      </font>
    </ndxf>
  </rcc>
  <rcc rId="4051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4052" sId="2" numFmtId="19">
    <nc r="M350">
      <v>44811</v>
    </nc>
  </rcc>
  <rcc rId="4053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4054" sId="2" numFmtId="19">
    <nc r="M351">
      <v>44811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74">
    <dxf>
      <fill>
        <patternFill patternType="none">
          <fgColor indexed="64"/>
          <bgColor indexed="65"/>
        </patternFill>
      </fill>
    </dxf>
  </rfmt>
  <rcc rId="4055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  <rcc rId="4056" sId="2" numFmtId="19">
    <nc r="M374">
      <v>44811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2">
    <nc r="I541" t="inlineStr">
      <is>
        <t>passed</t>
      </is>
    </nc>
  </rcc>
  <rfmt sheetId="2" sqref="I541">
    <dxf>
      <fill>
        <patternFill patternType="none">
          <fgColor indexed="64"/>
          <bgColor indexed="65"/>
        </patternFill>
      </fill>
    </dxf>
  </rfmt>
  <rcc rId="4058" sId="2" numFmtId="19">
    <nc r="M541">
      <v>44811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9" sId="2">
    <oc r="C10" t="inlineStr">
      <is>
        <t>[FSP2.1]: Verify FSP_SMBIOS_EFI_PEI_GRAPHICS_DEVICE_INFO_HOB table</t>
      </is>
    </oc>
    <nc r="C10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C625">
      <v>14013165526</v>
    </oc>
    <nc r="C625"/>
  </rcc>
  <rcc rId="107" sId="2">
    <nc r="I584" t="inlineStr">
      <is>
        <t>passed</t>
      </is>
    </nc>
  </rcc>
  <rfmt sheetId="2" sqref="I584">
    <dxf>
      <fill>
        <patternFill patternType="none">
          <fgColor indexed="64"/>
          <bgColor indexed="65"/>
        </patternFill>
      </fill>
    </dxf>
  </rfmt>
  <rcc rId="108" sId="2" numFmtId="19">
    <nc r="M584">
      <v>44741</v>
    </nc>
  </rcc>
  <rcc rId="109" sId="2" numFmtId="19">
    <nc r="M585">
      <v>44741</v>
    </nc>
  </rcc>
  <rcc rId="110" sId="2">
    <nc r="I585" t="inlineStr">
      <is>
        <t>passed</t>
      </is>
    </nc>
  </rcc>
  <rfmt sheetId="2" sqref="I585">
    <dxf>
      <fill>
        <patternFill patternType="none">
          <fgColor indexed="64"/>
          <bgColor indexed="65"/>
        </patternFill>
      </fill>
    </dxf>
  </rfmt>
  <rcc rId="111" sId="2">
    <nc r="I86" t="inlineStr">
      <is>
        <t>passed</t>
      </is>
    </nc>
  </rcc>
  <rfmt sheetId="2" sqref="I86">
    <dxf>
      <fill>
        <patternFill patternType="none">
          <fgColor indexed="64"/>
          <bgColor indexed="65"/>
        </patternFill>
      </fill>
    </dxf>
  </rfmt>
  <rcc rId="112" sId="2" numFmtId="19">
    <nc r="M86">
      <v>44741</v>
    </nc>
  </rcc>
  <rcc rId="113" sId="2">
    <nc r="I87" t="inlineStr">
      <is>
        <t>passed</t>
      </is>
    </nc>
  </rcc>
  <rfmt sheetId="2" sqref="I87">
    <dxf>
      <fill>
        <patternFill patternType="none">
          <fgColor indexed="64"/>
          <bgColor indexed="65"/>
        </patternFill>
      </fill>
    </dxf>
  </rfmt>
  <rcc rId="114" sId="2" numFmtId="19">
    <nc r="M87">
      <v>44741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0" sId="2" odxf="1" dxf="1">
    <oc r="A535">
      <f>HYPERLINK("https://hsdes.intel.com/resource/14013174036","14013174036")</f>
    </oc>
    <nc r="A535">
      <f>HYPERLINK("https://hsdes.intel.com/resource/14013174036","14013174036")</f>
    </nc>
    <odxf>
      <font>
        <u val="none"/>
        <color theme="0"/>
      </font>
    </odxf>
    <ndxf>
      <font>
        <u/>
        <color theme="10"/>
      </font>
    </ndxf>
  </rcc>
  <rcc rId="4061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  <rcc rId="4062" sId="2" numFmtId="19">
    <nc r="M535">
      <v>44811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3" sId="2">
    <nc r="C10" t="inlineStr">
      <is>
        <t>[FSP2.1]: Verify FSP_SMBIOS_EFI_PEI_GRAPHICS_DEVICE_INFO_HOB table</t>
      </is>
    </nc>
  </rcc>
  <rfmt sheetId="2" sqref="C10">
    <dxf>
      <fill>
        <patternFill patternType="none">
          <fgColor indexed="64"/>
          <bgColor indexed="65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4067" sId="2" numFmtId="19">
    <nc r="M280">
      <v>44811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fmt sheetId="2" sqref="K282" start="0" length="0">
    <dxf>
      <numFmt numFmtId="19" formatCode="m/d/yyyy"/>
    </dxf>
  </rfmt>
  <rcc rId="4069" sId="2" odxf="1" dxf="1">
    <oc r="B293">
      <f>HYPERLINK("https://hsdes.intel.com/resource/14013175500","14013175500")</f>
    </oc>
    <nc r="B293">
      <f>HYPERLINK("https://hsdes.intel.com/resource/14013175500","14013175500")</f>
    </nc>
    <odxf>
      <font>
        <u val="none"/>
        <color theme="0"/>
      </font>
    </odxf>
    <ndxf>
      <font>
        <u/>
        <color theme="10"/>
      </font>
    </ndxf>
  </rcc>
  <rcc rId="4070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fmt sheetId="2" sqref="K293" start="0" length="0">
    <dxf>
      <numFmt numFmtId="19" formatCode="m/d/yyyy"/>
    </dxf>
  </rfmt>
  <rcc rId="4071" sId="2" odxf="1" dxf="1">
    <oc r="B290">
      <f>HYPERLINK("https://hsdes.intel.com/resource/14013174283","14013174283")</f>
    </oc>
    <nc r="B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4072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4073" sId="2" numFmtId="19">
    <nc r="M293">
      <v>44811</v>
    </nc>
  </rcc>
  <rcc rId="4074" sId="2" numFmtId="19">
    <nc r="M290">
      <v>44811</v>
    </nc>
  </rcc>
  <rcc rId="4075" sId="2" numFmtId="19">
    <nc r="M282">
      <v>44811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3">
    <dxf>
      <fill>
        <patternFill patternType="none">
          <fgColor indexed="64"/>
          <bgColor indexed="65"/>
        </patternFill>
      </fill>
    </dxf>
  </rfmt>
  <rcc rId="4076" sId="2">
    <nc r="I103" t="inlineStr">
      <is>
        <t>passed</t>
      </is>
    </nc>
  </rcc>
  <rcc rId="4077" sId="2" numFmtId="19">
    <nc r="M103">
      <v>44811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2">
    <nc r="J15" t="inlineStr">
      <is>
        <t>Gopika</t>
      </is>
    </nc>
  </rcc>
  <rfmt sheetId="2" sqref="J15">
    <dxf>
      <fill>
        <patternFill patternType="none">
          <fgColor indexed="64"/>
          <bgColor indexed="65"/>
        </patternFill>
      </fill>
    </dxf>
  </rfmt>
  <rcc rId="4079" sId="2">
    <nc r="J16" t="inlineStr">
      <is>
        <t>Gopika</t>
      </is>
    </nc>
  </rcc>
  <rcc rId="4080" sId="2">
    <nc r="J17" t="inlineStr">
      <is>
        <t>Gopika</t>
      </is>
    </nc>
  </rcc>
  <rcc rId="4081" sId="2">
    <nc r="J18" t="inlineStr">
      <is>
        <t>Gopika</t>
      </is>
    </nc>
  </rcc>
  <rcc rId="4082" sId="2">
    <nc r="J19" t="inlineStr">
      <is>
        <t>Gopika</t>
      </is>
    </nc>
  </rcc>
  <rcc rId="4083" sId="2">
    <nc r="J20" t="inlineStr">
      <is>
        <t>Gopika</t>
      </is>
    </nc>
  </rcc>
  <rcc rId="4084" sId="2">
    <nc r="J21" t="inlineStr">
      <is>
        <t>Gopika</t>
      </is>
    </nc>
  </rcc>
  <rcc rId="4085" sId="2">
    <nc r="J22" t="inlineStr">
      <is>
        <t>Gopika</t>
      </is>
    </nc>
  </rcc>
  <rcc rId="4086" sId="2">
    <nc r="J74" t="inlineStr">
      <is>
        <t>Gopika</t>
      </is>
    </nc>
  </rcc>
  <rcc rId="4087" sId="2">
    <nc r="J75" t="inlineStr">
      <is>
        <t>Gopika</t>
      </is>
    </nc>
  </rcc>
  <rcc rId="4088" sId="2">
    <nc r="J76" t="inlineStr">
      <is>
        <t>Gopika</t>
      </is>
    </nc>
  </rcc>
  <rcc rId="4089" sId="2">
    <nc r="J169" t="inlineStr">
      <is>
        <t>Gopika</t>
      </is>
    </nc>
  </rcc>
  <rcc rId="4090" sId="2">
    <nc r="J189" t="inlineStr">
      <is>
        <t>Gopika</t>
      </is>
    </nc>
  </rcc>
  <rcc rId="4091" sId="2">
    <nc r="J243" t="inlineStr">
      <is>
        <t>Gopika</t>
      </is>
    </nc>
  </rcc>
  <rcc rId="4092" sId="2">
    <nc r="J333" t="inlineStr">
      <is>
        <t>Gopika</t>
      </is>
    </nc>
  </rcc>
  <rcc rId="4093" sId="2">
    <nc r="J388" t="inlineStr">
      <is>
        <t>Gopika</t>
      </is>
    </nc>
  </rcc>
  <rcc rId="4094" sId="2">
    <nc r="J412" t="inlineStr">
      <is>
        <t>Gopika</t>
      </is>
    </nc>
  </rcc>
  <rcc rId="4095" sId="2">
    <nc r="J417" t="inlineStr">
      <is>
        <t>Gopika</t>
      </is>
    </nc>
  </rcc>
  <rcc rId="4096" sId="2">
    <nc r="J418" t="inlineStr">
      <is>
        <t>Gopika</t>
      </is>
    </nc>
  </rcc>
  <rcc rId="4097" sId="2">
    <nc r="J420" t="inlineStr">
      <is>
        <t>Gopika</t>
      </is>
    </nc>
  </rcc>
  <rcc rId="4098" sId="2">
    <nc r="J426" t="inlineStr">
      <is>
        <t>Gopika</t>
      </is>
    </nc>
  </rcc>
  <rcc rId="4099" sId="2">
    <nc r="J490" t="inlineStr">
      <is>
        <t>Gopika</t>
      </is>
    </nc>
  </rcc>
  <rcc rId="4100" sId="2">
    <nc r="J529" t="inlineStr">
      <is>
        <t>Gopika</t>
      </is>
    </nc>
  </rcc>
  <rcc rId="4101" sId="2">
    <nc r="J534" t="inlineStr">
      <is>
        <t>Gopika</t>
      </is>
    </nc>
  </rcc>
  <rcc rId="4102" sId="2">
    <nc r="J552" t="inlineStr">
      <is>
        <t>Gopika</t>
      </is>
    </nc>
  </rcc>
  <rcc rId="4103" sId="2">
    <nc r="J609" t="inlineStr">
      <is>
        <t>Gopika</t>
      </is>
    </nc>
  </rcc>
  <rcv guid="{311E46D8-1A46-4E7A-9A8B-5BF978EF222A}" action="delete"/>
  <rdn rId="0" localSheetId="2" customView="1" name="Z_311E46D8_1A46_4E7A_9A8B_5BF978EF222A_.wvu.Cols" hidden="1" oldHidden="1">
    <formula>Test_Data!$D:$G,Test_Data!$U:$U</formula>
    <oldFormula>Test_Data!$D:$G</oldFormula>
  </rdn>
  <rdn rId="0" localSheetId="2" customView="1" name="Z_311E46D8_1A46_4E7A_9A8B_5BF978EF222A_.wvu.FilterData" hidden="1" oldHidden="1">
    <formula>Test_Data!$A$1:$V$624</formula>
    <oldFormula>Test_Data!$A$1:$V$623</oldFormula>
  </rdn>
  <rcv guid="{311E46D8-1A46-4E7A-9A8B-5BF978EF222A}" action="add"/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  <rcc rId="4107" sId="2" numFmtId="19">
    <nc r="M267">
      <v>44811</v>
    </nc>
  </rcc>
  <rcc rId="4108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  <rcc rId="4109" sId="2" numFmtId="19">
    <nc r="M275">
      <v>44811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0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 val="none"/>
        <color theme="0"/>
      </font>
    </odxf>
    <ndxf>
      <font>
        <u/>
        <color theme="10"/>
      </font>
    </ndxf>
  </rcc>
  <rcc rId="4111" sId="2" odxf="1" dxf="1">
    <oc r="A558">
      <f>HYPERLINK("https://hsdes.intel.com/resource/14013174741","14013174741")</f>
    </oc>
    <nc r="A558">
      <f>HYPERLINK("https://hsdes.intel.com/resource/14013174741","14013174741")</f>
    </nc>
    <odxf>
      <font>
        <u val="none"/>
        <color theme="0"/>
      </font>
    </odxf>
    <ndxf>
      <font>
        <u/>
        <color theme="10"/>
      </font>
    </ndxf>
  </rcc>
  <rcc rId="4112" sId="2" odxf="1" dxf="1">
    <oc r="A302">
      <f>HYPERLINK("https://hsdes.intel.com/resource/14013175223","14013175223")</f>
    </oc>
    <nc r="A302">
      <f>HYPERLINK("https://hsdes.intel.com/resource/14013175223","14013175223")</f>
    </nc>
    <odxf>
      <font>
        <u val="none"/>
        <color theme="0"/>
      </font>
    </odxf>
    <ndxf>
      <font>
        <u/>
        <color theme="10"/>
      </font>
    </ndxf>
  </rcc>
  <rcc rId="4113" sId="2" odxf="1" dxf="1">
    <oc r="A317">
      <f>HYPERLINK("https://hsdes.intel.com/resource/14013179168","14013179168")</f>
    </oc>
    <nc r="A317">
      <f>HYPERLINK("https://hsdes.intel.com/resource/14013179168","14013179168")</f>
    </nc>
    <odxf>
      <font>
        <u val="none"/>
        <color theme="0"/>
      </font>
    </odxf>
    <ndxf>
      <font>
        <u/>
        <color theme="10"/>
      </font>
    </ndxf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</dxf>
  </rfmt>
  <rcc rId="4115" sId="2" numFmtId="19">
    <nc r="M171">
      <v>44811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116" sId="2" numFmtId="19">
    <nc r="M51">
      <v>44741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2">
    <nc r="I494" t="inlineStr">
      <is>
        <t>passed</t>
      </is>
    </nc>
  </rcc>
  <rfmt sheetId="2" sqref="I494">
    <dxf>
      <fill>
        <patternFill patternType="none">
          <fgColor indexed="64"/>
          <bgColor indexed="65"/>
        </patternFill>
      </fill>
    </dxf>
  </rfmt>
  <rcc rId="4119" sId="2" numFmtId="19">
    <nc r="M494">
      <v>44811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cc rId="4121" sId="2" numFmtId="19">
    <nc r="M213">
      <v>44811</v>
    </nc>
  </rcc>
  <rcc rId="4122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cc rId="4123" sId="2" numFmtId="19">
    <nc r="M214">
      <v>44811</v>
    </nc>
  </rcc>
  <rcc rId="4124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4125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4126" sId="2" numFmtId="19">
    <nc r="M209">
      <v>44811</v>
    </nc>
  </rcc>
  <rcc rId="4127" sId="2" numFmtId="19">
    <nc r="M210">
      <v>44811</v>
    </nc>
  </rcc>
  <rcc rId="4128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4129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2" odxf="1" dxf="1">
    <oc r="A346">
      <f>HYPERLINK("https://hsdes.intel.com/resource/14013174141","14013174141")</f>
    </oc>
    <nc r="A346">
      <f>HYPERLINK("https://hsdes.intel.com/resource/14013174141","14013174141")</f>
    </nc>
    <odxf>
      <font>
        <u val="none"/>
        <color theme="0"/>
      </font>
    </odxf>
    <ndxf>
      <font>
        <u/>
        <color theme="10"/>
      </font>
    </ndxf>
  </rcc>
  <rcc rId="4133" sId="2" odxf="1" dxf="1">
    <oc r="A347">
      <f>HYPERLINK("https://hsdes.intel.com/resource/14013174746","14013174746")</f>
    </oc>
    <nc r="A347">
      <f>HYPERLINK("https://hsdes.intel.com/resource/14013174746","14013174746")</f>
    </nc>
    <odxf>
      <font>
        <color theme="0"/>
      </font>
    </odxf>
    <ndxf>
      <font>
        <color theme="10"/>
      </font>
    </ndxf>
  </rcc>
  <rcc rId="4134" sId="2" odxf="1" dxf="1">
    <oc r="A421">
      <f>HYPERLINK("https://hsdes.intel.com/resource/14013185245","14013185245")</f>
    </oc>
    <nc r="A421">
      <f>HYPERLINK("https://hsdes.intel.com/resource/14013185245","14013185245")</f>
    </nc>
    <odxf>
      <font>
        <u val="none"/>
        <color theme="0"/>
      </font>
    </odxf>
    <ndxf>
      <font>
        <u/>
        <color theme="10"/>
      </font>
    </ndxf>
  </rcc>
  <rcc rId="4135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4136" sId="2">
    <nc r="L421" t="inlineStr">
      <is>
        <t>ignored step 2</t>
      </is>
    </nc>
  </rcc>
  <rfmt sheetId="2" sqref="L421">
    <dxf>
      <fill>
        <patternFill patternType="none">
          <fgColor indexed="64"/>
          <bgColor indexed="65"/>
        </patternFill>
      </fill>
    </dxf>
  </rfmt>
  <rcc rId="4137" sId="2" odxf="1" dxf="1">
    <oc r="A422">
      <f>HYPERLINK("https://hsdes.intel.com/resource/14013185257","14013185257")</f>
    </oc>
    <nc r="A422">
      <f>HYPERLINK("https://hsdes.intel.com/resource/14013185257","14013185257")</f>
    </nc>
    <odxf>
      <font>
        <u val="none"/>
        <color theme="0"/>
      </font>
    </odxf>
    <ndxf>
      <font>
        <u/>
        <color theme="10"/>
      </font>
    </ndxf>
  </rcc>
  <rcc rId="413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cc rId="4139" sId="2" odxf="1" dxf="1">
    <oc r="A423">
      <f>HYPERLINK("https://hsdes.intel.com/resource/14013175492","14013175492")</f>
    </oc>
    <nc r="A423">
      <f>HYPERLINK("https://hsdes.intel.com/resource/14013175492","14013175492")</f>
    </nc>
    <odxf>
      <font>
        <u val="none"/>
        <color theme="0"/>
      </font>
    </odxf>
    <ndxf>
      <font>
        <u/>
        <color theme="10"/>
      </font>
    </ndxf>
  </rcc>
  <rcc rId="4140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4141" sId="2" numFmtId="19">
    <nc r="M423">
      <v>44811</v>
    </nc>
  </rcc>
  <rcc rId="4142" sId="2" numFmtId="19">
    <nc r="M422">
      <v>44811</v>
    </nc>
  </rcc>
  <rcc rId="4143" sId="2" numFmtId="19">
    <nc r="M421">
      <v>44811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2" numFmtId="19">
    <nc r="M301">
      <v>44811</v>
    </nc>
  </rcc>
  <rcc rId="4145" sId="2" numFmtId="19">
    <nc r="M300">
      <v>44811</v>
    </nc>
  </rcc>
  <rcc rId="4146" sId="2" numFmtId="19">
    <nc r="M297">
      <v>44811</v>
    </nc>
  </rcc>
  <rcc rId="4147" sId="2" numFmtId="19">
    <nc r="M296">
      <v>44811</v>
    </nc>
  </rcc>
  <rcc rId="4148" sId="2" numFmtId="19">
    <nc r="M295">
      <v>44811</v>
    </nc>
  </rcc>
  <rcc rId="4149" sId="2" numFmtId="19">
    <nc r="M294">
      <v>44811</v>
    </nc>
  </rcc>
  <rcc rId="4150" sId="2" numFmtId="19">
    <nc r="M264">
      <v>44811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1" sId="2">
    <nc r="I172" t="inlineStr">
      <is>
        <t>passed</t>
      </is>
    </nc>
  </rcc>
  <rfmt sheetId="2" sqref="I172">
    <dxf>
      <fill>
        <patternFill patternType="none">
          <fgColor indexed="64"/>
          <bgColor indexed="65"/>
        </patternFill>
      </fill>
    </dxf>
  </rfmt>
  <rcc rId="4152" sId="2" numFmtId="19">
    <nc r="M172">
      <v>44811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3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</dxf>
  </rfmt>
  <rcc rId="4154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4155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4156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4157" sId="2">
    <nc r="I609" t="inlineStr">
      <is>
        <t>passed</t>
      </is>
    </nc>
  </rcc>
  <rfmt sheetId="2" sqref="I609">
    <dxf>
      <fill>
        <patternFill patternType="none">
          <fgColor indexed="64"/>
          <bgColor indexed="65"/>
        </patternFill>
      </fill>
    </dxf>
  </rfmt>
  <rfmt sheetId="2" sqref="I609">
    <dxf>
      <fill>
        <patternFill patternType="none">
          <fgColor indexed="64"/>
          <bgColor indexed="65"/>
        </patternFill>
      </fill>
    </dxf>
  </rfmt>
  <rcc rId="4158" sId="2" numFmtId="19">
    <nc r="M609">
      <v>44811</v>
    </nc>
  </rcc>
  <rcc rId="4159" sId="2" numFmtId="19">
    <nc r="M529">
      <v>44811</v>
    </nc>
  </rcc>
  <rcc rId="4160" sId="2" numFmtId="19">
    <nc r="M490">
      <v>44811</v>
    </nc>
  </rcc>
  <rcc rId="4161" sId="2" numFmtId="19">
    <nc r="M426">
      <v>44811</v>
    </nc>
  </rcc>
  <rcc rId="4162" sId="2" numFmtId="19">
    <nc r="M75">
      <v>44811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3" sId="2">
    <nc r="I173" t="inlineStr">
      <is>
        <t>passed</t>
      </is>
    </nc>
  </rcc>
  <rfmt sheetId="2" sqref="I173">
    <dxf>
      <fill>
        <patternFill patternType="none">
          <fgColor indexed="64"/>
          <bgColor indexed="65"/>
        </patternFill>
      </fill>
    </dxf>
  </rfmt>
  <rcc rId="4164" sId="2" numFmtId="19">
    <nc r="M173">
      <v>44811</v>
    </nc>
  </rcc>
  <rcc rId="4165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</dxf>
  </rfmt>
  <rcc rId="4166" sId="2" numFmtId="19">
    <nc r="M175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>
    <nc r="I176" t="inlineStr">
      <is>
        <t>passed</t>
      </is>
    </nc>
  </rcc>
  <rfmt sheetId="2" sqref="I176">
    <dxf>
      <fill>
        <patternFill patternType="none">
          <fgColor indexed="64"/>
          <bgColor indexed="65"/>
        </patternFill>
      </fill>
    </dxf>
  </rfmt>
  <rcc rId="4170" sId="2" numFmtId="19">
    <nc r="M176">
      <v>44811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2">
    <nc r="I15" t="inlineStr">
      <is>
        <t>passed</t>
      </is>
    </nc>
  </rcc>
  <rfmt sheetId="2" sqref="I15">
    <dxf>
      <fill>
        <patternFill patternType="none">
          <fgColor indexed="64"/>
          <bgColor indexed="65"/>
        </patternFill>
      </fill>
    </dxf>
  </rfmt>
  <rcc rId="4172" sId="2" numFmtId="19">
    <nc r="M15">
      <v>44811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3" sId="2">
    <nc r="I482" t="inlineStr">
      <is>
        <t>Passed</t>
      </is>
    </nc>
  </rcc>
  <rfmt sheetId="2" sqref="I482">
    <dxf>
      <fill>
        <patternFill patternType="none">
          <fgColor indexed="64"/>
          <bgColor indexed="65"/>
        </patternFill>
      </fill>
    </dxf>
  </rfmt>
  <rfmt sheetId="2" sqref="I483">
    <dxf>
      <fill>
        <patternFill patternType="none">
          <fgColor indexed="64"/>
          <bgColor indexed="65"/>
        </patternFill>
      </fill>
    </dxf>
  </rfmt>
  <rcc rId="4174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4175" sId="2">
    <nc r="I484" t="inlineStr">
      <is>
        <t>Passed</t>
      </is>
    </nc>
  </rcc>
  <rfmt sheetId="2" sqref="I484">
    <dxf>
      <fill>
        <patternFill patternType="none">
          <fgColor indexed="64"/>
          <bgColor indexed="65"/>
        </patternFill>
      </fill>
    </dxf>
  </rfmt>
  <rcc rId="4176" sId="2">
    <nc r="I485" t="inlineStr">
      <is>
        <t>Passed</t>
      </is>
    </nc>
  </rcc>
  <rfmt sheetId="2" sqref="I485">
    <dxf>
      <fill>
        <patternFill patternType="none">
          <fgColor indexed="64"/>
          <bgColor indexed="65"/>
        </patternFill>
      </fill>
    </dxf>
  </rfmt>
  <rfmt sheetId="2" sqref="I485">
    <dxf>
      <fill>
        <patternFill patternType="none">
          <fgColor indexed="64"/>
          <bgColor indexed="65"/>
        </patternFill>
      </fill>
    </dxf>
  </rfmt>
  <rcc rId="4177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fmt sheetId="2" sqref="I487">
    <dxf>
      <fill>
        <patternFill patternType="none">
          <fgColor indexed="64"/>
          <bgColor indexed="65"/>
        </patternFill>
      </fill>
    </dxf>
  </rfmt>
  <rcc rId="4178" sId="2">
    <nc r="I488" t="inlineStr">
      <is>
        <t>Passed</t>
      </is>
    </nc>
  </rcc>
  <rfmt sheetId="2" sqref="I488">
    <dxf>
      <fill>
        <patternFill patternType="none">
          <fgColor indexed="64"/>
          <bgColor indexed="65"/>
        </patternFill>
      </fill>
    </dxf>
  </rfmt>
  <rfmt sheetId="2" sqref="I488">
    <dxf>
      <fill>
        <patternFill patternType="none">
          <fgColor indexed="64"/>
          <bgColor indexed="65"/>
        </patternFill>
      </fill>
    </dxf>
  </rfmt>
  <rcc rId="4179" sId="2">
    <nc r="I489" t="inlineStr">
      <is>
        <t>Passed</t>
      </is>
    </nc>
  </rcc>
  <rcc rId="4180" sId="2">
    <nc r="I497" t="inlineStr">
      <is>
        <t>Passed</t>
      </is>
    </nc>
  </rcc>
  <rcc rId="4181" sId="2">
    <nc r="I498" t="inlineStr">
      <is>
        <t>Passed</t>
      </is>
    </nc>
  </rcc>
  <rcc rId="4182" sId="2">
    <nc r="I500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fmt sheetId="2" sqref="I501">
    <dxf>
      <fill>
        <patternFill patternType="none">
          <fgColor indexed="64"/>
          <bgColor indexed="65"/>
        </patternFill>
      </fill>
    </dxf>
  </rfmt>
  <rcc rId="4183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fmt sheetId="2" sqref="I502">
    <dxf>
      <fill>
        <patternFill patternType="none">
          <fgColor indexed="64"/>
          <bgColor indexed="65"/>
        </patternFill>
      </fill>
    </dxf>
  </rfmt>
  <rcc rId="4184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fmt sheetId="2" sqref="I503">
    <dxf>
      <fill>
        <patternFill patternType="none">
          <fgColor indexed="64"/>
          <bgColor indexed="65"/>
        </patternFill>
      </fill>
    </dxf>
  </rfmt>
  <rcc rId="4185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fmt sheetId="2" sqref="I504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cc rId="4186" sId="2">
    <nc r="I507" t="inlineStr">
      <is>
        <t>Passed</t>
      </is>
    </nc>
  </rcc>
  <rcc rId="4187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</dxf>
  </rfmt>
  <rfmt sheetId="2" sqref="I508">
    <dxf>
      <fill>
        <patternFill patternType="none">
          <fgColor indexed="64"/>
          <bgColor indexed="65"/>
        </patternFill>
      </fill>
    </dxf>
  </rfmt>
  <rcc rId="4188" sId="2">
    <nc r="I511" t="inlineStr">
      <is>
        <t>Passed</t>
      </is>
    </nc>
  </rcc>
  <rfmt sheetId="2" sqref="I511">
    <dxf>
      <fill>
        <patternFill patternType="none">
          <fgColor indexed="64"/>
          <bgColor indexed="65"/>
        </patternFill>
      </fill>
    </dxf>
  </rfmt>
  <rfmt sheetId="2" sqref="I511">
    <dxf>
      <fill>
        <patternFill patternType="none">
          <fgColor indexed="64"/>
          <bgColor indexed="65"/>
        </patternFill>
      </fill>
    </dxf>
  </rfmt>
  <rcc rId="4189" sId="2">
    <nc r="I510" t="inlineStr">
      <is>
        <t>Passed</t>
      </is>
    </nc>
  </rcc>
  <rfmt sheetId="2" sqref="I510">
    <dxf>
      <fill>
        <patternFill patternType="none">
          <fgColor indexed="64"/>
          <bgColor indexed="65"/>
        </patternFill>
      </fill>
    </dxf>
  </rfmt>
  <rfmt sheetId="2" sqref="I510">
    <dxf>
      <fill>
        <patternFill patternType="none">
          <fgColor indexed="64"/>
          <bgColor indexed="65"/>
        </patternFill>
      </fill>
    </dxf>
  </rfmt>
  <rcc rId="4190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</dxf>
  </rfmt>
  <rfmt sheetId="2" sqref="I512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cc rId="4191" sId="2">
    <nc r="I325" t="inlineStr">
      <is>
        <t>Passed</t>
      </is>
    </nc>
  </rcc>
  <rfmt sheetId="2" sqref="I325">
    <dxf>
      <fill>
        <patternFill patternType="none">
          <fgColor indexed="64"/>
          <bgColor indexed="65"/>
        </patternFill>
      </fill>
    </dxf>
  </rfmt>
  <rcc rId="4192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fmt sheetId="2" sqref="I109">
    <dxf>
      <fill>
        <patternFill patternType="none">
          <fgColor indexed="64"/>
          <bgColor indexed="65"/>
        </patternFill>
      </fill>
    </dxf>
  </rfmt>
  <rcc rId="4193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194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4195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fmt sheetId="2" sqref="I72">
    <dxf>
      <fill>
        <patternFill patternType="none">
          <fgColor indexed="64"/>
          <bgColor indexed="65"/>
        </patternFill>
      </fill>
    </dxf>
  </rfmt>
  <rcc rId="4196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4197" sId="2">
    <nc r="I516" t="inlineStr">
      <is>
        <t>Passed</t>
      </is>
    </nc>
  </rcc>
  <rfmt sheetId="2" sqref="K487">
    <dxf>
      <fill>
        <patternFill patternType="none">
          <fgColor indexed="64"/>
          <bgColor indexed="65"/>
        </patternFill>
      </fill>
    </dxf>
  </rfmt>
  <rfmt sheetId="2" sqref="K498">
    <dxf>
      <fill>
        <patternFill patternType="none">
          <fgColor indexed="64"/>
          <bgColor indexed="65"/>
        </patternFill>
      </fill>
    </dxf>
  </rfmt>
  <rfmt sheetId="2" sqref="K502">
    <dxf>
      <fill>
        <patternFill patternType="none">
          <fgColor indexed="64"/>
          <bgColor indexed="65"/>
        </patternFill>
      </fill>
    </dxf>
  </rfmt>
  <rfmt sheetId="2" sqref="K503">
    <dxf>
      <fill>
        <patternFill patternType="none">
          <fgColor indexed="64"/>
          <bgColor indexed="65"/>
        </patternFill>
      </fill>
    </dxf>
  </rfmt>
  <rfmt sheetId="2" sqref="K504">
    <dxf>
      <fill>
        <patternFill patternType="none">
          <fgColor indexed="64"/>
          <bgColor indexed="65"/>
        </patternFill>
      </fill>
    </dxf>
  </rfmt>
  <rfmt sheetId="2" sqref="K507">
    <dxf>
      <fill>
        <patternFill patternType="none">
          <fgColor indexed="64"/>
          <bgColor indexed="65"/>
        </patternFill>
      </fill>
    </dxf>
  </rfmt>
  <rfmt sheetId="2" sqref="K508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7" sheetId="2" source="L81" destination="M81" sourceSheetId="2">
    <rfmt sheetId="2" sqref="M81" start="0" length="0">
      <dxf>
        <numFmt numFmtId="19" formatCode="m/d/yyyy"/>
      </dxf>
    </rfmt>
  </rm>
  <rm rId="118" sheetId="2" source="L195" destination="M195" sourceSheetId="2">
    <rfmt sheetId="2" sqref="M195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8" sId="2">
    <nc r="I188" t="inlineStr">
      <is>
        <t>passed</t>
      </is>
    </nc>
  </rcc>
  <rfmt sheetId="2" sqref="I188">
    <dxf>
      <fill>
        <patternFill patternType="none">
          <fgColor indexed="64"/>
          <bgColor indexed="65"/>
        </patternFill>
      </fill>
    </dxf>
  </rfmt>
  <rcc rId="4199" sId="2" numFmtId="19">
    <nc r="M188">
      <v>44811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0" sId="2" odxf="1" dxf="1">
    <oc r="A622">
      <f>HYPERLINK("https://hsdes.intel.com/resource/14013174040","14013174040")</f>
    </oc>
    <nc r="A622">
      <f>HYPERLINK("https://hsdes.intel.com/resource/14013174040","14013174040")</f>
    </nc>
    <odxf>
      <font>
        <u val="none"/>
        <color theme="0"/>
      </font>
    </odxf>
    <ndxf>
      <font>
        <u/>
        <color theme="10"/>
      </font>
    </ndxf>
  </rcc>
  <rcc rId="4201" sId="2" odxf="1" dxf="1">
    <oc r="A318">
      <f>HYPERLINK("https://hsdes.intel.com/resource/14013183837","14013183837")</f>
    </oc>
    <nc r="A318">
      <f>HYPERLINK("https://hsdes.intel.com/resource/14013183837","14013183837")</f>
    </nc>
    <odxf>
      <font>
        <u val="none"/>
        <color theme="0"/>
      </font>
    </odxf>
    <ndxf>
      <font>
        <u/>
        <color theme="10"/>
      </font>
    </ndxf>
  </rcc>
  <rcc rId="4202" sId="2" odxf="1" dxf="1">
    <oc r="A319">
      <f>HYPERLINK("https://hsdes.intel.com/resource/14013185372","14013185372")</f>
    </oc>
    <nc r="A319">
      <f>HYPERLINK("https://hsdes.intel.com/resource/14013185372","14013185372")</f>
    </nc>
    <odxf>
      <font>
        <u val="none"/>
        <color theme="0"/>
      </font>
    </odxf>
    <ndxf>
      <font>
        <u/>
        <color theme="10"/>
      </font>
    </ndxf>
  </rcc>
  <rcc rId="4203" sId="2" odxf="1" dxf="1">
    <oc r="A329">
      <f>HYPERLINK("https://hsdes.intel.com/resource/14013174120","14013174120")</f>
    </oc>
    <nc r="A329">
      <f>HYPERLINK("https://hsdes.intel.com/resource/14013174120","14013174120")</f>
    </nc>
    <odxf>
      <font>
        <u val="none"/>
        <color theme="0"/>
      </font>
    </odxf>
    <ndxf>
      <font>
        <u/>
        <color theme="10"/>
      </font>
    </ndxf>
  </rcc>
  <rcc rId="4204" sId="2" odxf="1" dxf="1">
    <oc r="A340">
      <f>HYPERLINK("https://hsdes.intel.com/resource/14013175503","14013175503")</f>
    </oc>
    <nc r="A340">
      <f>HYPERLINK("https://hsdes.intel.com/resource/14013175503","14013175503")</f>
    </nc>
    <odxf>
      <font>
        <color theme="0"/>
      </font>
    </odxf>
    <ndxf>
      <font>
        <color theme="10"/>
      </font>
    </ndxf>
  </rcc>
  <rcc rId="4205" sId="2" odxf="1" dxf="1">
    <oc r="A598">
      <f>HYPERLINK("https://hsdes.intel.com/resource/14013175486","14013175486")</f>
    </oc>
    <nc r="A598">
      <f>HYPERLINK("https://hsdes.intel.com/resource/14013175486","14013175486")</f>
    </nc>
    <odxf>
      <font>
        <u val="none"/>
        <color theme="0"/>
      </font>
    </odxf>
    <ndxf>
      <font>
        <u/>
        <color theme="10"/>
      </font>
    </ndxf>
  </rcc>
  <rcc rId="4206" sId="2" odxf="1" dxf="1">
    <oc r="A607">
      <f>HYPERLINK("https://hsdes.intel.com/resource/14013174685","14013174685")</f>
    </oc>
    <nc r="A607">
      <f>HYPERLINK("https://hsdes.intel.com/resource/14013174685","14013174685")</f>
    </nc>
    <odxf>
      <font>
        <u val="none"/>
        <color theme="0"/>
      </font>
    </odxf>
    <ndxf>
      <font>
        <u/>
        <color theme="10"/>
      </font>
    </ndxf>
  </rcc>
  <rcc rId="4207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  <rcc rId="4208" sId="2" numFmtId="19">
    <nc r="M607">
      <v>44811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9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cc rId="4210" sId="2" numFmtId="19">
    <nc r="M187">
      <v>44811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2">
    <nc r="J37" t="inlineStr">
      <is>
        <t>Savitha</t>
      </is>
    </nc>
  </rcc>
  <rfmt sheetId="2" sqref="J37">
    <dxf>
      <fill>
        <patternFill patternType="none">
          <fgColor indexed="64"/>
          <bgColor indexed="65"/>
        </patternFill>
      </fill>
    </dxf>
  </rfmt>
  <rcc rId="4212" sId="2">
    <nc r="J60" t="inlineStr">
      <is>
        <t>Savitha</t>
      </is>
    </nc>
  </rcc>
  <rcc rId="4213" sId="2">
    <nc r="J79" t="inlineStr">
      <is>
        <t>Savitha</t>
      </is>
    </nc>
  </rcc>
  <rcc rId="4214" sId="2">
    <nc r="J80" t="inlineStr">
      <is>
        <t>Savitha</t>
      </is>
    </nc>
  </rcc>
  <rcc rId="4215" sId="2">
    <nc r="J81" t="inlineStr">
      <is>
        <t>Savitha</t>
      </is>
    </nc>
  </rcc>
  <rcc rId="4216" sId="2">
    <nc r="J82" t="inlineStr">
      <is>
        <t>Savitha</t>
      </is>
    </nc>
  </rcc>
  <rcc rId="4217" sId="2">
    <nc r="J84" t="inlineStr">
      <is>
        <t>Savitha</t>
      </is>
    </nc>
  </rcc>
  <rcc rId="4218" sId="2">
    <nc r="J85" t="inlineStr">
      <is>
        <t>Savitha</t>
      </is>
    </nc>
  </rcc>
  <rcc rId="4219" sId="2">
    <nc r="J86" t="inlineStr">
      <is>
        <t>Savitha</t>
      </is>
    </nc>
  </rcc>
  <rcc rId="4220" sId="2">
    <nc r="J87" t="inlineStr">
      <is>
        <t>Savitha</t>
      </is>
    </nc>
  </rcc>
  <rcc rId="4221" sId="2">
    <nc r="J88" t="inlineStr">
      <is>
        <t>Savitha</t>
      </is>
    </nc>
  </rcc>
  <rcc rId="4222" sId="2">
    <nc r="J89" t="inlineStr">
      <is>
        <t>Savitha</t>
      </is>
    </nc>
  </rcc>
  <rcc rId="4223" sId="2">
    <nc r="J102" t="inlineStr">
      <is>
        <t>Savitha</t>
      </is>
    </nc>
  </rcc>
  <rcc rId="4224" sId="2">
    <nc r="J191" t="inlineStr">
      <is>
        <t>Savitha</t>
      </is>
    </nc>
  </rcc>
  <rcc rId="4225" sId="2">
    <nc r="J195" t="inlineStr">
      <is>
        <t>Savitha</t>
      </is>
    </nc>
  </rcc>
  <rcc rId="4226" sId="2">
    <nc r="J196" t="inlineStr">
      <is>
        <t>Savitha</t>
      </is>
    </nc>
  </rcc>
  <rcc rId="4227" sId="2">
    <nc r="J299" t="inlineStr">
      <is>
        <t>Savitha</t>
      </is>
    </nc>
  </rcc>
  <rcc rId="4228" sId="2">
    <nc r="J303" t="inlineStr">
      <is>
        <t>Savitha</t>
      </is>
    </nc>
  </rcc>
  <rcc rId="4229" sId="2">
    <nc r="J323" t="inlineStr">
      <is>
        <t>Savitha</t>
      </is>
    </nc>
  </rcc>
  <rcc rId="4230" sId="2">
    <nc r="J326" t="inlineStr">
      <is>
        <t>Savitha</t>
      </is>
    </nc>
  </rcc>
  <rcc rId="4231" sId="2">
    <nc r="J393" t="inlineStr">
      <is>
        <t>Savitha</t>
      </is>
    </nc>
  </rcc>
  <rcc rId="4232" sId="2">
    <nc r="J397" t="inlineStr">
      <is>
        <t>Savitha</t>
      </is>
    </nc>
  </rcc>
  <rcc rId="4233" sId="2">
    <nc r="J398" t="inlineStr">
      <is>
        <t>Savitha</t>
      </is>
    </nc>
  </rcc>
  <rcc rId="4234" sId="2">
    <nc r="J402" t="inlineStr">
      <is>
        <t>Savitha</t>
      </is>
    </nc>
  </rcc>
  <rcc rId="4235" sId="2">
    <nc r="J403" t="inlineStr">
      <is>
        <t>Savitha</t>
      </is>
    </nc>
  </rcc>
  <rcc rId="4236" sId="2">
    <nc r="J404" t="inlineStr">
      <is>
        <t>Savitha</t>
      </is>
    </nc>
  </rcc>
  <rcc rId="4237" sId="2">
    <nc r="J411" t="inlineStr">
      <is>
        <t>Savitha</t>
      </is>
    </nc>
  </rcc>
  <rcc rId="4238" sId="2">
    <nc r="J435" t="inlineStr">
      <is>
        <t>Savitha</t>
      </is>
    </nc>
  </rcc>
  <rcc rId="4239" sId="2">
    <nc r="J447" t="inlineStr">
      <is>
        <t>Savitha</t>
      </is>
    </nc>
  </rcc>
  <rcc rId="4240" sId="2">
    <nc r="J533" t="inlineStr">
      <is>
        <t>Savitha</t>
      </is>
    </nc>
  </rcc>
  <rcc rId="4241" sId="2">
    <nc r="J577" t="inlineStr">
      <is>
        <t>Savitha</t>
      </is>
    </nc>
  </rcc>
  <rcc rId="4242" sId="2">
    <nc r="J581" t="inlineStr">
      <is>
        <t>Savitha</t>
      </is>
    </nc>
  </rcc>
  <rcc rId="4243" sId="2">
    <nc r="J584" t="inlineStr">
      <is>
        <t>Savitha</t>
      </is>
    </nc>
  </rcc>
  <rcc rId="4244" sId="2">
    <nc r="J585" t="inlineStr">
      <is>
        <t>Savitha</t>
      </is>
    </nc>
  </rcc>
  <rcc rId="4245" sId="2">
    <nc r="J601" t="inlineStr">
      <is>
        <t>Savitha</t>
      </is>
    </nc>
  </rcc>
  <rcc rId="4246" sId="2">
    <nc r="J602" t="inlineStr">
      <is>
        <t>Savitha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7" sId="2">
    <oc r="J16" t="inlineStr">
      <is>
        <t>Gopika</t>
      </is>
    </oc>
    <nc r="J16" t="inlineStr">
      <is>
        <t>Divya</t>
      </is>
    </nc>
  </rcc>
  <rcc rId="4248" sId="2">
    <oc r="J17" t="inlineStr">
      <is>
        <t>Gopika</t>
      </is>
    </oc>
    <nc r="J17" t="inlineStr">
      <is>
        <t>Divya</t>
      </is>
    </nc>
  </rcc>
  <rcc rId="4249" sId="2">
    <oc r="J18" t="inlineStr">
      <is>
        <t>Gopika</t>
      </is>
    </oc>
    <nc r="J18" t="inlineStr">
      <is>
        <t>Divya</t>
      </is>
    </nc>
  </rcc>
  <rcc rId="4250" sId="2">
    <oc r="J19" t="inlineStr">
      <is>
        <t>Gopika</t>
      </is>
    </oc>
    <nc r="J19" t="inlineStr">
      <is>
        <t>Divya</t>
      </is>
    </nc>
  </rcc>
  <rcc rId="4251" sId="2">
    <oc r="J20" t="inlineStr">
      <is>
        <t>Gopika</t>
      </is>
    </oc>
    <nc r="J20" t="inlineStr">
      <is>
        <t>Divya</t>
      </is>
    </nc>
  </rcc>
  <rcc rId="4252" sId="2">
    <oc r="J21" t="inlineStr">
      <is>
        <t>Gopika</t>
      </is>
    </oc>
    <nc r="J21" t="inlineStr">
      <is>
        <t>Divya</t>
      </is>
    </nc>
  </rcc>
  <rcc rId="4253" sId="2">
    <oc r="J22" t="inlineStr">
      <is>
        <t>Gopika</t>
      </is>
    </oc>
    <nc r="J22" t="inlineStr">
      <is>
        <t>Divya</t>
      </is>
    </nc>
  </rcc>
  <rcc rId="4254" sId="2">
    <oc r="J74" t="inlineStr">
      <is>
        <t>Gopika</t>
      </is>
    </oc>
    <nc r="J74" t="inlineStr">
      <is>
        <t>Divya</t>
      </is>
    </nc>
  </rcc>
  <rcc rId="4255" sId="2">
    <oc r="J76" t="inlineStr">
      <is>
        <t>Gopika</t>
      </is>
    </oc>
    <nc r="J76" t="inlineStr">
      <is>
        <t>Divya</t>
      </is>
    </nc>
  </rcc>
  <rcc rId="4256" sId="2">
    <oc r="J169" t="inlineStr">
      <is>
        <t>Gopika</t>
      </is>
    </oc>
    <nc r="J169" t="inlineStr">
      <is>
        <t>Divya</t>
      </is>
    </nc>
  </rcc>
  <rcc rId="4257" sId="2">
    <oc r="J189" t="inlineStr">
      <is>
        <t>Gopika</t>
      </is>
    </oc>
    <nc r="J189" t="inlineStr">
      <is>
        <t>Divya</t>
      </is>
    </nc>
  </rcc>
  <rcc rId="4258" sId="2">
    <oc r="J243" t="inlineStr">
      <is>
        <t>Gopika</t>
      </is>
    </oc>
    <nc r="J243" t="inlineStr">
      <is>
        <t>Divya</t>
      </is>
    </nc>
  </rcc>
  <rcc rId="4259" sId="2">
    <oc r="J333" t="inlineStr">
      <is>
        <t>Gopika</t>
      </is>
    </oc>
    <nc r="J333" t="inlineStr">
      <is>
        <t>Divya</t>
      </is>
    </nc>
  </rcc>
  <rcc rId="4260" sId="2">
    <oc r="J388" t="inlineStr">
      <is>
        <t>Gopika</t>
      </is>
    </oc>
    <nc r="J388" t="inlineStr">
      <is>
        <t>Divya</t>
      </is>
    </nc>
  </rcc>
  <rcc rId="4261" sId="2">
    <oc r="J412" t="inlineStr">
      <is>
        <t>Gopika</t>
      </is>
    </oc>
    <nc r="J412" t="inlineStr">
      <is>
        <t>Divya</t>
      </is>
    </nc>
  </rcc>
  <rcc rId="4262" sId="2">
    <oc r="J417" t="inlineStr">
      <is>
        <t>Gopika</t>
      </is>
    </oc>
    <nc r="J417" t="inlineStr">
      <is>
        <t>Divya</t>
      </is>
    </nc>
  </rcc>
  <rcc rId="4263" sId="2">
    <oc r="J418" t="inlineStr">
      <is>
        <t>Gopika</t>
      </is>
    </oc>
    <nc r="J418" t="inlineStr">
      <is>
        <t>Divya</t>
      </is>
    </nc>
  </rcc>
  <rcc rId="4264" sId="2">
    <oc r="J420" t="inlineStr">
      <is>
        <t>Gopika</t>
      </is>
    </oc>
    <nc r="J420" t="inlineStr">
      <is>
        <t>Divya</t>
      </is>
    </nc>
  </rcc>
  <rcc rId="4265" sId="2">
    <oc r="J534" t="inlineStr">
      <is>
        <t>Gopika</t>
      </is>
    </oc>
    <nc r="J534" t="inlineStr">
      <is>
        <t>Divya</t>
      </is>
    </nc>
  </rcc>
  <rcc rId="4266" sId="2">
    <oc r="J552" t="inlineStr">
      <is>
        <t>Gopika</t>
      </is>
    </oc>
    <nc r="J552" t="inlineStr">
      <is>
        <t>Divya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4270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1" sId="2" odxf="1" dxf="1">
    <oc r="A343">
      <f>HYPERLINK("https://hsdes.intel.com/resource/14013179183","14013179183")</f>
    </oc>
    <nc r="A343">
      <f>HYPERLINK("https://hsdes.intel.com/resource/14013179183","14013179183")</f>
    </nc>
    <odxf>
      <font>
        <u val="none"/>
        <color theme="0"/>
      </font>
    </odxf>
    <ndxf>
      <font>
        <u/>
        <color theme="10"/>
      </font>
    </ndxf>
  </rcc>
  <rcc rId="4272" sId="2" odxf="1" dxf="1">
    <oc r="A344">
      <f>HYPERLINK("https://hsdes.intel.com/resource/14013184407","14013184407")</f>
    </oc>
    <nc r="A344">
      <f>HYPERLINK("https://hsdes.intel.com/resource/14013184407","14013184407")</f>
    </nc>
    <odxf>
      <font>
        <u val="none"/>
        <color theme="0"/>
      </font>
    </odxf>
    <ndxf>
      <font>
        <u/>
        <color theme="10"/>
      </font>
    </ndxf>
  </rcc>
  <rcc rId="4273" sId="2" odxf="1" dxf="1">
    <oc r="A345">
      <f>HYPERLINK("https://hsdes.intel.com/resource/14013185476","14013185476")</f>
    </oc>
    <nc r="A345">
      <f>HYPERLINK("https://hsdes.intel.com/resource/14013185476","14013185476")</f>
    </nc>
    <odxf>
      <font>
        <u val="none"/>
        <color theme="0"/>
      </font>
    </odxf>
    <ndxf>
      <font>
        <u/>
        <color theme="10"/>
      </font>
    </ndxf>
  </rcc>
  <rcc rId="4274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4275" sId="2">
    <nc r="I344" t="inlineStr">
      <is>
        <t>passed</t>
      </is>
    </nc>
  </rcc>
  <rfmt sheetId="2" sqref="I344">
    <dxf>
      <fill>
        <patternFill patternType="none">
          <fgColor indexed="64"/>
          <bgColor indexed="65"/>
        </patternFill>
      </fill>
    </dxf>
  </rfmt>
  <rcc rId="4276" sId="2">
    <nc r="I345" t="inlineStr">
      <is>
        <t>passed</t>
      </is>
    </nc>
  </rcc>
  <rfmt sheetId="2" sqref="I345">
    <dxf>
      <fill>
        <patternFill patternType="none">
          <fgColor indexed="64"/>
          <bgColor indexed="65"/>
        </patternFill>
      </fill>
    </dxf>
  </rfmt>
  <rcc rId="4277" sId="2" numFmtId="19">
    <nc r="M343">
      <v>44811</v>
    </nc>
  </rcc>
  <rcc rId="4278" sId="2" numFmtId="19">
    <nc r="M344">
      <v>44811</v>
    </nc>
  </rcc>
  <rcc rId="4279" sId="2" numFmtId="19">
    <nc r="M345">
      <v>44811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>
    <nc r="I288" t="inlineStr">
      <is>
        <t>passed</t>
      </is>
    </nc>
  </rcc>
  <rfmt sheetId="2" sqref="I288">
    <dxf>
      <fill>
        <patternFill patternType="none">
          <fgColor indexed="64"/>
          <bgColor indexed="65"/>
        </patternFill>
      </fill>
    </dxf>
  </rfmt>
  <rcc rId="4281" sId="2" numFmtId="19">
    <nc r="M288">
      <v>44811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2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4283" sId="2" numFmtId="19">
    <nc r="M318">
      <v>44811</v>
    </nc>
  </rcc>
  <rcc rId="4284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cc rId="4285" sId="2" numFmtId="19">
    <nc r="M319">
      <v>44811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4287" sId="2" numFmtId="19">
    <nc r="M405">
      <v>44811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2" odxf="1" dxf="1">
    <oc r="B577">
      <f>HYPERLINK("https://hsdes.intel.com/resource/14013179047","14013179047")</f>
    </oc>
    <nc r="B577">
      <f>HYPERLINK("https://hsdes.intel.com/resource/14013179047","14013179047")</f>
    </nc>
    <odxf>
      <font>
        <u val="none"/>
        <color theme="0"/>
      </font>
    </odxf>
    <ndxf>
      <font>
        <u/>
        <color theme="10"/>
      </font>
    </ndxf>
  </rcc>
  <rcc rId="122" sId="2" odxf="1" dxf="1">
    <oc r="B299">
      <f>HYPERLINK("https://hsdes.intel.com/resource/14013178166","14013178166")</f>
    </oc>
    <nc r="B299">
      <f>HYPERLINK("https://hsdes.intel.com/resource/14013178166","14013178166")</f>
    </nc>
    <odxf>
      <font>
        <u val="none"/>
        <color theme="0"/>
      </font>
    </odxf>
    <ndxf>
      <font>
        <u/>
        <color theme="10"/>
      </font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0" sId="2">
    <nc r="I444" t="inlineStr">
      <is>
        <t>passed</t>
      </is>
    </nc>
  </rcc>
  <rfmt sheetId="2" sqref="I444">
    <dxf>
      <fill>
        <patternFill patternType="none">
          <fgColor indexed="64"/>
          <bgColor indexed="65"/>
        </patternFill>
      </fill>
    </dxf>
  </rfmt>
  <rcc rId="4291" sId="2" numFmtId="19">
    <nc r="M444">
      <v>44811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2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4293" sId="2" numFmtId="19">
    <nc r="M281">
      <v>44811</v>
    </nc>
  </rcc>
  <rcc rId="4294" sId="2" odxf="1" dxf="1">
    <oc r="B183">
      <f>HYPERLINK("https://hsdes.intel.com/resource/14013174845","14013174845")</f>
    </oc>
    <nc r="B183">
      <f>HYPERLINK("https://hsdes.intel.com/resource/14013174845","14013174845")</f>
    </nc>
    <odxf>
      <font>
        <u val="none"/>
        <color theme="0"/>
      </font>
    </odxf>
    <ndxf>
      <font>
        <u/>
        <color theme="10"/>
      </font>
    </ndxf>
  </rcc>
  <rcc rId="4295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4296" sId="2" numFmtId="19">
    <nc r="M268">
      <v>44811</v>
    </nc>
  </rcc>
  <rcc rId="4297" sId="2">
    <nc r="I41" t="inlineStr">
      <is>
        <t>passed</t>
      </is>
    </nc>
  </rcc>
  <rfmt sheetId="2" sqref="I41">
    <dxf>
      <fill>
        <patternFill patternType="none">
          <fgColor indexed="64"/>
          <bgColor indexed="65"/>
        </patternFill>
      </fill>
    </dxf>
  </rfmt>
  <rcc rId="4298" sId="2" numFmtId="19">
    <nc r="M41">
      <v>44811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>
    <nc r="I445" t="inlineStr">
      <is>
        <t>passed</t>
      </is>
    </nc>
  </rcc>
  <rfmt sheetId="2" sqref="I445">
    <dxf>
      <fill>
        <patternFill patternType="none">
          <fgColor indexed="64"/>
          <bgColor indexed="65"/>
        </patternFill>
      </fill>
    </dxf>
  </rfmt>
  <rcc rId="4300" sId="2" numFmtId="19">
    <nc r="M445">
      <v>44811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19">
    <nc r="M211">
      <v>44811</v>
    </nc>
  </rcc>
  <rcc rId="4304" sId="2" numFmtId="19">
    <nc r="M212">
      <v>44811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5" sId="2">
    <nc r="I448" t="inlineStr">
      <is>
        <t>passed</t>
      </is>
    </nc>
  </rcc>
  <rfmt sheetId="2" sqref="I448">
    <dxf>
      <fill>
        <patternFill patternType="none">
          <fgColor indexed="64"/>
          <bgColor indexed="65"/>
        </patternFill>
      </fill>
    </dxf>
  </rfmt>
  <rcc rId="4306" sId="2" numFmtId="19">
    <nc r="M448">
      <v>44811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430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4309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310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>
    <nc r="I573" t="inlineStr">
      <is>
        <t>passed</t>
      </is>
    </nc>
  </rcc>
  <rfmt sheetId="2" sqref="I573">
    <dxf>
      <fill>
        <patternFill patternType="none">
          <fgColor indexed="64"/>
          <bgColor indexed="65"/>
        </patternFill>
      </fill>
    </dxf>
  </rfmt>
  <rcc rId="4312" sId="2" numFmtId="19">
    <nc r="M573">
      <v>44811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odxf="1" dxf="1">
    <oc r="A464">
      <f>HYPERLINK("https://hsdes.intel.com/resource/14013183869","14013183869")</f>
    </oc>
    <nc r="A464">
      <f>HYPERLINK("https://hsdes.intel.com/resource/14013183869","14013183869")</f>
    </nc>
    <odxf>
      <font>
        <u val="none"/>
        <color theme="0"/>
      </font>
    </odxf>
    <ndxf>
      <font>
        <u/>
        <color theme="10"/>
      </font>
    </ndxf>
  </rcc>
  <rcc rId="4314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4315" sId="2" numFmtId="19">
    <nc r="M464">
      <v>44811</v>
    </nc>
  </rcc>
  <rcc rId="4316" sId="2" odxf="1" dxf="1">
    <oc r="A465">
      <f>HYPERLINK("https://hsdes.intel.com/resource/14013185374","14013185374")</f>
    </oc>
    <nc r="A465">
      <f>HYPERLINK("https://hsdes.intel.com/resource/14013185374","14013185374")</f>
    </nc>
    <odxf>
      <font>
        <u val="none"/>
        <color theme="0"/>
      </font>
    </odxf>
    <ndxf>
      <font>
        <u/>
        <color theme="10"/>
      </font>
    </ndxf>
  </rcc>
  <rcc rId="4317" sId="2" odxf="1" dxf="1">
    <oc r="A530">
      <f>HYPERLINK("https://hsdes.intel.com/resource/14013178190","14013178190")</f>
    </oc>
    <nc r="A530">
      <f>HYPERLINK("https://hsdes.intel.com/resource/14013178190","14013178190")</f>
    </nc>
    <odxf>
      <font>
        <u val="none"/>
        <color theme="0"/>
      </font>
    </odxf>
    <ndxf>
      <font>
        <u/>
        <color theme="10"/>
      </font>
    </ndxf>
  </rcc>
  <rcc rId="4318" sId="2" odxf="1" dxf="1">
    <oc r="A430">
      <f>HYPERLINK("https://hsdes.intel.com/resource/14013179157","14013179157")</f>
    </oc>
    <nc r="A430">
      <f>HYPERLINK("https://hsdes.intel.com/resource/14013179157","14013179157")</f>
    </nc>
    <odxf>
      <font>
        <u val="none"/>
        <color theme="0"/>
      </font>
    </odxf>
    <ndxf>
      <font>
        <u/>
        <color theme="10"/>
      </font>
    </ndxf>
  </rcc>
  <rcc rId="4319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 val="none"/>
        <color theme="0"/>
      </font>
    </odxf>
    <ndxf>
      <font>
        <u/>
        <color theme="10"/>
      </font>
    </ndxf>
  </rcc>
  <rcc rId="4320" sId="2" xfDxf="1" dxf="1">
    <oc r="C495" t="inlineStr">
      <is>
        <t>Verify System notification tones in OS</t>
      </is>
    </oc>
    <nc r="C495" t="inlineStr">
      <is>
        <t>When booting into OS and detecting changes in OS should trigger notification tones</t>
      </is>
    </nc>
    <ndxf>
      <font>
        <sz val="9"/>
        <color rgb="FF000000"/>
        <name val="Times New Roman"/>
        <family val="1"/>
        <scheme val="none"/>
      </font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 odxf="1" dxf="1">
    <oc r="A593">
      <f>HYPERLINK("https://hsdes.intel.com/resource/14013157460","14013157460")</f>
    </oc>
    <nc r="A593">
      <f>HYPERLINK("https://hsdes.intel.com/resource/14013157460","14013157460")</f>
    </nc>
    <odxf>
      <font>
        <u val="none"/>
        <color theme="0"/>
      </font>
    </odxf>
    <ndxf>
      <font>
        <u/>
        <color theme="10"/>
      </font>
    </ndxf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1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cc rId="4322" sId="2" numFmtId="19">
    <nc r="M611">
      <v>44811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>
    <nc r="I552" t="inlineStr">
      <is>
        <t>passed</t>
      </is>
    </nc>
  </rcc>
  <rfmt sheetId="2" sqref="I552">
    <dxf>
      <fill>
        <patternFill patternType="none">
          <fgColor indexed="64"/>
          <bgColor indexed="65"/>
        </patternFill>
      </fill>
    </dxf>
  </rfmt>
  <rcc rId="4324" sId="2" numFmtId="19">
    <nc r="M552">
      <v>44811</v>
    </nc>
  </rcc>
  <rdn rId="0" localSheetId="2" customView="1" name="Z_B556A006_B09E_4BF3_BAAC_7914FDE21394_.wvu.Cols" hidden="1" oldHidden="1">
    <formula>Test_Data!$D:$H</formula>
  </rdn>
  <rdn rId="0" localSheetId="2" customView="1" name="Z_B556A006_B09E_4BF3_BAAC_7914FDE21394_.wvu.FilterData" hidden="1" oldHidden="1">
    <formula>Test_Data!$A$1:$V$623</formula>
  </rdn>
  <rcv guid="{B556A006-B09E-4BF3-BAAC-7914FDE21394}" action="add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  <rcc rId="4328" sId="2" numFmtId="19">
    <nc r="M495">
      <v>44811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9" sId="2">
    <nc r="I64" t="inlineStr">
      <is>
        <t>passed</t>
      </is>
    </nc>
  </rcc>
  <rfmt sheetId="2" sqref="I64">
    <dxf>
      <fill>
        <patternFill patternType="none">
          <fgColor indexed="64"/>
          <bgColor indexed="65"/>
        </patternFill>
      </fill>
    </dxf>
  </rfmt>
  <rcc rId="4330" sId="2" numFmtId="19">
    <nc r="M64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3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4334" sId="2" numFmtId="19">
    <nc r="M63">
      <v>44811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>
    <nc r="I493" t="inlineStr">
      <is>
        <t>passed</t>
      </is>
    </nc>
  </rcc>
  <rfmt sheetId="2" sqref="I493">
    <dxf>
      <fill>
        <patternFill patternType="none">
          <fgColor indexed="64"/>
          <bgColor indexed="65"/>
        </patternFill>
      </fill>
    </dxf>
  </rfmt>
  <rcc rId="4336" sId="2" numFmtId="19">
    <nc r="M493">
      <v>44811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7" sId="2">
    <nc r="I534" t="inlineStr">
      <is>
        <t>passed</t>
      </is>
    </nc>
  </rcc>
  <rfmt sheetId="2" sqref="I534">
    <dxf>
      <fill>
        <patternFill patternType="none">
          <fgColor indexed="64"/>
          <bgColor indexed="65"/>
        </patternFill>
      </fill>
    </dxf>
  </rfmt>
  <rcc rId="4338" sId="2" numFmtId="19">
    <nc r="M534">
      <v>44811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9" sId="2">
    <nc r="J32" t="inlineStr">
      <is>
        <t>Ramya</t>
      </is>
    </nc>
  </rcc>
  <rfmt sheetId="2" sqref="J32">
    <dxf>
      <fill>
        <patternFill patternType="none">
          <fgColor indexed="64"/>
          <bgColor indexed="65"/>
        </patternFill>
      </fill>
    </dxf>
  </rfmt>
  <rcc rId="4340" sId="2">
    <nc r="J34" t="inlineStr">
      <is>
        <t>Ramya</t>
      </is>
    </nc>
  </rcc>
  <rcc rId="4341" sId="2">
    <nc r="J42" t="inlineStr">
      <is>
        <t>Ramya</t>
      </is>
    </nc>
  </rcc>
  <rcc rId="4342" sId="2">
    <nc r="J52" t="inlineStr">
      <is>
        <t>Ramya</t>
      </is>
    </nc>
  </rcc>
  <rcc rId="4343" sId="2">
    <nc r="J58" t="inlineStr">
      <is>
        <t>Ramya</t>
      </is>
    </nc>
  </rcc>
  <rcc rId="4344" sId="2">
    <nc r="J59" t="inlineStr">
      <is>
        <t>Ramya</t>
      </is>
    </nc>
  </rcc>
  <rcc rId="4345" sId="2">
    <nc r="J104" t="inlineStr">
      <is>
        <t>Ramya</t>
      </is>
    </nc>
  </rcc>
  <rcc rId="4346" sId="2">
    <nc r="J148" t="inlineStr">
      <is>
        <t>Ramya</t>
      </is>
    </nc>
  </rcc>
  <rcc rId="4347" sId="2">
    <nc r="J154" t="inlineStr">
      <is>
        <t>Ramya</t>
      </is>
    </nc>
  </rcc>
  <rcc rId="4348" sId="2">
    <nc r="J163" t="inlineStr">
      <is>
        <t>Ramya</t>
      </is>
    </nc>
  </rcc>
  <rcc rId="4349" sId="2">
    <nc r="J164" t="inlineStr">
      <is>
        <t>Ramya</t>
      </is>
    </nc>
  </rcc>
  <rcc rId="4350" sId="2">
    <nc r="J165" t="inlineStr">
      <is>
        <t>Ramya</t>
      </is>
    </nc>
  </rcc>
  <rcc rId="4351" sId="2">
    <nc r="J186" t="inlineStr">
      <is>
        <t>Ramya</t>
      </is>
    </nc>
  </rcc>
  <rcc rId="4352" sId="2">
    <nc r="J332" t="inlineStr">
      <is>
        <t>Ramya</t>
      </is>
    </nc>
  </rcc>
  <rcc rId="4353" sId="2">
    <nc r="J337" t="inlineStr">
      <is>
        <t>Ramya</t>
      </is>
    </nc>
  </rcc>
  <rcc rId="4354" sId="2">
    <nc r="J385" t="inlineStr">
      <is>
        <t>Ramya</t>
      </is>
    </nc>
  </rcc>
  <rcc rId="4355" sId="2">
    <nc r="J386" t="inlineStr">
      <is>
        <t>Ramya</t>
      </is>
    </nc>
  </rcc>
  <rcc rId="4356" sId="2">
    <nc r="J396" t="inlineStr">
      <is>
        <t>Ramya</t>
      </is>
    </nc>
  </rcc>
  <rcc rId="4357" sId="2">
    <nc r="J481" t="inlineStr">
      <is>
        <t>Ramya</t>
      </is>
    </nc>
  </rcc>
  <rcc rId="4358" sId="2">
    <nc r="J514" t="inlineStr">
      <is>
        <t>Ramya</t>
      </is>
    </nc>
  </rcc>
  <rcc rId="4359" sId="2">
    <nc r="J540" t="inlineStr">
      <is>
        <t>Ramya</t>
      </is>
    </nc>
  </rcc>
  <rcc rId="4360" sId="2">
    <nc r="J543" t="inlineStr">
      <is>
        <t>Ramya</t>
      </is>
    </nc>
  </rcc>
  <rcc rId="4361" sId="2">
    <nc r="J568" t="inlineStr">
      <is>
        <t>Ramya</t>
      </is>
    </nc>
  </rcc>
  <rcc rId="4362" sId="2">
    <nc r="J569" t="inlineStr">
      <is>
        <t>Ramya</t>
      </is>
    </nc>
  </rcc>
  <rcc rId="4363" sId="2">
    <nc r="J610" t="inlineStr">
      <is>
        <t>Ramya</t>
      </is>
    </nc>
  </rcc>
  <rcc rId="4364" sId="2">
    <nc r="J618" t="inlineStr">
      <is>
        <t>Ramya</t>
      </is>
    </nc>
  </rcc>
  <rcc rId="4365" sId="2">
    <nc r="J619" t="inlineStr">
      <is>
        <t>Ramya</t>
      </is>
    </nc>
  </rcc>
  <rcc rId="4366" sId="2">
    <nc r="J620" t="inlineStr">
      <is>
        <t>Ramya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7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4368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9" sId="2" odxf="1" dxf="1">
    <oc r="A410">
      <f>HYPERLINK("https://hsdes.intel.com/resource/14013175415","14013175415")</f>
    </oc>
    <nc r="A410">
      <f>HYPERLINK("https://hsdes.intel.com/resource/14013175415","14013175415")</f>
    </nc>
    <odxf>
      <font>
        <u val="none"/>
        <color theme="0"/>
      </font>
    </odxf>
    <ndxf>
      <font>
        <u/>
        <color theme="10"/>
      </font>
    </ndxf>
  </rcc>
  <rcc rId="4370" sId="2" odxf="1" dxf="1">
    <oc r="A416">
      <f>HYPERLINK("https://hsdes.intel.com/resource/14013174080","14013174080")</f>
    </oc>
    <nc r="A416">
      <f>HYPERLINK("https://hsdes.intel.com/resource/14013174080","14013174080")</f>
    </nc>
    <odxf>
      <font>
        <u val="none"/>
        <color theme="0"/>
      </font>
    </odxf>
    <ndxf>
      <font>
        <u/>
        <color theme="10"/>
      </font>
    </ndxf>
  </rcc>
  <rcc rId="4371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4372" sId="2" numFmtId="19">
    <nc r="M598">
      <v>44811</v>
    </nc>
  </rcc>
  <rcc rId="4373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cc rId="4374" sId="2">
    <nc r="L410" t="inlineStr">
      <is>
        <t>ignored step 19</t>
      </is>
    </nc>
  </rcc>
  <rfmt sheetId="2" sqref="L410">
    <dxf>
      <fill>
        <patternFill patternType="none">
          <fgColor indexed="64"/>
          <bgColor indexed="65"/>
        </patternFill>
      </fill>
    </dxf>
  </rfmt>
  <rcc rId="4375" sId="2" numFmtId="19">
    <nc r="M410">
      <v>44811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6" sId="2">
    <nc r="I32" t="inlineStr">
      <is>
        <t>passed</t>
      </is>
    </nc>
  </rcc>
  <rfmt sheetId="2" sqref="I32">
    <dxf>
      <fill>
        <patternFill patternType="none">
          <fgColor indexed="64"/>
          <bgColor indexed="65"/>
        </patternFill>
      </fill>
    </dxf>
  </rfmt>
  <rcc rId="4377" sId="2" numFmtId="19">
    <nc r="M32">
      <v>44811</v>
    </nc>
  </rcc>
  <rcc rId="4378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</dxf>
  </rfmt>
  <rcc rId="4379" sId="2" numFmtId="19">
    <nc r="M34">
      <v>44811</v>
    </nc>
  </rcc>
  <rcc rId="4380" sId="2">
    <nc r="I52" t="inlineStr">
      <is>
        <t>passed</t>
      </is>
    </nc>
  </rcc>
  <rfmt sheetId="2" sqref="I52">
    <dxf>
      <fill>
        <patternFill patternType="none">
          <fgColor indexed="64"/>
          <bgColor indexed="65"/>
        </patternFill>
      </fill>
    </dxf>
  </rfmt>
  <rfmt sheetId="2" sqref="I52">
    <dxf>
      <fill>
        <patternFill patternType="none">
          <fgColor indexed="64"/>
          <bgColor indexed="65"/>
        </patternFill>
      </fill>
    </dxf>
  </rfmt>
  <rcc rId="4381" sId="2" numFmtId="19">
    <nc r="M52">
      <v>44811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2" sId="2">
    <nc r="I396" t="inlineStr">
      <is>
        <t>passed</t>
      </is>
    </nc>
  </rcc>
  <rfmt sheetId="2" sqref="I396">
    <dxf>
      <fill>
        <patternFill patternType="none">
          <fgColor indexed="64"/>
          <bgColor indexed="65"/>
        </patternFill>
      </fill>
    </dxf>
  </rfmt>
  <rcc rId="4383" sId="2" numFmtId="19">
    <nc r="M396">
      <v>44811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4" sId="2">
    <nc r="I481" t="inlineStr">
      <is>
        <t>Passed</t>
      </is>
    </nc>
  </rcc>
  <rfmt sheetId="2" sqref="I481">
    <dxf>
      <fill>
        <patternFill patternType="none">
          <fgColor indexed="64"/>
          <bgColor indexed="65"/>
        </patternFill>
      </fill>
    </dxf>
  </rfmt>
  <rcc rId="4385" sId="2" numFmtId="19">
    <nc r="M481">
      <v>44811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6" sId="2">
    <nc r="I399" t="inlineStr">
      <is>
        <t>passed</t>
      </is>
    </nc>
  </rcc>
  <rfmt sheetId="2" sqref="I399">
    <dxf>
      <fill>
        <patternFill patternType="none">
          <fgColor indexed="64"/>
          <bgColor indexed="65"/>
        </patternFill>
      </fill>
    </dxf>
  </rfmt>
  <rcc rId="4387" sId="2" numFmtId="19">
    <nc r="M399">
      <v>44811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>
    <nc r="I104" t="inlineStr">
      <is>
        <t>passed</t>
      </is>
    </nc>
  </rcc>
  <rfmt sheetId="2" sqref="I104">
    <dxf>
      <fill>
        <patternFill patternType="none">
          <fgColor indexed="64"/>
          <bgColor indexed="65"/>
        </patternFill>
      </fill>
    </dxf>
  </rfmt>
  <rcc rId="4389" sId="2" numFmtId="19">
    <nc r="M104">
      <v>44811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</dxf>
  </rfmt>
  <rcc rId="4391" sId="2" numFmtId="19">
    <nc r="M186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4" sId="2" odxf="1" dxf="1">
    <oc r="A597">
      <f>HYPERLINK("https://hsdes.intel.com/resource/14013174576","14013174576")</f>
    </oc>
    <nc r="A597">
      <f>HYPERLINK("https://hsdes.intel.com/resource/14013174576","14013174576")</f>
    </nc>
    <odxf>
      <font>
        <u val="none"/>
        <color theme="0"/>
      </font>
    </odxf>
    <ndxf>
      <font>
        <u/>
        <color theme="10"/>
      </font>
    </ndxf>
  </rcc>
  <rcc rId="43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cc rId="4396" sId="2" numFmtId="19">
    <nc r="M317">
      <v>44811</v>
    </nc>
  </rcc>
  <rcc rId="4397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  <rcc rId="4398" sId="2" numFmtId="19">
    <nc r="M597">
      <v>44811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9" sId="2">
    <nc r="I610" t="inlineStr">
      <is>
        <t>passed</t>
      </is>
    </nc>
  </rcc>
  <rfmt sheetId="2" sqref="I610">
    <dxf>
      <fill>
        <patternFill patternType="none">
          <fgColor indexed="64"/>
          <bgColor indexed="65"/>
        </patternFill>
      </fill>
    </dxf>
  </rfmt>
  <rcc rId="4400" sId="2" numFmtId="19">
    <nc r="M610">
      <v>44811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  <rcc rId="4402" sId="2" numFmtId="19">
    <nc r="M550">
      <v>44811</v>
    </nc>
  </rcc>
  <rcc rId="4403" sId="2" odxf="1" dxf="1">
    <oc r="A549">
      <f>HYPERLINK("https://hsdes.intel.com/resource/14013174700","14013174700")</f>
    </oc>
    <nc r="A549">
      <f>HYPERLINK("https://hsdes.intel.com/resource/14013174700","14013174700")</f>
    </nc>
    <odxf>
      <font>
        <u val="none"/>
        <color theme="0"/>
      </font>
    </odxf>
    <ndxf>
      <font>
        <u/>
        <color theme="10"/>
      </font>
    </ndxf>
  </rcc>
  <rcc rId="4404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4405" sId="2" numFmtId="19">
    <nc r="M549">
      <v>44811</v>
    </nc>
  </rcc>
  <rcc rId="4406" sId="2" odxf="1" dxf="1">
    <oc r="A548">
      <f>HYPERLINK("https://hsdes.intel.com/resource/14013175476","14013175476")</f>
    </oc>
    <nc r="A548">
      <f>HYPERLINK("https://hsdes.intel.com/resource/14013175476","14013175476")</f>
    </nc>
    <odxf>
      <font>
        <u val="none"/>
        <color theme="0"/>
      </font>
    </odxf>
    <ndxf>
      <font>
        <u/>
        <color theme="10"/>
      </font>
    </ndxf>
  </rcc>
  <rcc rId="4407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4408" sId="2" numFmtId="19">
    <nc r="M548">
      <v>44811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9" sId="2">
    <nc r="I332" t="inlineStr">
      <is>
        <t>passed</t>
      </is>
    </nc>
  </rcc>
  <rfmt sheetId="2" sqref="I332">
    <dxf>
      <fill>
        <patternFill patternType="none">
          <fgColor indexed="64"/>
          <bgColor indexed="65"/>
        </patternFill>
      </fill>
    </dxf>
  </rfmt>
  <rcc rId="4410" sId="2" numFmtId="19">
    <nc r="M332">
      <v>44811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cc rId="127" sId="2" numFmtId="19">
    <nc r="M593">
      <v>44741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2">
    <nc r="I540" t="inlineStr">
      <is>
        <t>passed</t>
      </is>
    </nc>
  </rcc>
  <rfmt sheetId="2" sqref="I540">
    <dxf>
      <fill>
        <patternFill patternType="none">
          <fgColor indexed="64"/>
          <bgColor indexed="65"/>
        </patternFill>
      </fill>
    </dxf>
  </rfmt>
  <rcc rId="4412" sId="2" numFmtId="19">
    <nc r="M540">
      <v>44811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3" sId="2">
    <nc r="I16" t="inlineStr">
      <is>
        <t>passed</t>
      </is>
    </nc>
  </rcc>
  <rfmt sheetId="2" sqref="I16">
    <dxf>
      <fill>
        <patternFill patternType="none">
          <fgColor indexed="64"/>
          <bgColor indexed="65"/>
        </patternFill>
      </fill>
    </dxf>
  </rfmt>
  <rcc rId="4414" sId="2" numFmtId="19">
    <nc r="M16">
      <v>44811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5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4416" sId="2" numFmtId="19">
    <nc r="M62">
      <v>44811</v>
    </nc>
  </rcc>
  <rcc rId="4417" sId="2">
    <nc r="I119" t="inlineStr">
      <is>
        <t>Passed</t>
      </is>
    </nc>
  </rcc>
  <rfmt sheetId="2" sqref="I119">
    <dxf>
      <fill>
        <patternFill patternType="none">
          <fgColor indexed="64"/>
          <bgColor indexed="65"/>
        </patternFill>
      </fill>
    </dxf>
  </rfmt>
  <rcc rId="4418" sId="2">
    <nc r="I120" t="inlineStr">
      <is>
        <t>Passed</t>
      </is>
    </nc>
  </rcc>
  <rcc rId="4419" sId="2">
    <nc r="I121" t="inlineStr">
      <is>
        <t>Passed</t>
      </is>
    </nc>
  </rcc>
  <rcc rId="4420" sId="2" numFmtId="19">
    <nc r="M119">
      <v>44811</v>
    </nc>
  </rcc>
  <rcc rId="4421" sId="2" numFmtId="19">
    <nc r="M120">
      <v>44811</v>
    </nc>
  </rcc>
  <rcc rId="4422" sId="2" numFmtId="19">
    <nc r="M121">
      <v>44811</v>
    </nc>
  </rcc>
  <rcc rId="4423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4424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4425" sId="2" numFmtId="19">
    <nc r="M130">
      <v>44811</v>
    </nc>
  </rcc>
  <rcc rId="4426" sId="2" numFmtId="19">
    <nc r="M131">
      <v>44811</v>
    </nc>
  </rcc>
  <rcc rId="4427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4428" sId="2" numFmtId="19">
    <nc r="M133">
      <v>44811</v>
    </nc>
  </rcc>
  <rcc rId="4429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4430" sId="2">
    <nc r="I144" t="inlineStr">
      <is>
        <t>passed</t>
      </is>
    </nc>
  </rcc>
  <rcc rId="4431" sId="2">
    <nc r="I145" t="inlineStr">
      <is>
        <t>passed</t>
      </is>
    </nc>
  </rcc>
  <rcc rId="4432" sId="2" numFmtId="19">
    <nc r="M143">
      <v>44811</v>
    </nc>
  </rcc>
  <rcc rId="4433" sId="2" numFmtId="19">
    <nc r="M144">
      <v>44811</v>
    </nc>
  </rcc>
  <rcc rId="4434" sId="2" numFmtId="19">
    <nc r="M145">
      <v>44811</v>
    </nc>
  </rcc>
  <rcc rId="443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fmt sheetId="2" sqref="I149">
    <dxf>
      <fill>
        <patternFill patternType="none">
          <fgColor indexed="64"/>
          <bgColor indexed="65"/>
        </patternFill>
      </fill>
    </dxf>
  </rfmt>
  <rcc rId="4436" sId="2" numFmtId="19">
    <nc r="M149">
      <v>44811</v>
    </nc>
  </rcc>
  <rcc rId="443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cc rId="4438" sId="2" numFmtId="19">
    <nc r="M153">
      <v>44811</v>
    </nc>
  </rcc>
  <rcc rId="4439" sId="2">
    <nc r="I152" t="inlineStr">
      <is>
        <t>passed</t>
      </is>
    </nc>
  </rcc>
  <rfmt sheetId="2" sqref="I152">
    <dxf>
      <fill>
        <patternFill patternType="none">
          <fgColor indexed="64"/>
          <bgColor indexed="65"/>
        </patternFill>
      </fill>
    </dxf>
  </rfmt>
  <rfmt sheetId="2" sqref="I152">
    <dxf>
      <fill>
        <patternFill patternType="none">
          <fgColor indexed="64"/>
          <bgColor indexed="65"/>
        </patternFill>
      </fill>
    </dxf>
  </rfmt>
  <rcc rId="4440" sId="2" numFmtId="19">
    <nc r="M152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3" sId="2">
    <nc r="I17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4444" sId="2" numFmtId="19">
    <nc r="M17">
      <v>44811</v>
    </nc>
  </rcc>
  <rcc rId="4445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  <rcc rId="4446" sId="2" numFmtId="19">
    <nc r="M18">
      <v>44811</v>
    </nc>
  </rcc>
  <rcc rId="4447" sId="2">
    <nc r="I19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4448" sId="2" numFmtId="19">
    <nc r="M19">
      <v>44811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9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</dxf>
  </rfmt>
  <rfmt sheetId="2" sqref="I20">
    <dxf>
      <fill>
        <patternFill patternType="none">
          <fgColor indexed="64"/>
          <bgColor indexed="65"/>
        </patternFill>
      </fill>
    </dxf>
  </rfmt>
  <rcc rId="4450" sId="2" numFmtId="19">
    <nc r="M20">
      <v>44811</v>
    </nc>
  </rcc>
  <rcc rId="4451" sId="2">
    <oc r="I18" t="inlineStr">
      <is>
        <t>passed</t>
      </is>
    </oc>
    <nc r="I18"/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fmt sheetId="2" sqref="I21">
    <dxf>
      <fill>
        <patternFill patternType="none">
          <fgColor indexed="64"/>
          <bgColor indexed="65"/>
        </patternFill>
      </fill>
    </dxf>
  </rfmt>
  <rcc rId="4453" sId="2" numFmtId="19">
    <nc r="M21">
      <v>44811</v>
    </nc>
  </rcc>
  <rcc rId="4454" sId="2" odxf="1" dxf="1">
    <oc r="B22">
      <f>HYPERLINK("https://hsdes.intel.com/resource/14013157601","14013157601")</f>
    </oc>
    <nc r="B22">
      <f>HYPERLINK("https://hsdes.intel.com/resource/14013157601","14013157601")</f>
    </nc>
    <odxf>
      <font>
        <u val="none"/>
        <color theme="0"/>
      </font>
    </odxf>
    <ndxf>
      <font>
        <u/>
        <color theme="10"/>
      </font>
    </ndxf>
  </rcc>
  <rcc rId="4455" sId="2">
    <nc r="I22" t="inlineStr">
      <is>
        <t>passed</t>
      </is>
    </nc>
  </rcc>
  <rfmt sheetId="2" sqref="I22">
    <dxf>
      <fill>
        <patternFill patternType="none">
          <fgColor indexed="64"/>
          <bgColor indexed="65"/>
        </patternFill>
      </fill>
    </dxf>
  </rfmt>
  <rfmt sheetId="2" sqref="I22">
    <dxf>
      <fill>
        <patternFill patternType="none">
          <fgColor indexed="64"/>
          <bgColor indexed="65"/>
        </patternFill>
      </fill>
    </dxf>
  </rfmt>
  <rcc rId="4456" sId="2" numFmtId="19">
    <nc r="M22">
      <v>44811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9">
    <dxf>
      <fill>
        <patternFill patternType="none">
          <fgColor indexed="64"/>
          <bgColor indexed="65"/>
        </patternFill>
      </fill>
    </dxf>
  </rfmt>
  <rcc rId="4457" sId="2">
    <nc r="I109" t="inlineStr">
      <is>
        <t>Passed</t>
      </is>
    </nc>
  </rcc>
  <rcc rId="4458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9" sId="2">
    <nc r="I76" t="inlineStr">
      <is>
        <t>Passed</t>
      </is>
    </nc>
  </rcc>
  <rfmt sheetId="2" sqref="I76">
    <dxf>
      <fill>
        <patternFill patternType="none">
          <fgColor indexed="64"/>
          <bgColor indexed="65"/>
        </patternFill>
      </fill>
    </dxf>
  </rfmt>
  <rcc rId="4460" sId="2" numFmtId="19">
    <nc r="M76">
      <v>44811</v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2">
    <nc r="I189" t="inlineStr">
      <is>
        <t>passed</t>
      </is>
    </nc>
  </rcc>
  <rfmt sheetId="2" sqref="I189">
    <dxf>
      <fill>
        <patternFill patternType="none">
          <fgColor indexed="64"/>
          <bgColor indexed="65"/>
        </patternFill>
      </fill>
    </dxf>
  </rfmt>
  <rcc rId="4462" sId="2" numFmtId="19">
    <nc r="M189">
      <v>44811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3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4464" sId="2" numFmtId="19">
    <nc r="M141">
      <v>44811</v>
    </nc>
  </rcc>
  <rcc rId="446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4466" sId="2" numFmtId="19">
    <nc r="M135">
      <v>44811</v>
    </nc>
  </rcc>
  <rcc rId="4467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cc rId="4468" sId="2" numFmtId="19">
    <nc r="M147">
      <v>44811</v>
    </nc>
  </rcc>
  <rfmt sheetId="2" sqref="I256">
    <dxf>
      <fill>
        <patternFill patternType="none">
          <fgColor indexed="64"/>
          <bgColor indexed="65"/>
        </patternFill>
      </fill>
    </dxf>
  </rfmt>
  <rcc rId="4469" sId="2">
    <nc r="I256" t="inlineStr">
      <is>
        <t>passed</t>
      </is>
    </nc>
  </rcc>
  <rcc rId="4470" sId="2" numFmtId="19">
    <nc r="M256">
      <v>44811</v>
    </nc>
  </rcc>
  <rcc rId="4471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4472" sId="2" numFmtId="19">
    <nc r="M260">
      <v>44811</v>
    </nc>
  </rcc>
  <rcc rId="4473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4474" sId="2" numFmtId="19">
    <nc r="M261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cc rId="9" sId="2" numFmtId="19">
    <nc r="M502">
      <v>44741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129" sId="2" numFmtId="19">
    <nc r="M242">
      <v>44741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</dxf>
  </rfmt>
  <rcc rId="4478" sId="2" numFmtId="19">
    <nc r="M243">
      <v>44811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odxf="1" dxf="1">
    <oc r="A417">
      <f>HYPERLINK("https://hsdes.intel.com/resource/14013161300","14013161300")</f>
    </oc>
    <nc r="A417">
      <f>HYPERLINK("https://hsdes.intel.com/resource/14013161300","14013161300")</f>
    </nc>
    <odxf>
      <font>
        <u val="none"/>
        <color theme="0"/>
      </font>
    </odxf>
    <ndxf>
      <font>
        <u/>
        <color theme="10"/>
      </font>
    </ndxf>
  </rcc>
  <rcc rId="4482" sId="2">
    <nc r="I412" t="inlineStr">
      <is>
        <t>Passed</t>
      </is>
    </nc>
  </rcc>
  <rfmt sheetId="2" sqref="I412">
    <dxf>
      <fill>
        <patternFill patternType="none">
          <fgColor indexed="64"/>
          <bgColor indexed="65"/>
        </patternFill>
      </fill>
    </dxf>
  </rfmt>
  <rcc rId="4483" sId="2" numFmtId="19">
    <nc r="M412">
      <v>44811</v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>
    <nc r="I74" t="inlineStr">
      <is>
        <t>Passed</t>
      </is>
    </nc>
  </rcc>
  <rfmt sheetId="2" sqref="I74">
    <dxf>
      <fill>
        <patternFill patternType="none">
          <fgColor indexed="64"/>
          <bgColor indexed="65"/>
        </patternFill>
      </fill>
    </dxf>
  </rfmt>
  <rcc rId="4485" sId="2" numFmtId="19">
    <nc r="M74">
      <v>44811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6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4487" sId="2" numFmtId="19">
    <nc r="M136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0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1" sId="2" odxf="1" dxf="1">
    <oc r="A542">
      <f>HYPERLINK("https://hsdes.intel.com/resource/14013173952","14013173952")</f>
    </oc>
    <nc r="A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492" sId="2" odxf="1" dxf="1">
    <oc r="A406">
      <f>HYPERLINK("https://hsdes.intel.com/resource/14013175110","14013175110")</f>
    </oc>
    <nc r="A406">
      <f>HYPERLINK("https://hsdes.intel.com/resource/14013175110","14013175110")</f>
    </nc>
    <odxf>
      <font>
        <u val="none"/>
        <color theme="0"/>
      </font>
    </odxf>
    <ndxf>
      <font>
        <u/>
        <color theme="10"/>
      </font>
    </ndxf>
  </rcc>
  <rcc rId="4493" sId="2" odxf="1" dxf="1">
    <oc r="A391">
      <f>HYPERLINK("https://hsdes.intel.com/resource/14013158404","14013158404")</f>
    </oc>
    <nc r="A391">
      <f>HYPERLINK("https://hsdes.intel.com/resource/14013158404","14013158404")</f>
    </nc>
    <odxf>
      <font>
        <color theme="0"/>
      </font>
    </odxf>
    <ndxf>
      <font>
        <color theme="10"/>
      </font>
    </ndxf>
  </rcc>
  <rcc rId="4494" sId="2" odxf="1" dxf="1">
    <oc r="A424">
      <f>HYPERLINK("https://hsdes.intel.com/resource/22011834556","22011834556")</f>
    </oc>
    <nc r="A424">
      <f>HYPERLINK("https://hsdes.intel.com/resource/22011834556","22011834556")</f>
    </nc>
    <odxf>
      <font>
        <u val="none"/>
        <color theme="0"/>
      </font>
    </odxf>
    <ndxf>
      <font>
        <u/>
        <color theme="10"/>
      </font>
    </ndxf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5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4496" sId="2">
    <nc r="I60" t="inlineStr">
      <is>
        <t>Passed</t>
      </is>
    </nc>
  </rcc>
  <rcc rId="4497" sId="2">
    <nc r="I79" t="inlineStr">
      <is>
        <t>Passed</t>
      </is>
    </nc>
  </rcc>
  <rcc rId="4498" sId="2">
    <nc r="I80" t="inlineStr">
      <is>
        <t>Passed</t>
      </is>
    </nc>
  </rcc>
  <rcc rId="4499" sId="2">
    <nc r="I81" t="inlineStr">
      <is>
        <t>Passed</t>
      </is>
    </nc>
  </rcc>
  <rcc rId="4500" sId="2">
    <nc r="I82" t="inlineStr">
      <is>
        <t>Passed</t>
      </is>
    </nc>
  </rcc>
  <rcc rId="4501" sId="2">
    <nc r="I84" t="inlineStr">
      <is>
        <t>Passed</t>
      </is>
    </nc>
  </rcc>
  <rcc rId="4502" sId="2">
    <nc r="I85" t="inlineStr">
      <is>
        <t>Passed</t>
      </is>
    </nc>
  </rcc>
  <rcc rId="4503" sId="2">
    <nc r="I86" t="inlineStr">
      <is>
        <t>Passed</t>
      </is>
    </nc>
  </rcc>
  <rcc rId="4504" sId="2">
    <nc r="I87" t="inlineStr">
      <is>
        <t>Passed</t>
      </is>
    </nc>
  </rcc>
  <rcc rId="4505" sId="2">
    <nc r="I88" t="inlineStr">
      <is>
        <t>Passed</t>
      </is>
    </nc>
  </rcc>
  <rcc rId="4506" sId="2">
    <nc r="I89" t="inlineStr">
      <is>
        <t>Passed</t>
      </is>
    </nc>
  </rcc>
  <rcc rId="4507" sId="2">
    <nc r="I102" t="inlineStr">
      <is>
        <t>Passed</t>
      </is>
    </nc>
  </rcc>
  <rcc rId="4508" sId="2">
    <nc r="I191" t="inlineStr">
      <is>
        <t>Passed</t>
      </is>
    </nc>
  </rcc>
  <rcc rId="4509" sId="2">
    <nc r="I195" t="inlineStr">
      <is>
        <t>Passed</t>
      </is>
    </nc>
  </rcc>
  <rcc rId="4510" sId="2">
    <nc r="I196" t="inlineStr">
      <is>
        <t>Passed</t>
      </is>
    </nc>
  </rcc>
  <rcc rId="4511" sId="2">
    <nc r="I299" t="inlineStr">
      <is>
        <t>Passed</t>
      </is>
    </nc>
  </rcc>
  <rcc rId="4512" sId="2">
    <nc r="I303" t="inlineStr">
      <is>
        <t>Passed</t>
      </is>
    </nc>
  </rcc>
  <rcc rId="4513" sId="2">
    <nc r="I326" t="inlineStr">
      <is>
        <t>Passed</t>
      </is>
    </nc>
  </rcc>
  <rcc rId="4514" sId="2">
    <nc r="I393" t="inlineStr">
      <is>
        <t>Passed</t>
      </is>
    </nc>
  </rcc>
  <rcc rId="4515" sId="2">
    <nc r="I397" t="inlineStr">
      <is>
        <t>Passed</t>
      </is>
    </nc>
  </rcc>
  <rcc rId="4516" sId="2">
    <nc r="I402" t="inlineStr">
      <is>
        <t>Passed</t>
      </is>
    </nc>
  </rcc>
  <rcc rId="4517" sId="2">
    <nc r="I403" t="inlineStr">
      <is>
        <t>Passed</t>
      </is>
    </nc>
  </rcc>
  <rcc rId="4518" sId="2">
    <nc r="I404" t="inlineStr">
      <is>
        <t>Passed</t>
      </is>
    </nc>
  </rcc>
  <rcc rId="4519" sId="2">
    <nc r="I411" t="inlineStr">
      <is>
        <t>Passed</t>
      </is>
    </nc>
  </rcc>
  <rcc rId="4520" sId="2">
    <nc r="I435" t="inlineStr">
      <is>
        <t>Passed</t>
      </is>
    </nc>
  </rcc>
  <rcc rId="4521" sId="2">
    <nc r="I447" t="inlineStr">
      <is>
        <t>Passed</t>
      </is>
    </nc>
  </rcc>
  <rcc rId="4522" sId="2">
    <nc r="I533" t="inlineStr">
      <is>
        <t>Passed</t>
      </is>
    </nc>
  </rcc>
  <rcc rId="4523" sId="2">
    <nc r="I577" t="inlineStr">
      <is>
        <t>Passed</t>
      </is>
    </nc>
  </rcc>
  <rcc rId="4524" sId="2">
    <nc r="I581" t="inlineStr">
      <is>
        <t>Passed</t>
      </is>
    </nc>
  </rcc>
  <rcc rId="4525" sId="2">
    <nc r="I584" t="inlineStr">
      <is>
        <t>Passed</t>
      </is>
    </nc>
  </rcc>
  <rcc rId="4526" sId="2">
    <nc r="I585" t="inlineStr">
      <is>
        <t>Passed</t>
      </is>
    </nc>
  </rcc>
  <rcc rId="4527" sId="2">
    <nc r="I601" t="inlineStr">
      <is>
        <t>Passed</t>
      </is>
    </nc>
  </rcc>
  <rcc rId="4528" sId="2">
    <nc r="I602" t="inlineStr">
      <is>
        <t>Passed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4530" sId="2" numFmtId="19">
    <nc r="M391">
      <v>44811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1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4532" sId="2" numFmtId="19">
    <nc r="M388">
      <v>44811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131" sId="2" numFmtId="19">
    <nc r="M8">
      <v>44741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3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</dxf>
  </rfmt>
  <rcc rId="4534" sId="2" numFmtId="19">
    <nc r="M169">
      <v>44811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5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4536" sId="2" numFmtId="19">
    <nc r="M424">
      <v>44812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7" sId="2" odxf="1" dxf="1">
    <oc r="A596">
      <f>HYPERLINK("https://hsdes.intel.com/resource/14013174585","14013174585")</f>
    </oc>
    <nc r="A596">
      <f>HYPERLINK("https://hsdes.intel.com/resource/14013174585","14013174585")</f>
    </nc>
    <odxf>
      <font>
        <u val="none"/>
        <color theme="0"/>
      </font>
    </odxf>
    <ndxf>
      <font>
        <u/>
        <color theme="10"/>
      </font>
    </ndxf>
  </rcc>
  <rcc rId="4538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4539" sId="2" numFmtId="19">
    <nc r="M596">
      <v>44812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4541" sId="2" numFmtId="19">
    <nc r="M340">
      <v>44812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4">
    <dxf>
      <fill>
        <patternFill patternType="none">
          <fgColor indexed="64"/>
          <bgColor indexed="65"/>
        </patternFill>
      </fill>
    </dxf>
  </rfmt>
  <rcc rId="4542" sId="2">
    <nc r="J44" t="inlineStr">
      <is>
        <t>Bhanu</t>
      </is>
    </nc>
  </rcc>
  <rcc rId="4543" sId="2">
    <nc r="J45" t="inlineStr">
      <is>
        <t>Bhanu</t>
      </is>
    </nc>
  </rcc>
  <rcc rId="4544" sId="2">
    <nc r="J46" t="inlineStr">
      <is>
        <t>Bhanu</t>
      </is>
    </nc>
  </rcc>
  <rcc rId="4545" sId="2">
    <nc r="J47" t="inlineStr">
      <is>
        <t>Bhanu</t>
      </is>
    </nc>
  </rcc>
  <rcc rId="4546" sId="2">
    <nc r="J48" t="inlineStr">
      <is>
        <t>Bhanu</t>
      </is>
    </nc>
  </rcc>
  <rcc rId="4547" sId="2">
    <nc r="J49" t="inlineStr">
      <is>
        <t>Bhanu</t>
      </is>
    </nc>
  </rcc>
  <rcc rId="4548" sId="2">
    <nc r="J180" t="inlineStr">
      <is>
        <t>Bhanu</t>
      </is>
    </nc>
  </rcc>
  <rcc rId="4549" sId="2">
    <nc r="J259" t="inlineStr">
      <is>
        <t>Bhanu</t>
      </is>
    </nc>
  </rcc>
  <rcc rId="4550" sId="2">
    <nc r="J283" t="inlineStr">
      <is>
        <t>Bhanu</t>
      </is>
    </nc>
  </rcc>
  <rcc rId="4551" sId="2">
    <nc r="J284" t="inlineStr">
      <is>
        <t>Bhanu</t>
      </is>
    </nc>
  </rcc>
  <rcc rId="4552" sId="2">
    <nc r="J285" t="inlineStr">
      <is>
        <t>Bhanu</t>
      </is>
    </nc>
  </rcc>
  <rcc rId="4553" sId="2">
    <nc r="J286" t="inlineStr">
      <is>
        <t>Bhanu</t>
      </is>
    </nc>
  </rcc>
  <rcc rId="4554" sId="2">
    <nc r="J291" t="inlineStr">
      <is>
        <t>Bhanu</t>
      </is>
    </nc>
  </rcc>
  <rcc rId="4555" sId="2">
    <nc r="J313" t="inlineStr">
      <is>
        <t>Bhanu</t>
      </is>
    </nc>
  </rcc>
  <rcc rId="4556" sId="2">
    <nc r="J314" t="inlineStr">
      <is>
        <t>Bhanu</t>
      </is>
    </nc>
  </rcc>
  <rcc rId="4557" sId="2">
    <nc r="J315" t="inlineStr">
      <is>
        <t>Bhanu</t>
      </is>
    </nc>
  </rcc>
  <rcc rId="4558" sId="2">
    <nc r="J316" t="inlineStr">
      <is>
        <t>Bhanu</t>
      </is>
    </nc>
  </rcc>
  <rcc rId="4559" sId="2">
    <nc r="J331" t="inlineStr">
      <is>
        <t>Bhanu</t>
      </is>
    </nc>
  </rcc>
  <rcc rId="4560" sId="2">
    <nc r="J342" t="inlineStr">
      <is>
        <t>Bhanu</t>
      </is>
    </nc>
  </rcc>
  <rcc rId="4561" sId="2">
    <nc r="J353" t="inlineStr">
      <is>
        <t>Bhanu</t>
      </is>
    </nc>
  </rcc>
  <rcc rId="4562" sId="2">
    <nc r="J354" t="inlineStr">
      <is>
        <t>Bhanu</t>
      </is>
    </nc>
  </rcc>
  <rcc rId="4563" sId="2">
    <nc r="J355" t="inlineStr">
      <is>
        <t>Bhanu</t>
      </is>
    </nc>
  </rcc>
  <rcc rId="4564" sId="2">
    <nc r="J356" t="inlineStr">
      <is>
        <t>Bhanu</t>
      </is>
    </nc>
  </rcc>
  <rcc rId="4565" sId="2">
    <nc r="J357" t="inlineStr">
      <is>
        <t>Bhanu</t>
      </is>
    </nc>
  </rcc>
  <rcc rId="4566" sId="2">
    <nc r="J358" t="inlineStr">
      <is>
        <t>Bhanu</t>
      </is>
    </nc>
  </rcc>
  <rcc rId="4567" sId="2">
    <nc r="J359" t="inlineStr">
      <is>
        <t>Bhanu</t>
      </is>
    </nc>
  </rcc>
  <rcc rId="4568" sId="2">
    <nc r="J360" t="inlineStr">
      <is>
        <t>Bhanu</t>
      </is>
    </nc>
  </rcc>
  <rcc rId="4569" sId="2">
    <nc r="J361" t="inlineStr">
      <is>
        <t>Bhanu</t>
      </is>
    </nc>
  </rcc>
  <rcc rId="4570" sId="2">
    <nc r="J362" t="inlineStr">
      <is>
        <t>Bhanu</t>
      </is>
    </nc>
  </rcc>
  <rcc rId="4571" sId="2">
    <nc r="J363" t="inlineStr">
      <is>
        <t>Bhanu</t>
      </is>
    </nc>
  </rcc>
  <rcc rId="4572" sId="2">
    <nc r="J364" t="inlineStr">
      <is>
        <t>Bhanu</t>
      </is>
    </nc>
  </rcc>
  <rcc rId="4573" sId="2">
    <nc r="J365" t="inlineStr">
      <is>
        <t>Bhanu</t>
      </is>
    </nc>
  </rcc>
  <rcc rId="4574" sId="2">
    <nc r="J366" t="inlineStr">
      <is>
        <t>Bhanu</t>
      </is>
    </nc>
  </rcc>
  <rcc rId="4575" sId="2">
    <nc r="J367" t="inlineStr">
      <is>
        <t>Bhanu</t>
      </is>
    </nc>
  </rcc>
  <rcc rId="4576" sId="2">
    <nc r="J368" t="inlineStr">
      <is>
        <t>Bhanu</t>
      </is>
    </nc>
  </rcc>
  <rcc rId="4577" sId="2">
    <nc r="J369" t="inlineStr">
      <is>
        <t>Bhanu</t>
      </is>
    </nc>
  </rcc>
  <rcc rId="4578" sId="2">
    <nc r="J491" t="inlineStr">
      <is>
        <t>Bhanu</t>
      </is>
    </nc>
  </rcc>
  <rcc rId="4579" sId="2">
    <nc r="J492" t="inlineStr">
      <is>
        <t>Bhanu</t>
      </is>
    </nc>
  </rcc>
  <rcc rId="4580" sId="2">
    <nc r="J553" t="inlineStr">
      <is>
        <t>Bhanu</t>
      </is>
    </nc>
  </rcc>
  <rcc rId="4581" sId="2">
    <nc r="J554" t="inlineStr">
      <is>
        <t>Bhanu</t>
      </is>
    </nc>
  </rcc>
  <rcc rId="4582" sId="2">
    <nc r="J555" t="inlineStr">
      <is>
        <t>Bhanu</t>
      </is>
    </nc>
  </rcc>
  <rcc rId="4583" sId="2">
    <nc r="J595" t="inlineStr">
      <is>
        <t>Bhanu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4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4585" sId="2" numFmtId="19">
    <nc r="M347">
      <v>44812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6" sId="2">
    <nc r="I543" t="inlineStr">
      <is>
        <t>passed</t>
      </is>
    </nc>
  </rcc>
  <rfmt sheetId="2" sqref="I543">
    <dxf>
      <fill>
        <patternFill patternType="none">
          <fgColor indexed="64"/>
          <bgColor indexed="65"/>
        </patternFill>
      </fill>
    </dxf>
  </rfmt>
  <rcc rId="4587" sId="2" numFmtId="19">
    <nc r="M543">
      <v>44812</v>
    </nc>
  </rcc>
  <rcc rId="4588" sId="2">
    <nc r="I514" t="inlineStr">
      <is>
        <t>passed</t>
      </is>
    </nc>
  </rcc>
  <rfmt sheetId="2" sqref="I514">
    <dxf>
      <fill>
        <patternFill patternType="none">
          <fgColor indexed="64"/>
          <bgColor indexed="65"/>
        </patternFill>
      </fill>
    </dxf>
  </rfmt>
  <rcc rId="4589" sId="2" numFmtId="19">
    <nc r="M514">
      <v>44812</v>
    </nc>
  </rcc>
  <rcc rId="4590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</dxf>
  </rfmt>
  <rcc rId="4591" sId="2" numFmtId="19">
    <nc r="M163">
      <v>44812</v>
    </nc>
  </rcc>
  <rcc rId="4592" sId="2" odxf="1" dxf="1">
    <oc r="B337">
      <f>HYPERLINK("https://hsdes.intel.com/resource/14013161609","14013161609")</f>
    </oc>
    <nc r="B337">
      <f>HYPERLINK("https://hsdes.intel.com/resource/14013161609","14013161609")</f>
    </nc>
    <odxf>
      <font>
        <u val="none"/>
        <color theme="0"/>
      </font>
    </odxf>
    <ndxf>
      <font>
        <u/>
        <color theme="10"/>
      </font>
    </ndxf>
  </rcc>
  <rcc rId="4593" sId="2">
    <nc r="I164" t="inlineStr">
      <is>
        <t>Passed</t>
      </is>
    </nc>
  </rcc>
  <rfmt sheetId="2" sqref="I164">
    <dxf>
      <fill>
        <patternFill patternType="none">
          <fgColor indexed="64"/>
          <bgColor indexed="65"/>
        </patternFill>
      </fill>
    </dxf>
  </rfmt>
  <rcc rId="4594" sId="2">
    <nc r="I165" t="inlineStr">
      <is>
        <t>Passed</t>
      </is>
    </nc>
  </rcc>
  <rfmt sheetId="2" sqref="I165">
    <dxf>
      <fill>
        <patternFill patternType="none">
          <fgColor indexed="64"/>
          <bgColor indexed="65"/>
        </patternFill>
      </fill>
    </dxf>
  </rfmt>
  <rcc rId="4595" sId="2">
    <nc r="I337" t="inlineStr">
      <is>
        <t>passed</t>
      </is>
    </nc>
  </rcc>
  <rfmt sheetId="2" sqref="I337">
    <dxf>
      <fill>
        <patternFill patternType="none">
          <fgColor indexed="64"/>
          <bgColor indexed="65"/>
        </patternFill>
      </fill>
    </dxf>
  </rfmt>
  <rfmt sheetId="2" sqref="I337">
    <dxf>
      <fill>
        <patternFill patternType="none">
          <fgColor indexed="64"/>
          <bgColor indexed="65"/>
        </patternFill>
      </fill>
    </dxf>
  </rfmt>
  <rcc rId="4596" sId="2" numFmtId="19">
    <nc r="M337">
      <v>44812</v>
    </nc>
  </rcc>
  <rcc rId="4597" sId="2" numFmtId="19">
    <nc r="M165">
      <v>44812</v>
    </nc>
  </rcc>
  <rcc rId="4598" sId="2" numFmtId="19">
    <nc r="M164">
      <v>44812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9" sId="2">
    <nc r="I42" t="inlineStr">
      <is>
        <t>passed</t>
      </is>
    </nc>
  </rcc>
  <rfmt sheetId="2" sqref="I42">
    <dxf>
      <fill>
        <patternFill patternType="none">
          <fgColor indexed="64"/>
          <bgColor indexed="65"/>
        </patternFill>
      </fill>
    </dxf>
  </rfmt>
  <rcc rId="4600" sId="2" numFmtId="19">
    <nc r="M42">
      <v>44812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1" sId="2">
    <nc r="L328" t="inlineStr">
      <is>
        <t>debug</t>
      </is>
    </nc>
  </rcc>
  <rcc rId="4602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4603" sId="2" numFmtId="19">
    <nc r="M465">
      <v>44812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4" sId="2">
    <nc r="I568" t="inlineStr">
      <is>
        <t>passed</t>
      </is>
    </nc>
  </rcc>
  <rfmt sheetId="2" sqref="I568">
    <dxf>
      <fill>
        <patternFill patternType="none">
          <fgColor indexed="64"/>
          <bgColor indexed="65"/>
        </patternFill>
      </fill>
    </dxf>
  </rfmt>
  <rcc rId="4605" sId="2" numFmtId="19">
    <nc r="M568">
      <v>44812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2">
    <oc r="B440">
      <v>14013160122</v>
    </oc>
    <nc r="B440"/>
  </rcc>
  <rcc rId="135" sId="2">
    <nc r="I397" t="inlineStr">
      <is>
        <t>passed</t>
      </is>
    </nc>
  </rcc>
  <rfmt sheetId="2" sqref="I397">
    <dxf>
      <fill>
        <patternFill patternType="none">
          <fgColor indexed="64"/>
          <bgColor indexed="65"/>
        </patternFill>
      </fill>
    </dxf>
  </rfmt>
  <rcc rId="136" sId="2" numFmtId="19">
    <nc r="M397">
      <v>44741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6" sId="2">
    <nc r="I569" t="inlineStr">
      <is>
        <t>passed</t>
      </is>
    </nc>
  </rcc>
  <rfmt sheetId="2" sqref="I569">
    <dxf>
      <fill>
        <patternFill patternType="none">
          <fgColor indexed="64"/>
          <bgColor indexed="65"/>
        </patternFill>
      </fill>
    </dxf>
  </rfmt>
  <rcc rId="4607" sId="2" numFmtId="19">
    <nc r="M569">
      <v>44812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8" sId="2" odxf="1" dxf="1">
    <oc r="A599">
      <f>HYPERLINK("https://hsdes.intel.com/resource/14013185479","14013185479")</f>
    </oc>
    <nc r="A599">
      <f>HYPERLINK("https://hsdes.intel.com/resource/14013185479","14013185479")</f>
    </nc>
    <odxf>
      <font>
        <u val="none"/>
        <color theme="0"/>
      </font>
    </odxf>
    <ndxf>
      <font>
        <u/>
        <color theme="10"/>
      </font>
    </ndxf>
  </rcc>
  <rcc rId="4609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  <rcc rId="4610" sId="2" numFmtId="19">
    <nc r="M599">
      <v>44812</v>
    </nc>
  </rcc>
  <rcc rId="4611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4612" sId="2" numFmtId="19">
    <nc r="M416">
      <v>44812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>
    <oc r="J67" t="inlineStr">
      <is>
        <t>Aishwarya</t>
      </is>
    </oc>
    <nc r="J67" t="inlineStr">
      <is>
        <t>Bhanu</t>
      </is>
    </nc>
  </rcc>
  <rcc rId="4614" sId="2">
    <oc r="J167" t="inlineStr">
      <is>
        <t>Aishwarya</t>
      </is>
    </oc>
    <nc r="J167" t="inlineStr">
      <is>
        <t>Bhanu</t>
      </is>
    </nc>
  </rcc>
  <rcc rId="4615" sId="2">
    <oc r="J168" t="inlineStr">
      <is>
        <t>Aishwarya</t>
      </is>
    </oc>
    <nc r="J168" t="inlineStr">
      <is>
        <t>Bhanu</t>
      </is>
    </nc>
  </rcc>
  <rcc rId="4616" sId="2">
    <oc r="J182" t="inlineStr">
      <is>
        <t>Aishwarya</t>
      </is>
    </oc>
    <nc r="J182" t="inlineStr">
      <is>
        <t>Bhanu</t>
      </is>
    </nc>
  </rcc>
  <rcc rId="4617" sId="2">
    <oc r="J244" t="inlineStr">
      <is>
        <t>Aishwarya</t>
      </is>
    </oc>
    <nc r="J244" t="inlineStr">
      <is>
        <t>Bhanu</t>
      </is>
    </nc>
  </rcc>
  <rcc rId="4618" sId="2">
    <oc r="J250" t="inlineStr">
      <is>
        <t>Aishwarya</t>
      </is>
    </oc>
    <nc r="J250" t="inlineStr">
      <is>
        <t>Bhanu</t>
      </is>
    </nc>
  </rcc>
  <rcc rId="4619" sId="2">
    <oc r="J251" t="inlineStr">
      <is>
        <t>Aishwarya</t>
      </is>
    </oc>
    <nc r="J251" t="inlineStr">
      <is>
        <t>Bhanu</t>
      </is>
    </nc>
  </rcc>
  <rcc rId="4620" sId="2">
    <oc r="J258" t="inlineStr">
      <is>
        <t>Aishwarya</t>
      </is>
    </oc>
    <nc r="J258" t="inlineStr">
      <is>
        <t>Bhanu</t>
      </is>
    </nc>
  </rcc>
  <rcc rId="4621" sId="2">
    <oc r="J292" t="inlineStr">
      <is>
        <t>Aishwarya</t>
      </is>
    </oc>
    <nc r="J292" t="inlineStr">
      <is>
        <t>Bhanu</t>
      </is>
    </nc>
  </rcc>
  <rcc rId="4622" sId="2">
    <oc r="J304" t="inlineStr">
      <is>
        <t>Aishwarya</t>
      </is>
    </oc>
    <nc r="J304" t="inlineStr">
      <is>
        <t>Bhanu</t>
      </is>
    </nc>
  </rcc>
  <rcc rId="4623" sId="2">
    <oc r="J389" t="inlineStr">
      <is>
        <t>Aishwarya</t>
      </is>
    </oc>
    <nc r="J389" t="inlineStr">
      <is>
        <t>Bhanu</t>
      </is>
    </nc>
  </rcc>
  <rcc rId="4624" sId="2">
    <oc r="J409" t="inlineStr">
      <is>
        <t>Aishwarya</t>
      </is>
    </oc>
    <nc r="J409" t="inlineStr">
      <is>
        <t>Bhanu</t>
      </is>
    </nc>
  </rcc>
  <rcc rId="4625" sId="2">
    <oc r="J419" t="inlineStr">
      <is>
        <t>Aishwarya</t>
      </is>
    </oc>
    <nc r="J419" t="inlineStr">
      <is>
        <t>Bhanu</t>
      </is>
    </nc>
  </rcc>
  <rcc rId="4626" sId="2">
    <oc r="J468" t="inlineStr">
      <is>
        <t>Aishwarya</t>
      </is>
    </oc>
    <nc r="J468" t="inlineStr">
      <is>
        <t>Bhanu</t>
      </is>
    </nc>
  </rcc>
  <rcc rId="4627" sId="2">
    <oc r="J469" t="inlineStr">
      <is>
        <t>Aishwarya</t>
      </is>
    </oc>
    <nc r="J469" t="inlineStr">
      <is>
        <t>Bhanu</t>
      </is>
    </nc>
  </rcc>
  <rcc rId="4628" sId="2">
    <oc r="J486" t="inlineStr">
      <is>
        <t>Aishwarya</t>
      </is>
    </oc>
    <nc r="J486" t="inlineStr">
      <is>
        <t>Bhanu</t>
      </is>
    </nc>
  </rcc>
  <rcc rId="4629" sId="2">
    <oc r="J499" t="inlineStr">
      <is>
        <t>Aishwarya</t>
      </is>
    </oc>
    <nc r="J499" t="inlineStr">
      <is>
        <t>Bhanu</t>
      </is>
    </nc>
  </rcc>
  <rcc rId="4630" sId="2">
    <oc r="J501" t="inlineStr">
      <is>
        <t>Aishwarya</t>
      </is>
    </oc>
    <nc r="J501" t="inlineStr">
      <is>
        <t>Bhanu</t>
      </is>
    </nc>
  </rcc>
  <rcc rId="4631" sId="2">
    <oc r="J509" t="inlineStr">
      <is>
        <t>Aishwarya</t>
      </is>
    </oc>
    <nc r="J509" t="inlineStr">
      <is>
        <t>Bhanu</t>
      </is>
    </nc>
  </rcc>
  <rcc rId="4632" sId="2">
    <oc r="J593" t="inlineStr">
      <is>
        <t>Aishwarya</t>
      </is>
    </oc>
    <nc r="J593" t="inlineStr">
      <is>
        <t>Bhanu</t>
      </is>
    </nc>
  </rcc>
  <rcc rId="4633" sId="2">
    <oc r="J594" t="inlineStr">
      <is>
        <t>Aishwarya</t>
      </is>
    </oc>
    <nc r="J594" t="inlineStr">
      <is>
        <t>Bhanu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6" sId="2">
    <oc r="J333" t="inlineStr">
      <is>
        <t>Divya</t>
      </is>
    </oc>
    <nc r="J333" t="inlineStr">
      <is>
        <t>Harshitha</t>
      </is>
    </nc>
  </rcc>
  <rcc rId="4637" sId="2">
    <oc r="J417" t="inlineStr">
      <is>
        <t>Divya</t>
      </is>
    </oc>
    <nc r="J417" t="inlineStr">
      <is>
        <t>Harshitha</t>
      </is>
    </nc>
  </rcc>
  <rcc rId="4638" sId="2">
    <oc r="J418" t="inlineStr">
      <is>
        <t>Divya</t>
      </is>
    </oc>
    <nc r="J418" t="inlineStr">
      <is>
        <t>Harshitha</t>
      </is>
    </nc>
  </rcc>
  <rcc rId="4639" sId="2">
    <oc r="J420" t="inlineStr">
      <is>
        <t>Divya</t>
      </is>
    </oc>
    <nc r="J420" t="inlineStr">
      <is>
        <t>Harshitha</t>
      </is>
    </nc>
  </rcc>
  <rcc rId="4640" sId="2">
    <oc r="K333" t="inlineStr">
      <is>
        <t>https://hsdes.intel.com/appstore/article/#/16013518021</t>
      </is>
    </oc>
    <nc r="K3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3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4644" sId="2" numFmtId="19">
    <nc r="M505">
      <v>44812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2" odxf="1" dxf="1">
    <oc r="A418">
      <f>HYPERLINK("https://hsdes.intel.com/resource/14013161304","14013161304")</f>
    </oc>
    <nc r="A418">
      <f>HYPERLINK("https://hsdes.intel.com/resource/14013161304","14013161304")</f>
    </nc>
    <odxf>
      <font>
        <u val="none"/>
        <color theme="0"/>
      </font>
    </odxf>
    <ndxf>
      <font>
        <u/>
        <color theme="10"/>
      </font>
    </ndxf>
  </rcc>
  <rcc rId="4646" sId="2" odxf="1" dxf="1">
    <oc r="A420">
      <f>HYPERLINK("https://hsdes.intel.com/resource/14013157576","14013157576")</f>
    </oc>
    <nc r="A420">
      <f>HYPERLINK("https://hsdes.intel.com/resource/14013157576","14013157576")</f>
    </nc>
    <odxf>
      <font>
        <u val="none"/>
        <color theme="0"/>
      </font>
    </odxf>
    <ndxf>
      <font>
        <u/>
        <color theme="10"/>
      </font>
    </ndxf>
  </rcc>
  <rcc rId="4647" sId="2" odxf="1" dxf="1">
    <oc r="A324">
      <f>HYPERLINK("https://hsdes.intel.com/resource/14013174030","14013174030")</f>
    </oc>
    <nc r="A324">
      <f>HYPERLINK("https://hsdes.intel.com/resource/14013174030","14013174030")</f>
    </nc>
    <odxf>
      <font>
        <u val="none"/>
        <color theme="0"/>
      </font>
    </odxf>
    <ndxf>
      <font>
        <u/>
        <color theme="10"/>
      </font>
    </ndxf>
  </rcc>
  <rcc rId="4648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4649" sId="2" numFmtId="19">
    <nc r="M324">
      <v>44812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8">
    <dxf>
      <fill>
        <patternFill patternType="none">
          <fgColor indexed="64"/>
          <bgColor indexed="65"/>
        </patternFill>
      </fill>
    </dxf>
  </rfmt>
  <rcc rId="4650" sId="2">
    <nc r="I618" t="inlineStr">
      <is>
        <t>passed</t>
      </is>
    </nc>
  </rcc>
  <rfmt sheetId="2" sqref="I618">
    <dxf>
      <fill>
        <patternFill patternType="none">
          <fgColor indexed="64"/>
          <bgColor indexed="65"/>
        </patternFill>
      </fill>
    </dxf>
  </rfmt>
  <rcc rId="4651" sId="2" numFmtId="19">
    <nc r="M618">
      <v>44812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4653" sId="2" numFmtId="19">
    <nc r="M619">
      <v>44812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odxf="1" dxf="1">
    <oc r="A621">
      <f>HYPERLINK("https://hsdes.intel.com/resource/14013173999","14013173999")</f>
    </oc>
    <nc r="A621">
      <f>HYPERLINK("https://hsdes.intel.com/resource/14013173999","14013173999")</f>
    </nc>
    <odxf>
      <font>
        <u val="none"/>
        <color theme="0"/>
      </font>
    </odxf>
    <ndxf>
      <font>
        <u/>
        <color theme="10"/>
      </font>
    </ndxf>
  </rcc>
  <rcc rId="4655" sId="2" odxf="1" dxf="1">
    <oc r="C430" t="inlineStr">
      <is>
        <t>Verify RTD3 support for HD Audio Controller with and without Audio playback</t>
      </is>
    </oc>
    <nc r="C430" t="inlineStr">
      <is>
        <t>Verify RTD3 flow support with Clover Falls (CVF) Camera Sensor modules enumeration in OS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6" sId="2">
    <nc r="I620" t="inlineStr">
      <is>
        <t>passed</t>
      </is>
    </nc>
  </rcc>
  <rfmt sheetId="2" sqref="I620">
    <dxf>
      <fill>
        <patternFill patternType="none">
          <fgColor indexed="64"/>
          <bgColor indexed="65"/>
        </patternFill>
      </fill>
    </dxf>
  </rfmt>
  <rcc rId="4657" sId="2" numFmtId="19">
    <nc r="M620">
      <v>44812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nc r="I403" t="inlineStr">
      <is>
        <t>passed</t>
      </is>
    </nc>
  </rcc>
  <rfmt sheetId="2" sqref="I403">
    <dxf>
      <fill>
        <patternFill patternType="none">
          <fgColor indexed="64"/>
          <bgColor indexed="65"/>
        </patternFill>
      </fill>
    </dxf>
  </rfmt>
  <rcc rId="138" sId="2" numFmtId="19">
    <nc r="M403">
      <v>44741</v>
    </nc>
  </rcc>
  <rcc rId="139" sId="2" numFmtId="19">
    <nc r="M404">
      <v>44741</v>
    </nc>
  </rcc>
  <rcc rId="140" sId="2">
    <nc r="I404" t="inlineStr">
      <is>
        <t>passed</t>
      </is>
    </nc>
  </rcc>
  <rfmt sheetId="2" sqref="I404">
    <dxf>
      <fill>
        <patternFill patternType="none">
          <fgColor indexed="64"/>
          <bgColor indexed="65"/>
        </patternFill>
      </fill>
    </dxf>
  </rfmt>
  <rcc rId="141" sId="2">
    <nc r="I435" t="inlineStr">
      <is>
        <t>passed</t>
      </is>
    </nc>
  </rcc>
  <rfmt sheetId="2" sqref="I435">
    <dxf>
      <fill>
        <patternFill patternType="none">
          <fgColor indexed="64"/>
          <bgColor indexed="65"/>
        </patternFill>
      </fill>
    </dxf>
  </rfmt>
  <rcc rId="142" sId="2" numFmtId="19">
    <nc r="M435">
      <v>44741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odxf="1" dxf="1">
    <oc r="B542">
      <f>HYPERLINK("https://hsdes.intel.com/resource/14013173952","14013173952")</f>
    </oc>
    <nc r="B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661" sId="2">
    <nc r="I542" t="inlineStr">
      <is>
        <t>passed</t>
      </is>
    </nc>
  </rcc>
  <rfmt sheetId="2" sqref="I542">
    <dxf>
      <fill>
        <patternFill patternType="none">
          <fgColor indexed="64"/>
          <bgColor indexed="65"/>
        </patternFill>
      </fill>
    </dxf>
  </rfmt>
  <rcc rId="4662" sId="2" numFmtId="19">
    <nc r="M542">
      <v>44812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4664" sId="2" numFmtId="19">
    <nc r="M137">
      <v>44812</v>
    </nc>
  </rcc>
  <rcc rId="4665" sId="2" numFmtId="19">
    <nc r="M138">
      <v>44812</v>
    </nc>
  </rcc>
  <rcc rId="4666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2" odxf="1" dxf="1">
    <oc r="A320">
      <f>HYPERLINK("https://hsdes.intel.com/resource/14013174307","14013174307")</f>
    </oc>
    <nc r="A320">
      <f>HYPERLINK("https://hsdes.intel.com/resource/14013174307","14013174307")</f>
    </nc>
    <odxf>
      <font>
        <u val="none"/>
        <color theme="0"/>
      </font>
    </odxf>
    <ndxf>
      <font>
        <u/>
        <color theme="10"/>
      </font>
    </ndxf>
  </rcc>
  <rcc rId="467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4671" sId="2" numFmtId="19">
    <nc r="M320">
      <v>44812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2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4673" sId="2" numFmtId="19">
    <nc r="M146">
      <v>44812</v>
    </nc>
  </rcc>
  <rcc rId="4674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4675" sId="2" numFmtId="19">
    <nc r="M276">
      <v>44812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01">
    <dxf>
      <fill>
        <patternFill patternType="none">
          <fgColor indexed="64"/>
          <bgColor indexed="65"/>
        </patternFill>
      </fill>
    </dxf>
  </rfmt>
  <rfmt sheetId="2" sqref="L201">
    <dxf>
      <fill>
        <patternFill patternType="none">
          <fgColor indexed="64"/>
          <bgColor indexed="65"/>
        </patternFill>
      </fill>
    </dxf>
  </rfmt>
  <rcc rId="4676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fmt sheetId="2" sqref="I201">
    <dxf>
      <fill>
        <patternFill patternType="none">
          <fgColor indexed="64"/>
          <bgColor indexed="65"/>
        </patternFill>
      </fill>
    </dxf>
  </rfmt>
  <rcc rId="4677" sId="2">
    <nc r="L201" t="inlineStr">
      <is>
        <t>verified with IPU CAMERA</t>
      </is>
    </nc>
  </rcc>
  <rcc rId="4678" sId="2" numFmtId="19">
    <nc r="M201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2">
    <oc r="C386" t="inlineStr">
      <is>
        <t>Verify multiple global reset functionality cycles check in SUT with Debug BIOS</t>
      </is>
    </oc>
    <nc r="C386" t="inlineStr">
      <is>
        <t>Verify multiple global reset functionality cycles check in SUT with Debug BIOS\</t>
      </is>
    </nc>
  </rcc>
  <rcc rId="4682" sId="2">
    <nc r="J39" t="inlineStr">
      <is>
        <t>Ramya</t>
      </is>
    </nc>
  </rcc>
  <rfmt sheetId="2" sqref="J39">
    <dxf>
      <fill>
        <patternFill patternType="none">
          <fgColor indexed="64"/>
          <bgColor indexed="65"/>
        </patternFill>
      </fill>
    </dxf>
  </rfmt>
  <rcc rId="4683" sId="2">
    <nc r="J40" t="inlineStr">
      <is>
        <t>Ramya</t>
      </is>
    </nc>
  </rcc>
  <rcc rId="4684" sId="2">
    <nc r="J56" t="inlineStr">
      <is>
        <t>Ramya</t>
      </is>
    </nc>
  </rcc>
  <rcc rId="4685" sId="2">
    <nc r="J108" t="inlineStr">
      <is>
        <t>Ramya</t>
      </is>
    </nc>
  </rcc>
  <rcc rId="4686" sId="2">
    <nc r="J132" t="inlineStr">
      <is>
        <t>Ramya</t>
      </is>
    </nc>
  </rcc>
  <rcc rId="4687" sId="2">
    <nc r="J151" t="inlineStr">
      <is>
        <t>Ramya</t>
      </is>
    </nc>
  </rcc>
  <rcc rId="4688" sId="2">
    <nc r="J156" t="inlineStr">
      <is>
        <t>Ramya</t>
      </is>
    </nc>
  </rcc>
  <rcc rId="4689" sId="2">
    <nc r="J161" t="inlineStr">
      <is>
        <t>Ramya</t>
      </is>
    </nc>
  </rcc>
  <rcc rId="4690" sId="2">
    <nc r="J174" t="inlineStr">
      <is>
        <t>Ramya</t>
      </is>
    </nc>
  </rcc>
  <rcc rId="4691" sId="2">
    <nc r="J177" t="inlineStr">
      <is>
        <t>Ramya</t>
      </is>
    </nc>
  </rcc>
  <rcc rId="4692" sId="2">
    <nc r="J178" t="inlineStr">
      <is>
        <t>Ramya</t>
      </is>
    </nc>
  </rcc>
  <rcc rId="4693" sId="2">
    <nc r="J179" t="inlineStr">
      <is>
        <t>Ramya</t>
      </is>
    </nc>
  </rcc>
  <rcc rId="4694" sId="2">
    <nc r="J257" t="inlineStr">
      <is>
        <t>Ramya</t>
      </is>
    </nc>
  </rcc>
  <rcc rId="4695" sId="2">
    <nc r="J278" t="inlineStr">
      <is>
        <t>Ramya</t>
      </is>
    </nc>
  </rcc>
  <rcc rId="4696" sId="2">
    <nc r="J279" t="inlineStr">
      <is>
        <t>Ramya</t>
      </is>
    </nc>
  </rcc>
  <rcc rId="4697" sId="2">
    <nc r="J287" t="inlineStr">
      <is>
        <t>Ramya</t>
      </is>
    </nc>
  </rcc>
  <rcc rId="4698" sId="2">
    <nc r="J305" t="inlineStr">
      <is>
        <t>Ramya</t>
      </is>
    </nc>
  </rcc>
  <rcc rId="4699" sId="2">
    <nc r="J306" t="inlineStr">
      <is>
        <t>Ramya</t>
      </is>
    </nc>
  </rcc>
  <rcc rId="4700" sId="2">
    <nc r="J392" t="inlineStr">
      <is>
        <t>Ramya</t>
      </is>
    </nc>
  </rcc>
  <rcc rId="4701" sId="2">
    <nc r="J433" t="inlineStr">
      <is>
        <t>Ramya</t>
      </is>
    </nc>
  </rcc>
  <rcc rId="4702" sId="2">
    <nc r="J434" t="inlineStr">
      <is>
        <t>Ramya</t>
      </is>
    </nc>
  </rcc>
  <rcc rId="4703" sId="2">
    <nc r="J436" t="inlineStr">
      <is>
        <t>Ramya</t>
      </is>
    </nc>
  </rcc>
  <rcc rId="4704" sId="2">
    <nc r="J437" t="inlineStr">
      <is>
        <t>Ramya</t>
      </is>
    </nc>
  </rcc>
  <rcc rId="4705" sId="2">
    <nc r="J438" t="inlineStr">
      <is>
        <t>Ramya</t>
      </is>
    </nc>
  </rcc>
  <rcc rId="4706" sId="2">
    <nc r="J536" t="inlineStr">
      <is>
        <t>Ramya</t>
      </is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9" sId="2">
    <nc r="J608" t="inlineStr">
      <is>
        <t>Ramya</t>
      </is>
    </nc>
  </rcc>
  <rfmt sheetId="2" sqref="J608">
    <dxf>
      <fill>
        <patternFill patternType="none">
          <fgColor indexed="64"/>
          <bgColor indexed="65"/>
        </patternFill>
      </fill>
    </dxf>
  </rfmt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2" odxf="1" dxf="1">
    <oc r="A333">
      <f>HYPERLINK("https://hsdes.intel.com/resource/14013157206","14013157206")</f>
    </oc>
    <nc r="A333">
      <f>HYPERLINK("https://hsdes.intel.com/resource/14013157206","14013157206")</f>
    </nc>
    <odxf>
      <font>
        <u val="none"/>
        <color theme="0"/>
      </font>
    </odxf>
    <ndxf>
      <font>
        <u/>
        <color theme="10"/>
      </font>
    </ndxf>
  </rcc>
  <rcc rId="4711" sId="2">
    <nc r="I329" t="inlineStr">
      <is>
        <t>Passed</t>
      </is>
    </nc>
  </rcc>
  <rfmt sheetId="2" sqref="I329">
    <dxf>
      <fill>
        <patternFill patternType="none">
          <fgColor indexed="64"/>
          <bgColor indexed="65"/>
        </patternFill>
      </fill>
    </dxf>
  </rfmt>
  <rcc rId="4712" sId="2" numFmtId="19">
    <nc r="M329">
      <v>44812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2">
    <nc r="J3" t="inlineStr">
      <is>
        <t>Harshitha</t>
      </is>
    </nc>
  </rcc>
  <rfmt sheetId="2" sqref="J3">
    <dxf>
      <fill>
        <patternFill patternType="none">
          <fgColor indexed="64"/>
          <bgColor indexed="65"/>
        </patternFill>
      </fill>
    </dxf>
  </rfmt>
  <rcc rId="4714" sId="2">
    <nc r="J4" t="inlineStr">
      <is>
        <t>Harshitha</t>
      </is>
    </nc>
  </rcc>
  <rcc rId="4715" sId="2">
    <nc r="J5" t="inlineStr">
      <is>
        <t>Harshitha</t>
      </is>
    </nc>
  </rcc>
  <rcc rId="4716" sId="2">
    <nc r="J6" t="inlineStr">
      <is>
        <t>Harshitha</t>
      </is>
    </nc>
  </rcc>
  <rcc rId="4717" sId="2">
    <nc r="J7" t="inlineStr">
      <is>
        <t>Harshitha</t>
      </is>
    </nc>
  </rcc>
  <rcc rId="4718" sId="2">
    <nc r="J8" t="inlineStr">
      <is>
        <t>Harshitha</t>
      </is>
    </nc>
  </rcc>
  <rcc rId="4719" sId="2">
    <nc r="J9" t="inlineStr">
      <is>
        <t>Harshitha</t>
      </is>
    </nc>
  </rcc>
  <rcc rId="4720" sId="2">
    <nc r="J10" t="inlineStr">
      <is>
        <t>Harshitha</t>
      </is>
    </nc>
  </rcc>
  <rcc rId="4721" sId="2">
    <nc r="J11" t="inlineStr">
      <is>
        <t>Harshitha</t>
      </is>
    </nc>
  </rcc>
  <rcc rId="4722" sId="2">
    <nc r="J12" t="inlineStr">
      <is>
        <t>Harshitha</t>
      </is>
    </nc>
  </rcc>
  <rcc rId="4723" sId="2">
    <nc r="J13" t="inlineStr">
      <is>
        <t>Harshitha</t>
      </is>
    </nc>
  </rcc>
  <rcc rId="4724" sId="2">
    <nc r="J14" t="inlineStr">
      <is>
        <t>Harshitha</t>
      </is>
    </nc>
  </rcc>
  <rcc rId="4725" sId="2">
    <nc r="J31" t="inlineStr">
      <is>
        <t>Harshitha</t>
      </is>
    </nc>
  </rcc>
  <rcc rId="4726" sId="2">
    <nc r="J35" t="inlineStr">
      <is>
        <t>Harshitha</t>
      </is>
    </nc>
  </rcc>
  <rcc rId="4727" sId="2">
    <nc r="J36" t="inlineStr">
      <is>
        <t>Harshitha</t>
      </is>
    </nc>
  </rcc>
  <rcc rId="4728" sId="2">
    <nc r="J51" t="inlineStr">
      <is>
        <t>Harshitha</t>
      </is>
    </nc>
  </rcc>
  <rcc rId="4729" sId="2">
    <nc r="J66" t="inlineStr">
      <is>
        <t>Harshitha</t>
      </is>
    </nc>
  </rcc>
  <rcc rId="4730" sId="2">
    <nc r="J128" t="inlineStr">
      <is>
        <t>Harshitha</t>
      </is>
    </nc>
  </rcc>
  <rcc rId="4731" sId="2">
    <nc r="J158" t="inlineStr">
      <is>
        <t>Harshitha</t>
      </is>
    </nc>
  </rcc>
  <rcc rId="4732" sId="2">
    <nc r="J160" t="inlineStr">
      <is>
        <t>Harshitha</t>
      </is>
    </nc>
  </rcc>
  <rcc rId="4733" sId="2">
    <nc r="J170" t="inlineStr">
      <is>
        <t>Harshitha</t>
      </is>
    </nc>
  </rcc>
  <rcc rId="4734" sId="2">
    <nc r="J197" t="inlineStr">
      <is>
        <t>Harshitha</t>
      </is>
    </nc>
  </rcc>
  <rcc rId="4735" sId="2">
    <nc r="J298" t="inlineStr">
      <is>
        <t>Harshitha</t>
      </is>
    </nc>
  </rcc>
  <rcc rId="4736" sId="2">
    <nc r="J440" t="inlineStr">
      <is>
        <t>Harshitha</t>
      </is>
    </nc>
  </rcc>
  <rcc rId="4737" sId="2">
    <nc r="J441" t="inlineStr">
      <is>
        <t>Harshitha</t>
      </is>
    </nc>
  </rcc>
  <rcc rId="4738" sId="2">
    <nc r="J451" t="inlineStr">
      <is>
        <t>Harshitha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9" sId="2">
    <nc r="J247" t="inlineStr">
      <is>
        <t>Priyanka</t>
      </is>
    </nc>
  </rcc>
  <rfmt sheetId="2" sqref="J247">
    <dxf>
      <fill>
        <patternFill patternType="none">
          <fgColor indexed="64"/>
          <bgColor indexed="65"/>
        </patternFill>
      </fill>
    </dxf>
  </rfmt>
  <rcc rId="4740" sId="2">
    <nc r="J249" t="inlineStr">
      <is>
        <t>Priyanka</t>
      </is>
    </nc>
  </rcc>
  <rcc rId="4741" sId="2">
    <nc r="J289" t="inlineStr">
      <is>
        <t>Priyanka</t>
      </is>
    </nc>
  </rcc>
  <rcc rId="4742" sId="2">
    <nc r="J341" t="inlineStr">
      <is>
        <t>Priyanka</t>
      </is>
    </nc>
  </rcc>
  <rcc rId="4743" sId="2">
    <nc r="J496" t="inlineStr">
      <is>
        <t>Priyanka</t>
      </is>
    </nc>
  </rcc>
  <rcc rId="4744" sId="2">
    <nc r="J528" t="inlineStr">
      <is>
        <t>Priyanka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2">
    <nc r="I577" t="inlineStr">
      <is>
        <t>passed</t>
      </is>
    </nc>
  </rcc>
  <rfmt sheetId="2" sqref="I577">
    <dxf>
      <fill>
        <patternFill patternType="none">
          <fgColor indexed="64"/>
          <bgColor indexed="65"/>
        </patternFill>
      </fill>
    </dxf>
  </rfmt>
  <rcc rId="144" sId="2" numFmtId="19">
    <nc r="M577">
      <v>44741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5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4746" sId="2" numFmtId="19">
    <nc r="M183">
      <v>44812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>
    <nc r="J33" t="inlineStr">
      <is>
        <t>Ramya</t>
      </is>
    </nc>
  </rcc>
  <rfmt sheetId="2" sqref="J33">
    <dxf>
      <fill>
        <patternFill patternType="none">
          <fgColor indexed="64"/>
          <bgColor indexed="65"/>
        </patternFill>
      </fill>
    </dxf>
  </rfmt>
  <rcc rId="4748" sId="2">
    <nc r="J50" t="inlineStr">
      <is>
        <t>Ramya</t>
      </is>
    </nc>
  </rcc>
  <rcc rId="4749" sId="2">
    <nc r="J253" t="inlineStr">
      <is>
        <t>Ramya</t>
      </is>
    </nc>
  </rcc>
  <rcc rId="4750" sId="2">
    <nc r="J339" t="inlineStr">
      <is>
        <t>Ramya</t>
      </is>
    </nc>
  </rcc>
  <rcc rId="4751" sId="2">
    <nc r="J551" t="inlineStr">
      <is>
        <t>Ramya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>
    <nc r="J335" t="inlineStr">
      <is>
        <t>Ramya</t>
      </is>
    </nc>
  </rcc>
  <rfmt sheetId="2" sqref="J335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3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4754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4755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4756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fmt sheetId="2" sqref="I47">
    <dxf>
      <fill>
        <patternFill patternType="none">
          <fgColor indexed="64"/>
          <bgColor indexed="65"/>
        </patternFill>
      </fill>
    </dxf>
  </rfmt>
  <rcc rId="4757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  <rcc rId="4758" sId="2" numFmtId="19">
    <nc r="M44">
      <v>44812</v>
    </nc>
  </rcc>
  <rcc rId="475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fmt sheetId="2" sqref="I49">
    <dxf>
      <fill>
        <patternFill patternType="none">
          <fgColor indexed="64"/>
          <bgColor indexed="65"/>
        </patternFill>
      </fill>
    </dxf>
  </rfmt>
  <rcc rId="4760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4761" sId="2" numFmtId="19">
    <nc r="M45">
      <v>44812</v>
    </nc>
  </rcc>
  <rcc rId="4762" sId="2" numFmtId="19">
    <nc r="M46">
      <v>44812</v>
    </nc>
  </rcc>
  <rcc rId="4763" sId="2" numFmtId="19">
    <nc r="M47">
      <v>44812</v>
    </nc>
  </rcc>
  <rcc rId="4764" sId="2" numFmtId="19">
    <nc r="M48">
      <v>44812</v>
    </nc>
  </rcc>
  <rcc rId="4765" sId="2" numFmtId="19">
    <nc r="M49">
      <v>44812</v>
    </nc>
  </rcc>
  <rcc rId="4766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4767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cc rId="4768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  <rcc rId="4769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fmt sheetId="2" sqref="I342">
    <dxf>
      <fill>
        <patternFill patternType="none">
          <fgColor indexed="64"/>
          <bgColor indexed="65"/>
        </patternFill>
      </fill>
    </dxf>
  </rfmt>
  <rcc rId="4770" sId="2">
    <nc r="I331" t="inlineStr">
      <is>
        <t>Passed</t>
      </is>
    </nc>
  </rcc>
  <rfmt sheetId="2" sqref="I331">
    <dxf>
      <fill>
        <patternFill patternType="none">
          <fgColor indexed="64"/>
          <bgColor indexed="65"/>
        </patternFill>
      </fill>
    </dxf>
  </rfmt>
  <rfmt sheetId="2" sqref="I331">
    <dxf>
      <fill>
        <patternFill patternType="none">
          <fgColor indexed="64"/>
          <bgColor indexed="65"/>
        </patternFill>
      </fill>
    </dxf>
  </rfmt>
  <rcc rId="4771" sId="2" numFmtId="19">
    <nc r="M313">
      <v>44812</v>
    </nc>
  </rcc>
  <rcc rId="4772" sId="2" numFmtId="19">
    <nc r="M314">
      <v>44812</v>
    </nc>
  </rcc>
  <rcc rId="4773" sId="2" numFmtId="19">
    <nc r="M315">
      <v>44812</v>
    </nc>
  </rcc>
  <rcc rId="4774" sId="2" numFmtId="19">
    <nc r="M316">
      <v>44812</v>
    </nc>
  </rcc>
  <rcc rId="4775" sId="2" numFmtId="19">
    <nc r="M331">
      <v>44812</v>
    </nc>
  </rcc>
  <rcc rId="4776" sId="2" numFmtId="19">
    <nc r="M342">
      <v>44812</v>
    </nc>
  </rcc>
  <rcc rId="4777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fmt sheetId="2" sqref="I353">
    <dxf>
      <fill>
        <patternFill patternType="none">
          <fgColor indexed="64"/>
          <bgColor indexed="65"/>
        </patternFill>
      </fill>
    </dxf>
  </rfmt>
  <rcc rId="4778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  <rfmt sheetId="2" sqref="I354">
    <dxf>
      <fill>
        <patternFill patternType="none">
          <fgColor indexed="64"/>
          <bgColor indexed="65"/>
        </patternFill>
      </fill>
    </dxf>
  </rfmt>
  <rcc rId="477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fmt sheetId="2" sqref="I355">
    <dxf>
      <fill>
        <patternFill patternType="none">
          <fgColor indexed="64"/>
          <bgColor indexed="65"/>
        </patternFill>
      </fill>
    </dxf>
  </rfmt>
  <rcc rId="4780" sId="2">
    <nc r="I356" t="inlineStr">
      <is>
        <t>passed</t>
      </is>
    </nc>
  </rcc>
  <rfmt sheetId="2" sqref="I356">
    <dxf>
      <fill>
        <patternFill patternType="none">
          <fgColor indexed="64"/>
          <bgColor indexed="65"/>
        </patternFill>
      </fill>
    </dxf>
  </rfmt>
  <rfmt sheetId="2" sqref="I356">
    <dxf>
      <fill>
        <patternFill patternType="none">
          <fgColor indexed="64"/>
          <bgColor indexed="65"/>
        </patternFill>
      </fill>
    </dxf>
  </rfmt>
  <rcc rId="4781" sId="2">
    <nc r="I357" t="inlineStr">
      <is>
        <t>passed</t>
      </is>
    </nc>
  </rcc>
  <rfmt sheetId="2" sqref="I357">
    <dxf>
      <fill>
        <patternFill patternType="none">
          <fgColor indexed="64"/>
          <bgColor indexed="65"/>
        </patternFill>
      </fill>
    </dxf>
  </rfmt>
  <rfmt sheetId="2" sqref="I357">
    <dxf>
      <fill>
        <patternFill patternType="none">
          <fgColor indexed="64"/>
          <bgColor indexed="65"/>
        </patternFill>
      </fill>
    </dxf>
  </rfmt>
  <rcc rId="4782" sId="2">
    <nc r="I358" t="inlineStr">
      <is>
        <t>passed</t>
      </is>
    </nc>
  </rcc>
  <rfmt sheetId="2" sqref="I358">
    <dxf>
      <fill>
        <patternFill patternType="none">
          <fgColor indexed="64"/>
          <bgColor indexed="65"/>
        </patternFill>
      </fill>
    </dxf>
  </rfmt>
  <rfmt sheetId="2" sqref="I358">
    <dxf>
      <fill>
        <patternFill patternType="none">
          <fgColor indexed="64"/>
          <bgColor indexed="65"/>
        </patternFill>
      </fill>
    </dxf>
  </rfmt>
  <rcc rId="4783" sId="2">
    <nc r="I359" t="inlineStr">
      <is>
        <t>passed</t>
      </is>
    </nc>
  </rcc>
  <rfmt sheetId="2" sqref="I359">
    <dxf>
      <fill>
        <patternFill patternType="none">
          <fgColor indexed="64"/>
          <bgColor indexed="65"/>
        </patternFill>
      </fill>
    </dxf>
  </rfmt>
  <rfmt sheetId="2" sqref="I359">
    <dxf>
      <fill>
        <patternFill patternType="none">
          <fgColor indexed="64"/>
          <bgColor indexed="65"/>
        </patternFill>
      </fill>
    </dxf>
  </rfmt>
  <rcc rId="4784" sId="2">
    <nc r="I360" t="inlineStr">
      <is>
        <t>passed</t>
      </is>
    </nc>
  </rcc>
  <rfmt sheetId="2" sqref="I360">
    <dxf>
      <fill>
        <patternFill patternType="none">
          <fgColor indexed="64"/>
          <bgColor indexed="65"/>
        </patternFill>
      </fill>
    </dxf>
  </rfmt>
  <rfmt sheetId="2" sqref="I360">
    <dxf>
      <fill>
        <patternFill patternType="none">
          <fgColor indexed="64"/>
          <bgColor indexed="65"/>
        </patternFill>
      </fill>
    </dxf>
  </rfmt>
  <rcc rId="4785" sId="2">
    <nc r="I361" t="inlineStr">
      <is>
        <t>passed</t>
      </is>
    </nc>
  </rcc>
  <rfmt sheetId="2" sqref="I361">
    <dxf>
      <fill>
        <patternFill patternType="none">
          <fgColor indexed="64"/>
          <bgColor indexed="65"/>
        </patternFill>
      </fill>
    </dxf>
  </rfmt>
  <rfmt sheetId="2" sqref="I361">
    <dxf>
      <fill>
        <patternFill patternType="none">
          <fgColor indexed="64"/>
          <bgColor indexed="65"/>
        </patternFill>
      </fill>
    </dxf>
  </rfmt>
  <rcc rId="4786" sId="2">
    <nc r="I362" t="inlineStr">
      <is>
        <t>passed</t>
      </is>
    </nc>
  </rcc>
  <rfmt sheetId="2" sqref="I362">
    <dxf>
      <fill>
        <patternFill patternType="none">
          <fgColor indexed="64"/>
          <bgColor indexed="65"/>
        </patternFill>
      </fill>
    </dxf>
  </rfmt>
  <rfmt sheetId="2" sqref="I362">
    <dxf>
      <fill>
        <patternFill patternType="none">
          <fgColor indexed="64"/>
          <bgColor indexed="65"/>
        </patternFill>
      </fill>
    </dxf>
  </rfmt>
  <rcc rId="4787" sId="2" numFmtId="19">
    <nc r="M353">
      <v>44812</v>
    </nc>
  </rcc>
  <rcc rId="4788" sId="2" numFmtId="19">
    <nc r="M354">
      <v>44812</v>
    </nc>
  </rcc>
  <rcc rId="4789" sId="2" numFmtId="19">
    <nc r="M355">
      <v>44812</v>
    </nc>
  </rcc>
  <rcc rId="4790" sId="2" numFmtId="19">
    <nc r="M356">
      <v>44812</v>
    </nc>
  </rcc>
  <rcc rId="4791" sId="2" numFmtId="19">
    <nc r="M357">
      <v>44812</v>
    </nc>
  </rcc>
  <rcc rId="4792" sId="2" numFmtId="19">
    <nc r="M358">
      <v>44812</v>
    </nc>
  </rcc>
  <rcc rId="4793" sId="2" numFmtId="19">
    <nc r="M359">
      <v>44812</v>
    </nc>
  </rcc>
  <rcc rId="4794" sId="2" numFmtId="19">
    <nc r="M360">
      <v>44812</v>
    </nc>
  </rcc>
  <rcc rId="4795" sId="2" numFmtId="19">
    <nc r="M361">
      <v>44812</v>
    </nc>
  </rcc>
  <rcc rId="4796" sId="2" numFmtId="19">
    <nc r="M362">
      <v>44812</v>
    </nc>
  </rcc>
  <rcc rId="4797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fmt sheetId="2" sqref="I167">
    <dxf>
      <fill>
        <patternFill patternType="none">
          <fgColor indexed="64"/>
          <bgColor indexed="65"/>
        </patternFill>
      </fill>
    </dxf>
  </rfmt>
  <rcc rId="4798" sId="2" numFmtId="19">
    <nc r="M167">
      <v>44812</v>
    </nc>
  </rcc>
  <rdn rId="0" localSheetId="2" customView="1" name="Z_2682F4B2_FE90_43FA_AE3C_A73C23A451A6_.wvu.Cols" hidden="1" oldHidden="1">
    <formula>Test_Data!$D:$H</formula>
  </rdn>
  <rdn rId="0" localSheetId="2" customView="1" name="Z_2682F4B2_FE90_43FA_AE3C_A73C23A451A6_.wvu.FilterData" hidden="1" oldHidden="1">
    <formula>Test_Data!$A$1:$V$623</formula>
  </rdn>
  <rcv guid="{2682F4B2-FE90-43FA-AE3C-A73C23A451A6}" action="add"/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4802" sId="2" numFmtId="19">
    <nc r="M406">
      <v>44812</v>
    </nc>
  </rcc>
  <rcc rId="4803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4804" sId="2" numFmtId="19">
    <nc r="M622">
      <v>44812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5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c rId="4806" sId="2" numFmtId="19">
    <nc r="M33">
      <v>44812</v>
    </nc>
  </rcc>
  <rcc rId="4807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4808" sId="2" numFmtId="19">
    <nc r="M56">
      <v>44812</v>
    </nc>
  </rcc>
  <rcc rId="4809" sId="2">
    <nc r="I392" t="inlineStr">
      <is>
        <t>passed</t>
      </is>
    </nc>
  </rcc>
  <rfmt sheetId="2" sqref="I392">
    <dxf>
      <fill>
        <patternFill patternType="none">
          <fgColor indexed="64"/>
          <bgColor indexed="65"/>
        </patternFill>
      </fill>
    </dxf>
  </rfmt>
  <rcc rId="4810" sId="2" numFmtId="19">
    <nc r="M392">
      <v>44812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1" sId="2">
    <oc r="L57" t="inlineStr">
      <is>
        <t>Checked with DP+edp Display</t>
      </is>
    </oc>
    <nc r="L57" t="inlineStr">
      <is>
        <t>hecked with DP+edp Display</t>
      </is>
    </nc>
  </rcc>
  <rcc rId="4812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4813" sId="2" numFmtId="19">
    <nc r="M57">
      <v>44812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4" sId="2">
    <nc r="I287" t="inlineStr">
      <is>
        <t>Passed</t>
      </is>
    </nc>
  </rcc>
  <rfmt sheetId="2" sqref="I287">
    <dxf>
      <fill>
        <patternFill patternType="none">
          <fgColor indexed="64"/>
          <bgColor indexed="65"/>
        </patternFill>
      </fill>
    </dxf>
  </rfmt>
  <rcc rId="4815" sId="2" numFmtId="19">
    <nc r="M287">
      <v>44812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6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fmt sheetId="2" sqref="I180">
    <dxf>
      <fill>
        <patternFill patternType="none">
          <fgColor indexed="64"/>
          <bgColor indexed="65"/>
        </patternFill>
      </fill>
    </dxf>
  </rfmt>
  <rcc rId="4817" sId="2" numFmtId="19">
    <nc r="M180">
      <v>44812</v>
    </nc>
  </rcc>
  <rcc rId="4818" sId="2">
    <nc r="I182" t="inlineStr">
      <is>
        <t>Passed</t>
      </is>
    </nc>
  </rcc>
  <rfmt sheetId="2" sqref="I182">
    <dxf>
      <fill>
        <patternFill patternType="none">
          <fgColor indexed="64"/>
          <bgColor indexed="65"/>
        </patternFill>
      </fill>
    </dxf>
  </rfmt>
  <rfmt sheetId="2" sqref="I182">
    <dxf>
      <fill>
        <patternFill patternType="none">
          <fgColor indexed="64"/>
          <bgColor indexed="65"/>
        </patternFill>
      </fill>
    </dxf>
  </rfmt>
  <rcc rId="4819" sId="2" numFmtId="19">
    <nc r="M182">
      <v>44812</v>
    </nc>
  </rcc>
  <rcc rId="4820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4821" sId="2" numFmtId="19">
    <nc r="M259">
      <v>44812</v>
    </nc>
  </rcc>
  <rcc rId="4822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fmt sheetId="2" sqref="I244">
    <dxf>
      <fill>
        <patternFill patternType="none">
          <fgColor indexed="64"/>
          <bgColor indexed="65"/>
        </patternFill>
      </fill>
    </dxf>
  </rfmt>
  <rcc rId="4823" sId="2" numFmtId="19">
    <nc r="M244">
      <v>44812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4" sId="2" odxf="1" dxf="1">
    <oc r="A3">
      <f>HYPERLINK("https://hsdes.intel.com/resource/14013173252","14013173252")</f>
    </oc>
    <nc r="A3">
      <f>HYPERLINK("https://hsdes.intel.com/resource/14013173252","14013173252")</f>
    </nc>
    <odxf>
      <font>
        <u val="none"/>
        <color theme="0"/>
      </font>
    </odxf>
    <ndxf>
      <font>
        <u/>
        <color theme="10"/>
      </font>
    </ndxf>
  </rcc>
  <rcc rId="4825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4826" sId="2" numFmtId="19">
    <nc r="M3">
      <v>44812</v>
    </nc>
  </rcc>
  <rcc rId="4827" sId="2" odxf="1" dxf="1">
    <oc r="A5">
      <f>HYPERLINK("https://hsdes.intel.com/resource/14013160841","14013160841")</f>
    </oc>
    <nc r="A5">
      <f>HYPERLINK("https://hsdes.intel.com/resource/14013160841","14013160841")</f>
    </nc>
    <odxf>
      <font>
        <u val="none"/>
        <color theme="0"/>
      </font>
    </odxf>
    <ndxf>
      <font>
        <u/>
        <color theme="10"/>
      </font>
    </ndxf>
  </rcc>
  <rcc rId="4828" sId="2" odxf="1" dxf="1">
    <oc r="A6">
      <f>HYPERLINK("https://hsdes.intel.com/resource/14013173257","14013173257")</f>
    </oc>
    <nc r="A6">
      <f>HYPERLINK("https://hsdes.intel.com/resource/14013173257","14013173257")</f>
    </nc>
    <odxf>
      <font>
        <u val="none"/>
        <color theme="0"/>
      </font>
    </odxf>
    <ndxf>
      <font>
        <u/>
        <color theme="10"/>
      </font>
    </ndxf>
  </rcc>
  <rcc rId="4829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 val="none"/>
        <color theme="0"/>
      </font>
    </odxf>
    <ndxf>
      <font>
        <u/>
        <color theme="10"/>
      </font>
    </ndxf>
  </rcc>
  <rcc rId="4830" sId="2">
    <nc r="I14" t="inlineStr">
      <is>
        <t>passed</t>
      </is>
    </nc>
  </rcc>
  <rfmt sheetId="2" sqref="I14">
    <dxf>
      <fill>
        <patternFill patternType="none">
          <fgColor indexed="64"/>
          <bgColor indexed="65"/>
        </patternFill>
      </fill>
    </dxf>
  </rfmt>
  <rcc rId="4831" sId="2" numFmtId="19">
    <nc r="M14">
      <v>44812</v>
    </nc>
  </rcc>
  <rcc rId="4832" sId="2" odxf="1" dxf="1">
    <oc r="A7">
      <f>HYPERLINK("https://hsdes.intel.com/resource/14013173254","14013173254")</f>
    </oc>
    <nc r="A7">
      <f>HYPERLINK("https://hsdes.intel.com/resource/14013173254","14013173254")</f>
    </nc>
    <odxf>
      <font>
        <u val="none"/>
        <color theme="0"/>
      </font>
    </odxf>
    <ndxf>
      <font>
        <u/>
        <color theme="10"/>
      </font>
    </ndxf>
  </rcc>
  <rcc rId="4833" sId="2" odxf="1" dxf="1">
    <oc r="A4">
      <f>HYPERLINK("https://hsdes.intel.com/resource/14013173259","14013173259")</f>
    </oc>
    <nc r="A4">
      <f>HYPERLINK("https://hsdes.intel.com/resource/14013173259","14013173259")</f>
    </nc>
    <odxf>
      <font>
        <u val="none"/>
        <color theme="0"/>
      </font>
    </odxf>
    <ndxf>
      <font>
        <u/>
        <color theme="10"/>
      </font>
    </ndxf>
  </rcc>
  <rcc rId="4834" sId="2">
    <nc r="I4" t="inlineStr">
      <is>
        <t>passed</t>
      </is>
    </nc>
  </rcc>
  <rfmt sheetId="2" sqref="I4">
    <dxf>
      <fill>
        <patternFill patternType="none">
          <fgColor indexed="64"/>
          <bgColor indexed="65"/>
        </patternFill>
      </fill>
    </dxf>
  </rfmt>
  <rcc rId="4835" sId="2" numFmtId="19">
    <nc r="M4">
      <v>44812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nc r="B440">
      <v>14013160122</v>
    </nc>
  </rcc>
  <rcc rId="148" sId="2">
    <nc r="I393" t="inlineStr">
      <is>
        <t>passed</t>
      </is>
    </nc>
  </rcc>
  <rfmt sheetId="2" sqref="I393">
    <dxf>
      <fill>
        <patternFill patternType="none">
          <fgColor indexed="64"/>
          <bgColor indexed="65"/>
        </patternFill>
      </fill>
    </dxf>
  </rfmt>
  <rcc rId="149" sId="2" numFmtId="19">
    <nc r="M393">
      <v>44741</v>
    </nc>
  </rcc>
  <rcc rId="150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151" sId="2" numFmtId="19">
    <nc r="M440">
      <v>44741</v>
    </nc>
  </rcc>
  <rcc rId="152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</dxf>
  </rfmt>
  <rcc rId="153" sId="2" numFmtId="19">
    <nc r="M191">
      <v>44741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</dxf>
  </rfmt>
  <rcc rId="4837" sId="2" numFmtId="19">
    <nc r="M39">
      <v>44812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2">
    <nc r="I528" t="inlineStr">
      <is>
        <t>passed</t>
      </is>
    </nc>
  </rcc>
  <rfmt sheetId="2" sqref="I528">
    <dxf>
      <fill>
        <patternFill patternType="none">
          <fgColor indexed="64"/>
          <bgColor indexed="65"/>
        </patternFill>
      </fill>
    </dxf>
  </rfmt>
  <rcc rId="4839" sId="2" numFmtId="19">
    <nc r="M528">
      <v>44812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  <rcc rId="4841" sId="2" numFmtId="19">
    <nc r="M434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4" sId="2">
    <nc r="I341" t="inlineStr">
      <is>
        <t>passed</t>
      </is>
    </nc>
  </rcc>
  <rfmt sheetId="2" sqref="I341">
    <dxf>
      <fill>
        <patternFill patternType="none">
          <fgColor indexed="64"/>
          <bgColor indexed="65"/>
        </patternFill>
      </fill>
    </dxf>
  </rfmt>
  <rcc rId="4845" sId="2" numFmtId="19">
    <nc r="M341">
      <v>44812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6" sId="2" odxf="1" dxf="1">
    <oc r="A298">
      <f>HYPERLINK("https://hsdes.intel.com/resource/14013173250","14013173250")</f>
    </oc>
    <nc r="A298">
      <f>HYPERLINK("https://hsdes.intel.com/resource/14013173250","14013173250")</f>
    </nc>
    <odxf>
      <font>
        <u val="none"/>
        <color theme="0"/>
      </font>
    </odxf>
    <ndxf>
      <font>
        <u/>
        <color theme="10"/>
      </font>
    </ndxf>
  </rcc>
  <rcc rId="484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 val="none"/>
        <color theme="0"/>
      </font>
    </odxf>
    <ndxf>
      <font>
        <u/>
        <color theme="10"/>
      </font>
    </ndxf>
  </rcc>
  <rcc rId="4848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</dxf>
  </rfmt>
  <rcc rId="4849" sId="2" numFmtId="19">
    <nc r="M9">
      <v>44812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solid">
          <bgColor rgb="FFFFFF00"/>
        </patternFill>
      </fill>
    </dxf>
  </rfmt>
  <rcc rId="4850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4851" sId="2" numFmtId="19">
    <nc r="M127">
      <v>44812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2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fmt sheetId="2" sqref="I168">
    <dxf>
      <fill>
        <patternFill patternType="none">
          <fgColor indexed="64"/>
          <bgColor indexed="65"/>
        </patternFill>
      </fill>
    </dxf>
  </rfmt>
  <rcc rId="4853" sId="2" numFmtId="19">
    <nc r="M168">
      <v>44812</v>
    </nc>
  </rcc>
  <rcc rId="4854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4855" sId="2" numFmtId="19">
    <nc r="M292">
      <v>44812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6" sId="2">
    <nc r="I151" t="inlineStr">
      <is>
        <t>passed</t>
      </is>
    </nc>
  </rcc>
  <rfmt sheetId="2" sqref="I151">
    <dxf>
      <fill>
        <patternFill patternType="none">
          <fgColor indexed="64"/>
          <bgColor indexed="65"/>
        </patternFill>
      </fill>
    </dxf>
  </rfmt>
  <rcc rId="4857" sId="2" numFmtId="19">
    <nc r="M151">
      <v>44812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4859" sId="2" numFmtId="19">
    <nc r="M551">
      <v>44812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4861" sId="2" numFmtId="19">
    <nc r="M279">
      <v>44812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155" sId="2" numFmtId="19">
    <nc r="M66">
      <v>44741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  <rcc rId="4863" sId="2" numFmtId="19">
    <nc r="M335">
      <v>44812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4" sId="2">
    <nc r="I339" t="inlineStr">
      <is>
        <t>passed</t>
      </is>
    </nc>
  </rcc>
  <rfmt sheetId="2" sqref="I339">
    <dxf>
      <fill>
        <patternFill patternType="none">
          <fgColor indexed="64"/>
          <bgColor indexed="65"/>
        </patternFill>
      </fill>
    </dxf>
  </rfmt>
  <rcc rId="4865" sId="2" numFmtId="19">
    <nc r="M339">
      <v>44812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fmt sheetId="2" sqref="I258">
    <dxf>
      <fill>
        <patternFill patternType="none">
          <fgColor indexed="64"/>
          <bgColor indexed="65"/>
        </patternFill>
      </fill>
    </dxf>
  </rfmt>
  <rcc rId="4867" sId="2" numFmtId="19">
    <nc r="M258">
      <v>44812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2">
    <nc r="L608" t="inlineStr">
      <is>
        <t>do</t>
      </is>
    </nc>
  </rcc>
  <rcc rId="4869" sId="2">
    <nc r="I161" t="inlineStr">
      <is>
        <t>Passed</t>
      </is>
    </nc>
  </rcc>
  <rfmt sheetId="2" sqref="I161">
    <dxf>
      <fill>
        <patternFill patternType="none">
          <fgColor indexed="64"/>
          <bgColor indexed="65"/>
        </patternFill>
      </fill>
    </dxf>
  </rfmt>
  <rcc rId="4870" sId="2" numFmtId="19">
    <nc r="M161">
      <v>44812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</dxf>
  </rfmt>
  <rcc rId="4872" sId="2" numFmtId="19">
    <nc r="M156">
      <v>44812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odxf="1" dxf="1">
    <oc r="A158">
      <f>HYPERLINK("https://hsdes.intel.com/resource/14013158543","14013158543")</f>
    </oc>
    <nc r="A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  <rcc rId="4874" sId="2" odxf="1" dxf="1">
    <oc r="A170">
      <f>HYPERLINK("https://hsdes.intel.com/resource/14013180508","14013180508")</f>
    </oc>
    <nc r="A170">
      <f>HYPERLINK("https://hsdes.intel.com/resource/14013180508","14013180508")</f>
    </nc>
    <odxf>
      <font>
        <u val="none"/>
        <color theme="0"/>
      </font>
    </odxf>
    <ndxf>
      <font>
        <u/>
        <color theme="10"/>
      </font>
    </ndxf>
  </rcc>
  <rcc rId="4875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4876" sId="2" numFmtId="19">
    <nc r="M160">
      <v>44812</v>
    </nc>
  </rcc>
  <rcc rId="4877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4878" sId="2" numFmtId="19">
    <nc r="M10">
      <v>44812</v>
    </nc>
  </rcc>
  <rcc rId="4879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 val="none"/>
        <color theme="0"/>
      </font>
    </odxf>
    <ndxf>
      <font>
        <u/>
        <color theme="10"/>
      </font>
    </ndxf>
  </rcc>
  <rcc rId="4880" sId="2" odxf="1" dxf="1">
    <oc r="A128">
      <f>HYPERLINK("https://hsdes.intel.com/resource/14013158359","14013158359")</f>
    </oc>
    <nc r="A128">
      <f>HYPERLINK("https://hsdes.intel.com/resource/14013158359","14013158359")</f>
    </nc>
    <odxf>
      <font>
        <u val="none"/>
        <color theme="0"/>
      </font>
    </odxf>
    <ndxf>
      <font>
        <u/>
        <color theme="10"/>
      </font>
    </ndxf>
  </rcc>
  <rcc rId="4881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4882" sId="2" numFmtId="19">
    <nc r="M35">
      <v>44812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 patternType="solid">
          <bgColor rgb="FFFFFF00"/>
        </patternFill>
      </fill>
    </dxf>
  </rfmt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>
    <nc r="I305" t="inlineStr">
      <is>
        <t>Passed</t>
      </is>
    </nc>
  </rcc>
  <rfmt sheetId="2" sqref="I305">
    <dxf>
      <fill>
        <patternFill patternType="none">
          <fgColor indexed="64"/>
          <bgColor indexed="65"/>
        </patternFill>
      </fill>
    </dxf>
  </rfmt>
  <rcc rId="4884" sId="2" numFmtId="19">
    <nc r="M305">
      <v>44812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5" sId="2">
    <oc r="L608" t="inlineStr">
      <is>
        <t>do</t>
      </is>
    </oc>
    <nc r="L608" t="inlineStr">
      <is>
        <t>a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6" sId="2">
    <nc r="I132" t="inlineStr">
      <is>
        <t>passed</t>
      </is>
    </nc>
  </rcc>
  <rfmt sheetId="2" sqref="I132">
    <dxf>
      <fill>
        <patternFill patternType="none">
          <fgColor indexed="64"/>
          <bgColor indexed="65"/>
        </patternFill>
      </fill>
    </dxf>
  </rfmt>
  <rcc rId="4887" sId="2" numFmtId="19">
    <nc r="M132">
      <v>44812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157" sId="2" numFmtId="19">
    <nc r="M292">
      <v>44742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8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4889" sId="2" numFmtId="19">
    <nc r="M51">
      <v>44812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0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</dxf>
  </rfmt>
  <rcc rId="4891" sId="2" numFmtId="19">
    <nc r="M174">
      <v>44812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2" sId="2" odxf="1" dxf="1">
    <oc r="A197">
      <f>HYPERLINK("https://hsdes.intel.com/resource/14013163080","14013163080")</f>
    </oc>
    <nc r="A197">
      <f>HYPERLINK("https://hsdes.intel.com/resource/14013163080","14013163080")</f>
    </nc>
    <odxf>
      <font>
        <u val="none"/>
        <color theme="0"/>
      </font>
    </odxf>
    <ndxf>
      <font>
        <u/>
        <color theme="10"/>
      </font>
    </ndxf>
  </rcc>
  <rcc rId="4893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 val="none"/>
        <color theme="0"/>
      </font>
    </odxf>
    <ndxf>
      <font>
        <u/>
        <color theme="10"/>
      </font>
    </ndxf>
  </rcc>
  <rfmt sheetId="2" sqref="C31">
    <dxf>
      <fill>
        <patternFill patternType="solid">
          <bgColor rgb="FFFFFF00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4" sId="2">
    <nc r="I40" t="inlineStr">
      <is>
        <t>passed</t>
      </is>
    </nc>
  </rcc>
  <rfmt sheetId="2" sqref="I40">
    <dxf>
      <fill>
        <patternFill patternType="none">
          <fgColor indexed="64"/>
          <bgColor indexed="65"/>
        </patternFill>
      </fill>
    </dxf>
  </rfmt>
  <rcc rId="4895" sId="2" numFmtId="19">
    <nc r="M40">
      <v>44812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>
    <nc r="I389" t="inlineStr">
      <is>
        <t>passed</t>
      </is>
    </nc>
  </rcc>
  <rfmt sheetId="2" sqref="I389">
    <dxf>
      <fill>
        <patternFill patternType="none">
          <fgColor indexed="64"/>
          <bgColor indexed="65"/>
        </patternFill>
      </fill>
    </dxf>
  </rfmt>
  <rcc rId="4897" sId="2" numFmtId="19">
    <nc r="M389">
      <v>44812</v>
    </nc>
  </rcc>
  <rcc rId="4898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4899" sId="2" numFmtId="19">
    <nc r="M304">
      <v>44812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>
    <nc r="I5" t="inlineStr">
      <is>
        <t>passed</t>
      </is>
    </nc>
  </rcc>
  <rfmt sheetId="2" sqref="I5">
    <dxf>
      <fill>
        <patternFill patternType="none">
          <fgColor indexed="64"/>
          <bgColor indexed="65"/>
        </patternFill>
      </fill>
    </dxf>
  </rfmt>
  <rcc rId="4901" sId="2" numFmtId="19">
    <nc r="M5">
      <v>44812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>
    <nc r="I50" t="inlineStr">
      <is>
        <t>passed</t>
      </is>
    </nc>
  </rcc>
  <rfmt sheetId="2" sqref="I50">
    <dxf>
      <fill>
        <patternFill patternType="none">
          <fgColor indexed="64"/>
          <bgColor indexed="65"/>
        </patternFill>
      </fill>
    </dxf>
  </rfmt>
  <rcc rId="4903" sId="2" numFmtId="19">
    <nc r="M50">
      <v>44812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  <rcc rId="4905" sId="2" numFmtId="19">
    <nc r="M306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8" sId="2" odxf="1" dxf="1">
    <oc r="A441">
      <f>HYPERLINK("https://hsdes.intel.com/resource/14013160745","14013160745")</f>
    </oc>
    <nc r="A441">
      <f>HYPERLINK("https://hsdes.intel.com/resource/14013160745","14013160745")</f>
    </nc>
    <odxf>
      <font>
        <u val="none"/>
        <color theme="0"/>
      </font>
    </odxf>
    <ndxf>
      <font>
        <u/>
        <color theme="10"/>
      </font>
    </ndxf>
  </rcc>
  <rcc rId="4909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4910" sId="2" numFmtId="19">
    <nc r="M440">
      <v>44812</v>
    </nc>
  </rcc>
  <rcc rId="4911" sId="2">
    <nc r="I441" t="inlineStr">
      <is>
        <t>Passed</t>
      </is>
    </nc>
  </rcc>
  <rfmt sheetId="2" sqref="I441">
    <dxf>
      <fill>
        <patternFill patternType="none">
          <fgColor indexed="64"/>
          <bgColor indexed="65"/>
        </patternFill>
      </fill>
    </dxf>
  </rfmt>
  <rcc rId="4912" sId="2" numFmtId="19">
    <nc r="M441">
      <v>44812</v>
    </nc>
  </rcc>
  <rfmt sheetId="2" sqref="I451">
    <dxf>
      <fill>
        <patternFill patternType="none">
          <fgColor indexed="64"/>
          <bgColor indexed="65"/>
        </patternFill>
      </fill>
    </dxf>
  </rfmt>
  <rcc rId="4913" sId="2">
    <nc r="I451" t="inlineStr">
      <is>
        <t>passed</t>
      </is>
    </nc>
  </rcc>
  <rcc rId="4914" sId="2" numFmtId="19">
    <nc r="M451">
      <v>44812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2">
    <nc r="I409" t="inlineStr">
      <is>
        <t>NA</t>
      </is>
    </nc>
  </rcc>
  <rfmt sheetId="2" sqref="I409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6" sId="2">
    <nc r="I170" t="inlineStr">
      <is>
        <t>Passed</t>
      </is>
    </nc>
  </rcc>
  <rfmt sheetId="2" sqref="I170">
    <dxf>
      <fill>
        <patternFill patternType="none">
          <fgColor indexed="64"/>
          <bgColor indexed="65"/>
        </patternFill>
      </fill>
    </dxf>
  </rfmt>
  <rcc rId="4917" sId="2" numFmtId="19">
    <nc r="M170">
      <v>44812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0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4921" sId="2" numFmtId="19">
    <nc r="M106">
      <v>44812</v>
    </nc>
  </rcc>
  <rfmt sheetId="2" sqref="I107">
    <dxf>
      <fill>
        <patternFill patternType="none">
          <fgColor indexed="64"/>
          <bgColor indexed="65"/>
        </patternFill>
      </fill>
    </dxf>
  </rfmt>
  <rcc rId="4922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fmt sheetId="2" sqref="L124" start="0" length="0">
    <dxf>
      <numFmt numFmtId="19" formatCode="m/d/yyyy"/>
    </dxf>
  </rfmt>
  <rcc rId="492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fmt sheetId="2" sqref="L134" start="0" length="0">
    <dxf>
      <numFmt numFmtId="19" formatCode="m/d/yyyy"/>
    </dxf>
  </rfmt>
  <rcc rId="4924" sId="2" numFmtId="19">
    <nc r="M124">
      <v>44812</v>
    </nc>
  </rcc>
  <rcc rId="4925" sId="2" numFmtId="19">
    <nc r="M134">
      <v>44812</v>
    </nc>
  </rcc>
  <rcc rId="492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4927" sId="2" numFmtId="19">
    <nc r="M140">
      <v>44812</v>
    </nc>
  </rcc>
  <rcc rId="4928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4929" sId="2" numFmtId="19">
    <nc r="M142">
      <v>44812</v>
    </nc>
  </rcc>
  <rcc rId="4930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4931" sId="2" numFmtId="19">
    <nc r="M185">
      <v>44812</v>
    </nc>
  </rcc>
  <rcc rId="4932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4933" sId="2" numFmtId="19">
    <nc r="M107">
      <v>44812</v>
    </nc>
  </rcc>
  <rcc rId="4934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4935" sId="2" numFmtId="19">
    <nc r="M181">
      <v>44812</v>
    </nc>
  </rcc>
  <rcc rId="4936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4937" sId="2" numFmtId="19">
    <nc r="M125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0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4941" sId="2" numFmtId="19">
    <nc r="M66">
      <v>44812</v>
    </nc>
  </rcc>
  <rcc rId="4942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4943" sId="2" numFmtId="19">
    <nc r="M36">
      <v>44812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2">
    <nc r="L11" t="inlineStr">
      <is>
        <t>debug</t>
      </is>
    </nc>
  </rcc>
  <rcc rId="4945" sId="2">
    <nc r="L12" t="inlineStr">
      <is>
        <t>debug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2">
    <nc r="I6" t="inlineStr">
      <is>
        <t>passed</t>
      </is>
    </nc>
  </rcc>
  <rfmt sheetId="2" sqref="I6">
    <dxf>
      <fill>
        <patternFill patternType="none">
          <fgColor indexed="64"/>
          <bgColor indexed="65"/>
        </patternFill>
      </fill>
    </dxf>
  </rfmt>
  <rcc rId="4947" sId="2" numFmtId="19">
    <nc r="M6">
      <v>44812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2">
    <nc r="I7" t="inlineStr">
      <is>
        <t>passed</t>
      </is>
    </nc>
  </rcc>
  <rfmt sheetId="2" sqref="I7">
    <dxf>
      <fill>
        <patternFill patternType="none">
          <fgColor indexed="64"/>
          <bgColor indexed="65"/>
        </patternFill>
      </fill>
    </dxf>
  </rfmt>
  <rcc rId="4949" sId="2" numFmtId="19">
    <nc r="M7">
      <v>44812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  <rcc rId="4951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4952" sId="2" numFmtId="19">
    <nc r="M263">
      <v>44812</v>
    </nc>
  </rcc>
  <rcc rId="4953" sId="2" numFmtId="19">
    <nc r="M262">
      <v>44812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>
    <nc r="I148" t="inlineStr">
      <is>
        <t>passed</t>
      </is>
    </nc>
  </rcc>
  <rfmt sheetId="2" sqref="I148">
    <dxf>
      <fill>
        <patternFill patternType="none">
          <fgColor indexed="64"/>
          <bgColor indexed="65"/>
        </patternFill>
      </fill>
    </dxf>
  </rfmt>
  <rcc rId="4955" sId="2" numFmtId="19">
    <nc r="M148">
      <v>44812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>
    <nc r="I419" t="inlineStr">
      <is>
        <t>passed</t>
      </is>
    </nc>
  </rcc>
  <rfmt sheetId="2" sqref="I419">
    <dxf>
      <fill>
        <patternFill patternType="none">
          <fgColor indexed="64"/>
          <bgColor indexed="65"/>
        </patternFill>
      </fill>
    </dxf>
  </rfmt>
  <rcc rId="4957" sId="2" odxf="1" dxf="1" numFmtId="19">
    <nc r="K419">
      <v>44812</v>
    </nc>
    <odxf>
      <numFmt numFmtId="0" formatCode="General"/>
    </odxf>
    <ndxf>
      <numFmt numFmtId="19" formatCode="m/d/yyyy"/>
    </ndxf>
  </rcc>
  <rcc rId="4958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4959" sId="2" odxf="1" dxf="1" numFmtId="19">
    <nc r="K468">
      <v>44812</v>
    </nc>
    <odxf>
      <numFmt numFmtId="0" formatCode="General"/>
    </odxf>
    <ndxf>
      <numFmt numFmtId="19" formatCode="m/d/yyyy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4961" sId="2" numFmtId="19">
    <nc r="M8">
      <v>44812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  <rcc rId="4963" sId="2" numFmtId="19">
    <nc r="M110">
      <v>44812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4" sId="2">
    <nc r="I154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cc rId="4965" sId="2" numFmtId="19">
    <nc r="M154">
      <v>44812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6" sId="2">
    <nc r="I111" t="inlineStr">
      <is>
        <t>Passed</t>
      </is>
    </nc>
  </rcc>
  <rfmt sheetId="2" sqref="I111">
    <dxf>
      <fill>
        <patternFill patternType="none">
          <fgColor indexed="64"/>
          <bgColor indexed="65"/>
        </patternFill>
      </fill>
    </dxf>
  </rfmt>
  <rcc rId="4967" sId="2" numFmtId="19">
    <nc r="M111">
      <v>44812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8" sId="2">
    <nc r="J446" t="inlineStr">
      <is>
        <t>Priyanka</t>
      </is>
    </nc>
  </rcc>
  <rfmt sheetId="2" sqref="J446">
    <dxf>
      <fill>
        <patternFill patternType="none">
          <fgColor indexed="64"/>
          <bgColor indexed="65"/>
        </patternFill>
      </fill>
    </dxf>
  </rfmt>
  <rcc rId="4969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4970" sId="2" numFmtId="19">
    <nc r="M446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3" sId="2" numFmtId="19">
    <nc r="M419">
      <v>44812</v>
    </nc>
  </rcc>
  <rcc rId="4974" sId="2" numFmtId="19">
    <nc r="M468">
      <v>44812</v>
    </nc>
  </rcc>
  <rcc rId="4975" sId="2" numFmtId="19">
    <oc r="K419">
      <v>44812</v>
    </oc>
    <nc r="K419"/>
  </rcc>
  <rcc rId="4976" sId="2" numFmtId="19">
    <oc r="K468">
      <v>44812</v>
    </oc>
    <nc r="K468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7" sId="2">
    <nc r="I12" t="inlineStr">
      <is>
        <t>passed</t>
      </is>
    </nc>
  </rcc>
  <rfmt sheetId="2" sqref="I12">
    <dxf>
      <fill>
        <patternFill patternType="none">
          <fgColor indexed="64"/>
          <bgColor indexed="65"/>
        </patternFill>
      </fill>
    </dxf>
  </rfmt>
  <rcc rId="4978" sId="2" numFmtId="19">
    <nc r="M12">
      <v>44812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4980" sId="2" numFmtId="19">
    <nc r="M61">
      <v>44812</v>
    </nc>
  </rcc>
  <rcc rId="4981" sId="2">
    <nc r="J61" t="inlineStr">
      <is>
        <t>Harshitha</t>
      </is>
    </nc>
  </rcc>
  <rfmt sheetId="2" sqref="J61">
    <dxf>
      <fill>
        <patternFill patternType="none">
          <fgColor indexed="64"/>
          <bgColor indexed="65"/>
        </patternFill>
      </fill>
    </dxf>
  </rfmt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cc rId="11" sId="2" numFmtId="19">
    <nc r="M503">
      <v>44741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2">
    <nc r="I592" t="inlineStr">
      <is>
        <t>passed</t>
      </is>
    </nc>
  </rcc>
  <rfmt sheetId="2" sqref="I592">
    <dxf>
      <fill>
        <patternFill patternType="none">
          <fgColor indexed="64"/>
          <bgColor indexed="65"/>
        </patternFill>
      </fill>
    </dxf>
  </rfmt>
  <rcc rId="4987" sId="2">
    <nc r="J592" t="inlineStr">
      <is>
        <t>priyanka</t>
      </is>
    </nc>
  </rcc>
  <rfmt sheetId="2" sqref="J592">
    <dxf>
      <fill>
        <patternFill patternType="none">
          <fgColor indexed="64"/>
          <bgColor indexed="65"/>
        </patternFill>
      </fill>
    </dxf>
  </rfmt>
  <rcc rId="4988" sId="2" numFmtId="19">
    <nc r="M592">
      <v>44812</v>
    </nc>
  </rcc>
  <rcc rId="4989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4990" sId="2">
    <nc r="J274" t="inlineStr">
      <is>
        <t>Priyanka</t>
      </is>
    </nc>
  </rcc>
  <rfmt sheetId="2" sqref="J274">
    <dxf>
      <fill>
        <patternFill patternType="none">
          <fgColor indexed="64"/>
          <bgColor indexed="65"/>
        </patternFill>
      </fill>
    </dxf>
  </rfmt>
  <rcc rId="4991" sId="2" numFmtId="19">
    <nc r="M274">
      <v>44812</v>
    </nc>
  </rcc>
  <rcc rId="4992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cc rId="4993" sId="2">
    <nc r="J203" t="inlineStr">
      <is>
        <t>priyanka</t>
      </is>
    </nc>
  </rcc>
  <rfmt sheetId="2" sqref="J203">
    <dxf>
      <fill>
        <patternFill patternType="none">
          <fgColor indexed="64"/>
          <bgColor indexed="65"/>
        </patternFill>
      </fill>
    </dxf>
  </rfmt>
  <rcc rId="4994" sId="2" odxf="1" dxf="1" numFmtId="19">
    <nc r="L203">
      <v>44812</v>
    </nc>
    <odxf>
      <numFmt numFmtId="0" formatCode="General"/>
    </odxf>
    <ndxf>
      <numFmt numFmtId="19" formatCode="m/d/yyyy"/>
    </ndxf>
  </rcc>
  <rcc rId="4995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4996" sId="2">
    <nc r="J513" t="inlineStr">
      <is>
        <t>priyanka</t>
      </is>
    </nc>
  </rcc>
  <rfmt sheetId="2" sqref="J513">
    <dxf>
      <fill>
        <patternFill patternType="none">
          <fgColor indexed="64"/>
          <bgColor indexed="65"/>
        </patternFill>
      </fill>
    </dxf>
  </rfmt>
  <rcc rId="4997" sId="2" numFmtId="19">
    <nc r="M513">
      <v>44812</v>
    </nc>
  </rcc>
  <rm rId="4998" sheetId="2" source="L203" destination="M203" sourceSheetId="2">
    <rfmt sheetId="2" sqref="M203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3" sId="2">
    <oc r="J159" t="inlineStr">
      <is>
        <t>Ramya</t>
      </is>
    </oc>
    <nc r="J159" t="inlineStr">
      <is>
        <t>Savitha</t>
      </is>
    </nc>
  </rcc>
  <rcc rId="5004" sId="2">
    <oc r="J229" t="inlineStr">
      <is>
        <t>Ramya</t>
      </is>
    </oc>
    <nc r="J229" t="inlineStr">
      <is>
        <t>Savitha</t>
      </is>
    </nc>
  </rcc>
  <rcc rId="5005" sId="2">
    <oc r="J230" t="inlineStr">
      <is>
        <t>Ramya</t>
      </is>
    </oc>
    <nc r="J230" t="inlineStr">
      <is>
        <t>Savitha</t>
      </is>
    </nc>
  </rcc>
  <rcc rId="5006" sId="2">
    <oc r="J278" t="inlineStr">
      <is>
        <t>Ramya</t>
      </is>
    </oc>
    <nc r="J278" t="inlineStr">
      <is>
        <t>Savitha</t>
      </is>
    </nc>
  </rcc>
  <rcc rId="5007" sId="2">
    <oc r="J307" t="inlineStr">
      <is>
        <t>Ramya</t>
      </is>
    </oc>
    <nc r="J307" t="inlineStr">
      <is>
        <t>Savitha</t>
      </is>
    </nc>
  </rcc>
  <rcc rId="5008" sId="2">
    <oc r="J308" t="inlineStr">
      <is>
        <t>Ramya</t>
      </is>
    </oc>
    <nc r="J308" t="inlineStr">
      <is>
        <t>Savitha</t>
      </is>
    </nc>
  </rcc>
  <rcc rId="5009" sId="2">
    <oc r="J309" t="inlineStr">
      <is>
        <t>Ramya</t>
      </is>
    </oc>
    <nc r="J309" t="inlineStr">
      <is>
        <t>Savitha</t>
      </is>
    </nc>
  </rcc>
  <rcc rId="5010" sId="2">
    <oc r="J310" t="inlineStr">
      <is>
        <t>Ramya</t>
      </is>
    </oc>
    <nc r="J310" t="inlineStr">
      <is>
        <t>Savitha</t>
      </is>
    </nc>
  </rcc>
  <rcc rId="5011" sId="2">
    <oc r="J311" t="inlineStr">
      <is>
        <t>Ramya</t>
      </is>
    </oc>
    <nc r="J311" t="inlineStr">
      <is>
        <t>Savitha</t>
      </is>
    </nc>
  </rcc>
  <rcc rId="5012" sId="2">
    <oc r="J312" t="inlineStr">
      <is>
        <t>Ramya</t>
      </is>
    </oc>
    <nc r="J312" t="inlineStr">
      <is>
        <t>Savitha</t>
      </is>
    </nc>
  </rcc>
  <rcc rId="5013" sId="2">
    <oc r="J375" t="inlineStr">
      <is>
        <t>Ramya</t>
      </is>
    </oc>
    <nc r="J375" t="inlineStr">
      <is>
        <t>Savitha</t>
      </is>
    </nc>
  </rcc>
  <rcc rId="5014" sId="2">
    <oc r="J433" t="inlineStr">
      <is>
        <t>Ramya</t>
      </is>
    </oc>
    <nc r="J433" t="inlineStr">
      <is>
        <t>Savitha</t>
      </is>
    </nc>
  </rcc>
  <rcc rId="5015" sId="2">
    <oc r="J536" t="inlineStr">
      <is>
        <t>Ramya</t>
      </is>
    </oc>
    <nc r="J536" t="inlineStr">
      <is>
        <t>Savitha</t>
      </is>
    </nc>
  </rcc>
  <rcc rId="5016" sId="2">
    <oc r="J614" t="inlineStr">
      <is>
        <t>Ramya</t>
      </is>
    </oc>
    <nc r="J614" t="inlineStr">
      <is>
        <t>Savitha</t>
      </is>
    </nc>
  </rcc>
  <rcc rId="5017" sId="2">
    <oc r="J615" t="inlineStr">
      <is>
        <t>Ramya</t>
      </is>
    </oc>
    <nc r="J615" t="inlineStr">
      <is>
        <t>Savitha</t>
      </is>
    </nc>
  </rcc>
  <rcc rId="5018" sId="2">
    <oc r="J616" t="inlineStr">
      <is>
        <t>Ramya</t>
      </is>
    </oc>
    <nc r="J616" t="inlineStr">
      <is>
        <t>Savitha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9" sId="2">
    <oc r="J67" t="inlineStr">
      <is>
        <t>Bhanu</t>
      </is>
    </oc>
    <nc r="J67" t="inlineStr">
      <is>
        <t>Aishwarya</t>
      </is>
    </nc>
  </rcc>
  <rcc rId="5020" sId="2">
    <oc r="J250" t="inlineStr">
      <is>
        <t>Bhanu</t>
      </is>
    </oc>
    <nc r="J250" t="inlineStr">
      <is>
        <t>Aishwarya</t>
      </is>
    </nc>
  </rcc>
  <rcc rId="5021" sId="2">
    <oc r="J251" t="inlineStr">
      <is>
        <t>Bhanu</t>
      </is>
    </oc>
    <nc r="J251" t="inlineStr">
      <is>
        <t>Aishwarya</t>
      </is>
    </nc>
  </rcc>
  <rcc rId="5022" sId="2">
    <oc r="J283" t="inlineStr">
      <is>
        <t>Bhanu</t>
      </is>
    </oc>
    <nc r="J283" t="inlineStr">
      <is>
        <t>Aishwarya</t>
      </is>
    </nc>
  </rcc>
  <rcc rId="5023" sId="2">
    <oc r="J284" t="inlineStr">
      <is>
        <t>Bhanu</t>
      </is>
    </oc>
    <nc r="J284" t="inlineStr">
      <is>
        <t>Aishwarya</t>
      </is>
    </nc>
  </rcc>
  <rcc rId="5024" sId="2">
    <oc r="J285" t="inlineStr">
      <is>
        <t>Bhanu</t>
      </is>
    </oc>
    <nc r="J285" t="inlineStr">
      <is>
        <t>Aishwarya</t>
      </is>
    </nc>
  </rcc>
  <rcc rId="5025" sId="2">
    <oc r="J286" t="inlineStr">
      <is>
        <t>Bhanu</t>
      </is>
    </oc>
    <nc r="J286" t="inlineStr">
      <is>
        <t>Aishwarya</t>
      </is>
    </nc>
  </rcc>
  <rcc rId="5026" sId="2">
    <oc r="J291" t="inlineStr">
      <is>
        <t>Bhanu</t>
      </is>
    </oc>
    <nc r="J291" t="inlineStr">
      <is>
        <t>Aishwarya</t>
      </is>
    </nc>
  </rcc>
  <rcc rId="5027" sId="2">
    <oc r="J363" t="inlineStr">
      <is>
        <t>Bhanu</t>
      </is>
    </oc>
    <nc r="J363" t="inlineStr">
      <is>
        <t>Aishwarya</t>
      </is>
    </nc>
  </rcc>
  <rcc rId="5028" sId="2">
    <oc r="J364" t="inlineStr">
      <is>
        <t>Bhanu</t>
      </is>
    </oc>
    <nc r="J364" t="inlineStr">
      <is>
        <t>Aishwarya</t>
      </is>
    </nc>
  </rcc>
  <rcc rId="5029" sId="2">
    <oc r="J365" t="inlineStr">
      <is>
        <t>Bhanu</t>
      </is>
    </oc>
    <nc r="J365" t="inlineStr">
      <is>
        <t>Aishwarya</t>
      </is>
    </nc>
  </rcc>
  <rcc rId="5030" sId="2">
    <oc r="J366" t="inlineStr">
      <is>
        <t>Bhanu</t>
      </is>
    </oc>
    <nc r="J366" t="inlineStr">
      <is>
        <t>Aishwarya</t>
      </is>
    </nc>
  </rcc>
  <rcc rId="5031" sId="2">
    <oc r="J367" t="inlineStr">
      <is>
        <t>Bhanu</t>
      </is>
    </oc>
    <nc r="J367" t="inlineStr">
      <is>
        <t>Aishwarya</t>
      </is>
    </nc>
  </rcc>
  <rcc rId="5032" sId="2">
    <oc r="J469" t="inlineStr">
      <is>
        <t>Bhanu</t>
      </is>
    </oc>
    <nc r="J469" t="inlineStr">
      <is>
        <t>Aishwarya</t>
      </is>
    </nc>
  </rcc>
  <rcc rId="5033" sId="2">
    <oc r="J486" t="inlineStr">
      <is>
        <t>Bhanu</t>
      </is>
    </oc>
    <nc r="J486" t="inlineStr">
      <is>
        <t>Aishwarya</t>
      </is>
    </nc>
  </rcc>
  <rcc rId="5034" sId="2">
    <oc r="J491" t="inlineStr">
      <is>
        <t>Bhanu</t>
      </is>
    </oc>
    <nc r="J491" t="inlineStr">
      <is>
        <t>Aishwarya</t>
      </is>
    </nc>
  </rcc>
  <rcc rId="5035" sId="2">
    <oc r="J492" t="inlineStr">
      <is>
        <t>Bhanu</t>
      </is>
    </oc>
    <nc r="J492" t="inlineStr">
      <is>
        <t>Aishwarya</t>
      </is>
    </nc>
  </rcc>
  <rcc rId="5036" sId="2">
    <oc r="J499" t="inlineStr">
      <is>
        <t>Bhanu</t>
      </is>
    </oc>
    <nc r="J499" t="inlineStr">
      <is>
        <t>Aishwarya</t>
      </is>
    </nc>
  </rcc>
  <rcc rId="5037" sId="2">
    <oc r="J501" t="inlineStr">
      <is>
        <t>Bhanu</t>
      </is>
    </oc>
    <nc r="J501" t="inlineStr">
      <is>
        <t>Aishwarya</t>
      </is>
    </nc>
  </rcc>
  <rcc rId="5038" sId="2">
    <oc r="J509" t="inlineStr">
      <is>
        <t>Bhanu</t>
      </is>
    </oc>
    <nc r="J509" t="inlineStr">
      <is>
        <t>Aishwarya</t>
      </is>
    </nc>
  </rcc>
  <rcc rId="5039" sId="2">
    <oc r="J553" t="inlineStr">
      <is>
        <t>Bhanu</t>
      </is>
    </oc>
    <nc r="J553" t="inlineStr">
      <is>
        <t>Aishwarya</t>
      </is>
    </nc>
  </rcc>
  <rcc rId="5040" sId="2">
    <oc r="J554" t="inlineStr">
      <is>
        <t>Bhanu</t>
      </is>
    </oc>
    <nc r="J554" t="inlineStr">
      <is>
        <t>Aishwarya</t>
      </is>
    </nc>
  </rcc>
  <rcc rId="5041" sId="2">
    <oc r="J555" t="inlineStr">
      <is>
        <t>Bhanu</t>
      </is>
    </oc>
    <nc r="J555" t="inlineStr">
      <is>
        <t>Aishwarya</t>
      </is>
    </nc>
  </rcc>
  <rcc rId="5042" sId="2">
    <oc r="J593" t="inlineStr">
      <is>
        <t>Bhanu</t>
      </is>
    </oc>
    <nc r="J593" t="inlineStr">
      <is>
        <t>Aishwarya</t>
      </is>
    </nc>
  </rcc>
  <rcc rId="5043" sId="2">
    <oc r="J594" t="inlineStr">
      <is>
        <t>Bhanu</t>
      </is>
    </oc>
    <nc r="J594" t="inlineStr">
      <is>
        <t>Aishwarya</t>
      </is>
    </nc>
  </rcc>
  <rcc rId="5044" sId="2">
    <oc r="J595" t="inlineStr">
      <is>
        <t>Bhanu</t>
      </is>
    </oc>
    <nc r="J595" t="inlineStr">
      <is>
        <t>Aishwarya</t>
      </is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2">
    <oc r="J11" t="inlineStr">
      <is>
        <t>Harshitha</t>
      </is>
    </oc>
    <nc r="J11" t="inlineStr">
      <is>
        <t>Aishwarya</t>
      </is>
    </nc>
  </rcc>
  <rcc rId="5046" sId="2">
    <oc r="J13" t="inlineStr">
      <is>
        <t>Harshitha</t>
      </is>
    </oc>
    <nc r="J13" t="inlineStr">
      <is>
        <t>Aishwarya</t>
      </is>
    </nc>
  </rcc>
  <rcc rId="5047" sId="2">
    <oc r="J158" t="inlineStr">
      <is>
        <t>Harshitha</t>
      </is>
    </oc>
    <nc r="J158" t="inlineStr">
      <is>
        <t>Aishwarya</t>
      </is>
    </nc>
  </rcc>
  <rcc rId="5048" sId="2">
    <oc r="J197" t="inlineStr">
      <is>
        <t>Harshitha</t>
      </is>
    </oc>
    <nc r="J197" t="inlineStr">
      <is>
        <t>Aishwarya</t>
      </is>
    </nc>
  </rcc>
  <rcc rId="5049" sId="2">
    <oc r="J298" t="inlineStr">
      <is>
        <t>Harshitha</t>
      </is>
    </oc>
    <nc r="J298" t="inlineStr">
      <is>
        <t>Aishwarya</t>
      </is>
    </nc>
  </rcc>
  <rcc rId="5050" sId="2">
    <oc r="J302" t="inlineStr">
      <is>
        <t>Harshitha</t>
      </is>
    </oc>
    <nc r="J302" t="inlineStr">
      <is>
        <t>Aishwarya</t>
      </is>
    </nc>
  </rcc>
  <rcc rId="5051" sId="2">
    <oc r="J328" t="inlineStr">
      <is>
        <t>Harshitha</t>
      </is>
    </oc>
    <nc r="J328" t="inlineStr">
      <is>
        <t>Aishwarya</t>
      </is>
    </nc>
  </rcc>
  <rcc rId="5052" sId="2">
    <oc r="J333" t="inlineStr">
      <is>
        <t>Harshitha</t>
      </is>
    </oc>
    <nc r="J333" t="inlineStr">
      <is>
        <t>Aishwarya</t>
      </is>
    </nc>
  </rcc>
  <rcc rId="5053" sId="2">
    <oc r="J346" t="inlineStr">
      <is>
        <t>Harshitha</t>
      </is>
    </oc>
    <nc r="J346" t="inlineStr">
      <is>
        <t>Aishwarya</t>
      </is>
    </nc>
  </rcc>
  <rcc rId="5054" sId="2">
    <oc r="J349" t="inlineStr">
      <is>
        <t>Harshitha</t>
      </is>
    </oc>
    <nc r="J349" t="inlineStr">
      <is>
        <t>Aishwarya</t>
      </is>
    </nc>
  </rcc>
  <rcc rId="5055" sId="2">
    <oc r="J417" t="inlineStr">
      <is>
        <t>Harshitha</t>
      </is>
    </oc>
    <nc r="J417" t="inlineStr">
      <is>
        <t>Aishwarya</t>
      </is>
    </nc>
  </rcc>
  <rcc rId="5056" sId="2">
    <oc r="J418" t="inlineStr">
      <is>
        <t>Harshitha</t>
      </is>
    </oc>
    <nc r="J418" t="inlineStr">
      <is>
        <t>Aishwarya</t>
      </is>
    </nc>
  </rcc>
  <rcc rId="5057" sId="2">
    <oc r="J420" t="inlineStr">
      <is>
        <t>Harshitha</t>
      </is>
    </oc>
    <nc r="J420" t="inlineStr">
      <is>
        <t>Aishwarya</t>
      </is>
    </nc>
  </rcc>
  <rcc rId="5058" sId="2">
    <oc r="J429" t="inlineStr">
      <is>
        <t>Harshitha</t>
      </is>
    </oc>
    <nc r="J429" t="inlineStr">
      <is>
        <t>Aishwarya</t>
      </is>
    </nc>
  </rcc>
  <rcc rId="5059" sId="2">
    <oc r="J430" t="inlineStr">
      <is>
        <t>Harshitha</t>
      </is>
    </oc>
    <nc r="J430" t="inlineStr">
      <is>
        <t>Aishwarya</t>
      </is>
    </nc>
  </rcc>
  <rcc rId="5060" sId="2">
    <oc r="J558" t="inlineStr">
      <is>
        <t>Harshitha</t>
      </is>
    </oc>
    <nc r="J558" t="inlineStr">
      <is>
        <t>Aishwarya</t>
      </is>
    </nc>
  </rcc>
  <rcc rId="5061" sId="2">
    <oc r="J621" t="inlineStr">
      <is>
        <t>Harshitha</t>
      </is>
    </oc>
    <nc r="J621" t="inlineStr">
      <is>
        <t>Aishwarya</t>
      </is>
    </nc>
  </rcc>
  <rcc rId="5062" sId="2">
    <oc r="J530" t="inlineStr">
      <is>
        <t>Harshitha</t>
      </is>
    </oc>
    <nc r="J530" t="inlineStr">
      <is>
        <t>s</t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3" sId="2">
    <oc r="J530" t="inlineStr">
      <is>
        <t>s</t>
      </is>
    </oc>
    <nc r="J530" t="inlineStr">
      <is>
        <t>Savitha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>
    <oc r="J272" t="inlineStr">
      <is>
        <t>Priyanka</t>
      </is>
    </oc>
    <nc r="J272" t="inlineStr">
      <is>
        <t>Savitha</t>
      </is>
    </nc>
  </rcc>
  <rcc rId="5065" sId="2">
    <oc r="J273" t="inlineStr">
      <is>
        <t>Priyanka</t>
      </is>
    </oc>
    <nc r="J273" t="inlineStr">
      <is>
        <t>Savitha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2">
    <oc r="J58" t="inlineStr">
      <is>
        <t>Ramya</t>
      </is>
    </oc>
    <nc r="J58" t="inlineStr">
      <is>
        <t>Aishwarya</t>
      </is>
    </nc>
  </rcc>
  <rcc rId="5067" sId="2">
    <oc r="J59" t="inlineStr">
      <is>
        <t>Ramya</t>
      </is>
    </oc>
    <nc r="J59" t="inlineStr">
      <is>
        <t>Aishwarya</t>
      </is>
    </nc>
  </rcc>
  <rcc rId="5068" sId="2">
    <oc r="J70" t="inlineStr">
      <is>
        <t>Ramya</t>
      </is>
    </oc>
    <nc r="J70" t="inlineStr">
      <is>
        <t>Aishwarya</t>
      </is>
    </nc>
  </rcc>
  <rcc rId="5069" sId="2">
    <oc r="J108" t="inlineStr">
      <is>
        <t>Ramya</t>
      </is>
    </oc>
    <nc r="J108" t="inlineStr">
      <is>
        <t>Aishwarya</t>
      </is>
    </nc>
  </rcc>
  <rcc rId="5070" sId="2">
    <oc r="J177" t="inlineStr">
      <is>
        <t>Ramya</t>
      </is>
    </oc>
    <nc r="J177" t="inlineStr">
      <is>
        <t>Aishwarya</t>
      </is>
    </nc>
  </rcc>
  <rcc rId="5071" sId="2">
    <oc r="J178" t="inlineStr">
      <is>
        <t>Ramya</t>
      </is>
    </oc>
    <nc r="J178" t="inlineStr">
      <is>
        <t>Aishwarya</t>
      </is>
    </nc>
  </rcc>
  <rcc rId="5072" sId="2">
    <oc r="J179" t="inlineStr">
      <is>
        <t>Ramya</t>
      </is>
    </oc>
    <nc r="J179" t="inlineStr">
      <is>
        <t>Aishwarya</t>
      </is>
    </nc>
  </rcc>
  <rcc rId="5073" sId="2">
    <oc r="J253" t="inlineStr">
      <is>
        <t>Ramya</t>
      </is>
    </oc>
    <nc r="J253" t="inlineStr">
      <is>
        <t>Aishwarya</t>
      </is>
    </nc>
  </rcc>
  <rcc rId="5074" sId="2">
    <oc r="J257" t="inlineStr">
      <is>
        <t>Ramya</t>
      </is>
    </oc>
    <nc r="J257" t="inlineStr">
      <is>
        <t>Aishwarya</t>
      </is>
    </nc>
  </rcc>
  <rcc rId="5075" sId="2">
    <oc r="J385" t="inlineStr">
      <is>
        <t>Ramya</t>
      </is>
    </oc>
    <nc r="J385" t="inlineStr">
      <is>
        <t>Aishwarya</t>
      </is>
    </nc>
  </rcc>
  <rcc rId="5076" sId="2">
    <oc r="J386" t="inlineStr">
      <is>
        <t>Ramya</t>
      </is>
    </oc>
    <nc r="J386" t="inlineStr">
      <is>
        <t>Aishwarya</t>
      </is>
    </nc>
  </rcc>
  <rcc rId="5077" sId="2">
    <oc r="J387" t="inlineStr">
      <is>
        <t>Ramya</t>
      </is>
    </oc>
    <nc r="J387" t="inlineStr">
      <is>
        <t>Aishwarya</t>
      </is>
    </nc>
  </rcc>
  <rcc rId="5078" sId="2">
    <oc r="J436" t="inlineStr">
      <is>
        <t>Ramya</t>
      </is>
    </oc>
    <nc r="J436" t="inlineStr">
      <is>
        <t>Aishwarya</t>
      </is>
    </nc>
  </rcc>
  <rcc rId="5079" sId="2">
    <oc r="J437" t="inlineStr">
      <is>
        <t>Ramya</t>
      </is>
    </oc>
    <nc r="J437" t="inlineStr">
      <is>
        <t>Aishwarya</t>
      </is>
    </nc>
  </rcc>
  <rcc rId="5080" sId="2">
    <oc r="J438" t="inlineStr">
      <is>
        <t>Ramya</t>
      </is>
    </oc>
    <nc r="J438" t="inlineStr">
      <is>
        <t>Aishwarya</t>
      </is>
    </nc>
  </rcc>
  <rcc rId="5081" sId="2">
    <oc r="J462" t="inlineStr">
      <is>
        <t>Ramya</t>
      </is>
    </oc>
    <nc r="J462" t="inlineStr">
      <is>
        <t>Aishwarya</t>
      </is>
    </nc>
  </rcc>
  <rcc rId="5082" sId="2">
    <oc r="J608" t="inlineStr">
      <is>
        <t>Ramya</t>
      </is>
    </oc>
    <nc r="J608" t="inlineStr">
      <is>
        <t>Aishwarya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3" sId="2">
    <nc r="J65" t="inlineStr">
      <is>
        <t>Harshitha</t>
      </is>
    </nc>
  </rcc>
  <rfmt sheetId="2" sqref="J65">
    <dxf>
      <fill>
        <patternFill patternType="none">
          <fgColor indexed="64"/>
          <bgColor indexed="65"/>
        </patternFill>
      </fill>
    </dxf>
  </rfmt>
  <rcc rId="5084" sId="2">
    <nc r="J113" t="inlineStr">
      <is>
        <t>Harshitha</t>
      </is>
    </nc>
  </rcc>
  <rcc rId="5085" sId="2">
    <nc r="J114" t="inlineStr">
      <is>
        <t>Harshitha</t>
      </is>
    </nc>
  </rcc>
  <rcc rId="5086" sId="2">
    <nc r="J115" t="inlineStr">
      <is>
        <t>Harshitha</t>
      </is>
    </nc>
  </rcc>
  <rcc rId="5087" sId="2">
    <nc r="J116" t="inlineStr">
      <is>
        <t>Harshitha</t>
      </is>
    </nc>
  </rcc>
  <rcc rId="5088" sId="2">
    <nc r="J117" t="inlineStr">
      <is>
        <t>Harshitha</t>
      </is>
    </nc>
  </rcc>
  <rcc rId="5089" sId="2">
    <nc r="J254" t="inlineStr">
      <is>
        <t>Harshitha</t>
      </is>
    </nc>
  </rcc>
  <rcc rId="5090" sId="2">
    <nc r="J334" t="inlineStr">
      <is>
        <t>Harshitha</t>
      </is>
    </nc>
  </rcc>
  <rcc rId="5091" sId="2">
    <nc r="J390" t="inlineStr">
      <is>
        <t>Harshitha</t>
      </is>
    </nc>
  </rcc>
  <rcc rId="5092" sId="2">
    <nc r="J394" t="inlineStr">
      <is>
        <t>Harshitha</t>
      </is>
    </nc>
  </rcc>
  <rcc rId="5093" sId="2">
    <nc r="J395" t="inlineStr">
      <is>
        <t>Harshitha</t>
      </is>
    </nc>
  </rcc>
  <rcc rId="5094" sId="2">
    <nc r="J401" t="inlineStr">
      <is>
        <t>Harshitha</t>
      </is>
    </nc>
  </rcc>
  <rcc rId="5095" sId="2">
    <nc r="J408" t="inlineStr">
      <is>
        <t>Harshitha</t>
      </is>
    </nc>
  </rcc>
  <rcc rId="5096" sId="2">
    <nc r="J442" t="inlineStr">
      <is>
        <t>Harshitha</t>
      </is>
    </nc>
  </rcc>
  <rcc rId="5097" sId="2">
    <nc r="J456" t="inlineStr">
      <is>
        <t>Harshitha</t>
      </is>
    </nc>
  </rcc>
  <rcc rId="5098" sId="2">
    <nc r="J457" t="inlineStr">
      <is>
        <t>Harshitha</t>
      </is>
    </nc>
  </rcc>
  <rcc rId="5099" sId="2">
    <nc r="J531" t="inlineStr">
      <is>
        <t>Harshitha</t>
      </is>
    </nc>
  </rcc>
  <rcc rId="5100" sId="2">
    <nc r="J532" t="inlineStr">
      <is>
        <t>Harshitha</t>
      </is>
    </nc>
  </rcc>
  <rcc rId="5101" sId="2">
    <nc r="J556" t="inlineStr">
      <is>
        <t>Harshitha</t>
      </is>
    </nc>
  </rcc>
  <rcc rId="5102" sId="2">
    <nc r="J557" t="inlineStr">
      <is>
        <t>Harshitha</t>
      </is>
    </nc>
  </rcc>
  <rcc rId="5103" sId="2">
    <nc r="J583" t="inlineStr">
      <is>
        <t>Harshitha</t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4" sId="2">
    <nc r="J2" t="inlineStr">
      <is>
        <t>Ramya</t>
      </is>
    </nc>
  </rcc>
  <rfmt sheetId="2" sqref="J2">
    <dxf>
      <fill>
        <patternFill patternType="none">
          <fgColor indexed="64"/>
          <bgColor indexed="65"/>
        </patternFill>
      </fill>
    </dxf>
  </rfmt>
  <rcc rId="5105" sId="2">
    <nc r="J23" t="inlineStr">
      <is>
        <t>Ramya</t>
      </is>
    </nc>
  </rcc>
  <rcc rId="5106" sId="2">
    <nc r="J24" t="inlineStr">
      <is>
        <t>Ramya</t>
      </is>
    </nc>
  </rcc>
  <rcc rId="5107" sId="2">
    <nc r="J25" t="inlineStr">
      <is>
        <t>Ramya</t>
      </is>
    </nc>
  </rcc>
  <rcc rId="5108" sId="2">
    <nc r="J26" t="inlineStr">
      <is>
        <t>Ramya</t>
      </is>
    </nc>
  </rcc>
  <rcc rId="5109" sId="2">
    <nc r="J27" t="inlineStr">
      <is>
        <t>Ramya</t>
      </is>
    </nc>
  </rcc>
  <rcc rId="5110" sId="2">
    <nc r="J28" t="inlineStr">
      <is>
        <t>Ramya</t>
      </is>
    </nc>
  </rcc>
  <rcc rId="5111" sId="2">
    <nc r="J29" t="inlineStr">
      <is>
        <t>Ramya</t>
      </is>
    </nc>
  </rcc>
  <rcc rId="5112" sId="2">
    <nc r="J30" t="inlineStr">
      <is>
        <t>Ramya</t>
      </is>
    </nc>
  </rcc>
  <rcc rId="5113" sId="2">
    <nc r="J53" t="inlineStr">
      <is>
        <t>Ramya</t>
      </is>
    </nc>
  </rcc>
  <rcc rId="5114" sId="2">
    <nc r="J54" t="inlineStr">
      <is>
        <t>Ramya</t>
      </is>
    </nc>
  </rcc>
  <rcc rId="5115" sId="2">
    <nc r="J55" t="inlineStr">
      <is>
        <t>Ramya</t>
      </is>
    </nc>
  </rcc>
  <rcc rId="5116" sId="2">
    <nc r="J77" t="inlineStr">
      <is>
        <t>Ramya</t>
      </is>
    </nc>
  </rcc>
  <rcc rId="5117" sId="2">
    <nc r="J78" t="inlineStr">
      <is>
        <t>Ramya</t>
      </is>
    </nc>
  </rcc>
  <rcc rId="5118" sId="2">
    <nc r="J90" t="inlineStr">
      <is>
        <t>Ramya</t>
      </is>
    </nc>
  </rcc>
  <rcc rId="5119" sId="2">
    <nc r="J91" t="inlineStr">
      <is>
        <t>Ramya</t>
      </is>
    </nc>
  </rcc>
  <rcc rId="5120" sId="2">
    <nc r="J92" t="inlineStr">
      <is>
        <t>Ramya</t>
      </is>
    </nc>
  </rcc>
  <rcc rId="5121" sId="2">
    <nc r="J93" t="inlineStr">
      <is>
        <t>Ramya</t>
      </is>
    </nc>
  </rcc>
  <rcc rId="5122" sId="2">
    <nc r="J94" t="inlineStr">
      <is>
        <t>Ramya</t>
      </is>
    </nc>
  </rcc>
  <rcc rId="5123" sId="2">
    <nc r="J95" t="inlineStr">
      <is>
        <t>Ramya</t>
      </is>
    </nc>
  </rcc>
  <rcc rId="5124" sId="2">
    <nc r="J96" t="inlineStr">
      <is>
        <t>Ramya</t>
      </is>
    </nc>
  </rcc>
  <rcc rId="5125" sId="2">
    <nc r="J97" t="inlineStr">
      <is>
        <t>Ramya</t>
      </is>
    </nc>
  </rcc>
  <rcc rId="5126" sId="2">
    <nc r="J98" t="inlineStr">
      <is>
        <t>Ramya</t>
      </is>
    </nc>
  </rcc>
  <rcc rId="5127" sId="2">
    <nc r="J99" t="inlineStr">
      <is>
        <t>Ramya</t>
      </is>
    </nc>
  </rcc>
  <rcc rId="5128" sId="2">
    <nc r="J100" t="inlineStr">
      <is>
        <t>Ramya</t>
      </is>
    </nc>
  </rcc>
  <rcc rId="5129" sId="2">
    <nc r="J101" t="inlineStr">
      <is>
        <t>Ramya</t>
      </is>
    </nc>
  </rcc>
  <rcc rId="5130" sId="2">
    <nc r="J112" t="inlineStr">
      <is>
        <t>Ramya</t>
      </is>
    </nc>
  </rcc>
  <rcc rId="5131" sId="2">
    <nc r="J122" t="inlineStr">
      <is>
        <t>Ramya</t>
      </is>
    </nc>
  </rcc>
  <rcc rId="5132" sId="2">
    <nc r="J123" t="inlineStr">
      <is>
        <t>Ramya</t>
      </is>
    </nc>
  </rcc>
  <rcc rId="5133" sId="2">
    <nc r="J129" t="inlineStr">
      <is>
        <t>Ramya</t>
      </is>
    </nc>
  </rcc>
  <rcc rId="5134" sId="2">
    <nc r="J190" t="inlineStr">
      <is>
        <t>Ramya</t>
      </is>
    </nc>
  </rcc>
  <rcc rId="5135" sId="2">
    <nc r="J231" t="inlineStr">
      <is>
        <t>Ramya</t>
      </is>
    </nc>
  </rcc>
  <rcc rId="5136" sId="2">
    <nc r="J232" t="inlineStr">
      <is>
        <t>Ramya</t>
      </is>
    </nc>
  </rcc>
  <rcc rId="5137" sId="2">
    <nc r="J233" t="inlineStr">
      <is>
        <t>Ramya</t>
      </is>
    </nc>
  </rcc>
  <rcc rId="5138" sId="2">
    <nc r="J234" t="inlineStr">
      <is>
        <t>Ramya</t>
      </is>
    </nc>
  </rcc>
  <rcc rId="5139" sId="2">
    <nc r="J235" t="inlineStr">
      <is>
        <t>Ramya</t>
      </is>
    </nc>
  </rcc>
  <rcc rId="5140" sId="2">
    <nc r="J236" t="inlineStr">
      <is>
        <t>Ramya</t>
      </is>
    </nc>
  </rcc>
  <rcc rId="5141" sId="2">
    <nc r="J237" t="inlineStr">
      <is>
        <t>Priyanka</t>
      </is>
    </nc>
  </rcc>
  <rfmt sheetId="2" sqref="J237">
    <dxf>
      <fill>
        <patternFill patternType="none">
          <fgColor indexed="64"/>
          <bgColor indexed="65"/>
        </patternFill>
      </fill>
    </dxf>
  </rfmt>
  <rfmt sheetId="2" sqref="J237">
    <dxf>
      <fill>
        <patternFill patternType="none">
          <fgColor indexed="64"/>
          <bgColor indexed="65"/>
        </patternFill>
      </fill>
    </dxf>
  </rfmt>
  <rcc rId="5142" sId="2">
    <nc r="J238" t="inlineStr">
      <is>
        <t>Priyanka</t>
      </is>
    </nc>
  </rcc>
  <rcc rId="5143" sId="2">
    <nc r="J239" t="inlineStr">
      <is>
        <t>Priyanka</t>
      </is>
    </nc>
  </rcc>
  <rcc rId="5144" sId="2">
    <nc r="J240" t="inlineStr">
      <is>
        <t>Priyanka</t>
      </is>
    </nc>
  </rcc>
  <rcc rId="5145" sId="2">
    <nc r="J241" t="inlineStr">
      <is>
        <t>Priyanka</t>
      </is>
    </nc>
  </rcc>
  <rcc rId="5146" sId="2">
    <nc r="J245" t="inlineStr">
      <is>
        <t>Priyanka</t>
      </is>
    </nc>
  </rcc>
  <rcc rId="5147" sId="2">
    <nc r="J265" t="inlineStr">
      <is>
        <t>Priyanka</t>
      </is>
    </nc>
  </rcc>
  <rcc rId="5148" sId="2">
    <nc r="J271" t="inlineStr">
      <is>
        <t>Priyanka</t>
      </is>
    </nc>
  </rcc>
  <rcc rId="5149" sId="2">
    <nc r="J321" t="inlineStr">
      <is>
        <t>Priyanka</t>
      </is>
    </nc>
  </rcc>
  <rcc rId="5150" sId="2">
    <nc r="J322" t="inlineStr">
      <is>
        <t>Priyanka</t>
      </is>
    </nc>
  </rcc>
  <rcc rId="5151" sId="2">
    <nc r="J370" t="inlineStr">
      <is>
        <t>Priyanka</t>
      </is>
    </nc>
  </rcc>
  <rcc rId="5152" sId="2">
    <nc r="J400" t="inlineStr">
      <is>
        <t>Priyanka</t>
      </is>
    </nc>
  </rcc>
  <rcc rId="5153" sId="2">
    <nc r="J427" t="inlineStr">
      <is>
        <t>Priyanka</t>
      </is>
    </nc>
  </rcc>
  <rcc rId="5154" sId="2">
    <nc r="J428" t="inlineStr">
      <is>
        <t>Priyanka</t>
      </is>
    </nc>
  </rcc>
  <rcc rId="5155" sId="2">
    <nc r="J453" t="inlineStr">
      <is>
        <t>Priyanka</t>
      </is>
    </nc>
  </rcc>
  <rcc rId="5156" sId="2">
    <nc r="J454" t="inlineStr">
      <is>
        <t>Priyanka</t>
      </is>
    </nc>
  </rcc>
  <rcc rId="5157" sId="2">
    <nc r="J463" t="inlineStr">
      <is>
        <t>Priyanka</t>
      </is>
    </nc>
  </rcc>
  <rcc rId="5158" sId="2">
    <nc r="J515" t="inlineStr">
      <is>
        <t>Priyanka</t>
      </is>
    </nc>
  </rcc>
  <rcc rId="5159" sId="2">
    <nc r="J517" t="inlineStr">
      <is>
        <t>Priyanka</t>
      </is>
    </nc>
  </rcc>
  <rcc rId="5160" sId="2">
    <nc r="J518" t="inlineStr">
      <is>
        <t>Priyanka</t>
      </is>
    </nc>
  </rcc>
  <rcc rId="5161" sId="2">
    <nc r="J519" t="inlineStr">
      <is>
        <t>Priyanka</t>
      </is>
    </nc>
  </rcc>
  <rcc rId="5162" sId="2">
    <nc r="J520" t="inlineStr">
      <is>
        <t>Priyanka</t>
      </is>
    </nc>
  </rcc>
  <rcc rId="5163" sId="2">
    <nc r="J521" t="inlineStr">
      <is>
        <t>Priyanka</t>
      </is>
    </nc>
  </rcc>
  <rcc rId="5164" sId="2">
    <nc r="J522" t="inlineStr">
      <is>
        <t>Priyanka</t>
      </is>
    </nc>
  </rcc>
  <rcc rId="5165" sId="2">
    <nc r="J523" t="inlineStr">
      <is>
        <t>Priyanka</t>
      </is>
    </nc>
  </rcc>
  <rcc rId="5166" sId="2">
    <nc r="J524" t="inlineStr">
      <is>
        <t>Priyanka</t>
      </is>
    </nc>
  </rcc>
  <rcc rId="5167" sId="2">
    <nc r="J525" t="inlineStr">
      <is>
        <t>Priyanka</t>
      </is>
    </nc>
  </rcc>
  <rcc rId="5168" sId="2">
    <nc r="J559" t="inlineStr">
      <is>
        <t>Priyanka</t>
      </is>
    </nc>
  </rcc>
  <rcc rId="5169" sId="2">
    <nc r="J563" t="inlineStr">
      <is>
        <t>Priyanka</t>
      </is>
    </nc>
  </rcc>
  <rcc rId="5170" sId="2">
    <nc r="J564" t="inlineStr">
      <is>
        <t>Priyanka</t>
      </is>
    </nc>
  </rcc>
  <rcc rId="5171" sId="2">
    <nc r="J565" t="inlineStr">
      <is>
        <t>Priyanka</t>
      </is>
    </nc>
  </rcc>
  <rcc rId="5172" sId="2">
    <nc r="J566" t="inlineStr">
      <is>
        <t>Priyanka</t>
      </is>
    </nc>
  </rcc>
  <rcc rId="5173" sId="2">
    <nc r="J567" t="inlineStr">
      <is>
        <t>Priyanka</t>
      </is>
    </nc>
  </rcc>
  <rcc rId="5174" sId="2">
    <nc r="J574" t="inlineStr">
      <is>
        <t>Priyanka</t>
      </is>
    </nc>
  </rcc>
  <rcc rId="5175" sId="2">
    <nc r="J575" t="inlineStr">
      <is>
        <t>Priyanka</t>
      </is>
    </nc>
  </rcc>
  <rcc rId="5176" sId="2">
    <nc r="J576" t="inlineStr">
      <is>
        <t>Priyanka</t>
      </is>
    </nc>
  </rcc>
  <rcc rId="5177" sId="2">
    <nc r="J578" t="inlineStr">
      <is>
        <t>Priyanka</t>
      </is>
    </nc>
  </rcc>
  <rcc rId="5178" sId="2">
    <nc r="J579" t="inlineStr">
      <is>
        <t>Priyanka</t>
      </is>
    </nc>
  </rcc>
  <rcc rId="5179" sId="2">
    <nc r="J582" t="inlineStr">
      <is>
        <t>Priyanka</t>
      </is>
    </nc>
  </rcc>
  <rcc rId="5180" sId="2">
    <nc r="J586" t="inlineStr">
      <is>
        <t>Priyanka</t>
      </is>
    </nc>
  </rcc>
  <rcc rId="5181" sId="2">
    <nc r="J587" t="inlineStr">
      <is>
        <t>Priyanka</t>
      </is>
    </nc>
  </rcc>
  <rcc rId="5182" sId="2">
    <nc r="J588" t="inlineStr">
      <is>
        <t>Priyanka</t>
      </is>
    </nc>
  </rcc>
  <rcc rId="5183" sId="2">
    <nc r="J589" t="inlineStr">
      <is>
        <t>Priyanka</t>
      </is>
    </nc>
  </rcc>
  <rcc rId="5184" sId="2">
    <nc r="J590" t="inlineStr">
      <is>
        <t>Priyanka</t>
      </is>
    </nc>
  </rcc>
  <rcc rId="5185" sId="2">
    <nc r="J591" t="inlineStr">
      <is>
        <t>Priyanka</t>
      </is>
    </nc>
  </rcc>
  <rcc rId="5186" sId="2">
    <nc r="J617" t="inlineStr">
      <is>
        <t>Priyanka</t>
      </is>
    </nc>
  </rcc>
  <rcc rId="5187" sId="2">
    <nc r="J624" t="inlineStr">
      <is>
        <t>Priyanka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>
    <nc r="J38" t="inlineStr">
      <is>
        <t>vinisha</t>
      </is>
    </nc>
  </rcc>
  <rfmt sheetId="2" sqref="J38">
    <dxf>
      <fill>
        <patternFill patternType="none">
          <fgColor indexed="64"/>
          <bgColor indexed="65"/>
        </patternFill>
      </fill>
    </dxf>
  </rfmt>
  <rcc rId="165" sId="2">
    <nc r="J126" t="inlineStr">
      <is>
        <t>vinisha</t>
      </is>
    </nc>
  </rcc>
  <rcc rId="166" sId="2">
    <nc r="J202" t="inlineStr">
      <is>
        <t>vinisha</t>
      </is>
    </nc>
  </rcc>
  <rcc rId="167" sId="2">
    <nc r="J203" t="inlineStr">
      <is>
        <t>vinisha</t>
      </is>
    </nc>
  </rcc>
  <rcc rId="168" sId="2">
    <nc r="J204" t="inlineStr">
      <is>
        <t>vinisha</t>
      </is>
    </nc>
  </rcc>
  <rcc rId="169" sId="2">
    <nc r="J205" t="inlineStr">
      <is>
        <t>vinisha</t>
      </is>
    </nc>
  </rcc>
  <rcc rId="170" sId="2">
    <nc r="J206" t="inlineStr">
      <is>
        <t>vinisha</t>
      </is>
    </nc>
  </rcc>
  <rcc rId="171" sId="2">
    <nc r="J207" t="inlineStr">
      <is>
        <t>vinisha</t>
      </is>
    </nc>
  </rcc>
  <rcc rId="172" sId="2">
    <nc r="J208" t="inlineStr">
      <is>
        <t>vinisha</t>
      </is>
    </nc>
  </rcc>
  <rcc rId="173" sId="2">
    <nc r="J246" t="inlineStr">
      <is>
        <t>vinisha</t>
      </is>
    </nc>
  </rcc>
  <rcc rId="174" sId="2">
    <nc r="J248" t="inlineStr">
      <is>
        <t>vinisha</t>
      </is>
    </nc>
  </rcc>
  <rcc rId="175" sId="2">
    <nc r="J255" t="inlineStr">
      <is>
        <t>vinisha</t>
      </is>
    </nc>
  </rcc>
  <rcc rId="176" sId="2">
    <nc r="J277" t="inlineStr">
      <is>
        <t>vinisha</t>
      </is>
    </nc>
  </rcc>
  <rcc rId="177" sId="2">
    <nc r="J371" t="inlineStr">
      <is>
        <t>vinisha</t>
      </is>
    </nc>
  </rcc>
  <rcc rId="178" sId="2">
    <nc r="J372" t="inlineStr">
      <is>
        <t>vinisha</t>
      </is>
    </nc>
  </rcc>
  <rcc rId="179" sId="2">
    <nc r="J414" t="inlineStr">
      <is>
        <t>vinisha</t>
      </is>
    </nc>
  </rcc>
  <rcc rId="180" sId="2">
    <nc r="J432" t="inlineStr">
      <is>
        <t>vinisha</t>
      </is>
    </nc>
  </rcc>
  <rcc rId="181" sId="2">
    <nc r="J449" t="inlineStr">
      <is>
        <t>vinisha</t>
      </is>
    </nc>
  </rcc>
  <rcc rId="182" sId="2">
    <nc r="J450" t="inlineStr">
      <is>
        <t>vinisha</t>
      </is>
    </nc>
  </rcc>
  <rcc rId="183" sId="2">
    <nc r="J455" t="inlineStr">
      <is>
        <t>vinisha</t>
      </is>
    </nc>
  </rcc>
  <rcc rId="184" sId="2">
    <nc r="J458" t="inlineStr">
      <is>
        <t>vinisha</t>
      </is>
    </nc>
  </rcc>
  <rcc rId="185" sId="2">
    <nc r="J459" t="inlineStr">
      <is>
        <t>vinisha</t>
      </is>
    </nc>
  </rcc>
  <rcc rId="186" sId="2">
    <nc r="J460" t="inlineStr">
      <is>
        <t>vinisha</t>
      </is>
    </nc>
  </rcc>
  <rcc rId="187" sId="2">
    <nc r="J461" t="inlineStr">
      <is>
        <t>vinisha</t>
      </is>
    </nc>
  </rcc>
  <rcc rId="188" sId="2">
    <nc r="J506" t="inlineStr">
      <is>
        <t>vinisha</t>
      </is>
    </nc>
  </rcc>
  <rcc rId="189" sId="2">
    <nc r="J526" t="inlineStr">
      <is>
        <t>vinisha</t>
      </is>
    </nc>
  </rcc>
  <rcc rId="190" sId="2">
    <nc r="J527" t="inlineStr">
      <is>
        <t>vinisha</t>
      </is>
    </nc>
  </rcc>
  <rcc rId="191" sId="2">
    <nc r="J537" t="inlineStr">
      <is>
        <t>vinisha</t>
      </is>
    </nc>
  </rcc>
  <rcc rId="192" sId="2">
    <nc r="J538" t="inlineStr">
      <is>
        <t>vinisha</t>
      </is>
    </nc>
  </rcc>
  <rcc rId="193" sId="2">
    <nc r="J539" t="inlineStr">
      <is>
        <t>vinisha</t>
      </is>
    </nc>
  </rcc>
  <rcc rId="194" sId="2">
    <nc r="J544" t="inlineStr">
      <is>
        <t>vinisha</t>
      </is>
    </nc>
  </rcc>
  <rcc rId="195" sId="2">
    <nc r="J545" t="inlineStr">
      <is>
        <t>vinisha</t>
      </is>
    </nc>
  </rcc>
  <rcc rId="196" sId="2">
    <nc r="J546" t="inlineStr">
      <is>
        <t>vinisha</t>
      </is>
    </nc>
  </rcc>
  <rcc rId="197" sId="2">
    <nc r="J560" t="inlineStr">
      <is>
        <t>vinisha</t>
      </is>
    </nc>
  </rcc>
  <rcc rId="198" sId="2">
    <nc r="J561" t="inlineStr">
      <is>
        <t>vinisha</t>
      </is>
    </nc>
  </rcc>
  <rcc rId="199" sId="2">
    <nc r="J562" t="inlineStr">
      <is>
        <t>vinisha</t>
      </is>
    </nc>
  </rcc>
  <rcc rId="200" sId="2">
    <nc r="J604" t="inlineStr">
      <is>
        <t>vinisha</t>
      </is>
    </nc>
  </rcc>
  <rcc rId="201" sId="2">
    <nc r="J605" t="inlineStr">
      <is>
        <t>vinisha</t>
      </is>
    </nc>
  </rcc>
  <rcc rId="202" sId="2">
    <nc r="J606" t="inlineStr">
      <is>
        <t>vinisha</t>
      </is>
    </nc>
  </rcc>
  <rfmt sheetId="2" sqref="J623">
    <dxf>
      <fill>
        <patternFill patternType="none">
          <fgColor indexed="64"/>
          <bgColor indexed="65"/>
        </patternFill>
      </fill>
    </dxf>
  </rfmt>
  <rfmt sheetId="2" sqref="J623">
    <dxf>
      <fill>
        <patternFill patternType="none">
          <fgColor indexed="64"/>
          <bgColor indexed="65"/>
        </patternFill>
      </fill>
    </dxf>
  </rfmt>
  <rcc rId="203" sId="2">
    <nc r="J623" t="inlineStr">
      <is>
        <t>vinisha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8" sId="2" odxf="1" dxf="1">
    <oc r="A65">
      <f>HYPERLINK("https://hsdes.intel.com/resource/14013185086","14013185086")</f>
    </oc>
    <nc r="A65">
      <f>HYPERLINK("https://hsdes.intel.com/resource/14013185086","14013185086")</f>
    </nc>
    <odxf>
      <font>
        <u val="none"/>
        <color theme="0"/>
      </font>
    </odxf>
    <ndxf>
      <font>
        <u/>
        <color theme="10"/>
      </font>
    </ndxf>
  </rcc>
  <rcc rId="5189" sId="2" odxf="1" dxf="1">
    <oc r="A113">
      <f>HYPERLINK("https://hsdes.intel.com/resource/14013176650","14013176650")</f>
    </oc>
    <nc r="A113">
      <f>HYPERLINK("https://hsdes.intel.com/resource/14013176650","14013176650")</f>
    </nc>
    <odxf>
      <font>
        <u val="none"/>
        <color theme="0"/>
      </font>
    </odxf>
    <ndxf>
      <font>
        <u/>
        <color theme="10"/>
      </font>
    </ndxf>
  </rcc>
  <rcc rId="5190" sId="2" odxf="1" dxf="1">
    <oc r="A114">
      <f>HYPERLINK("https://hsdes.intel.com/resource/14013176647","14013176647")</f>
    </oc>
    <nc r="A114">
      <f>HYPERLINK("https://hsdes.intel.com/resource/14013176647","14013176647")</f>
    </nc>
    <odxf>
      <font>
        <u val="none"/>
        <color theme="0"/>
      </font>
    </odxf>
    <ndxf>
      <font>
        <u/>
        <color theme="10"/>
      </font>
    </ndxf>
  </rcc>
  <rcc rId="5191" sId="2" odxf="1" dxf="1">
    <oc r="A115">
      <f>HYPERLINK("https://hsdes.intel.com/resource/14013176644","14013176644")</f>
    </oc>
    <nc r="A115">
      <f>HYPERLINK("https://hsdes.intel.com/resource/14013176644","14013176644")</f>
    </nc>
    <odxf>
      <font>
        <u val="none"/>
        <color theme="0"/>
      </font>
    </odxf>
    <ndxf>
      <font>
        <u/>
        <color theme="10"/>
      </font>
    </ndxf>
  </rcc>
  <rcc rId="5192" sId="2" odxf="1" dxf="1">
    <oc r="A116">
      <f>HYPERLINK("https://hsdes.intel.com/resource/14013176415","14013176415")</f>
    </oc>
    <nc r="A116">
      <f>HYPERLINK("https://hsdes.intel.com/resource/14013176415","14013176415")</f>
    </nc>
    <odxf>
      <font>
        <u val="none"/>
        <color theme="0"/>
      </font>
    </odxf>
    <ndxf>
      <font>
        <u/>
        <color theme="10"/>
      </font>
    </ndxf>
  </rcc>
  <rcc rId="5193" sId="2" odxf="1" dxf="1">
    <oc r="A117">
      <f>HYPERLINK("https://hsdes.intel.com/resource/14013160446","14013160446")</f>
    </oc>
    <nc r="A117">
      <f>HYPERLINK("https://hsdes.intel.com/resource/14013160446","14013160446")</f>
    </nc>
    <odxf>
      <font>
        <u val="none"/>
        <color theme="0"/>
      </font>
    </odxf>
    <ndxf>
      <font>
        <u/>
        <color theme="10"/>
      </font>
    </ndxf>
  </rcc>
  <rcc rId="5194" sId="2" odxf="1" dxf="1">
    <oc r="A254">
      <f>HYPERLINK("https://hsdes.intel.com/resource/14013160438","14013160438")</f>
    </oc>
    <nc r="A254">
      <f>HYPERLINK("https://hsdes.intel.com/resource/14013160438","14013160438")</f>
    </nc>
    <odxf>
      <font>
        <u val="none"/>
        <color theme="0"/>
      </font>
    </odxf>
    <ndxf>
      <font>
        <u/>
        <color theme="10"/>
      </font>
    </ndxf>
  </rcc>
  <rcc rId="5195" sId="2" odxf="1" dxf="1">
    <oc r="A334">
      <f>HYPERLINK("https://hsdes.intel.com/resource/14013119531","14013119531")</f>
    </oc>
    <nc r="A334">
      <f>HYPERLINK("https://hsdes.intel.com/resource/14013119531","14013119531")</f>
    </nc>
    <odxf>
      <font>
        <u val="none"/>
        <color theme="0"/>
      </font>
    </odxf>
    <ndxf>
      <font>
        <u/>
        <color theme="10"/>
      </font>
    </ndxf>
  </rcc>
  <rcc rId="5196" sId="2" odxf="1" dxf="1">
    <oc r="A401">
      <f>HYPERLINK("https://hsdes.intel.com/resource/14013163467","14013163467")</f>
    </oc>
    <nc r="A401">
      <f>HYPERLINK("https://hsdes.intel.com/resource/14013163467","14013163467")</f>
    </nc>
    <odxf>
      <font>
        <u val="none"/>
        <color theme="0"/>
      </font>
    </odxf>
    <ndxf>
      <font>
        <u/>
        <color theme="10"/>
      </font>
    </ndxf>
  </rcc>
  <rcc rId="5197" sId="2" odxf="1" dxf="1">
    <oc r="A408">
      <f>HYPERLINK("https://hsdes.intel.com/resource/14013164345","14013164345")</f>
    </oc>
    <nc r="A408">
      <f>HYPERLINK("https://hsdes.intel.com/resource/14013164345","14013164345")</f>
    </nc>
    <odxf>
      <font>
        <u val="none"/>
        <color theme="0"/>
      </font>
    </odxf>
    <ndxf>
      <font>
        <u/>
        <color theme="10"/>
      </font>
    </ndxf>
  </rcc>
  <rcc rId="5198" sId="2" odxf="1" dxf="1">
    <oc r="A442">
      <f>HYPERLINK("https://hsdes.intel.com/resource/14013160932","14013160932")</f>
    </oc>
    <nc r="A442">
      <f>HYPERLINK("https://hsdes.intel.com/resource/14013160932","14013160932")</f>
    </nc>
    <odxf>
      <font>
        <u val="none"/>
        <color theme="0"/>
      </font>
    </odxf>
    <ndxf>
      <font>
        <u/>
        <color theme="10"/>
      </font>
    </ndxf>
  </rcc>
  <rcc rId="5199" sId="2" odxf="1" dxf="1">
    <oc r="A456">
      <f>HYPERLINK("https://hsdes.intel.com/resource/14013176673","14013176673")</f>
    </oc>
    <nc r="A456">
      <f>HYPERLINK("https://hsdes.intel.com/resource/14013176673","14013176673")</f>
    </nc>
    <odxf>
      <font>
        <u val="none"/>
        <color theme="0"/>
      </font>
    </odxf>
    <ndxf>
      <font>
        <u/>
        <color theme="10"/>
      </font>
    </ndxf>
  </rcc>
  <rcc rId="5200" sId="2">
    <nc r="I390" t="inlineStr">
      <is>
        <t>passed</t>
      </is>
    </nc>
  </rcc>
  <rfmt sheetId="2" sqref="I390">
    <dxf>
      <fill>
        <patternFill patternType="none">
          <fgColor indexed="64"/>
          <bgColor indexed="65"/>
        </patternFill>
      </fill>
    </dxf>
  </rfmt>
  <rcc rId="5201" sId="2" numFmtId="19">
    <nc r="M390">
      <v>44813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2" sId="2">
    <nc r="J157" t="inlineStr">
      <is>
        <t>Harshitha</t>
      </is>
    </nc>
  </rcc>
  <rfmt sheetId="2" sqref="J157">
    <dxf>
      <fill>
        <patternFill patternType="none">
          <fgColor indexed="64"/>
          <bgColor indexed="65"/>
        </patternFill>
      </fill>
    </dxf>
  </rfmt>
  <rcc rId="5203" sId="2">
    <nc r="J217" t="inlineStr">
      <is>
        <t>Harshitha</t>
      </is>
    </nc>
  </rcc>
  <rcc rId="5204" sId="2">
    <nc r="J218" t="inlineStr">
      <is>
        <t>Harshitha</t>
      </is>
    </nc>
  </rcc>
  <rcc rId="5205" sId="2">
    <nc r="J266" t="inlineStr">
      <is>
        <t>Harshitha</t>
      </is>
    </nc>
  </rcc>
  <rcc rId="5206" sId="2">
    <nc r="J336" t="inlineStr">
      <is>
        <t>Harshitha</t>
      </is>
    </nc>
  </rcc>
  <rcc rId="5207" sId="2">
    <nc r="J377" t="inlineStr">
      <is>
        <t>Harshitha</t>
      </is>
    </nc>
  </rcc>
  <rcc rId="5208" sId="2">
    <nc r="J378" t="inlineStr">
      <is>
        <t>Harshitha</t>
      </is>
    </nc>
  </rcc>
  <rcc rId="5209" sId="2">
    <nc r="J379" t="inlineStr">
      <is>
        <t>Harshitha</t>
      </is>
    </nc>
  </rcc>
  <rcc rId="5210" sId="2">
    <nc r="J380" t="inlineStr">
      <is>
        <t>Harshitha</t>
      </is>
    </nc>
  </rcc>
  <rcc rId="5211" sId="2">
    <nc r="J381" t="inlineStr">
      <is>
        <t>Harshitha</t>
      </is>
    </nc>
  </rcc>
  <rcc rId="5212" sId="2">
    <nc r="J382" t="inlineStr">
      <is>
        <t>Harshitha</t>
      </is>
    </nc>
  </rcc>
  <rcc rId="5213" sId="2">
    <nc r="J383" t="inlineStr">
      <is>
        <t>Harshitha</t>
      </is>
    </nc>
  </rcc>
  <rcc rId="5214" sId="2">
    <nc r="J384" t="inlineStr">
      <is>
        <t>Harshitha</t>
      </is>
    </nc>
  </rcc>
  <rcc rId="5215" sId="2">
    <nc r="J425" t="inlineStr">
      <is>
        <t>Harshitha</t>
      </is>
    </nc>
  </rcc>
  <rcc rId="5216" sId="2">
    <nc r="J443" t="inlineStr">
      <is>
        <t>Harshitha</t>
      </is>
    </nc>
  </rcc>
  <rcc rId="5217" sId="2">
    <nc r="J466" t="inlineStr">
      <is>
        <t>Harshitha</t>
      </is>
    </nc>
  </rcc>
  <rcc rId="5218" sId="2">
    <nc r="J467" t="inlineStr">
      <is>
        <t>Harshitha</t>
      </is>
    </nc>
  </rcc>
  <rcc rId="5219" sId="2">
    <nc r="J470" t="inlineStr">
      <is>
        <t>Harshitha</t>
      </is>
    </nc>
  </rcc>
  <rcc rId="5220" sId="2">
    <nc r="J471" t="inlineStr">
      <is>
        <t>Harshitha</t>
      </is>
    </nc>
  </rcc>
  <rcc rId="5221" sId="2">
    <nc r="J472" t="inlineStr">
      <is>
        <t>Harshitha</t>
      </is>
    </nc>
  </rcc>
  <rcc rId="5222" sId="2">
    <nc r="J473" t="inlineStr">
      <is>
        <t>Harshitha</t>
      </is>
    </nc>
  </rcc>
  <rcc rId="5223" sId="2">
    <nc r="J474" t="inlineStr">
      <is>
        <t>Harshitha</t>
      </is>
    </nc>
  </rcc>
  <rcc rId="5224" sId="2">
    <nc r="J475" t="inlineStr">
      <is>
        <t>Harshitha</t>
      </is>
    </nc>
  </rcc>
  <rcc rId="5225" sId="2">
    <nc r="J476" t="inlineStr">
      <is>
        <t>Harshitha</t>
      </is>
    </nc>
  </rcc>
  <rcc rId="5226" sId="2">
    <nc r="J477" t="inlineStr">
      <is>
        <t>Harshitha</t>
      </is>
    </nc>
  </rcc>
  <rcc rId="5227" sId="2">
    <nc r="J478" t="inlineStr">
      <is>
        <t>Harshitha</t>
      </is>
    </nc>
  </rcc>
  <rcc rId="5228" sId="2">
    <nc r="J479" t="inlineStr">
      <is>
        <t>Harshitha</t>
      </is>
    </nc>
  </rcc>
  <rcc rId="5229" sId="2">
    <nc r="J480" t="inlineStr">
      <is>
        <t>Harshitha</t>
      </is>
    </nc>
  </rcc>
  <rcc rId="5230" sId="2">
    <nc r="J580" t="inlineStr">
      <is>
        <t>Harshitha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3" sId="2" odxf="1" dxf="1">
    <oc r="A457">
      <f>HYPERLINK("https://hsdes.intel.com/resource/14013176664","14013176664")</f>
    </oc>
    <nc r="A457">
      <f>HYPERLINK("https://hsdes.intel.com/resource/14013176664","14013176664")</f>
    </nc>
    <odxf>
      <font>
        <u val="none"/>
        <color theme="0"/>
      </font>
    </odxf>
    <ndxf>
      <font>
        <u/>
        <color theme="10"/>
      </font>
    </ndxf>
  </rcc>
  <rcc rId="5234" sId="2" odxf="1" dxf="1">
    <oc r="A531">
      <f>HYPERLINK("https://hsdes.intel.com/resource/14013179315","14013179315")</f>
    </oc>
    <nc r="A531">
      <f>HYPERLINK("https://hsdes.intel.com/resource/14013179315","14013179315")</f>
    </nc>
    <odxf>
      <font>
        <u val="none"/>
        <color theme="0"/>
      </font>
    </odxf>
    <ndxf>
      <font>
        <u/>
        <color theme="10"/>
      </font>
    </ndxf>
  </rcc>
  <rcc rId="5235" sId="2" odxf="1" dxf="1">
    <oc r="A532">
      <f>HYPERLINK("https://hsdes.intel.com/resource/14013179310","14013179310")</f>
    </oc>
    <nc r="A532">
      <f>HYPERLINK("https://hsdes.intel.com/resource/14013179310","14013179310")</f>
    </nc>
    <odxf>
      <font>
        <u val="none"/>
        <color theme="0"/>
      </font>
    </odxf>
    <ndxf>
      <font>
        <u/>
        <color theme="10"/>
      </font>
    </ndxf>
  </rcc>
  <rcc rId="5236" sId="2">
    <nc r="I532" t="inlineStr">
      <is>
        <t>passed</t>
      </is>
    </nc>
  </rcc>
  <rfmt sheetId="2" sqref="I532">
    <dxf>
      <fill>
        <patternFill patternType="none">
          <fgColor indexed="64"/>
          <bgColor indexed="65"/>
        </patternFill>
      </fill>
    </dxf>
  </rfmt>
  <rcc rId="5237" sId="2" numFmtId="19">
    <nc r="M532">
      <v>44813</v>
    </nc>
  </rcc>
  <rcc rId="5238" sId="2" odxf="1" dxf="1">
    <oc r="A556">
      <f>HYPERLINK("https://hsdes.intel.com/resource/14013175744","14013175744")</f>
    </oc>
    <nc r="A556">
      <f>HYPERLINK("https://hsdes.intel.com/resource/14013175744","14013175744")</f>
    </nc>
    <odxf>
      <font>
        <u val="none"/>
        <color theme="0"/>
      </font>
    </odxf>
    <ndxf>
      <font>
        <u/>
        <color theme="10"/>
      </font>
    </ndxf>
  </rcc>
  <rcc rId="5239" sId="2" odxf="1" dxf="1">
    <oc r="A557">
      <f>HYPERLINK("https://hsdes.intel.com/resource/14013176015","14013176015")</f>
    </oc>
    <nc r="A557">
      <f>HYPERLINK("https://hsdes.intel.com/resource/14013176015","14013176015")</f>
    </nc>
    <odxf>
      <font>
        <u val="none"/>
        <color theme="0"/>
      </font>
    </odxf>
    <ndxf>
      <font>
        <u/>
        <color theme="10"/>
      </font>
    </ndxf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0" sId="2" odxf="1" dxf="1">
    <oc r="B386">
      <f>HYPERLINK("https://hsdes.intel.com/resource/14013165053","14013165053")</f>
    </oc>
    <nc r="B386">
      <f>HYPERLINK("https://hsdes.intel.com/resource/14013165053","14013165053")</f>
    </nc>
    <odxf>
      <font>
        <u val="none"/>
        <color theme="0"/>
      </font>
    </odxf>
    <ndxf>
      <font>
        <u/>
        <color theme="10"/>
      </font>
    </ndxf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1" sId="2">
    <nc r="I557" t="inlineStr">
      <is>
        <t>passed</t>
      </is>
    </nc>
  </rcc>
  <rfmt sheetId="2" sqref="I557">
    <dxf>
      <fill>
        <patternFill patternType="none">
          <fgColor indexed="64"/>
          <bgColor indexed="65"/>
        </patternFill>
      </fill>
    </dxf>
  </rfmt>
  <rcc rId="5242" sId="2" numFmtId="19">
    <nc r="M557">
      <v>44813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3" sId="2">
    <nc r="L557" t="inlineStr">
      <is>
        <t>ignore step 28</t>
      </is>
    </nc>
  </rcc>
  <rfmt sheetId="2" sqref="L557">
    <dxf>
      <fill>
        <patternFill patternType="none">
          <fgColor indexed="64"/>
          <bgColor indexed="65"/>
        </patternFill>
      </fill>
    </dxf>
  </rfmt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4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245" sId="2" numFmtId="19">
    <nc r="M23">
      <v>44813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6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5247" sId="2" numFmtId="19">
    <nc r="M26">
      <v>44813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8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5249" sId="2" numFmtId="19">
    <nc r="M30">
      <v>44813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207" sId="2" numFmtId="19">
    <nc r="M10">
      <v>44742</v>
    </nc>
  </rcc>
  <rcc rId="208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 val="none"/>
        <color theme="0"/>
      </font>
    </odxf>
    <ndxf>
      <font>
        <u/>
        <color theme="10"/>
      </font>
    </ndxf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0" sId="2" odxf="1" dxf="1">
    <oc r="A377">
      <f>HYPERLINK("https://hsdes.intel.com/resource/16013298901","16013298901")</f>
    </oc>
    <nc r="A377">
      <f>HYPERLINK("https://hsdes.intel.com/resource/16013298901","16013298901")</f>
    </nc>
    <odxf>
      <font>
        <u val="none"/>
        <color theme="0"/>
      </font>
    </odxf>
    <ndxf>
      <font>
        <u/>
        <color theme="10"/>
      </font>
    </ndxf>
  </rcc>
  <rcc rId="5251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  <rcc rId="5252" sId="2" numFmtId="19">
    <nc r="M113">
      <v>44813</v>
    </nc>
  </rcc>
  <rcc rId="5253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5254" sId="2" numFmtId="19">
    <nc r="M377">
      <v>44813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5" sId="2" odxf="1" dxf="1">
    <oc r="A378">
      <f>HYPERLINK("https://hsdes.intel.com/resource/16013298910","16013298910")</f>
    </oc>
    <nc r="A378">
      <f>HYPERLINK("https://hsdes.intel.com/resource/16013298910","16013298910")</f>
    </nc>
    <odxf>
      <font>
        <u val="none"/>
        <color theme="0"/>
      </font>
    </odxf>
    <ndxf>
      <font>
        <u/>
        <color theme="10"/>
      </font>
    </ndxf>
  </rcc>
  <rcc rId="5256" sId="2">
    <nc r="I115" t="inlineStr">
      <is>
        <t>passed</t>
      </is>
    </nc>
  </rcc>
  <rfmt sheetId="2" sqref="I115">
    <dxf>
      <fill>
        <patternFill patternType="none">
          <fgColor indexed="64"/>
          <bgColor indexed="65"/>
        </patternFill>
      </fill>
    </dxf>
  </rfmt>
  <rcc rId="5257" sId="2" numFmtId="19">
    <nc r="M115">
      <v>44813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8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5259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  <rcc rId="5260" sId="2" numFmtId="19">
    <nc r="M78">
      <v>44813</v>
    </nc>
  </rcc>
  <rcc rId="5261" sId="2" numFmtId="19">
    <nc r="M77">
      <v>44813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2" sId="2">
    <nc r="I116" t="inlineStr">
      <is>
        <t>passed</t>
      </is>
    </nc>
  </rcc>
  <rfmt sheetId="2" sqref="I116">
    <dxf>
      <fill>
        <patternFill patternType="none">
          <fgColor indexed="64"/>
          <bgColor indexed="65"/>
        </patternFill>
      </fill>
    </dxf>
  </rfmt>
  <rcc rId="5263" sId="2" numFmtId="19">
    <nc r="M116">
      <v>44813</v>
    </nc>
  </rcc>
  <rcc rId="5264" sId="2" odxf="1" dxf="1">
    <oc r="A580">
      <f>HYPERLINK("https://hsdes.intel.com/resource/16013162482","16013162482")</f>
    </oc>
    <nc r="A580">
      <f>HYPERLINK("https://hsdes.intel.com/resource/16013162482","16013162482")</f>
    </nc>
    <odxf>
      <font>
        <u val="none"/>
        <color theme="0"/>
      </font>
    </odxf>
    <ndxf>
      <font>
        <u/>
        <color theme="10"/>
      </font>
    </ndxf>
  </rcc>
  <rcc rId="5265" sId="2" odxf="1" dxf="1">
    <oc r="A218">
      <f>HYPERLINK("https://hsdes.intel.com/resource/16013298935","16013298935")</f>
    </oc>
    <nc r="A218">
      <f>HYPERLINK("https://hsdes.intel.com/resource/16013298935","16013298935")</f>
    </nc>
    <odxf>
      <font>
        <u val="none"/>
        <color theme="0"/>
      </font>
    </odxf>
    <ndxf>
      <font>
        <u/>
        <color theme="10"/>
      </font>
    </ndxf>
  </rcc>
  <rcc rId="5266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5267" sId="2" numFmtId="19">
    <nc r="M218">
      <v>44813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0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5271" sId="2" numFmtId="19">
    <nc r="M105">
      <v>44813</v>
    </nc>
  </rcc>
  <rcc rId="5272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5273" sId="2" numFmtId="19">
    <nc r="M427">
      <v>44813</v>
    </nc>
  </rcc>
  <rcc rId="5274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5275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5276" sId="2" numFmtId="19">
    <nc r="M566">
      <v>44813</v>
    </nc>
  </rcc>
  <rcc rId="5277" sId="2" numFmtId="19">
    <nc r="M567">
      <v>44813</v>
    </nc>
  </rcc>
  <rcc rId="5278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5279" sId="2" numFmtId="19">
    <nc r="M574">
      <v>44813</v>
    </nc>
  </rcc>
  <rcc rId="5280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fmt sheetId="2" sqref="I575">
    <dxf>
      <fill>
        <patternFill patternType="none">
          <fgColor indexed="64"/>
          <bgColor indexed="65"/>
        </patternFill>
      </fill>
    </dxf>
  </rfmt>
  <rcc rId="5281" sId="2" numFmtId="19">
    <nc r="M575">
      <v>44813</v>
    </nc>
  </rcc>
  <rcc rId="5282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5283" sId="2" numFmtId="19">
    <nc r="M586">
      <v>44813</v>
    </nc>
  </rcc>
  <rcc rId="5284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5285" sId="2" numFmtId="19">
    <nc r="M582">
      <v>44813</v>
    </nc>
  </rcc>
  <rcc rId="5286" sId="2" odxf="1" dxf="1">
    <oc r="B518">
      <f>HYPERLINK("https://hsdes.intel.com/resource/14013159094","14013159094")</f>
    </oc>
    <nc r="B518">
      <f>HYPERLINK("https://hsdes.intel.com/resource/14013159094","14013159094")</f>
    </nc>
    <odxf>
      <font>
        <u val="none"/>
        <color theme="0"/>
      </font>
    </odxf>
    <ndxf>
      <font>
        <u/>
        <color theme="10"/>
      </font>
    </ndxf>
  </rcc>
  <rcc rId="5287" sId="2">
    <oc r="J624" t="inlineStr">
      <is>
        <t>Priyanka</t>
      </is>
    </oc>
    <nc r="J624"/>
  </rcc>
  <rcc rId="528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5289" sId="2" numFmtId="19">
    <nc r="M617">
      <v>44813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0" sId="2" odxf="1" dxf="1">
    <oc r="B217">
      <f>HYPERLINK("https://hsdes.intel.com/resource/16013298939","16013298939")</f>
    </oc>
    <nc r="B217">
      <f>HYPERLINK("https://hsdes.intel.com/resource/16013298939","16013298939")</f>
    </nc>
    <odxf>
      <font>
        <u val="none"/>
        <color theme="0"/>
      </font>
    </odxf>
    <ndxf>
      <font>
        <u/>
        <color theme="10"/>
      </font>
    </ndxf>
  </rcc>
  <rcc rId="5291" sId="2">
    <nc r="I378" t="inlineStr">
      <is>
        <t>passed</t>
      </is>
    </nc>
  </rcc>
  <rfmt sheetId="2" sqref="I378">
    <dxf>
      <fill>
        <patternFill patternType="none">
          <fgColor indexed="64"/>
          <bgColor indexed="65"/>
        </patternFill>
      </fill>
    </dxf>
  </rfmt>
  <rcc rId="5292" sId="2" numFmtId="19">
    <nc r="M378">
      <v>44813</v>
    </nc>
  </rcc>
  <rcc rId="5293" sId="2" odxf="1" dxf="1">
    <oc r="A379">
      <f>HYPERLINK("https://hsdes.intel.com/resource/16013298924","16013298924")</f>
    </oc>
    <nc r="A379">
      <f>HYPERLINK("https://hsdes.intel.com/resource/16013298924","16013298924")</f>
    </nc>
    <odxf>
      <font>
        <u val="none"/>
        <color theme="0"/>
      </font>
    </odxf>
    <ndxf>
      <font>
        <u/>
        <color theme="10"/>
      </font>
    </ndxf>
  </rcc>
  <rcc rId="5294" sId="2" odxf="1" dxf="1">
    <oc r="A473">
      <f>HYPERLINK("https://hsdes.intel.com/resource/16012719552","16012719552")</f>
    </oc>
    <nc r="A473">
      <f>HYPERLINK("https://hsdes.intel.com/resource/16012719552","16012719552")</f>
    </nc>
    <odxf>
      <font>
        <u val="none"/>
        <color theme="0"/>
      </font>
    </odxf>
    <ndxf>
      <font>
        <u/>
        <color theme="10"/>
      </font>
    </ndxf>
  </rcc>
  <rcc rId="529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cc rId="5296" sId="2" numFmtId="19">
    <nc r="M580">
      <v>44813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7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5298" sId="2" numFmtId="19">
    <nc r="M217">
      <v>44813</v>
    </nc>
  </rcc>
  <rcc rId="5299" sId="2" odxf="1" dxf="1">
    <oc r="A336">
      <f>HYPERLINK("https://hsdes.intel.com/resource/16013896948","16013896948")</f>
    </oc>
    <nc r="A336">
      <f>HYPERLINK("https://hsdes.intel.com/resource/16013896948","16013896948")</f>
    </nc>
    <odxf>
      <font>
        <u val="none"/>
        <color theme="0"/>
      </font>
    </odxf>
    <ndxf>
      <font>
        <u/>
        <color theme="10"/>
      </font>
    </ndxf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0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301" sId="2" numFmtId="19">
    <nc r="M122">
      <v>44813</v>
    </nc>
  </rcc>
  <rcc rId="5302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303" sId="2" numFmtId="19">
    <nc r="M123">
      <v>44813</v>
    </nc>
  </rcc>
  <rcc rId="530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5305" sId="2" numFmtId="19">
    <nc r="M54">
      <v>44813</v>
    </nc>
  </rcc>
  <rcc rId="5306" sId="2">
    <nc r="I55" t="inlineStr">
      <is>
        <t>passed</t>
      </is>
    </nc>
  </rcc>
  <rfmt sheetId="2" sqref="I55">
    <dxf>
      <fill>
        <patternFill patternType="none">
          <fgColor indexed="64"/>
          <bgColor indexed="65"/>
        </patternFill>
      </fill>
    </dxf>
  </rfmt>
  <rcc rId="5307" sId="2" numFmtId="19">
    <nc r="M55">
      <v>44813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8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309" sId="2" numFmtId="19">
    <nc r="M101">
      <v>44813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0" sId="2">
    <nc r="I379" t="inlineStr">
      <is>
        <t>passed</t>
      </is>
    </nc>
  </rcc>
  <rfmt sheetId="2" sqref="I379">
    <dxf>
      <fill>
        <patternFill patternType="none">
          <fgColor indexed="64"/>
          <bgColor indexed="65"/>
        </patternFill>
      </fill>
    </dxf>
  </rfmt>
  <rcc rId="5311" sId="2" numFmtId="19">
    <nc r="M379">
      <v>44813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cc rId="210" sId="2" numFmtId="19">
    <nc r="M594">
      <v>44742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2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5313" sId="2" numFmtId="19">
    <nc r="M90">
      <v>44813</v>
    </nc>
  </rcc>
  <rcc rId="5314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5315" sId="2" numFmtId="19">
    <nc r="M92">
      <v>44813</v>
    </nc>
  </rcc>
  <rcc rId="5316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cc rId="5317" sId="2" numFmtId="19">
    <nc r="M93">
      <v>44813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8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5319" sId="2" numFmtId="19">
    <nc r="M91">
      <v>44813</v>
    </nc>
  </rcc>
  <rcc rId="532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cc rId="5321" sId="2" numFmtId="19">
    <nc r="M94">
      <v>44813</v>
    </nc>
  </rcc>
  <rcc rId="5322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cc rId="5323" sId="2" numFmtId="19">
    <nc r="M95">
      <v>44813</v>
    </nc>
  </rcc>
  <rcc rId="5324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fmt sheetId="2" sqref="I96">
    <dxf>
      <fill>
        <patternFill patternType="none">
          <fgColor indexed="64"/>
          <bgColor indexed="65"/>
        </patternFill>
      </fill>
    </dxf>
  </rfmt>
  <rcc rId="5325" sId="2" numFmtId="19">
    <nc r="M96">
      <v>44813</v>
    </nc>
  </rcc>
  <rcc rId="5326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fmt sheetId="2" sqref="I97">
    <dxf>
      <fill>
        <patternFill patternType="none">
          <fgColor indexed="64"/>
          <bgColor indexed="65"/>
        </patternFill>
      </fill>
    </dxf>
  </rfmt>
  <rcc rId="5327" sId="2" numFmtId="19">
    <nc r="M97">
      <v>44813</v>
    </nc>
  </rcc>
  <rcc rId="5328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fmt sheetId="2" sqref="I98">
    <dxf>
      <fill>
        <patternFill patternType="none">
          <fgColor indexed="64"/>
          <bgColor indexed="65"/>
        </patternFill>
      </fill>
    </dxf>
  </rfmt>
  <rcc rId="5329" sId="2" numFmtId="19">
    <nc r="M98">
      <v>44813</v>
    </nc>
  </rcc>
  <rcc rId="5330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331" sId="2" numFmtId="19">
    <nc r="M99">
      <v>44813</v>
    </nc>
  </rcc>
  <rcc rId="533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fmt sheetId="2" sqref="I100">
    <dxf>
      <fill>
        <patternFill patternType="none">
          <fgColor indexed="64"/>
          <bgColor indexed="65"/>
        </patternFill>
      </fill>
    </dxf>
  </rfmt>
  <rcc rId="5333" sId="2" numFmtId="19">
    <nc r="M100">
      <v>44813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4" sId="2" odxf="1" dxf="1">
    <oc r="A380">
      <f>HYPERLINK("https://hsdes.intel.com/resource/16013298916","16013298916")</f>
    </oc>
    <nc r="A380">
      <f>HYPERLINK("https://hsdes.intel.com/resource/16013298916","16013298916")</f>
    </nc>
    <odxf>
      <font>
        <u val="none"/>
        <color theme="0"/>
      </font>
    </odxf>
    <ndxf>
      <font>
        <u/>
        <color theme="10"/>
      </font>
    </ndxf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7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</dxf>
  </rfmt>
  <rcc rId="5338" sId="2" numFmtId="19">
    <nc r="M466">
      <v>44813</v>
    </nc>
  </rcc>
  <rcc rId="5339" sId="2" odxf="1" dxf="1">
    <oc r="A466">
      <f>HYPERLINK("https://hsdes.intel.com/resource/16013298943","16013298943")</f>
    </oc>
    <nc r="A466">
      <f>HYPERLINK("https://hsdes.intel.com/resource/16013298943","16013298943")</f>
    </nc>
    <odxf>
      <font>
        <u val="none"/>
        <color theme="0"/>
      </font>
    </odxf>
    <ndxf>
      <font>
        <u/>
        <color theme="10"/>
      </font>
    </ndxf>
  </rcc>
  <rcc rId="5340" sId="2" odxf="1" dxf="1">
    <oc r="A470">
      <f>HYPERLINK("https://hsdes.intel.com/resource/16013298850","16013298850")</f>
    </oc>
    <nc r="A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1" sId="2" odxf="1" dxf="1">
    <oc r="A471">
      <f>HYPERLINK("https://hsdes.intel.com/resource/16013298865","16013298865")</f>
    </oc>
    <nc r="A471">
      <f>HYPERLINK("https://hsdes.intel.com/resource/16013298865","16013298865")</f>
    </nc>
    <odxf>
      <font>
        <u val="none"/>
        <color theme="0"/>
      </font>
    </odxf>
    <ndxf>
      <font>
        <u/>
        <color theme="10"/>
      </font>
    </ndxf>
  </rcc>
  <rcc rId="5342" sId="2" odxf="1" dxf="1">
    <oc r="A472">
      <f>HYPERLINK("https://hsdes.intel.com/resource/16013625877","16013625877")</f>
    </oc>
    <nc r="A472">
      <f>HYPERLINK("https://hsdes.intel.com/resource/16013625877","16013625877")</f>
    </nc>
    <odxf>
      <font>
        <u val="none"/>
        <color theme="0"/>
      </font>
    </odxf>
    <ndxf>
      <font>
        <u/>
        <color theme="10"/>
      </font>
    </ndxf>
  </rcc>
  <rcc rId="5343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  <rcc rId="5344" sId="2" numFmtId="19">
    <nc r="M472">
      <v>44813</v>
    </nc>
  </rcc>
  <rcc rId="5345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5346" sId="2" numFmtId="19">
    <nc r="M473">
      <v>44813</v>
    </nc>
  </rcc>
  <rcc rId="5347" sId="2" odxf="1" dxf="1">
    <oc r="A474">
      <f>HYPERLINK("https://hsdes.intel.com/resource/16013637145","16013637145")</f>
    </oc>
    <nc r="A474">
      <f>HYPERLINK("https://hsdes.intel.com/resource/16013637145","16013637145")</f>
    </nc>
    <odxf>
      <font>
        <u val="none"/>
        <color theme="0"/>
      </font>
    </odxf>
    <ndxf>
      <font>
        <u/>
        <color theme="10"/>
      </font>
    </ndxf>
  </rcc>
  <rcc rId="534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5349" sId="2" numFmtId="19">
    <nc r="M474">
      <v>44813</v>
    </nc>
  </rcc>
  <rcc rId="5350" sId="2" odxf="1" dxf="1">
    <oc r="A475">
      <f>HYPERLINK("https://hsdes.intel.com/resource/16013713658","16013713658")</f>
    </oc>
    <nc r="A475">
      <f>HYPERLINK("https://hsdes.intel.com/resource/16013713658","16013713658")</f>
    </nc>
    <odxf>
      <font>
        <u val="none"/>
        <color theme="0"/>
      </font>
    </odxf>
    <ndxf>
      <font>
        <u/>
        <color theme="10"/>
      </font>
    </ndxf>
  </rcc>
  <rcc rId="5351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fmt sheetId="2" sqref="I475">
    <dxf>
      <fill>
        <patternFill patternType="none">
          <fgColor indexed="64"/>
          <bgColor indexed="65"/>
        </patternFill>
      </fill>
    </dxf>
  </rfmt>
  <rcc rId="5352" sId="2" numFmtId="19">
    <nc r="M475">
      <v>44813</v>
    </nc>
  </rcc>
  <rcc rId="5353" sId="2" odxf="1" dxf="1">
    <oc r="A476">
      <f>HYPERLINK("https://hsdes.intel.com/resource/16013715183","16013715183")</f>
    </oc>
    <nc r="A476">
      <f>HYPERLINK("https://hsdes.intel.com/resource/16013715183","16013715183")</f>
    </nc>
    <odxf>
      <font>
        <u val="none"/>
        <color theme="0"/>
      </font>
    </odxf>
    <ndxf>
      <font>
        <u/>
        <color theme="10"/>
      </font>
    </ndxf>
  </rcc>
  <rcc rId="5354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5355" sId="2" numFmtId="19">
    <nc r="M476">
      <v>44813</v>
    </nc>
  </rcc>
  <rcc rId="5356" sId="2" odxf="1" dxf="1">
    <oc r="A477">
      <f>HYPERLINK("https://hsdes.intel.com/resource/16013715407","16013715407")</f>
    </oc>
    <nc r="A477">
      <f>HYPERLINK("https://hsdes.intel.com/resource/16013715407","16013715407")</f>
    </nc>
    <odxf>
      <font>
        <u val="none"/>
        <color theme="0"/>
      </font>
    </odxf>
    <ndxf>
      <font>
        <u/>
        <color theme="10"/>
      </font>
    </ndxf>
  </rcc>
  <rcc rId="5357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cc rId="5358" sId="2" numFmtId="19">
    <nc r="M477">
      <v>44813</v>
    </nc>
  </rcc>
  <rcc rId="5359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cc rId="5360" sId="2" numFmtId="19">
    <nc r="M478">
      <v>44813</v>
    </nc>
  </rcc>
  <rcc rId="5361" sId="2">
    <nc r="I380" t="inlineStr">
      <is>
        <t>passed</t>
      </is>
    </nc>
  </rcc>
  <rfmt sheetId="2" sqref="I380">
    <dxf>
      <fill>
        <patternFill patternType="none">
          <fgColor indexed="64"/>
          <bgColor indexed="65"/>
        </patternFill>
      </fill>
    </dxf>
  </rfmt>
  <rcc rId="5362" sId="2" numFmtId="19">
    <nc r="M380">
      <v>44813</v>
    </nc>
  </rcc>
  <rcc rId="5363" sId="2" odxf="1" dxf="1">
    <oc r="A381">
      <f>HYPERLINK("https://hsdes.intel.com/resource/16013298746","16013298746")</f>
    </oc>
    <nc r="A381">
      <f>HYPERLINK("https://hsdes.intel.com/resource/16013298746","16013298746")</f>
    </nc>
    <odxf>
      <font>
        <u val="none"/>
        <color theme="0"/>
      </font>
    </odxf>
    <ndxf>
      <font>
        <u/>
        <color theme="10"/>
      </font>
    </ndxf>
  </rcc>
  <rcc rId="5364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cc rId="5365" sId="2" numFmtId="19">
    <nc r="M479">
      <v>44813</v>
    </nc>
  </rcc>
  <rcc rId="5366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5367" sId="2" numFmtId="19">
    <nc r="M480">
      <v>44813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8" sId="2" odxf="1" dxf="1">
    <oc r="A394">
      <f>HYPERLINK("https://hsdes.intel.com/resource/14013179329","14013179329")</f>
    </oc>
    <nc r="A394">
      <f>HYPERLINK("https://hsdes.intel.com/resource/14013179329","14013179329")</f>
    </nc>
    <odxf>
      <font>
        <u val="none"/>
        <color theme="0"/>
      </font>
    </odxf>
    <ndxf>
      <font>
        <u/>
        <color theme="10"/>
      </font>
    </ndxf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9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cc rId="5370" sId="2" numFmtId="19">
    <nc r="M29">
      <v>44813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1" sId="2" odxf="1" dxf="1">
    <oc r="A157">
      <f>HYPERLINK("https://hsdes.intel.com/resource/16012975448","16012975448")</f>
    </oc>
    <nc r="A157">
      <f>HYPERLINK("https://hsdes.intel.com/resource/16012975448","16012975448")</f>
    </nc>
    <odxf>
      <font>
        <u val="none"/>
        <color theme="0"/>
      </font>
    </odxf>
    <ndxf>
      <font>
        <u/>
        <color theme="10"/>
      </font>
    </ndxf>
  </rcc>
  <rcc rId="5372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</dxf>
  </rfmt>
  <rcc rId="5373" sId="2" numFmtId="19">
    <nc r="M381">
      <v>44813</v>
    </nc>
  </rcc>
  <rcc rId="5374" sId="2" odxf="1" dxf="1">
    <oc r="A382">
      <f>HYPERLINK("https://hsdes.intel.com/resource/16013298763","16013298763")</f>
    </oc>
    <nc r="A382">
      <f>HYPERLINK("https://hsdes.intel.com/resource/16013298763","16013298763")</f>
    </nc>
    <odxf>
      <font>
        <u val="none"/>
        <color theme="0"/>
      </font>
    </odxf>
    <ndxf>
      <font>
        <u/>
        <color theme="10"/>
      </font>
    </ndxf>
  </rcc>
  <rcc rId="5375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  <rcc rId="5376" sId="2" numFmtId="19">
    <nc r="M157">
      <v>44813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7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5378" sId="2" numFmtId="19">
    <nc r="M190">
      <v>44813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9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cc rId="5380" sId="2" numFmtId="19">
    <nc r="M28">
      <v>44813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nc r="I447" t="inlineStr">
      <is>
        <t>passed</t>
      </is>
    </nc>
  </rcc>
  <rfmt sheetId="2" sqref="I447">
    <dxf>
      <fill>
        <patternFill patternType="none">
          <fgColor indexed="64"/>
          <bgColor indexed="65"/>
        </patternFill>
      </fill>
    </dxf>
  </rfmt>
  <rcc rId="214" sId="2" numFmtId="19">
    <nc r="M447">
      <v>44742</v>
    </nc>
  </rcc>
  <rcc rId="215" sId="2">
    <nc r="I533" t="inlineStr">
      <is>
        <t>passed</t>
      </is>
    </nc>
  </rcc>
  <rfmt sheetId="2" sqref="I533">
    <dxf>
      <fill>
        <patternFill patternType="none">
          <fgColor indexed="64"/>
          <bgColor indexed="65"/>
        </patternFill>
      </fill>
    </dxf>
  </rfmt>
  <rcc rId="216" sId="2" numFmtId="19">
    <nc r="M533">
      <v>44742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1" sId="2" odxf="1" dxf="1">
    <oc r="A383">
      <f>HYPERLINK("https://hsdes.intel.com/resource/16013298799","16013298799")</f>
    </oc>
    <nc r="A383">
      <f>HYPERLINK("https://hsdes.intel.com/resource/16013298799","16013298799")</f>
    </nc>
    <odxf>
      <font>
        <u val="none"/>
        <color theme="0"/>
      </font>
    </odxf>
    <ndxf>
      <font>
        <u/>
        <color theme="10"/>
      </font>
    </ndxf>
  </rcc>
  <rcc rId="5382" sId="2">
    <nc r="I382" t="inlineStr">
      <is>
        <t>passed</t>
      </is>
    </nc>
  </rcc>
  <rfmt sheetId="2" sqref="I382">
    <dxf>
      <fill>
        <patternFill patternType="none">
          <fgColor indexed="64"/>
          <bgColor indexed="65"/>
        </patternFill>
      </fill>
    </dxf>
  </rfmt>
  <rcc rId="5383" sId="2" numFmtId="19">
    <nc r="M382">
      <v>44813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4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385" sId="2" numFmtId="19">
    <nc r="M53">
      <v>44813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8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1" sId="2" numFmtId="19">
    <nc r="M24">
      <v>44813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2" sId="2" odxf="1" dxf="1">
    <oc r="A425">
      <f>HYPERLINK("https://hsdes.intel.com/resource/16013815316","16013815316")</f>
    </oc>
    <nc r="A425">
      <f>HYPERLINK("https://hsdes.intel.com/resource/16013815316","16013815316")</f>
    </nc>
    <odxf>
      <font>
        <u val="none"/>
        <color theme="0"/>
      </font>
    </odxf>
    <ndxf>
      <font>
        <u/>
        <color theme="10"/>
      </font>
    </ndxf>
  </rcc>
  <rcc rId="5393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5394" sId="2">
    <nc r="L425" t="inlineStr">
      <is>
        <t>ignored step 2</t>
      </is>
    </nc>
  </rcc>
  <rfmt sheetId="2" sqref="L425">
    <dxf>
      <fill>
        <patternFill patternType="none">
          <fgColor indexed="64"/>
          <bgColor indexed="65"/>
        </patternFill>
      </fill>
    </dxf>
  </rfmt>
  <rcc rId="5395" sId="2" numFmtId="19">
    <nc r="M425">
      <v>44813</v>
    </nc>
  </rcc>
  <rcc rId="539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5397" sId="2" numFmtId="19">
    <nc r="M383">
      <v>44813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2" odxf="1" dxf="1">
    <oc r="A384">
      <f>HYPERLINK("https://hsdes.intel.com/resource/16013298829","16013298829")</f>
    </oc>
    <nc r="A384">
      <f>HYPERLINK("https://hsdes.intel.com/resource/16013298829","16013298829")</f>
    </nc>
    <odxf>
      <font>
        <u val="none"/>
        <color theme="0"/>
      </font>
    </odxf>
    <ndxf>
      <font>
        <u/>
        <color theme="10"/>
      </font>
    </ndxf>
  </rcc>
  <rcc rId="5399" sId="2">
    <nc r="I401" t="inlineStr">
      <is>
        <t>passed</t>
      </is>
    </nc>
  </rcc>
  <rfmt sheetId="2" sqref="I401">
    <dxf>
      <fill>
        <patternFill patternType="none">
          <fgColor indexed="64"/>
          <bgColor indexed="65"/>
        </patternFill>
      </fill>
    </dxf>
  </rfmt>
  <rcc rId="5400" sId="2" numFmtId="19">
    <nc r="M401">
      <v>44813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1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5402" sId="2" numFmtId="19">
    <nc r="M578">
      <v>44813</v>
    </nc>
  </rcc>
  <rcc rId="5403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5404" sId="2" numFmtId="19">
    <nc r="M453">
      <v>44813</v>
    </nc>
  </rcc>
  <rcc rId="5405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5406" sId="2" numFmtId="19">
    <nc r="M576">
      <v>44813</v>
    </nc>
  </rcc>
  <rcc rId="5407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5408" sId="2" numFmtId="19">
    <nc r="M564">
      <v>44813</v>
    </nc>
  </rcc>
  <rcc rId="5409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5410" sId="2" numFmtId="19">
    <nc r="M454">
      <v>44813</v>
    </nc>
  </rcc>
  <rcc rId="5411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5412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5413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5414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fmt sheetId="2" sqref="I590">
    <dxf>
      <fill>
        <patternFill patternType="none">
          <fgColor indexed="64"/>
          <bgColor indexed="65"/>
        </patternFill>
      </fill>
    </dxf>
  </rfmt>
  <rcc rId="5415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cc rId="5416" sId="2" numFmtId="19">
    <nc r="M587">
      <v>44813</v>
    </nc>
  </rcc>
  <rcc rId="5417" sId="2" numFmtId="19">
    <nc r="M588">
      <v>44813</v>
    </nc>
  </rcc>
  <rcc rId="5418" sId="2" numFmtId="19">
    <nc r="M589">
      <v>44813</v>
    </nc>
  </rcc>
  <rcc rId="5419" sId="2" numFmtId="19">
    <nc r="M590">
      <v>44813</v>
    </nc>
  </rcc>
  <rcc rId="5420" sId="2" numFmtId="19">
    <nc r="M591">
      <v>44813</v>
    </nc>
  </rcc>
  <rcc rId="5421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5422" sId="2" numFmtId="19">
    <nc r="M525">
      <v>44813</v>
    </nc>
  </rcc>
  <rcc rId="5423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5424" sId="2" numFmtId="19">
    <nc r="M559">
      <v>44813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Test_Data!$A$1:$V$624</oldFormula>
  </rdn>
  <rcv guid="{E918F75E-0689-4737-8892-4BA5FF22256D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7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5428" sId="2" numFmtId="19">
    <nc r="M370">
      <v>44813</v>
    </nc>
  </rcc>
  <rcc rId="5429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5430" sId="2" odxf="1" dxf="1" numFmtId="19">
    <nc r="N565">
      <v>44813</v>
    </nc>
    <odxf>
      <numFmt numFmtId="0" formatCode="General"/>
    </odxf>
    <ndxf>
      <numFmt numFmtId="19" formatCode="m/d/yyyy"/>
    </ndxf>
  </rcc>
  <rcc rId="5431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5432" sId="2" numFmtId="19">
    <nc r="M515">
      <v>44813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3" sId="2">
    <nc r="I384" t="inlineStr">
      <is>
        <t>passed</t>
      </is>
    </nc>
  </rcc>
  <rfmt sheetId="2" sqref="I384">
    <dxf>
      <fill>
        <patternFill patternType="none">
          <fgColor indexed="64"/>
          <bgColor indexed="65"/>
        </patternFill>
      </fill>
    </dxf>
  </rfmt>
  <rcc rId="5434" sId="2" numFmtId="19">
    <nc r="M384">
      <v>44813</v>
    </nc>
  </rcc>
  <rcc rId="5435" sId="2" odxf="1" dxf="1">
    <oc r="A583">
      <f>HYPERLINK("https://hsdes.intel.com/resource/14013159992","14013159992")</f>
    </oc>
    <nc r="A583">
      <f>HYPERLINK("https://hsdes.intel.com/resource/14013159992","14013159992")</f>
    </nc>
    <odxf>
      <font>
        <u val="none"/>
        <color theme="0"/>
      </font>
    </odxf>
    <ndxf>
      <font>
        <u/>
        <color theme="10"/>
      </font>
    </ndxf>
  </rcc>
  <rcc rId="5436" sId="2">
    <nc r="I65" t="inlineStr">
      <is>
        <t>passed</t>
      </is>
    </nc>
  </rcc>
  <rfmt sheetId="2" sqref="I65">
    <dxf>
      <fill>
        <patternFill patternType="none">
          <fgColor indexed="64"/>
          <bgColor indexed="65"/>
        </patternFill>
      </fill>
    </dxf>
  </rfmt>
  <rcc rId="5437" sId="2" numFmtId="19">
    <nc r="M65">
      <v>44813</v>
    </nc>
  </rcc>
  <rcc rId="5438" sId="2" odxf="1" dxf="1">
    <oc r="A467">
      <f>HYPERLINK("https://hsdes.intel.com/resource/16013298949","16013298949")</f>
    </oc>
    <nc r="A467">
      <f>HYPERLINK("https://hsdes.intel.com/resource/16013298949","16013298949")</f>
    </nc>
    <odxf>
      <font>
        <u val="none"/>
        <color theme="0"/>
      </font>
    </odxf>
    <ndxf>
      <font>
        <u/>
        <color theme="10"/>
      </font>
    </ndxf>
  </rcc>
  <rcc rId="5439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5440" sId="2" numFmtId="19">
    <nc r="M467">
      <v>44813</v>
    </nc>
  </rcc>
  <rcc rId="5441" sId="2">
    <oc r="I401" t="inlineStr">
      <is>
        <t>passed</t>
      </is>
    </oc>
    <nc r="I401" t="inlineStr">
      <is>
        <t>?</t>
      </is>
    </nc>
  </rcc>
  <rfmt sheetId="2" sqref="I401">
    <dxf>
      <fill>
        <patternFill patternType="none">
          <fgColor indexed="64"/>
          <bgColor indexed="65"/>
        </patternFill>
      </fill>
    </dxf>
  </rfmt>
  <rfmt sheetId="2" sqref="I401">
    <dxf>
      <fill>
        <patternFill patternType="none">
          <fgColor indexed="64"/>
          <bgColor indexed="65"/>
        </patternFill>
      </fill>
    </dxf>
  </rfmt>
  <rcc rId="5442" sId="2" numFmtId="19">
    <oc r="M401">
      <v>44813</v>
    </oc>
    <nc r="M401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3" sId="2">
    <nc r="J38" t="inlineStr">
      <is>
        <t>Harshitha</t>
      </is>
    </nc>
  </rcc>
  <rfmt sheetId="2" sqref="J38">
    <dxf>
      <fill>
        <patternFill patternType="none">
          <fgColor indexed="64"/>
          <bgColor indexed="65"/>
        </patternFill>
      </fill>
    </dxf>
  </rfmt>
  <rcc rId="5444" sId="2">
    <nc r="J126" t="inlineStr">
      <is>
        <t>Harshitha</t>
      </is>
    </nc>
  </rcc>
  <rcc rId="5445" sId="2">
    <nc r="J202" t="inlineStr">
      <is>
        <t>Harshitha</t>
      </is>
    </nc>
  </rcc>
  <rcc rId="5446" sId="2">
    <nc r="J204" t="inlineStr">
      <is>
        <t>Harshitha</t>
      </is>
    </nc>
  </rcc>
  <rcc rId="5447" sId="2">
    <nc r="J205" t="inlineStr">
      <is>
        <t>Harshitha</t>
      </is>
    </nc>
  </rcc>
  <rcc rId="5448" sId="2">
    <nc r="J206" t="inlineStr">
      <is>
        <t>Harshitha</t>
      </is>
    </nc>
  </rcc>
  <rcc rId="5449" sId="2">
    <nc r="J207" t="inlineStr">
      <is>
        <t>Harshitha</t>
      </is>
    </nc>
  </rcc>
  <rcc rId="5450" sId="2">
    <nc r="J208" t="inlineStr">
      <is>
        <t>Harshitha</t>
      </is>
    </nc>
  </rcc>
  <rcc rId="5451" sId="2">
    <nc r="J246" t="inlineStr">
      <is>
        <t>Harshitha</t>
      </is>
    </nc>
  </rcc>
  <rcc rId="5452" sId="2">
    <nc r="J248" t="inlineStr">
      <is>
        <t>Harshitha</t>
      </is>
    </nc>
  </rcc>
  <rcc rId="5453" sId="2">
    <nc r="J255" t="inlineStr">
      <is>
        <t>Harshitha</t>
      </is>
    </nc>
  </rcc>
  <rcc rId="5454" sId="2">
    <nc r="J277" t="inlineStr">
      <is>
        <t>Harshitha</t>
      </is>
    </nc>
  </rcc>
  <rcc rId="5455" sId="2">
    <nc r="J371" t="inlineStr">
      <is>
        <t>Harshitha</t>
      </is>
    </nc>
  </rcc>
  <rcc rId="5456" sId="2">
    <nc r="J372" t="inlineStr">
      <is>
        <t>Harshitha</t>
      </is>
    </nc>
  </rcc>
  <rcc rId="5457" sId="2">
    <nc r="J414" t="inlineStr">
      <is>
        <t>Harshitha</t>
      </is>
    </nc>
  </rcc>
  <rcc rId="5458" sId="2">
    <nc r="J415" t="inlineStr">
      <is>
        <t>Harshitha</t>
      </is>
    </nc>
  </rcc>
  <rcc rId="5459" sId="2">
    <nc r="J432" t="inlineStr">
      <is>
        <t>Harshitha</t>
      </is>
    </nc>
  </rcc>
  <rcc rId="5460" sId="2">
    <nc r="J449" t="inlineStr">
      <is>
        <t>Harshitha</t>
      </is>
    </nc>
  </rcc>
  <rcc rId="5461" sId="2">
    <nc r="J450" t="inlineStr">
      <is>
        <t>Harshitha</t>
      </is>
    </nc>
  </rcc>
  <rcc rId="5462" sId="2">
    <nc r="J455" t="inlineStr">
      <is>
        <t>Harshitha</t>
      </is>
    </nc>
  </rcc>
  <rcc rId="5463" sId="2">
    <nc r="J458" t="inlineStr">
      <is>
        <t>Harshitha</t>
      </is>
    </nc>
  </rcc>
  <rcc rId="5464" sId="2">
    <nc r="J459" t="inlineStr">
      <is>
        <t>Harshitha</t>
      </is>
    </nc>
  </rcc>
  <rcc rId="5465" sId="2">
    <nc r="J460" t="inlineStr">
      <is>
        <t>Harshitha</t>
      </is>
    </nc>
  </rcc>
  <rcc rId="5466" sId="2">
    <nc r="J461" t="inlineStr">
      <is>
        <t>Harshitha</t>
      </is>
    </nc>
  </rcc>
  <rcc rId="5467" sId="2">
    <nc r="J506" t="inlineStr">
      <is>
        <t>Harshitha</t>
      </is>
    </nc>
  </rcc>
  <rcc rId="5468" sId="2">
    <nc r="J526" t="inlineStr">
      <is>
        <t>Harshitha</t>
      </is>
    </nc>
  </rcc>
  <rcc rId="5469" sId="2">
    <nc r="J527" t="inlineStr">
      <is>
        <t>Harshitha</t>
      </is>
    </nc>
  </rcc>
  <rcc rId="5470" sId="2">
    <nc r="J537" t="inlineStr">
      <is>
        <t>Harshitha</t>
      </is>
    </nc>
  </rcc>
  <rcc rId="5471" sId="2">
    <nc r="J538" t="inlineStr">
      <is>
        <t>Harshitha</t>
      </is>
    </nc>
  </rcc>
  <rcc rId="5472" sId="2">
    <nc r="J539" t="inlineStr">
      <is>
        <t>Harshitha</t>
      </is>
    </nc>
  </rcc>
  <rcc rId="5473" sId="2">
    <nc r="J544" t="inlineStr">
      <is>
        <t>Harshitha</t>
      </is>
    </nc>
  </rcc>
  <rcc rId="5474" sId="2">
    <nc r="J545" t="inlineStr">
      <is>
        <t>Harshitha</t>
      </is>
    </nc>
  </rcc>
  <rcc rId="5475" sId="2">
    <nc r="J546" t="inlineStr">
      <is>
        <t>Harshitha</t>
      </is>
    </nc>
  </rcc>
  <rcc rId="5476" sId="2">
    <nc r="J560" t="inlineStr">
      <is>
        <t>Harshitha</t>
      </is>
    </nc>
  </rcc>
  <rcc rId="5477" sId="2">
    <nc r="J561" t="inlineStr">
      <is>
        <t>Harshitha</t>
      </is>
    </nc>
  </rcc>
  <rcc rId="5478" sId="2">
    <nc r="J562" t="inlineStr">
      <is>
        <t>Harshitha</t>
      </is>
    </nc>
  </rcc>
  <rcc rId="5479" sId="2">
    <nc r="J604" t="inlineStr">
      <is>
        <t>Harshitha</t>
      </is>
    </nc>
  </rcc>
  <rcc rId="5480" sId="2">
    <nc r="J605" t="inlineStr">
      <is>
        <t>Harshitha</t>
      </is>
    </nc>
  </rcc>
  <rcc rId="5481" sId="2">
    <nc r="J606" t="inlineStr">
      <is>
        <t>Harshitha</t>
      </is>
    </nc>
  </rcc>
  <rcc rId="5482" sId="2">
    <nc r="J623" t="inlineStr">
      <is>
        <t>Harshitha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cc rId="218" sId="2" numFmtId="19">
    <nc r="M198">
      <v>44742</v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 odxf="1" dxf="1">
    <oc r="A561">
      <f>HYPERLINK("https://hsdes.intel.com/resource/14013160599","14013160599")</f>
    </oc>
    <nc r="A561">
      <f>HYPERLINK("https://hsdes.intel.com/resource/14013160599","14013160599")</f>
    </nc>
    <odxf>
      <font>
        <u val="none"/>
        <color theme="0"/>
      </font>
    </odxf>
    <ndxf>
      <font>
        <u/>
        <color theme="10"/>
      </font>
    </ndxf>
  </rcc>
  <rcc rId="5486" sId="2" odxf="1" dxf="1">
    <oc r="A560">
      <f>HYPERLINK("https://hsdes.intel.com/resource/14013185836","14013185836")</f>
    </oc>
    <nc r="A560">
      <f>HYPERLINK("https://hsdes.intel.com/resource/14013185836","14013185836")</f>
    </nc>
    <odxf>
      <font>
        <u val="none"/>
        <color theme="0"/>
      </font>
    </odxf>
    <ndxf>
      <font>
        <u/>
        <color theme="10"/>
      </font>
    </ndxf>
  </rcc>
  <rcc rId="5487" sId="2" odxf="1" dxf="1">
    <oc r="A562">
      <f>HYPERLINK("https://hsdes.intel.com/resource/14013165517","14013165517")</f>
    </oc>
    <nc r="A562">
      <f>HYPERLINK("https://hsdes.intel.com/resource/14013165517","14013165517")</f>
    </nc>
    <odxf>
      <font>
        <u val="none"/>
        <color theme="0"/>
      </font>
    </odxf>
    <ndxf>
      <font>
        <u/>
        <color theme="10"/>
      </font>
    </ndxf>
  </rcc>
  <rcc rId="5488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5489" sId="2" numFmtId="19">
    <nc r="M560">
      <v>44813</v>
    </nc>
  </rcc>
  <rcc rId="5490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5491" sId="2" numFmtId="19">
    <nc r="M561">
      <v>44813</v>
    </nc>
  </rcc>
  <rcc rId="5492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5493" sId="2" numFmtId="19">
    <nc r="M562">
      <v>44813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4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cc rId="5495" sId="2" numFmtId="19">
    <nc r="M207">
      <v>44813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odxf="1" dxf="1">
    <oc r="A538">
      <f>HYPERLINK("https://hsdes.intel.com/resource/14013182441","14013182441")</f>
    </oc>
    <nc r="A538">
      <f>HYPERLINK("https://hsdes.intel.com/resource/14013182441","14013182441")</f>
    </nc>
    <odxf>
      <font>
        <u val="none"/>
        <color theme="0"/>
      </font>
    </odxf>
    <ndxf>
      <font>
        <u/>
        <color theme="10"/>
      </font>
    </ndxf>
  </rcc>
  <rcc rId="5497" sId="2" odxf="1" dxf="1">
    <oc r="A537">
      <f>HYPERLINK("https://hsdes.intel.com/resource/14013169323","14013169323")</f>
    </oc>
    <nc r="A537">
      <f>HYPERLINK("https://hsdes.intel.com/resource/14013169323","14013169323")</f>
    </nc>
    <odxf>
      <font>
        <u val="none"/>
        <color theme="0"/>
      </font>
    </odxf>
    <ndxf>
      <font>
        <u/>
        <color theme="10"/>
      </font>
    </ndxf>
  </rcc>
  <rcc rId="5498" sId="2" odxf="1" dxf="1">
    <oc r="A202">
      <f>HYPERLINK("https://hsdes.intel.com/resource/14013185407","14013185407")</f>
    </oc>
    <nc r="A202">
      <f>HYPERLINK("https://hsdes.intel.com/resource/14013185407","14013185407")</f>
    </nc>
    <odxf>
      <font>
        <u val="none"/>
        <color theme="0"/>
      </font>
    </odxf>
    <ndxf>
      <font>
        <u/>
        <color theme="10"/>
      </font>
    </ndxf>
  </rcc>
  <rcc rId="5499" sId="2" odxf="1" dxf="1">
    <oc r="A204">
      <f>HYPERLINK("https://hsdes.intel.com/resource/14013185837","14013185837")</f>
    </oc>
    <nc r="A204">
      <f>HYPERLINK("https://hsdes.intel.com/resource/14013185837","14013185837")</f>
    </nc>
    <odxf>
      <font>
        <u val="none"/>
        <color theme="0"/>
      </font>
    </odxf>
    <ndxf>
      <font>
        <u/>
        <color theme="10"/>
      </font>
    </ndxf>
  </rcc>
  <rfmt sheetId="2" sqref="I205">
    <dxf>
      <fill>
        <patternFill patternType="none">
          <fgColor indexed="64"/>
          <bgColor indexed="65"/>
        </patternFill>
      </fill>
    </dxf>
  </rfmt>
  <rcc rId="5500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cc rId="5501" sId="2" numFmtId="19">
    <nc r="M206">
      <v>44813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2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5503" sId="2" numFmtId="19">
    <oc r="N565">
      <v>44813</v>
    </oc>
    <nc r="N565"/>
  </rcc>
  <rcc rId="5504" sId="2" numFmtId="19">
    <nc r="M565">
      <v>44813</v>
    </nc>
  </rcc>
  <rcc rId="5505" sId="2" numFmtId="19">
    <nc r="M579">
      <v>44813</v>
    </nc>
  </rcc>
  <rcc rId="5506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5507" sId="2" numFmtId="19">
    <nc r="M520">
      <v>44813</v>
    </nc>
  </rcc>
  <rcc rId="5508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5509" sId="2" numFmtId="19">
    <nc r="M521">
      <v>44813</v>
    </nc>
  </rcc>
  <rcc rId="5510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cc rId="5511" sId="2" numFmtId="19">
    <nc r="M524">
      <v>44813</v>
    </nc>
  </rcc>
  <rcc rId="5512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5513" sId="2" numFmtId="19">
    <nc r="M563">
      <v>44813</v>
    </nc>
  </rcc>
  <rcc rId="5514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5515" sId="2" numFmtId="19">
    <nc r="M428">
      <v>44813</v>
    </nc>
  </rcc>
  <rcc rId="5516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5517" sId="2" numFmtId="19">
    <nc r="M271">
      <v>44813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8" sId="2">
    <oc r="A546">
      <f>HYPERLINK("https://hsdes.intel.com/resource/14013121573","14013121573")</f>
    </oc>
    <nc r="A546">
      <f>HYPERLIN("https://hsdes.intel.com/resource/14013121573","14013121573")</f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520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552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5522" sId="2" numFmtId="19">
    <nc r="M25">
      <v>44813</v>
    </nc>
  </rcc>
  <rcc rId="5523" sId="2" numFmtId="19">
    <nc r="M27">
      <v>44813</v>
    </nc>
  </rcc>
  <rfmt sheetId="2" sqref="I233">
    <dxf>
      <fill>
        <patternFill patternType="none">
          <fgColor indexed="64"/>
          <bgColor indexed="65"/>
        </patternFill>
      </fill>
    </dxf>
  </rfmt>
  <rcc rId="5524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5525" sId="2" numFmtId="19">
    <nc r="M233">
      <v>44813</v>
    </nc>
  </rcc>
  <rcc rId="5526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5527" sId="2" numFmtId="19">
    <nc r="M234">
      <v>44813</v>
    </nc>
  </rcc>
  <rcc rId="5528" sId="2" numFmtId="19">
    <nc r="M231">
      <v>44813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2">
    <nc r="I255" t="inlineStr">
      <is>
        <t>passed</t>
      </is>
    </nc>
  </rcc>
  <rfmt sheetId="2" sqref="I255">
    <dxf>
      <fill>
        <patternFill patternType="none">
          <fgColor indexed="64"/>
          <bgColor indexed="65"/>
        </patternFill>
      </fill>
    </dxf>
  </rfmt>
  <rcc rId="5530" sId="2" numFmtId="19">
    <nc r="M255">
      <v>44813</v>
    </nc>
  </rcc>
  <rcc rId="5531" sId="2" odxf="1" dxf="1">
    <oc r="A526">
      <f>HYPERLINK("https://hsdes.intel.com/resource/14013173026","14013173026")</f>
    </oc>
    <nc r="A526">
      <f>HYPERLINK("https://hsdes.intel.com/resource/14013173026","14013173026")</f>
    </nc>
    <odxf>
      <font>
        <u val="none"/>
        <color theme="0"/>
      </font>
    </odxf>
    <ndxf>
      <font>
        <u/>
        <color theme="10"/>
      </font>
    </ndxf>
  </rcc>
  <rcc rId="5532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cc rId="5533" sId="2" numFmtId="19">
    <nc r="M526">
      <v>44813</v>
    </nc>
  </rcc>
  <rcc rId="5534" sId="2" odxf="1" dxf="1">
    <oc r="A604">
      <f>HYPERLINK("https://hsdes.intel.com/resource/14013179171","14013179171")</f>
    </oc>
    <nc r="A604">
      <f>HYPERLINK("https://hsdes.intel.com/resource/14013179171","14013179171")</f>
    </nc>
    <odxf>
      <font>
        <u val="none"/>
        <color theme="0"/>
      </font>
    </odxf>
    <ndxf>
      <font>
        <u/>
        <color theme="10"/>
      </font>
    </ndxf>
  </rcc>
  <rcc rId="5535" sId="2">
    <nc r="I604" t="inlineStr">
      <is>
        <t>Passed</t>
      </is>
    </nc>
  </rcc>
  <rfmt sheetId="2" sqref="I604">
    <dxf>
      <fill>
        <patternFill patternType="none">
          <fgColor indexed="64"/>
          <bgColor indexed="65"/>
        </patternFill>
      </fill>
    </dxf>
  </rfmt>
  <rcc rId="5536" sId="2" numFmtId="19">
    <nc r="M604">
      <v>44813</v>
    </nc>
  </rcc>
  <rcc rId="5537" sId="2">
    <oc r="I401" t="inlineStr">
      <is>
        <t>?</t>
      </is>
    </oc>
    <nc r="I401" t="inlineStr">
      <is>
        <t>passed</t>
      </is>
    </nc>
  </rcc>
  <rcc rId="5538" sId="2" numFmtId="19">
    <nc r="M401">
      <v>44813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1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cc rId="5542" sId="2">
    <oc r="J605" t="inlineStr">
      <is>
        <t>Harshitha</t>
      </is>
    </oc>
    <nc r="J605" t="inlineStr">
      <is>
        <t>Ramya</t>
      </is>
    </nc>
  </rcc>
  <rfmt sheetId="2" sqref="J605">
    <dxf>
      <fill>
        <patternFill patternType="none">
          <fgColor indexed="64"/>
          <bgColor indexed="65"/>
        </patternFill>
      </fill>
    </dxf>
  </rfmt>
  <rfmt sheetId="2" sqref="J605">
    <dxf>
      <fill>
        <patternFill patternType="none">
          <fgColor indexed="64"/>
          <bgColor indexed="65"/>
        </patternFill>
      </fill>
    </dxf>
  </rfmt>
  <rcc rId="5543" sId="2" numFmtId="19">
    <nc r="M605">
      <v>44813</v>
    </nc>
  </rcc>
  <rcc rId="5544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cc rId="5545" sId="2" numFmtId="19">
    <nc r="M606">
      <v>44813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6" sId="2">
    <oc r="J606" t="inlineStr">
      <is>
        <t>Harshitha</t>
      </is>
    </oc>
    <nc r="J606" t="inlineStr">
      <is>
        <t>Ramya</t>
      </is>
    </nc>
  </rcc>
  <rfmt sheetId="2" sqref="J606">
    <dxf>
      <fill>
        <patternFill patternType="none">
          <fgColor indexed="64"/>
          <bgColor indexed="65"/>
        </patternFill>
      </fill>
    </dxf>
  </rfmt>
  <rfmt sheetId="2" sqref="J606">
    <dxf>
      <fill>
        <patternFill patternType="none">
          <fgColor indexed="64"/>
          <bgColor indexed="65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nc r="I299" t="inlineStr">
      <is>
        <t>passed</t>
      </is>
    </nc>
  </rcc>
  <rfmt sheetId="2" sqref="I299">
    <dxf>
      <fill>
        <patternFill patternType="none">
          <fgColor indexed="64"/>
          <bgColor indexed="65"/>
        </patternFill>
      </fill>
    </dxf>
  </rfmt>
  <rcc rId="220" sId="2" numFmtId="19">
    <nc r="M299">
      <v>44742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2">
    <nc r="I537" t="inlineStr">
      <is>
        <t>Passed</t>
      </is>
    </nc>
  </rcc>
  <rfmt sheetId="2" sqref="I537">
    <dxf>
      <fill>
        <patternFill patternType="none">
          <fgColor indexed="64"/>
          <bgColor indexed="65"/>
        </patternFill>
      </fill>
    </dxf>
  </rfmt>
  <rcc rId="5548" sId="2">
    <oc r="J537" t="inlineStr">
      <is>
        <t>Harshitha</t>
      </is>
    </oc>
    <nc r="J537" t="inlineStr">
      <is>
        <t>Ramya</t>
      </is>
    </nc>
  </rcc>
  <rfmt sheetId="2" sqref="J537">
    <dxf>
      <fill>
        <patternFill patternType="none">
          <fgColor indexed="64"/>
          <bgColor indexed="65"/>
        </patternFill>
      </fill>
    </dxf>
  </rfmt>
  <rfmt sheetId="2" sqref="J537">
    <dxf>
      <fill>
        <patternFill patternType="none">
          <fgColor indexed="64"/>
          <bgColor indexed="65"/>
        </patternFill>
      </fill>
    </dxf>
  </rfmt>
  <rcc rId="5549" sId="2" numFmtId="19">
    <nc r="M537">
      <v>44813</v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0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cc rId="5551" sId="2" numFmtId="19">
    <nc r="M246">
      <v>44813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2" sId="2">
    <oc r="J246" t="inlineStr">
      <is>
        <t>Harshitha</t>
      </is>
    </oc>
    <nc r="J246" t="inlineStr">
      <is>
        <t>Ramya</t>
      </is>
    </nc>
  </rcc>
  <rfmt sheetId="2" sqref="J246">
    <dxf>
      <fill>
        <patternFill patternType="none">
          <fgColor indexed="64"/>
          <bgColor indexed="65"/>
        </patternFill>
      </fill>
    </dxf>
  </rfmt>
  <rfmt sheetId="2" sqref="J246">
    <dxf>
      <fill>
        <patternFill patternType="none">
          <fgColor indexed="64"/>
          <bgColor indexed="65"/>
        </patternFill>
      </fill>
    </dxf>
  </rfmt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41">
    <dxf>
      <fill>
        <patternFill patternType="none">
          <fgColor indexed="64"/>
          <bgColor indexed="65"/>
        </patternFill>
      </fill>
    </dxf>
  </rfmt>
  <rfmt sheetId="2" sqref="I241">
    <dxf>
      <fill>
        <patternFill patternType="none">
          <fgColor indexed="64"/>
          <bgColor indexed="65"/>
        </patternFill>
      </fill>
    </dxf>
  </rfmt>
  <rcc rId="5553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5554" sId="2" numFmtId="19">
    <nc r="M241">
      <v>44813</v>
    </nc>
  </rcc>
  <rcc rId="5555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5556" sId="2" numFmtId="19">
    <nc r="M519">
      <v>44813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7" sId="2">
    <oc r="A546">
      <f>HYPERLIN("https://hsdes.intel.com/resource/14013121573","14013121573")</f>
    </oc>
    <nc r="A546" t="inlineStr">
      <is>
        <t>`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8" sId="2" odxf="1" dxf="1">
    <oc r="A539">
      <f>HYPERLINK("https://hsdes.intel.com/resource/14013182433","14013182433")</f>
    </oc>
    <nc r="A539">
      <f>HYPERLINK("https://hsdes.intel.com/resource/14013182433","14013182433")</f>
    </nc>
    <odxf>
      <font>
        <u val="none"/>
        <color theme="0"/>
      </font>
    </odxf>
    <ndxf>
      <font>
        <u/>
        <color theme="10"/>
      </font>
    </ndxf>
  </rcc>
  <rcc rId="5559" sId="2" odxf="1" dxf="1">
    <oc r="A545">
      <f>HYPERLINK("https://hsdes.intel.com/resource/14013185973","14013185973")</f>
    </oc>
    <nc r="A545">
      <f>HYPERLINK("https://hsdes.intel.com/resource/14013185973","14013185973")</f>
    </nc>
    <odxf>
      <font>
        <u val="none"/>
        <color theme="0"/>
      </font>
    </odxf>
    <ndxf>
      <font>
        <u/>
        <color theme="10"/>
      </font>
    </ndxf>
  </rcc>
  <rcc rId="5560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5561" sId="2" numFmtId="19">
    <nc r="M545">
      <v>44816</v>
    </nc>
  </rcc>
  <rcc rId="5562" sId="2" odxf="1" dxf="1">
    <oc r="A527">
      <f>HYPERLINK("https://hsdes.intel.com/resource/14013173043","14013173043")</f>
    </oc>
    <nc r="A527">
      <f>HYPERLINK("https://hsdes.intel.com/resource/14013173043","14013173043")</f>
    </nc>
    <odxf>
      <font>
        <u val="none"/>
        <color theme="0"/>
      </font>
    </odxf>
    <ndxf>
      <font>
        <u/>
        <color theme="10"/>
      </font>
    </ndxf>
  </rcc>
  <rcc rId="5563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5564" sId="2" numFmtId="19">
    <nc r="M527">
      <v>44816</v>
    </nc>
  </rcc>
  <rcc rId="5565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 val="none"/>
        <color theme="0"/>
      </font>
    </odxf>
    <ndxf>
      <font>
        <u/>
        <color theme="10"/>
      </font>
    </ndxf>
  </rcc>
  <rcc rId="5566" sId="2">
    <nc r="I506" t="inlineStr">
      <is>
        <t>passed</t>
      </is>
    </nc>
  </rcc>
  <rfmt sheetId="2" sqref="I506">
    <dxf>
      <fill>
        <patternFill patternType="none">
          <fgColor indexed="64"/>
          <bgColor indexed="65"/>
        </patternFill>
      </fill>
    </dxf>
  </rfmt>
  <rcc rId="5567" sId="2" numFmtId="19">
    <nc r="M506">
      <v>44816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8" sId="2">
    <nc r="I432" t="inlineStr">
      <is>
        <t>passed</t>
      </is>
    </nc>
  </rcc>
  <rfmt sheetId="2" sqref="I432">
    <dxf>
      <fill>
        <patternFill patternType="none">
          <fgColor indexed="64"/>
          <bgColor indexed="65"/>
        </patternFill>
      </fill>
    </dxf>
  </rfmt>
  <rcc rId="5569" sId="2" numFmtId="19">
    <nc r="M432">
      <v>44816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2" sId="2">
    <oc r="J43" t="inlineStr">
      <is>
        <t>Priyanka</t>
      </is>
    </oc>
    <nc r="J43" t="inlineStr">
      <is>
        <t>Ramya</t>
      </is>
    </nc>
  </rcc>
  <rcc rId="5573" sId="2">
    <oc r="J69" t="inlineStr">
      <is>
        <t>Priyanka</t>
      </is>
    </oc>
    <nc r="J69" t="inlineStr">
      <is>
        <t>Ramya</t>
      </is>
    </nc>
  </rcc>
  <rcc rId="5574" sId="2">
    <oc r="J139" t="inlineStr">
      <is>
        <t>Priyanka</t>
      </is>
    </oc>
    <nc r="J139" t="inlineStr">
      <is>
        <t>Ramya</t>
      </is>
    </nc>
  </rcc>
  <rcc rId="5575" sId="2">
    <oc r="J237" t="inlineStr">
      <is>
        <t>Priyanka</t>
      </is>
    </oc>
    <nc r="J237" t="inlineStr">
      <is>
        <t>Ramya</t>
      </is>
    </nc>
  </rcc>
  <rcc rId="5576" sId="2">
    <oc r="J238" t="inlineStr">
      <is>
        <t>Priyanka</t>
      </is>
    </oc>
    <nc r="J238" t="inlineStr">
      <is>
        <t>Ramya</t>
      </is>
    </nc>
  </rcc>
  <rcc rId="5577" sId="2">
    <oc r="J239" t="inlineStr">
      <is>
        <t>Priyanka</t>
      </is>
    </oc>
    <nc r="J239" t="inlineStr">
      <is>
        <t>Ramya</t>
      </is>
    </nc>
  </rcc>
  <rcc rId="5578" sId="2">
    <oc r="J240" t="inlineStr">
      <is>
        <t>Priyanka</t>
      </is>
    </oc>
    <nc r="J240" t="inlineStr">
      <is>
        <t>Ramya</t>
      </is>
    </nc>
  </rcc>
  <rcc rId="5579" sId="2">
    <oc r="J245" t="inlineStr">
      <is>
        <t>Priyanka</t>
      </is>
    </oc>
    <nc r="J245" t="inlineStr">
      <is>
        <t>Ramya</t>
      </is>
    </nc>
  </rcc>
  <rcc rId="5580" sId="2">
    <oc r="J247" t="inlineStr">
      <is>
        <t>Priyanka</t>
      </is>
    </oc>
    <nc r="J247" t="inlineStr">
      <is>
        <t>Ramya</t>
      </is>
    </nc>
  </rcc>
  <rcc rId="5581" sId="2">
    <oc r="J249" t="inlineStr">
      <is>
        <t>Priyanka</t>
      </is>
    </oc>
    <nc r="J249" t="inlineStr">
      <is>
        <t>Ramya</t>
      </is>
    </nc>
  </rcc>
  <rcc rId="5582" sId="2">
    <oc r="J265" t="inlineStr">
      <is>
        <t>Priyanka</t>
      </is>
    </oc>
    <nc r="J265" t="inlineStr">
      <is>
        <t>Ramya</t>
      </is>
    </nc>
  </rcc>
  <rcc rId="5583" sId="2">
    <oc r="J289" t="inlineStr">
      <is>
        <t>Priyanka</t>
      </is>
    </oc>
    <nc r="J289" t="inlineStr">
      <is>
        <t>Ramya</t>
      </is>
    </nc>
  </rcc>
  <rcc rId="5584" sId="2">
    <oc r="J321" t="inlineStr">
      <is>
        <t>Priyanka</t>
      </is>
    </oc>
    <nc r="J321" t="inlineStr">
      <is>
        <t>Ramya</t>
      </is>
    </nc>
  </rcc>
  <rcc rId="5585" sId="2">
    <oc r="J322" t="inlineStr">
      <is>
        <t>Priyanka</t>
      </is>
    </oc>
    <nc r="J322" t="inlineStr">
      <is>
        <t>Ramya</t>
      </is>
    </nc>
  </rcc>
  <rcc rId="5586" sId="2">
    <oc r="J400" t="inlineStr">
      <is>
        <t>Priyanka</t>
      </is>
    </oc>
    <nc r="J400" t="inlineStr">
      <is>
        <t>Ramya</t>
      </is>
    </nc>
  </rcc>
  <rcc rId="5587" sId="2">
    <oc r="J463" t="inlineStr">
      <is>
        <t>Priyanka</t>
      </is>
    </oc>
    <nc r="J463" t="inlineStr">
      <is>
        <t>Ramya</t>
      </is>
    </nc>
  </rcc>
  <rcc rId="5588" sId="2">
    <oc r="J496" t="inlineStr">
      <is>
        <t>Priyanka</t>
      </is>
    </oc>
    <nc r="J496" t="inlineStr">
      <is>
        <t>Ramya</t>
      </is>
    </nc>
  </rcc>
  <rcc rId="5589" sId="2">
    <oc r="J517" t="inlineStr">
      <is>
        <t>Priyanka</t>
      </is>
    </oc>
    <nc r="J517" t="inlineStr">
      <is>
        <t>Ramya</t>
      </is>
    </nc>
  </rcc>
  <rcc rId="5590" sId="2">
    <oc r="J518" t="inlineStr">
      <is>
        <t>Priyanka</t>
      </is>
    </oc>
    <nc r="J518" t="inlineStr">
      <is>
        <t>Ramya</t>
      </is>
    </nc>
  </rcc>
  <rcc rId="5591" sId="2">
    <oc r="J522" t="inlineStr">
      <is>
        <t>Priyanka</t>
      </is>
    </oc>
    <nc r="J522" t="inlineStr">
      <is>
        <t>Ramya</t>
      </is>
    </nc>
  </rcc>
  <rcc rId="5592" sId="2">
    <oc r="J523" t="inlineStr">
      <is>
        <t>Priyanka</t>
      </is>
    </oc>
    <nc r="J523" t="inlineStr">
      <is>
        <t>Savitha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3" sId="2" odxf="1" dxf="1">
    <oc r="A415">
      <f>HYPERLINK("https://hsdes.intel.com/resource/14013172878","14013172878")</f>
    </oc>
    <nc r="A415">
      <f>HYPERLINK("https://hsdes.intel.com/resource/14013172878","14013172878")</f>
    </nc>
    <odxf>
      <font>
        <u val="none"/>
        <color theme="0"/>
      </font>
    </odxf>
    <ndxf>
      <font>
        <u/>
        <color theme="10"/>
      </font>
    </ndxf>
  </rcc>
  <rcc rId="5594" sId="2">
    <nc r="I415" t="inlineStr">
      <is>
        <t>Passed</t>
      </is>
    </nc>
  </rcc>
  <rfmt sheetId="2" sqref="I415">
    <dxf>
      <fill>
        <patternFill patternType="none">
          <fgColor indexed="64"/>
          <bgColor indexed="65"/>
        </patternFill>
      </fill>
    </dxf>
  </rfmt>
  <rcc rId="5595" sId="2" numFmtId="19">
    <nc r="M415">
      <v>44816</v>
    </nc>
  </rcc>
  <rcc rId="5596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cc rId="5597" sId="2" numFmtId="19">
    <nc r="M204">
      <v>44816</v>
    </nc>
  </rcc>
  <rcc rId="5598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5599" sId="2" numFmtId="19">
    <nc r="M202">
      <v>44816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222" sId="2" numFmtId="19">
    <nc r="M251">
      <v>44742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0" sId="2">
    <oc r="J31" t="inlineStr">
      <is>
        <t>Harshitha</t>
      </is>
    </oc>
    <nc r="J31" t="inlineStr">
      <is>
        <t>Priyanka</t>
      </is>
    </nc>
  </rcc>
  <rcc rId="5601" sId="2">
    <oc r="J38" t="inlineStr">
      <is>
        <t>Harshitha</t>
      </is>
    </oc>
    <nc r="J38" t="inlineStr">
      <is>
        <t>Priyanka</t>
      </is>
    </nc>
  </rcc>
  <rcc rId="5602" sId="2">
    <oc r="J114" t="inlineStr">
      <is>
        <t>Harshitha</t>
      </is>
    </oc>
    <nc r="J114" t="inlineStr">
      <is>
        <t>Priyanka</t>
      </is>
    </nc>
  </rcc>
  <rcc rId="5603" sId="2">
    <oc r="J117" t="inlineStr">
      <is>
        <t>Harshitha</t>
      </is>
    </oc>
    <nc r="J117" t="inlineStr">
      <is>
        <t>Priyanka</t>
      </is>
    </nc>
  </rcc>
  <rcc rId="5604" sId="2">
    <oc r="J126" t="inlineStr">
      <is>
        <t>Harshitha</t>
      </is>
    </oc>
    <nc r="J126" t="inlineStr">
      <is>
        <t>Priyanka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5" sId="2">
    <oc r="J128" t="inlineStr">
      <is>
        <t>Harshitha</t>
      </is>
    </oc>
    <nc r="J128" t="inlineStr">
      <is>
        <t>Priyanka</t>
      </is>
    </nc>
  </rcc>
  <rcc rId="5606" sId="2">
    <oc r="J205" t="inlineStr">
      <is>
        <t>Harshitha</t>
      </is>
    </oc>
    <nc r="J205" t="inlineStr">
      <is>
        <t>Priyanka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2">
    <oc r="L608" t="inlineStr">
      <is>
        <t>a</t>
      </is>
    </oc>
    <nc r="L608"/>
  </rcc>
  <rcc rId="5608" sId="2">
    <oc r="J418" t="inlineStr">
      <is>
        <t>Aishwarya</t>
      </is>
    </oc>
    <nc r="J418" t="inlineStr">
      <is>
        <t>Priyanka</t>
      </is>
    </nc>
  </rcc>
  <rcc rId="5609" sId="2">
    <oc r="J420" t="inlineStr">
      <is>
        <t>Aishwarya</t>
      </is>
    </oc>
    <nc r="J420" t="inlineStr">
      <is>
        <t>Priyanka</t>
      </is>
    </nc>
  </rcc>
  <rcc rId="5610" sId="2">
    <oc r="J429" t="inlineStr">
      <is>
        <t>Aishwarya</t>
      </is>
    </oc>
    <nc r="J429" t="inlineStr">
      <is>
        <t>Priyanka</t>
      </is>
    </nc>
  </rcc>
  <rcc rId="5611" sId="2">
    <oc r="J430" t="inlineStr">
      <is>
        <t>Aishwarya</t>
      </is>
    </oc>
    <nc r="J430" t="inlineStr">
      <is>
        <t>Priyanka</t>
      </is>
    </nc>
  </rcc>
  <rcc rId="5612" sId="2">
    <oc r="J436" t="inlineStr">
      <is>
        <t>Aishwarya</t>
      </is>
    </oc>
    <nc r="J436" t="inlineStr">
      <is>
        <t>Priyanka</t>
      </is>
    </nc>
  </rcc>
  <rcc rId="5613" sId="2">
    <oc r="J437" t="inlineStr">
      <is>
        <t>Aishwarya</t>
      </is>
    </oc>
    <nc r="J437" t="inlineStr">
      <is>
        <t>Priyanka</t>
      </is>
    </nc>
  </rcc>
  <rcc rId="5614" sId="2">
    <oc r="J438" t="inlineStr">
      <is>
        <t>Aishwarya</t>
      </is>
    </oc>
    <nc r="J438" t="inlineStr">
      <is>
        <t>Priyanka</t>
      </is>
    </nc>
  </rcc>
  <rcc rId="5615" sId="2">
    <oc r="J462" t="inlineStr">
      <is>
        <t>Aishwarya</t>
      </is>
    </oc>
    <nc r="J462" t="inlineStr">
      <is>
        <t>Priyanka</t>
      </is>
    </nc>
  </rcc>
  <rcc rId="5616" sId="2">
    <oc r="J469" t="inlineStr">
      <is>
        <t>Aishwarya</t>
      </is>
    </oc>
    <nc r="J469" t="inlineStr">
      <is>
        <t>Priyanka</t>
      </is>
    </nc>
  </rcc>
  <rcc rId="5617" sId="2">
    <oc r="J486" t="inlineStr">
      <is>
        <t>Aishwarya</t>
      </is>
    </oc>
    <nc r="J486" t="inlineStr">
      <is>
        <t>Priyanka</t>
      </is>
    </nc>
  </rcc>
  <rcc rId="5618" sId="2">
    <oc r="J491" t="inlineStr">
      <is>
        <t>Aishwarya</t>
      </is>
    </oc>
    <nc r="J491" t="inlineStr">
      <is>
        <t>Priyanka</t>
      </is>
    </nc>
  </rcc>
  <rcc rId="5619" sId="2">
    <oc r="J492" t="inlineStr">
      <is>
        <t>Aishwarya</t>
      </is>
    </oc>
    <nc r="J492" t="inlineStr">
      <is>
        <t>Priyanka</t>
      </is>
    </nc>
  </rcc>
  <rcc rId="5620" sId="2">
    <oc r="J499" t="inlineStr">
      <is>
        <t>Aishwarya</t>
      </is>
    </oc>
    <nc r="J499" t="inlineStr">
      <is>
        <t>Priyanka</t>
      </is>
    </nc>
  </rcc>
  <rcc rId="5621" sId="2">
    <oc r="J501" t="inlineStr">
      <is>
        <t>Aishwarya</t>
      </is>
    </oc>
    <nc r="J501" t="inlineStr">
      <is>
        <t>Priyanka</t>
      </is>
    </nc>
  </rcc>
  <rcc rId="5622" sId="2">
    <oc r="J509" t="inlineStr">
      <is>
        <t>Aishwarya</t>
      </is>
    </oc>
    <nc r="J509" t="inlineStr">
      <is>
        <t>Priyanka</t>
      </is>
    </nc>
  </rcc>
  <rcc rId="5623" sId="2">
    <oc r="J553" t="inlineStr">
      <is>
        <t>Aishwarya</t>
      </is>
    </oc>
    <nc r="J553" t="inlineStr">
      <is>
        <t>Priyanka</t>
      </is>
    </nc>
  </rcc>
  <rcc rId="5624" sId="2">
    <oc r="J554" t="inlineStr">
      <is>
        <t>Aishwarya</t>
      </is>
    </oc>
    <nc r="J554" t="inlineStr">
      <is>
        <t>Priyanka</t>
      </is>
    </nc>
  </rcc>
  <rcc rId="5625" sId="2">
    <oc r="J555" t="inlineStr">
      <is>
        <t>Aishwarya</t>
      </is>
    </oc>
    <nc r="J555" t="inlineStr">
      <is>
        <t>Priyanka</t>
      </is>
    </nc>
  </rcc>
  <rcc rId="5626" sId="2">
    <oc r="J558" t="inlineStr">
      <is>
        <t>Aishwarya</t>
      </is>
    </oc>
    <nc r="J558" t="inlineStr">
      <is>
        <t>Priyanka</t>
      </is>
    </nc>
  </rcc>
  <rcc rId="5627" sId="2">
    <oc r="J593" t="inlineStr">
      <is>
        <t>Aishwarya</t>
      </is>
    </oc>
    <nc r="J593" t="inlineStr">
      <is>
        <t>Priyanka</t>
      </is>
    </nc>
  </rcc>
  <rcc rId="5628" sId="2">
    <oc r="J594" t="inlineStr">
      <is>
        <t>Aishwarya</t>
      </is>
    </oc>
    <nc r="J594" t="inlineStr">
      <is>
        <t>Priyanka</t>
      </is>
    </nc>
  </rcc>
  <rcc rId="5629" sId="2">
    <oc r="J595" t="inlineStr">
      <is>
        <t>Aishwarya</t>
      </is>
    </oc>
    <nc r="J595" t="inlineStr">
      <is>
        <t>Priyanka</t>
      </is>
    </nc>
  </rcc>
  <rcc rId="5630" sId="2">
    <oc r="J608" t="inlineStr">
      <is>
        <t>Aishwarya</t>
      </is>
    </oc>
    <nc r="J608" t="inlineStr">
      <is>
        <t>Priyanka</t>
      </is>
    </nc>
  </rcc>
  <rcc rId="5631" sId="2">
    <oc r="J621" t="inlineStr">
      <is>
        <t>Aishwarya</t>
      </is>
    </oc>
    <nc r="J621" t="inlineStr">
      <is>
        <t>Priyanka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2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cc rId="5633" sId="2" numFmtId="19">
    <nc r="M205">
      <v>44816</v>
    </nc>
  </rcc>
  <rcc rId="5634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cc rId="5635" sId="2" numFmtId="19">
    <nc r="M208">
      <v>44816</v>
    </nc>
  </rcc>
  <rcc rId="5636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cc rId="5637" sId="2" numFmtId="19">
    <nc r="M455">
      <v>44816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8" sId="2" odxf="1" dxf="1">
    <oc r="A449">
      <f>HYPERLINK("https://hsdes.intel.com/resource/14013160780","14013160780")</f>
    </oc>
    <nc r="A449">
      <f>HYPERLINK("https://hsdes.intel.com/resource/14013160780","14013160780")</f>
    </nc>
    <odxf>
      <font>
        <u val="none"/>
        <color theme="0"/>
      </font>
    </odxf>
    <ndxf>
      <font>
        <u/>
        <color theme="10"/>
      </font>
    </ndxf>
  </rcc>
  <rcc rId="5639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cc rId="5640" sId="2" numFmtId="19">
    <nc r="M449">
      <v>44816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2" odxf="1" dxf="1">
    <oc r="A544">
      <f>HYPERLINK("https://hsdes.intel.com/resource/14013172872","14013172872")</f>
    </oc>
    <nc r="A544">
      <f>HYPERLINK("https://hsdes.intel.com/resource/14013172872","14013172872")</f>
    </nc>
    <odxf>
      <font>
        <u val="none"/>
        <color theme="0"/>
      </font>
    </odxf>
    <ndxf>
      <font>
        <u/>
        <color theme="10"/>
      </font>
    </ndxf>
  </rcc>
  <rcc rId="5642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cc rId="5643" sId="2" numFmtId="19">
    <nc r="M544">
      <v>44816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5645" sId="2" numFmtId="19">
    <nc r="M517">
      <v>44816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6" sId="2">
    <oc r="J517" t="inlineStr">
      <is>
        <t>Ramya</t>
      </is>
    </oc>
    <nc r="J517" t="inlineStr">
      <is>
        <t>priyanka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7" sId="2" odxf="1" dxf="1">
    <oc r="A461">
      <f>HYPERLINK("https://hsdes.intel.com/resource/14013173236","14013173236")</f>
    </oc>
    <nc r="A461">
      <f>HYPERLINK("https://hsdes.intel.com/resource/14013173236","14013173236")</f>
    </nc>
    <odxf>
      <font>
        <u val="none"/>
        <color theme="0"/>
      </font>
    </odxf>
    <ndxf>
      <font>
        <u/>
        <color theme="10"/>
      </font>
    </ndxf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8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cc rId="5649" sId="2" numFmtId="19">
    <nc r="M372">
      <v>44816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cc rId="5651" sId="2" numFmtId="19">
    <nc r="M371">
      <v>44816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2" sId="2" odxf="1" dxf="1">
    <oc r="A623">
      <f>HYPERLINK("https://hsdes.intel.com/resource/14013182458","14013182458")</f>
    </oc>
    <nc r="A623">
      <f>HYPERLINK("https://hsdes.intel.com/resource/14013182458","14013182458")</f>
    </nc>
    <odxf>
      <font>
        <u val="none"/>
        <color theme="0"/>
      </font>
    </odxf>
    <ndxf>
      <font>
        <u/>
        <color theme="10"/>
      </font>
    </ndxf>
  </rcc>
  <rcc rId="5653" sId="2" odxf="1" dxf="1">
    <oc r="B546">
      <f>HYPERLINK("https://hsdes.intel.com/resource/14013121573","14013121573")</f>
    </oc>
    <nc r="B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  <rcc rId="5654" sId="2" odxf="1" dxf="1">
    <oc r="A546" t="inlineStr">
      <is>
        <t>`</t>
      </is>
    </oc>
    <nc r="A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5" sId="2">
    <nc r="I546" t="inlineStr">
      <is>
        <t>Passed</t>
      </is>
    </nc>
  </rcc>
  <rfmt sheetId="2" sqref="I546">
    <dxf>
      <fill>
        <patternFill patternType="none">
          <fgColor indexed="64"/>
          <bgColor indexed="65"/>
        </patternFill>
      </fill>
    </dxf>
  </rfmt>
  <rcc rId="5656" sId="2" numFmtId="19">
    <nc r="M546">
      <v>44816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Test_Data!$A$1:$V$624</formula>
    <oldFormula>Test_Data!$A$1:$V$658</oldFormula>
  </rdn>
  <rcv guid="{1BF849E2-7B12-46CF-932A-6406C82FD35F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9" sId="2">
    <oc r="C177" t="inlineStr">
      <is>
        <t>Verify Bios support for I2C RTD3</t>
      </is>
    </oc>
    <nc r="C177" t="inlineStr">
      <is>
        <t>Verify BIOS support for ACPI table WRDS  and EWRD for Concurrency Dual Band (CDB)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Test_Data!$M$292:$M$297</formula>
    <oldFormula>Test_Data!$A$1:$V$624</oldFormula>
  </rdn>
  <rcv guid="{1BF849E2-7B12-46CF-932A-6406C82FD35F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2" sId="2">
    <oc r="J31" t="inlineStr">
      <is>
        <t>Priyanka</t>
      </is>
    </oc>
    <nc r="J31" t="inlineStr">
      <is>
        <t>Vishnu</t>
      </is>
    </nc>
  </rcc>
  <rcc rId="5663" sId="2">
    <oc r="J38" t="inlineStr">
      <is>
        <t>Priyanka</t>
      </is>
    </oc>
    <nc r="J38" t="inlineStr">
      <is>
        <t>Vishnu</t>
      </is>
    </nc>
  </rcc>
  <rcc rId="5664" sId="2">
    <oc r="J114" t="inlineStr">
      <is>
        <t>Priyanka</t>
      </is>
    </oc>
    <nc r="J114" t="inlineStr">
      <is>
        <t>Vishnu</t>
      </is>
    </nc>
  </rcc>
  <rcc rId="5665" sId="2">
    <oc r="J117" t="inlineStr">
      <is>
        <t>Priyanka</t>
      </is>
    </oc>
    <nc r="J117" t="inlineStr">
      <is>
        <t>Vishnu</t>
      </is>
    </nc>
  </rcc>
  <rcc rId="5666" sId="2">
    <oc r="J126" t="inlineStr">
      <is>
        <t>Priyanka</t>
      </is>
    </oc>
    <nc r="J126" t="inlineStr">
      <is>
        <t>Vishnu</t>
      </is>
    </nc>
  </rcc>
  <rcc rId="5667" sId="2">
    <oc r="J128" t="inlineStr">
      <is>
        <t>Priyanka</t>
      </is>
    </oc>
    <nc r="J128" t="inlineStr">
      <is>
        <t>Vishnu</t>
      </is>
    </nc>
  </rcc>
  <rcc rId="5668" sId="2">
    <oc r="J418" t="inlineStr">
      <is>
        <t>Priyanka</t>
      </is>
    </oc>
    <nc r="J418" t="inlineStr">
      <is>
        <t>Vishnu</t>
      </is>
    </nc>
  </rcc>
  <rcc rId="5669" sId="2">
    <oc r="J420" t="inlineStr">
      <is>
        <t>Priyanka</t>
      </is>
    </oc>
    <nc r="J420" t="inlineStr">
      <is>
        <t>Vishnu</t>
      </is>
    </nc>
  </rcc>
  <rcc rId="5670" sId="2">
    <oc r="J429" t="inlineStr">
      <is>
        <t>Priyanka</t>
      </is>
    </oc>
    <nc r="J429" t="inlineStr">
      <is>
        <t>Vishnu</t>
      </is>
    </nc>
  </rcc>
  <rcc rId="5671" sId="2">
    <oc r="J430" t="inlineStr">
      <is>
        <t>Priyanka</t>
      </is>
    </oc>
    <nc r="J430" t="inlineStr">
      <is>
        <t>Vishnu</t>
      </is>
    </nc>
  </rcc>
  <rcc rId="5672" sId="2">
    <oc r="J436" t="inlineStr">
      <is>
        <t>Priyanka</t>
      </is>
    </oc>
    <nc r="J436" t="inlineStr">
      <is>
        <t>Vishnu</t>
      </is>
    </nc>
  </rcc>
  <rcc rId="5673" sId="2">
    <oc r="J437" t="inlineStr">
      <is>
        <t>Priyanka</t>
      </is>
    </oc>
    <nc r="J437" t="inlineStr">
      <is>
        <t>Vishnu</t>
      </is>
    </nc>
  </rcc>
  <rcc rId="5674" sId="2">
    <oc r="J438" t="inlineStr">
      <is>
        <t>Priyanka</t>
      </is>
    </oc>
    <nc r="J438" t="inlineStr">
      <is>
        <t>Vishnu</t>
      </is>
    </nc>
  </rcc>
  <rcc rId="5675" sId="2">
    <oc r="J462" t="inlineStr">
      <is>
        <t>Priyanka</t>
      </is>
    </oc>
    <nc r="J462" t="inlineStr">
      <is>
        <t>Vishnu</t>
      </is>
    </nc>
  </rcc>
  <rcc rId="5676" sId="2">
    <oc r="J469" t="inlineStr">
      <is>
        <t>Priyanka</t>
      </is>
    </oc>
    <nc r="J469" t="inlineStr">
      <is>
        <t>Vishnu</t>
      </is>
    </nc>
  </rcc>
  <rcc rId="5677" sId="2">
    <oc r="J486" t="inlineStr">
      <is>
        <t>Priyanka</t>
      </is>
    </oc>
    <nc r="J486" t="inlineStr">
      <is>
        <t>Vishnu</t>
      </is>
    </nc>
  </rcc>
  <rcc rId="5678" sId="2">
    <oc r="J491" t="inlineStr">
      <is>
        <t>Priyanka</t>
      </is>
    </oc>
    <nc r="J491" t="inlineStr">
      <is>
        <t>Vishnu</t>
      </is>
    </nc>
  </rcc>
  <rcc rId="5679" sId="2">
    <oc r="J492" t="inlineStr">
      <is>
        <t>Priyanka</t>
      </is>
    </oc>
    <nc r="J492" t="inlineStr">
      <is>
        <t>Vishnu</t>
      </is>
    </nc>
  </rcc>
  <rcc rId="5680" sId="2">
    <oc r="J499" t="inlineStr">
      <is>
        <t>Priyanka</t>
      </is>
    </oc>
    <nc r="J499" t="inlineStr">
      <is>
        <t>Vishnu</t>
      </is>
    </nc>
  </rcc>
  <rcc rId="5681" sId="2">
    <oc r="J501" t="inlineStr">
      <is>
        <t>Priyanka</t>
      </is>
    </oc>
    <nc r="J501" t="inlineStr">
      <is>
        <t>Vishnu</t>
      </is>
    </nc>
  </rcc>
  <rcc rId="5682" sId="2">
    <oc r="J509" t="inlineStr">
      <is>
        <t>Priyanka</t>
      </is>
    </oc>
    <nc r="J509" t="inlineStr">
      <is>
        <t>Vishnu</t>
      </is>
    </nc>
  </rcc>
  <rcc rId="5683" sId="2">
    <oc r="J553" t="inlineStr">
      <is>
        <t>Priyanka</t>
      </is>
    </oc>
    <nc r="J553" t="inlineStr">
      <is>
        <t>Vishnu</t>
      </is>
    </nc>
  </rcc>
  <rcc rId="5684" sId="2">
    <oc r="J554" t="inlineStr">
      <is>
        <t>Priyanka</t>
      </is>
    </oc>
    <nc r="J554" t="inlineStr">
      <is>
        <t>Vishnu</t>
      </is>
    </nc>
  </rcc>
  <rcc rId="5685" sId="2">
    <oc r="J555" t="inlineStr">
      <is>
        <t>Priyanka</t>
      </is>
    </oc>
    <nc r="J555" t="inlineStr">
      <is>
        <t>Vishnu</t>
      </is>
    </nc>
  </rcc>
  <rcc rId="5686" sId="2">
    <oc r="J558" t="inlineStr">
      <is>
        <t>Priyanka</t>
      </is>
    </oc>
    <nc r="J558" t="inlineStr">
      <is>
        <t>Vishnu</t>
      </is>
    </nc>
  </rcc>
  <rcc rId="5687" sId="2">
    <oc r="J593" t="inlineStr">
      <is>
        <t>Priyanka</t>
      </is>
    </oc>
    <nc r="J593" t="inlineStr">
      <is>
        <t>Vishnu</t>
      </is>
    </nc>
  </rcc>
  <rcc rId="5688" sId="2">
    <oc r="J594" t="inlineStr">
      <is>
        <t>Priyanka</t>
      </is>
    </oc>
    <nc r="J594" t="inlineStr">
      <is>
        <t>Vishnu</t>
      </is>
    </nc>
  </rcc>
  <rcc rId="5689" sId="2">
    <oc r="J595" t="inlineStr">
      <is>
        <t>Priyanka</t>
      </is>
    </oc>
    <nc r="J595" t="inlineStr">
      <is>
        <t>Vishnu</t>
      </is>
    </nc>
  </rcc>
  <rcc rId="5690" sId="2">
    <oc r="J608" t="inlineStr">
      <is>
        <t>Priyanka</t>
      </is>
    </oc>
    <nc r="J608" t="inlineStr">
      <is>
        <t>Vishnu</t>
      </is>
    </nc>
  </rcc>
  <rcc rId="5691" sId="2">
    <oc r="J621" t="inlineStr">
      <is>
        <t>Priyanka</t>
      </is>
    </oc>
    <nc r="J621" t="inlineStr">
      <is>
        <t>Vishnu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2" sId="2">
    <oc r="J2" t="inlineStr">
      <is>
        <t>Ramya</t>
      </is>
    </oc>
    <nc r="J2" t="inlineStr">
      <is>
        <t>Priyanka</t>
      </is>
    </nc>
  </rcc>
  <rcc rId="5693" sId="2">
    <oc r="J43" t="inlineStr">
      <is>
        <t>Ramya</t>
      </is>
    </oc>
    <nc r="J43" t="inlineStr">
      <is>
        <t>Priyanka</t>
      </is>
    </nc>
  </rcc>
  <rcc rId="5694" sId="2">
    <oc r="J69" t="inlineStr">
      <is>
        <t>Ramya</t>
      </is>
    </oc>
    <nc r="J69" t="inlineStr">
      <is>
        <t>Priyanka</t>
      </is>
    </nc>
  </rcc>
  <rcc rId="5695" sId="2">
    <oc r="J112" t="inlineStr">
      <is>
        <t>Ramya</t>
      </is>
    </oc>
    <nc r="J112" t="inlineStr">
      <is>
        <t>Priyanka</t>
      </is>
    </nc>
  </rcc>
  <rcc rId="5696" sId="2">
    <oc r="J129" t="inlineStr">
      <is>
        <t>Ramya</t>
      </is>
    </oc>
    <nc r="J129" t="inlineStr">
      <is>
        <t>Priyanka</t>
      </is>
    </nc>
  </rcc>
  <rcc rId="5697" sId="2">
    <oc r="J139" t="inlineStr">
      <is>
        <t>Ramya</t>
      </is>
    </oc>
    <nc r="J139" t="inlineStr">
      <is>
        <t>Priyanka</t>
      </is>
    </nc>
  </rcc>
  <rcc rId="5698" sId="2">
    <oc r="J232" t="inlineStr">
      <is>
        <t>Ramya</t>
      </is>
    </oc>
    <nc r="J232" t="inlineStr">
      <is>
        <t>Priyanka</t>
      </is>
    </nc>
  </rcc>
  <rcc rId="5699" sId="2">
    <oc r="J235" t="inlineStr">
      <is>
        <t>Ramya</t>
      </is>
    </oc>
    <nc r="J235" t="inlineStr">
      <is>
        <t>Priyanka</t>
      </is>
    </nc>
  </rcc>
  <rcc rId="5700" sId="2">
    <oc r="J236" t="inlineStr">
      <is>
        <t>Ramya</t>
      </is>
    </oc>
    <nc r="J236" t="inlineStr">
      <is>
        <t>Priyanka</t>
      </is>
    </nc>
  </rcc>
  <rcc rId="5701" sId="2">
    <oc r="J237" t="inlineStr">
      <is>
        <t>Ramya</t>
      </is>
    </oc>
    <nc r="J237" t="inlineStr">
      <is>
        <t>Priyanka</t>
      </is>
    </nc>
  </rcc>
  <rcc rId="5702" sId="2">
    <oc r="J238" t="inlineStr">
      <is>
        <t>Ramya</t>
      </is>
    </oc>
    <nc r="J238" t="inlineStr">
      <is>
        <t>Priyanka</t>
      </is>
    </nc>
  </rcc>
  <rcc rId="5703" sId="2">
    <oc r="J239" t="inlineStr">
      <is>
        <t>Ramya</t>
      </is>
    </oc>
    <nc r="J239" t="inlineStr">
      <is>
        <t>Priyanka</t>
      </is>
    </nc>
  </rcc>
  <rcc rId="5704" sId="2">
    <oc r="J240" t="inlineStr">
      <is>
        <t>Ramya</t>
      </is>
    </oc>
    <nc r="J240" t="inlineStr">
      <is>
        <t>Priyanka</t>
      </is>
    </nc>
  </rcc>
  <rcc rId="5705" sId="2">
    <oc r="J245" t="inlineStr">
      <is>
        <t>Ramya</t>
      </is>
    </oc>
    <nc r="J245" t="inlineStr">
      <is>
        <t>Priyanka</t>
      </is>
    </nc>
  </rcc>
  <rcc rId="5706" sId="2">
    <oc r="J247" t="inlineStr">
      <is>
        <t>Ramya</t>
      </is>
    </oc>
    <nc r="J247" t="inlineStr">
      <is>
        <t>Priyanka</t>
      </is>
    </nc>
  </rcc>
  <rcc rId="5707" sId="2">
    <oc r="J249" t="inlineStr">
      <is>
        <t>Ramya</t>
      </is>
    </oc>
    <nc r="J249" t="inlineStr">
      <is>
        <t>Priyanka</t>
      </is>
    </nc>
  </rcc>
  <rcc rId="5708" sId="2">
    <oc r="J265" t="inlineStr">
      <is>
        <t>Ramya</t>
      </is>
    </oc>
    <nc r="J265" t="inlineStr">
      <is>
        <t>Priyanka</t>
      </is>
    </nc>
  </rcc>
  <rcc rId="5709" sId="2">
    <oc r="J289" t="inlineStr">
      <is>
        <t>Ramya</t>
      </is>
    </oc>
    <nc r="J289" t="inlineStr">
      <is>
        <t>Priyanka</t>
      </is>
    </nc>
  </rcc>
  <rcc rId="5710" sId="2">
    <oc r="J321" t="inlineStr">
      <is>
        <t>Ramya</t>
      </is>
    </oc>
    <nc r="J321" t="inlineStr">
      <is>
        <t>Priyanka</t>
      </is>
    </nc>
  </rcc>
  <rcc rId="5711" sId="2">
    <oc r="J322" t="inlineStr">
      <is>
        <t>Ramya</t>
      </is>
    </oc>
    <nc r="J322" t="inlineStr">
      <is>
        <t>Priyanka</t>
      </is>
    </nc>
  </rcc>
  <rcc rId="5712" sId="2">
    <oc r="J400" t="inlineStr">
      <is>
        <t>Ramya</t>
      </is>
    </oc>
    <nc r="J400" t="inlineStr">
      <is>
        <t>Priyanka</t>
      </is>
    </nc>
  </rcc>
  <rcc rId="5713" sId="2">
    <oc r="J463" t="inlineStr">
      <is>
        <t>Ramya</t>
      </is>
    </oc>
    <nc r="J463" t="inlineStr">
      <is>
        <t>Priyanka</t>
      </is>
    </nc>
  </rcc>
  <rcc rId="5714" sId="2">
    <oc r="J496" t="inlineStr">
      <is>
        <t>Ramya</t>
      </is>
    </oc>
    <nc r="J496" t="inlineStr">
      <is>
        <t>Priyanka</t>
      </is>
    </nc>
  </rcc>
  <rcc rId="5715" sId="2">
    <oc r="J518" t="inlineStr">
      <is>
        <t>Ramya</t>
      </is>
    </oc>
    <nc r="J518" t="inlineStr">
      <is>
        <t>Priyanka</t>
      </is>
    </nc>
  </rcc>
  <rcc rId="5716" sId="2">
    <oc r="J522" t="inlineStr">
      <is>
        <t>Ramya</t>
      </is>
    </oc>
    <nc r="J522" t="inlineStr">
      <is>
        <t>Priyanka</t>
      </is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7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5718" sId="2" numFmtId="19">
    <nc r="M38">
      <v>44816</v>
    </nc>
  </rcc>
  <rcc rId="571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cc rId="5720" sId="2" numFmtId="19">
    <nc r="M621">
      <v>44816</v>
    </nc>
  </rcc>
  <rfmt sheetId="2" sqref="C499">
    <dxf>
      <fill>
        <patternFill patternType="solid">
          <bgColor rgb="FFFFC000"/>
        </patternFill>
      </fill>
    </dxf>
  </rfmt>
  <rcc rId="5721" sId="2">
    <nc r="L499" t="inlineStr">
      <is>
        <t>auto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5723" sId="2">
    <oc r="J429" t="inlineStr">
      <is>
        <t>Vishnu</t>
      </is>
    </oc>
    <nc r="J429" t="inlineStr">
      <is>
        <t>Priyanka</t>
      </is>
    </nc>
  </rcc>
  <rcc rId="5724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5725" sId="2">
    <oc r="J430" t="inlineStr">
      <is>
        <t>Vishnu</t>
      </is>
    </oc>
    <nc r="J430" t="inlineStr">
      <is>
        <t>Priyanka</t>
      </is>
    </nc>
  </rcc>
  <rcc rId="5726" sId="2" numFmtId="19">
    <nc r="M429">
      <v>44816</v>
    </nc>
  </rcc>
  <rcc rId="5727" sId="2" numFmtId="19">
    <nc r="M430">
      <v>44816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226" sId="2" numFmtId="19">
    <nc r="M38">
      <v>44742</v>
    </nc>
  </rcc>
  <rdn rId="0" localSheetId="2" customView="1" name="Z_637939CD_E3A1_4D16_A3D6_BA5222EA418B_.wvu.Cols" hidden="1" oldHidden="1">
    <formula>Test_Data!$D:$H</formula>
  </rdn>
  <rdn rId="0" localSheetId="2" customView="1" name="Z_637939CD_E3A1_4D16_A3D6_BA5222EA418B_.wvu.FilterData" hidden="1" oldHidden="1">
    <formula>Test_Data!$A$1:$V$623</formula>
  </rdn>
  <rcv guid="{637939CD-E3A1-4D16-A3D6-BA5222EA418B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odxf="1" dxf="1">
    <oc r="A460">
      <f>HYPERLINK("https://hsdes.intel.com/resource/14013173234","14013173234")</f>
    </oc>
    <nc r="A460">
      <f>HYPERLINK("https://hsdes.intel.com/resource/14013173234","14013173234")</f>
    </nc>
    <odxf>
      <font>
        <u val="none"/>
        <color theme="0"/>
      </font>
    </odxf>
    <ndxf>
      <font>
        <u/>
        <color theme="10"/>
      </font>
    </ndxf>
  </rcc>
  <rcc rId="5729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5730" sId="2" numFmtId="19">
    <nc r="M460">
      <v>44816</v>
    </nc>
  </rcc>
  <rcc rId="5731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cc rId="5732" sId="2" numFmtId="19">
    <nc r="M461">
      <v>44816</v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3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5734" sId="2" numFmtId="19">
    <nc r="M336">
      <v>44816</v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5" sId="2">
    <nc r="I499" t="inlineStr">
      <is>
        <t>passed</t>
      </is>
    </nc>
  </rcc>
  <rfmt sheetId="2" sqref="I499">
    <dxf>
      <fill>
        <patternFill patternType="none">
          <fgColor indexed="64"/>
          <bgColor indexed="65"/>
        </patternFill>
      </fill>
    </dxf>
  </rfmt>
  <rcc rId="5736" sId="2">
    <oc r="L499" t="inlineStr">
      <is>
        <t>auto</t>
      </is>
    </oc>
    <nc r="L499" t="inlineStr">
      <is>
        <t>VccIn VR Settings not applicable</t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2">
    <nc r="I414" t="inlineStr">
      <is>
        <t>Passed</t>
      </is>
    </nc>
  </rcc>
  <rfmt sheetId="2" sqref="I414">
    <dxf>
      <fill>
        <patternFill patternType="none">
          <fgColor indexed="64"/>
          <bgColor indexed="65"/>
        </patternFill>
      </fill>
    </dxf>
  </rfmt>
  <rcc rId="5738" sId="2" numFmtId="19">
    <nc r="M414">
      <v>44816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9" sId="2">
    <nc r="I509" t="inlineStr">
      <is>
        <t>Passed</t>
      </is>
    </nc>
  </rcc>
  <rfmt sheetId="2" sqref="I509">
    <dxf>
      <fill>
        <patternFill patternType="none">
          <fgColor indexed="64"/>
          <bgColor indexed="65"/>
        </patternFill>
      </fill>
    </dxf>
  </rfmt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0" sId="2" numFmtId="19">
    <nc r="M509">
      <v>44816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1" sId="2" numFmtId="19">
    <nc r="M499">
      <v>44816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743" sId="2" numFmtId="19">
    <nc r="M248">
      <v>44816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4" sId="2">
    <nc r="I126" t="inlineStr">
      <is>
        <t>Passed</t>
      </is>
    </nc>
  </rcc>
  <rfmt sheetId="2" sqref="I126">
    <dxf>
      <fill>
        <patternFill patternType="none">
          <fgColor indexed="64"/>
          <bgColor indexed="65"/>
        </patternFill>
      </fill>
    </dxf>
  </rfmt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5746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5747" sId="2" numFmtId="19">
    <nc r="M239">
      <v>44816</v>
    </nc>
  </rcc>
  <rcc rId="5748" sId="2" numFmtId="19">
    <nc r="M240">
      <v>44816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cc rId="13" sId="2" numFmtId="19">
    <nc r="M504">
      <v>44741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 val="none"/>
        <color theme="0"/>
      </font>
    </odxf>
    <ndxf>
      <font>
        <u/>
        <color theme="10"/>
      </font>
    </ndxf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9" sId="2">
    <nc r="I128" t="inlineStr">
      <is>
        <t>passed</t>
      </is>
    </nc>
  </rcc>
  <rfmt sheetId="2" sqref="I128">
    <dxf>
      <fill>
        <patternFill patternType="none">
          <fgColor indexed="64"/>
          <bgColor indexed="65"/>
        </patternFill>
      </fill>
    </dxf>
  </rfmt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0" sId="2">
    <nc r="L291" t="inlineStr">
      <is>
        <t>FPS</t>
      </is>
    </nc>
  </rcc>
  <rcc rId="5751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5752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5753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5754" sId="2">
    <nc r="I298" t="inlineStr">
      <is>
        <t>passed</t>
      </is>
    </nc>
  </rcc>
  <rfmt sheetId="2" sqref="I298">
    <dxf>
      <fill>
        <patternFill patternType="none">
          <fgColor indexed="64"/>
          <bgColor indexed="65"/>
        </patternFill>
      </fill>
    </dxf>
  </rfmt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756" sId="2" numFmtId="19">
    <nc r="M2">
      <v>44816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36">
    <dxf>
      <fill>
        <patternFill patternType="none">
          <fgColor indexed="64"/>
          <bgColor indexed="65"/>
        </patternFill>
      </fill>
    </dxf>
  </rfmt>
  <rfmt sheetId="2" sqref="I235">
    <dxf>
      <fill>
        <patternFill patternType="none">
          <fgColor indexed="64"/>
          <bgColor indexed="65"/>
        </patternFill>
      </fill>
    </dxf>
  </rfmt>
  <rcc rId="5757" sId="2">
    <nc r="I236" t="inlineStr">
      <is>
        <t>Passed</t>
      </is>
    </nc>
  </rcc>
  <rcc rId="5758" sId="2">
    <nc r="I237" t="inlineStr">
      <is>
        <t>Passed</t>
      </is>
    </nc>
  </rcc>
  <rcc rId="5759" sId="2">
    <nc r="I238" t="inlineStr">
      <is>
        <t>Passed</t>
      </is>
    </nc>
  </rcc>
  <rcc rId="5760" sId="2" numFmtId="19">
    <nc r="M236">
      <v>44816</v>
    </nc>
  </rcc>
  <rcc rId="5761" sId="2" numFmtId="19">
    <nc r="M237">
      <v>44816</v>
    </nc>
  </rcc>
  <rcc rId="5762" sId="2" numFmtId="19">
    <nc r="M238">
      <v>44816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5764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fmt sheetId="2" sqref="I554">
    <dxf>
      <fill>
        <patternFill patternType="none">
          <fgColor indexed="64"/>
          <bgColor indexed="65"/>
        </patternFill>
      </fill>
    </dxf>
  </rfmt>
  <rcc rId="5765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fmt sheetId="2" sqref="I555">
    <dxf>
      <fill>
        <patternFill patternType="none">
          <fgColor indexed="64"/>
          <bgColor indexed="65"/>
        </patternFill>
      </fill>
    </dxf>
  </rfmt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6" sId="2" numFmtId="19">
    <nc r="M553">
      <v>44816</v>
    </nc>
  </rcc>
  <rcc rId="5767" sId="2" numFmtId="19">
    <nc r="M554">
      <v>44816</v>
    </nc>
  </rcc>
  <rcc rId="5768" sId="2" numFmtId="19">
    <nc r="M555">
      <v>44816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9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fmt sheetId="2" sqref="I593">
    <dxf>
      <fill>
        <patternFill patternType="none">
          <fgColor indexed="64"/>
          <bgColor indexed="65"/>
        </patternFill>
      </fill>
    </dxf>
  </rfmt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0" sId="2" odxf="1" dxf="1" numFmtId="19">
    <nc r="L593">
      <v>44816</v>
    </nc>
    <odxf>
      <numFmt numFmtId="0" formatCode="General"/>
    </odxf>
    <ndxf>
      <numFmt numFmtId="19" formatCode="m/d/yyyy"/>
    </ndxf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1" sId="2" numFmtId="19">
    <oc r="L593">
      <v>44816</v>
    </oc>
    <nc r="L593"/>
  </rcc>
  <rcc rId="5772" sId="2" numFmtId="19">
    <nc r="M593">
      <v>44816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3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fmt sheetId="2" sqref="I594">
    <dxf>
      <fill>
        <patternFill patternType="none">
          <fgColor indexed="64"/>
          <bgColor indexed="65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231" sId="2" numFmtId="19">
    <nc r="M71">
      <v>44742</v>
    </nc>
  </rcc>
  <rcc rId="232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cc rId="233" sId="2" numFmtId="19">
    <nc r="M72">
      <v>44742</v>
    </nc>
  </rcc>
  <rcc rId="234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235" sId="2" numFmtId="19">
    <nc r="M73">
      <v>44742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4" sId="2" numFmtId="19">
    <nc r="M594">
      <v>44816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5" sId="2">
    <oc r="J456" t="inlineStr">
      <is>
        <t>Harshitha</t>
      </is>
    </oc>
    <nc r="J456" t="inlineStr">
      <is>
        <t>Savitha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6" sId="2">
    <oc r="J583" t="inlineStr">
      <is>
        <t>Harshitha</t>
      </is>
    </oc>
    <nc r="J583" t="inlineStr">
      <is>
        <t>Savitha</t>
      </is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7" sId="2">
    <oc r="J492" t="inlineStr">
      <is>
        <t>Vishnu</t>
      </is>
    </oc>
    <nc r="J492" t="inlineStr">
      <is>
        <t>Harshitha</t>
      </is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8" sId="2">
    <oc r="J58" t="inlineStr">
      <is>
        <t>Aishwarya</t>
      </is>
    </oc>
    <nc r="J58" t="inlineStr">
      <is>
        <t>Harshitha</t>
      </is>
    </nc>
  </rcc>
  <rcc rId="5779" sId="2">
    <oc r="J59" t="inlineStr">
      <is>
        <t>Aishwarya</t>
      </is>
    </oc>
    <nc r="J59" t="inlineStr">
      <is>
        <t>Harshitha</t>
      </is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0" sId="2">
    <oc r="K257" t="inlineStr">
      <is>
        <t>https://hsdes.intel.com/appstore/article/#/16013518021</t>
      </is>
    </oc>
    <nc r="K257"/>
  </rcc>
  <rcc rId="5781" sId="2">
    <oc r="J291" t="inlineStr">
      <is>
        <t>Aishwarya</t>
      </is>
    </oc>
    <nc r="J291" t="inlineStr">
      <is>
        <t>Harshitha</t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2" sId="2">
    <oc r="J394" t="inlineStr">
      <is>
        <t>Harshitha</t>
      </is>
    </oc>
    <nc r="J394" t="inlineStr">
      <is>
        <t>Savitha</t>
      </is>
    </nc>
  </rcc>
  <rcc rId="5783" sId="2">
    <oc r="J395" t="inlineStr">
      <is>
        <t>Harshitha</t>
      </is>
    </oc>
    <nc r="J395" t="inlineStr">
      <is>
        <t>Savitha</t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4" sId="2">
    <nc r="I608" t="inlineStr">
      <is>
        <t>Passed</t>
      </is>
    </nc>
  </rcc>
  <rfmt sheetId="2" sqref="I608">
    <dxf>
      <fill>
        <patternFill patternType="none">
          <fgColor indexed="64"/>
          <bgColor indexed="65"/>
        </patternFill>
      </fill>
    </dxf>
  </rfmt>
  <rcc rId="5785" sId="2">
    <nc r="L608" t="inlineStr">
      <is>
        <t>checked with efi shell9/12/2022</t>
      </is>
    </nc>
  </rcc>
  <rfmt sheetId="2" sqref="L608">
    <dxf>
      <fill>
        <patternFill patternType="none">
          <fgColor indexed="64"/>
          <bgColor indexed="65"/>
        </patternFill>
      </fill>
    </dxf>
  </rfmt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6" sId="2" odxf="1" dxf="1">
    <oc r="A266">
      <f>HYPERLINK("https://hsdes.intel.com/resource/16013162130","16013162130")</f>
    </oc>
    <nc r="A266">
      <f>HYPERLINK("https://hsdes.intel.com/resource/16013162130","16013162130")</f>
    </nc>
    <odxf>
      <font>
        <u val="none"/>
        <color theme="0"/>
      </font>
    </odxf>
    <ndxf>
      <font>
        <u/>
        <color theme="10"/>
      </font>
    </ndxf>
  </rcc>
  <rcc rId="5787" sId="2" odxf="1" dxf="1">
    <oc r="A443">
      <f>HYPERLINK("https://hsdes.intel.com/resource/16014845759","16014845759")</f>
    </oc>
    <nc r="A443">
      <f>HYPERLINK("https://hsdes.intel.com/resource/16014845759","16014845759")</f>
    </nc>
    <odxf>
      <font>
        <u val="none"/>
        <color theme="0"/>
      </font>
    </odxf>
    <ndxf>
      <font>
        <u/>
        <color theme="10"/>
      </font>
    </ndxf>
  </rcc>
  <rcc rId="5788" sId="2" odxf="1" dxf="1">
    <oc r="B277">
      <f>HYPERLINK("https://hsdes.intel.com/resource/14013173243","14013173243")</f>
    </oc>
    <nc r="B277">
      <f>HYPERLINK("https://hsdes.intel.com/resource/14013173243","14013173243")</f>
    </nc>
    <odxf>
      <font>
        <u val="none"/>
        <color theme="0"/>
      </font>
    </odxf>
    <ndxf>
      <font>
        <u/>
        <color theme="10"/>
      </font>
    </ndxf>
  </rcc>
  <rcc rId="5789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5790" sId="2" numFmtId="19">
    <nc r="M470">
      <v>44816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1" sId="2">
    <nc r="I254" t="inlineStr">
      <is>
        <t>passed</t>
      </is>
    </nc>
  </rcc>
  <rfmt sheetId="2" sqref="I254">
    <dxf>
      <fill>
        <patternFill patternType="none">
          <fgColor indexed="64"/>
          <bgColor indexed="65"/>
        </patternFill>
      </fill>
    </dxf>
  </rfmt>
  <rcc rId="5792" sId="2" numFmtId="19">
    <nc r="M254">
      <v>44816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  <rcc rId="237" sId="2" numFmtId="19">
    <nc r="M200">
      <v>44742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3" sId="2" odxf="1" dxf="1">
    <oc r="A58">
      <f>HYPERLINK("https://hsdes.intel.com/resource/14013163162","14013163162")</f>
    </oc>
    <nc r="A58">
      <f>HYPERLINK("https://hsdes.intel.com/resource/14013163162","14013163162")</f>
    </nc>
    <odxf>
      <font>
        <u val="none"/>
        <color theme="0"/>
      </font>
    </odxf>
    <ndxf>
      <font>
        <u/>
        <color theme="10"/>
      </font>
    </ndxf>
  </rcc>
  <rcc rId="5794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 val="none"/>
        <color theme="0"/>
      </font>
    </odxf>
    <ndxf>
      <font>
        <u/>
        <color theme="10"/>
      </font>
    </ndxf>
  </rcc>
  <rcc rId="5795" sId="2">
    <nc r="I277" t="inlineStr">
      <is>
        <t>passed</t>
      </is>
    </nc>
  </rcc>
  <rfmt sheetId="2" sqref="I277">
    <dxf>
      <fill>
        <patternFill patternType="none">
          <fgColor indexed="64"/>
          <bgColor indexed="65"/>
        </patternFill>
      </fill>
    </dxf>
  </rfmt>
  <rcc rId="5796" sId="2">
    <nc r="K277" t="inlineStr">
      <is>
        <t>verefied with wake system using power button</t>
      </is>
    </nc>
  </rcc>
  <rfmt sheetId="2" sqref="K277">
    <dxf>
      <fill>
        <patternFill patternType="none">
          <fgColor indexed="64"/>
          <bgColor indexed="65"/>
        </patternFill>
      </fill>
    </dxf>
  </rfmt>
  <rcc rId="5797" sId="2" numFmtId="19">
    <nc r="M277">
      <v>44816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8" sId="2" odxf="1" dxf="1">
    <oc r="A59">
      <f>HYPERLINK("https://hsdes.intel.com/resource/14013165524","14013165524")</f>
    </oc>
    <nc r="A59">
      <f>HYPERLINK("https://hsdes.intel.com/resource/14013165524","14013165524")</f>
    </nc>
    <odxf>
      <font>
        <u val="none"/>
        <color theme="0"/>
      </font>
    </odxf>
    <ndxf>
      <font>
        <u/>
        <color theme="10"/>
      </font>
    </ndxf>
  </rcc>
  <rcc rId="5799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</dxf>
  </rfmt>
  <rcc rId="5800" sId="2" numFmtId="19">
    <nc r="M623">
      <v>44816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1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5802" sId="2">
    <nc r="I333" t="inlineStr">
      <is>
        <t>Passed</t>
      </is>
    </nc>
  </rcc>
  <rfmt sheetId="2" sqref="I333">
    <dxf>
      <fill>
        <patternFill patternType="none">
          <fgColor indexed="64"/>
          <bgColor indexed="65"/>
        </patternFill>
      </fill>
    </dxf>
  </rfmt>
  <rcc rId="5803" sId="2">
    <nc r="I257" t="inlineStr">
      <is>
        <t>passed</t>
      </is>
    </nc>
  </rcc>
  <rfmt sheetId="2" sqref="I257">
    <dxf>
      <fill>
        <patternFill patternType="none">
          <fgColor indexed="64"/>
          <bgColor indexed="65"/>
        </patternFill>
      </fill>
    </dxf>
  </rfmt>
  <rcc rId="5804" sId="2">
    <nc r="I178" t="inlineStr">
      <is>
        <t>passed</t>
      </is>
    </nc>
  </rcc>
  <rfmt sheetId="2" sqref="I178">
    <dxf>
      <fill>
        <patternFill patternType="none">
          <fgColor indexed="64"/>
          <bgColor indexed="65"/>
        </patternFill>
      </fill>
    </dxf>
  </rfmt>
  <rcc rId="5805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</dxf>
  </rfmt>
  <rcc rId="5806" sId="2">
    <nc r="L349" t="inlineStr">
      <is>
        <t>Camera</t>
      </is>
    </nc>
  </rcc>
  <rcc rId="5807" sId="2">
    <nc r="L346" t="inlineStr">
      <is>
        <t>Camera</t>
      </is>
    </nc>
  </rcc>
  <rcc rId="5808" sId="2">
    <nc r="L302" t="inlineStr">
      <is>
        <t>Camera</t>
      </is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9" sId="2">
    <nc r="L438" t="inlineStr">
      <is>
        <t>waiting for co</t>
      </is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0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5811" sId="2" numFmtId="19">
    <nc r="M459">
      <v>44816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19">
    <nc r="M126">
      <v>44816</v>
    </nc>
  </rcc>
  <rcc rId="5813" sId="2" numFmtId="19">
    <nc r="M128">
      <v>44816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4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5815" sId="2" numFmtId="19">
    <nc r="M112">
      <v>44816</v>
    </nc>
  </rcc>
  <rcc rId="5816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817" sId="2" numFmtId="19">
    <nc r="M129">
      <v>44816</v>
    </nc>
  </rcc>
  <rfmt sheetId="2" sqref="I235">
    <dxf>
      <fill>
        <patternFill patternType="none">
          <fgColor indexed="64"/>
          <bgColor indexed="65"/>
        </patternFill>
      </fill>
    </dxf>
  </rfmt>
  <rfmt sheetId="2" sqref="C232">
    <dxf>
      <fill>
        <patternFill patternType="solid">
          <bgColor theme="7"/>
        </patternFill>
      </fill>
    </dxf>
  </rfmt>
  <rfmt sheetId="2" sqref="A232:C232 I232:XFD232">
    <dxf>
      <fill>
        <patternFill>
          <bgColor theme="0"/>
        </patternFill>
      </fill>
    </dxf>
  </rfmt>
  <rcc rId="5818" sId="2">
    <nc r="I232" t="inlineStr">
      <is>
        <t>Passed</t>
      </is>
    </nc>
  </rcc>
  <rcc rId="5819" sId="2" numFmtId="19">
    <nc r="M232">
      <v>44816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0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cc rId="5821" sId="2" numFmtId="19">
    <nc r="M471">
      <v>44816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2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5823" sId="2">
    <nc r="I31" t="inlineStr">
      <is>
        <t>passed</t>
      </is>
    </nc>
  </rcc>
  <rfmt sheetId="2" sqref="I31">
    <dxf>
      <fill>
        <patternFill patternType="none">
          <fgColor indexed="64"/>
          <bgColor indexed="65"/>
        </patternFill>
      </fill>
    </dxf>
  </rfmt>
  <rfmt sheetId="2" sqref="C31">
    <dxf>
      <fill>
        <patternFill>
          <bgColor theme="0"/>
        </patternFill>
      </fill>
    </dxf>
  </rfmt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2">
    <nc r="K31" t="inlineStr">
      <is>
        <t>checked with hid:int3533</t>
      </is>
    </nc>
  </rcc>
  <rfmt sheetId="2" sqref="K31">
    <dxf>
      <fill>
        <patternFill patternType="none">
          <fgColor indexed="64"/>
          <bgColor indexed="65"/>
        </patternFill>
      </fill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6">
    <dxf>
      <fill>
        <patternFill patternType="none">
          <fgColor indexed="64"/>
          <bgColor indexed="65"/>
        </patternFill>
      </fill>
    </dxf>
  </rfmt>
  <rcc rId="238" sId="2">
    <nc r="I126" t="inlineStr">
      <is>
        <t>passed</t>
      </is>
    </nc>
  </rcc>
  <rcc rId="239" sId="2" numFmtId="19">
    <nc r="M126">
      <v>44742</v>
    </nc>
  </rcc>
  <rcc rId="240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241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fmt sheetId="2" sqref="I203">
    <dxf>
      <fill>
        <patternFill patternType="none">
          <fgColor indexed="64"/>
          <bgColor indexed="65"/>
        </patternFill>
      </fill>
    </dxf>
  </rfmt>
  <rcc rId="242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fmt sheetId="2" sqref="I204">
    <dxf>
      <fill>
        <patternFill patternType="none">
          <fgColor indexed="64"/>
          <bgColor indexed="65"/>
        </patternFill>
      </fill>
    </dxf>
  </rfmt>
  <rcc rId="243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fmt sheetId="2" sqref="I205">
    <dxf>
      <fill>
        <patternFill patternType="none">
          <fgColor indexed="64"/>
          <bgColor indexed="65"/>
        </patternFill>
      </fill>
    </dxf>
  </rfmt>
  <rcc rId="244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fmt sheetId="2" sqref="I206">
    <dxf>
      <fill>
        <patternFill patternType="none">
          <fgColor indexed="64"/>
          <bgColor indexed="65"/>
        </patternFill>
      </fill>
    </dxf>
  </rfmt>
  <rcc rId="245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fmt sheetId="2" sqref="I207">
    <dxf>
      <fill>
        <patternFill patternType="none">
          <fgColor indexed="64"/>
          <bgColor indexed="65"/>
        </patternFill>
      </fill>
    </dxf>
  </rfmt>
  <rcc rId="246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fmt sheetId="2" sqref="I208">
    <dxf>
      <fill>
        <patternFill patternType="none">
          <fgColor indexed="64"/>
          <bgColor indexed="65"/>
        </patternFill>
      </fill>
    </dxf>
  </rfmt>
  <rcc rId="247" sId="2" numFmtId="19">
    <nc r="M202">
      <v>44742</v>
    </nc>
  </rcc>
  <rcc rId="248" sId="2" numFmtId="19">
    <nc r="M203">
      <v>44742</v>
    </nc>
  </rcc>
  <rcc rId="249" sId="2" numFmtId="19">
    <nc r="M204">
      <v>44742</v>
    </nc>
  </rcc>
  <rcc rId="250" sId="2" numFmtId="19">
    <nc r="M205">
      <v>44742</v>
    </nc>
  </rcc>
  <rcc rId="251" sId="2" numFmtId="19">
    <nc r="M206">
      <v>44742</v>
    </nc>
  </rcc>
  <rcc rId="252" sId="2" numFmtId="19">
    <nc r="M207">
      <v>44742</v>
    </nc>
  </rcc>
  <rcc rId="253" sId="2" numFmtId="19">
    <nc r="M208">
      <v>44742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5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>
          <bgColor theme="0"/>
        </patternFill>
      </fill>
    </dxf>
  </rfmt>
  <rfmt sheetId="2" sqref="C499">
    <dxf>
      <fill>
        <patternFill>
          <bgColor theme="0"/>
        </patternFill>
      </fill>
    </dxf>
  </rfmt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6" sId="2">
    <nc r="I13" t="inlineStr">
      <is>
        <t>passed</t>
      </is>
    </nc>
  </rcc>
  <rfmt sheetId="2" sqref="I13">
    <dxf>
      <fill>
        <patternFill patternType="none">
          <fgColor indexed="64"/>
          <bgColor indexed="65"/>
        </patternFill>
      </fill>
    </dxf>
  </rfmt>
  <rcc rId="5827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5828" sId="2" xfDxf="1" dxf="1">
    <oc r="C177" t="inlineStr">
      <is>
        <t>Verify BIOS support for ACPI table WRDS  and EWRD for Concurrency Dual Band (CDB)</t>
      </is>
    </oc>
    <nc r="C177" t="inlineStr">
      <is>
        <t>Verify Bios support for I2C RTD3</t>
      </is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2">
    <nc r="I159" t="inlineStr">
      <is>
        <t>Passed</t>
      </is>
    </nc>
  </rcc>
  <rfmt sheetId="2" sqref="I159">
    <dxf>
      <fill>
        <patternFill patternType="none">
          <fgColor indexed="64"/>
          <bgColor indexed="65"/>
        </patternFill>
      </fill>
    </dxf>
  </rfmt>
  <rcc rId="5830" sId="2">
    <nc r="I229" t="inlineStr">
      <is>
        <t>Passed</t>
      </is>
    </nc>
  </rcc>
  <rcc rId="5831" sId="2">
    <nc r="I230" t="inlineStr">
      <is>
        <t>Passed</t>
      </is>
    </nc>
  </rcc>
  <rcc rId="5832" sId="2">
    <nc r="I272" t="inlineStr">
      <is>
        <t>Passed</t>
      </is>
    </nc>
  </rcc>
  <rcc rId="5833" sId="2">
    <nc r="I273" t="inlineStr">
      <is>
        <t>Passed</t>
      </is>
    </nc>
  </rcc>
  <rcc rId="5834" sId="2">
    <nc r="I278" t="inlineStr">
      <is>
        <t>Passed</t>
      </is>
    </nc>
  </rcc>
  <rcc rId="5835" sId="2">
    <nc r="I307" t="inlineStr">
      <is>
        <t>Passed</t>
      </is>
    </nc>
  </rcc>
  <rcc rId="5836" sId="2">
    <nc r="I308" t="inlineStr">
      <is>
        <t>Passed</t>
      </is>
    </nc>
  </rcc>
  <rcc rId="5837" sId="2">
    <nc r="I309" t="inlineStr">
      <is>
        <t>Passed</t>
      </is>
    </nc>
  </rcc>
  <rcc rId="5838" sId="2">
    <nc r="I310" t="inlineStr">
      <is>
        <t>Passed</t>
      </is>
    </nc>
  </rcc>
  <rcc rId="5839" sId="2">
    <nc r="I311" t="inlineStr">
      <is>
        <t>Passed</t>
      </is>
    </nc>
  </rcc>
  <rcc rId="5840" sId="2">
    <nc r="I312" t="inlineStr">
      <is>
        <t>Passed</t>
      </is>
    </nc>
  </rcc>
  <rcc rId="5841" sId="2">
    <nc r="I375" t="inlineStr">
      <is>
        <t>Passed</t>
      </is>
    </nc>
  </rcc>
  <rcc rId="5842" sId="2">
    <nc r="I394" t="inlineStr">
      <is>
        <t>Passed</t>
      </is>
    </nc>
  </rcc>
  <rcc rId="5843" sId="2">
    <nc r="I395" t="inlineStr">
      <is>
        <t>Passed</t>
      </is>
    </nc>
  </rcc>
  <rcc rId="5844" sId="2">
    <nc r="I433" t="inlineStr">
      <is>
        <t>Passed</t>
      </is>
    </nc>
  </rcc>
  <rcc rId="5845" sId="2">
    <nc r="I456" t="inlineStr">
      <is>
        <t>Passed</t>
      </is>
    </nc>
  </rcc>
  <rcc rId="5846" sId="2">
    <nc r="I523" t="inlineStr">
      <is>
        <t>Passed</t>
      </is>
    </nc>
  </rcc>
  <rcc rId="5847" sId="2">
    <nc r="I530" t="inlineStr">
      <is>
        <t>Passed</t>
      </is>
    </nc>
  </rcc>
  <rcc rId="5848" sId="2">
    <nc r="I536" t="inlineStr">
      <is>
        <t>Passed</t>
      </is>
    </nc>
  </rcc>
  <rcc rId="5849" sId="2">
    <nc r="I583" t="inlineStr">
      <is>
        <t>Passed</t>
      </is>
    </nc>
  </rcc>
  <rcc rId="5850" sId="2">
    <nc r="I614" t="inlineStr">
      <is>
        <t>Passed</t>
      </is>
    </nc>
  </rcc>
  <rcc rId="5851" sId="2">
    <nc r="I615" t="inlineStr">
      <is>
        <t>Passed</t>
      </is>
    </nc>
  </rcc>
  <rcc rId="5852" sId="2">
    <nc r="I616" t="inlineStr">
      <is>
        <t>Passed</t>
      </is>
    </nc>
  </rcc>
  <rcc rId="5853" sId="2" numFmtId="19">
    <nc r="M159">
      <v>44816</v>
    </nc>
  </rcc>
  <rcc rId="5854" sId="2" numFmtId="19">
    <nc r="M229">
      <v>44816</v>
    </nc>
  </rcc>
  <rcc rId="5855" sId="2" numFmtId="19">
    <nc r="M230">
      <v>44816</v>
    </nc>
  </rcc>
  <rcc rId="5856" sId="2" numFmtId="19">
    <nc r="M272">
      <v>44816</v>
    </nc>
  </rcc>
  <rcc rId="5857" sId="2" numFmtId="19">
    <nc r="M273">
      <v>44816</v>
    </nc>
  </rcc>
  <rcc rId="5858" sId="2" numFmtId="19">
    <nc r="M278">
      <v>44816</v>
    </nc>
  </rcc>
  <rcc rId="5859" sId="2" numFmtId="19">
    <nc r="M307">
      <v>44816</v>
    </nc>
  </rcc>
  <rcc rId="5860" sId="2" numFmtId="19">
    <nc r="M308">
      <v>44816</v>
    </nc>
  </rcc>
  <rcc rId="5861" sId="2" numFmtId="19">
    <nc r="M309">
      <v>44816</v>
    </nc>
  </rcc>
  <rcc rId="5862" sId="2" numFmtId="19">
    <nc r="M310">
      <v>44816</v>
    </nc>
  </rcc>
  <rcc rId="5863" sId="2" numFmtId="19">
    <nc r="M311">
      <v>44816</v>
    </nc>
  </rcc>
  <rcc rId="5864" sId="2" numFmtId="19">
    <nc r="M312">
      <v>44816</v>
    </nc>
  </rcc>
  <rcc rId="5865" sId="2" numFmtId="19">
    <nc r="M375">
      <v>44816</v>
    </nc>
  </rcc>
  <rcc rId="5866" sId="2" numFmtId="19">
    <nc r="M394">
      <v>44816</v>
    </nc>
  </rcc>
  <rcc rId="5867" sId="2" numFmtId="19">
    <nc r="M395">
      <v>44816</v>
    </nc>
  </rcc>
  <rcc rId="5868" sId="2" numFmtId="19">
    <nc r="M433">
      <v>44816</v>
    </nc>
  </rcc>
  <rcc rId="5869" sId="2" numFmtId="19">
    <nc r="M456">
      <v>44816</v>
    </nc>
  </rcc>
  <rcc rId="5870" sId="2" numFmtId="19">
    <nc r="M523">
      <v>44816</v>
    </nc>
  </rcc>
  <rcc rId="5871" sId="2" numFmtId="19">
    <nc r="M530">
      <v>44816</v>
    </nc>
  </rcc>
  <rcc rId="5872" sId="2" numFmtId="19">
    <nc r="M536">
      <v>44816</v>
    </nc>
  </rcc>
  <rcc rId="5873" sId="2" numFmtId="19">
    <nc r="M583">
      <v>44816</v>
    </nc>
  </rcc>
  <rcc rId="5874" sId="2" numFmtId="19">
    <nc r="M614">
      <v>44816</v>
    </nc>
  </rcc>
  <rcc rId="5875" sId="2" numFmtId="19">
    <nc r="M615">
      <v>44816</v>
    </nc>
  </rcc>
  <rcc rId="5876" sId="2" numFmtId="19">
    <nc r="M616">
      <v>44816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7" sId="2" odxf="1" dxf="1">
    <oc r="A291">
      <f>HYPERLINK("https://hsdes.intel.com/resource/14013158282","14013158282")</f>
    </oc>
    <nc r="A291">
      <f>HYPERLINK("https://hsdes.intel.com/resource/14013158282","14013158282")</f>
    </nc>
    <odxf>
      <font>
        <u val="none"/>
        <color theme="0"/>
      </font>
    </odxf>
    <ndxf>
      <font>
        <u/>
        <color theme="10"/>
      </font>
    </ndxf>
  </rcc>
  <rcc rId="5878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cc rId="5879" sId="2" numFmtId="19">
    <nc r="M291">
      <v>44816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0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1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2" sId="2" numFmtId="19">
    <nc r="M11">
      <v>44816</v>
    </nc>
  </rcc>
  <rcc rId="5883" sId="2" numFmtId="19">
    <nc r="M13">
      <v>44816</v>
    </nc>
  </rcc>
  <rcc rId="5884" sId="2" numFmtId="19">
    <nc r="M31">
      <v>44816</v>
    </nc>
  </rcc>
  <rcc rId="5885" sId="2" numFmtId="19">
    <nc r="M37">
      <v>44816</v>
    </nc>
  </rcc>
  <rcc rId="5886" sId="2" numFmtId="19">
    <nc r="M60">
      <v>44816</v>
    </nc>
  </rcc>
  <rcc rId="5887" sId="2" numFmtId="19">
    <nc r="M68">
      <v>44816</v>
    </nc>
  </rcc>
  <rcc rId="5888" sId="2" numFmtId="19">
    <nc r="M70">
      <v>44816</v>
    </nc>
  </rcc>
  <rcc rId="5889" sId="2" numFmtId="19">
    <nc r="M71">
      <v>44816</v>
    </nc>
  </rcc>
  <rcc rId="5890" sId="2" numFmtId="19">
    <nc r="M72">
      <v>44816</v>
    </nc>
  </rcc>
  <rcc rId="5891" sId="2" numFmtId="19">
    <nc r="M73">
      <v>44816</v>
    </nc>
  </rcc>
  <rcc rId="5892" sId="2" numFmtId="19">
    <nc r="M79">
      <v>44816</v>
    </nc>
  </rcc>
  <rcc rId="5893" sId="2" numFmtId="19">
    <nc r="M80">
      <v>44816</v>
    </nc>
  </rcc>
  <rcc rId="5894" sId="2" numFmtId="19">
    <nc r="M81">
      <v>44816</v>
    </nc>
  </rcc>
  <rcc rId="5895" sId="2" numFmtId="19">
    <nc r="M82">
      <v>44816</v>
    </nc>
  </rcc>
  <rcc rId="5896" sId="2" numFmtId="19">
    <nc r="M84">
      <v>44816</v>
    </nc>
  </rcc>
  <rcc rId="5897" sId="2" numFmtId="19">
    <nc r="M85">
      <v>44816</v>
    </nc>
  </rcc>
  <rcc rId="5898" sId="2" numFmtId="19">
    <nc r="M86">
      <v>44816</v>
    </nc>
  </rcc>
  <rcc rId="5899" sId="2" numFmtId="19">
    <nc r="M87">
      <v>44816</v>
    </nc>
  </rcc>
  <rcc rId="5900" sId="2" numFmtId="19">
    <nc r="M88">
      <v>44816</v>
    </nc>
  </rcc>
  <rcc rId="5901" sId="2" numFmtId="19">
    <nc r="M89">
      <v>44816</v>
    </nc>
  </rcc>
  <rcc rId="5902" sId="2" numFmtId="19">
    <nc r="M102">
      <v>44816</v>
    </nc>
  </rcc>
  <rcc rId="5903" sId="2" numFmtId="19">
    <nc r="M109">
      <v>44816</v>
    </nc>
  </rcc>
  <rcc rId="5904" sId="2" numFmtId="19">
    <nc r="M114">
      <v>44816</v>
    </nc>
  </rcc>
  <rcc rId="5905" sId="2" numFmtId="19">
    <nc r="M118">
      <v>44816</v>
    </nc>
  </rcc>
  <rcc rId="5906" sId="2" numFmtId="19">
    <nc r="M162">
      <v>44816</v>
    </nc>
  </rcc>
  <rcc rId="5907" sId="2" numFmtId="19">
    <nc r="M166">
      <v>44816</v>
    </nc>
  </rcc>
  <rcc rId="5908" sId="2" numFmtId="19">
    <nc r="M178">
      <v>44816</v>
    </nc>
  </rcc>
  <rcc rId="5909" sId="2" numFmtId="19">
    <nc r="M179">
      <v>44816</v>
    </nc>
  </rcc>
  <rcc rId="5910" sId="2" numFmtId="19">
    <nc r="M191">
      <v>44816</v>
    </nc>
  </rcc>
  <rcc rId="5911" sId="2" numFmtId="19">
    <nc r="M195">
      <v>44816</v>
    </nc>
  </rcc>
  <rcc rId="5912" sId="2" numFmtId="19">
    <nc r="M196">
      <v>44816</v>
    </nc>
  </rcc>
  <rcc rId="5913" sId="2" numFmtId="19">
    <nc r="M198">
      <v>44816</v>
    </nc>
  </rcc>
  <rcc rId="5914" sId="2" numFmtId="19">
    <nc r="M199">
      <v>44816</v>
    </nc>
  </rcc>
  <rcc rId="5915" sId="2" numFmtId="19">
    <nc r="M200">
      <v>44816</v>
    </nc>
  </rcc>
  <rcc rId="5916" sId="2" numFmtId="19">
    <nc r="M242">
      <v>44816</v>
    </nc>
  </rcc>
  <rcc rId="5917" sId="2" numFmtId="19">
    <nc r="M251">
      <v>44816</v>
    </nc>
  </rcc>
  <rcc rId="5918" sId="2" numFmtId="19">
    <nc r="M253">
      <v>44816</v>
    </nc>
  </rcc>
  <rcc rId="5919" sId="2" numFmtId="19">
    <nc r="M257">
      <v>44816</v>
    </nc>
  </rcc>
  <rcc rId="5920" sId="2" numFmtId="19">
    <nc r="M298">
      <v>44816</v>
    </nc>
  </rcc>
  <rcc rId="5921" sId="2" numFmtId="19">
    <nc r="M299">
      <v>44816</v>
    </nc>
  </rcc>
  <rcc rId="5922" sId="2" numFmtId="19">
    <nc r="M303">
      <v>44816</v>
    </nc>
  </rcc>
  <rcc rId="5923" sId="2" numFmtId="19">
    <nc r="M325">
      <v>44816</v>
    </nc>
  </rcc>
  <rcc rId="5924" sId="2" numFmtId="19">
    <nc r="M326">
      <v>44816</v>
    </nc>
  </rcc>
  <rcc rId="5925" sId="2" numFmtId="19">
    <nc r="M333">
      <v>44816</v>
    </nc>
  </rcc>
  <rcc rId="5926" sId="2" numFmtId="19">
    <nc r="M387">
      <v>44816</v>
    </nc>
  </rcc>
  <rcc rId="5927" sId="2" numFmtId="19">
    <nc r="M393">
      <v>44816</v>
    </nc>
  </rcc>
  <rcc rId="5928" sId="2" numFmtId="19">
    <nc r="M397">
      <v>44816</v>
    </nc>
  </rcc>
  <rcc rId="5929" sId="2" numFmtId="19">
    <nc r="M402">
      <v>44816</v>
    </nc>
  </rcc>
  <rcc rId="5930" sId="2" numFmtId="19">
    <nc r="M403">
      <v>44816</v>
    </nc>
  </rcc>
  <rcc rId="5931" sId="2" numFmtId="19">
    <nc r="M404">
      <v>44816</v>
    </nc>
  </rcc>
  <rcc rId="5932" sId="2" numFmtId="19">
    <nc r="M411">
      <v>44816</v>
    </nc>
  </rcc>
  <rcc rId="5933" sId="2" numFmtId="19">
    <nc r="M413">
      <v>44816</v>
    </nc>
  </rcc>
  <rcc rId="5934" sId="2" numFmtId="19">
    <nc r="M431">
      <v>44816</v>
    </nc>
  </rcc>
  <rcc rId="5935" sId="2" numFmtId="19">
    <nc r="M435">
      <v>44816</v>
    </nc>
  </rcc>
  <rcc rId="5936" sId="2" numFmtId="19">
    <nc r="M436">
      <v>44816</v>
    </nc>
  </rcc>
  <rcc rId="5937" sId="2" numFmtId="19">
    <nc r="M439">
      <v>44816</v>
    </nc>
  </rcc>
  <rcc rId="5938" sId="2" numFmtId="19">
    <nc r="M447">
      <v>44816</v>
    </nc>
  </rcc>
  <rcc rId="5939" sId="2" numFmtId="19">
    <nc r="M482">
      <v>44816</v>
    </nc>
  </rcc>
  <rcc rId="5940" sId="2" numFmtId="19">
    <nc r="M483">
      <v>44816</v>
    </nc>
  </rcc>
  <rcc rId="5941" sId="2" numFmtId="19">
    <nc r="M484">
      <v>44816</v>
    </nc>
  </rcc>
  <rcc rId="5942" sId="2" numFmtId="19">
    <nc r="M485">
      <v>44816</v>
    </nc>
  </rcc>
  <rcc rId="5943" sId="2" numFmtId="19">
    <nc r="M486">
      <v>44816</v>
    </nc>
  </rcc>
  <rcc rId="5944" sId="2" numFmtId="19">
    <nc r="M487">
      <v>44816</v>
    </nc>
  </rcc>
  <rcc rId="5945" sId="2" numFmtId="19">
    <nc r="M488">
      <v>44816</v>
    </nc>
  </rcc>
  <rcc rId="5946" sId="2" numFmtId="19">
    <nc r="M489">
      <v>44816</v>
    </nc>
  </rcc>
  <rcc rId="5947" sId="2" numFmtId="19">
    <nc r="M497">
      <v>44816</v>
    </nc>
  </rcc>
  <rcc rId="5948" sId="2" numFmtId="19">
    <nc r="M498">
      <v>44816</v>
    </nc>
  </rcc>
  <rcc rId="5949" sId="2" numFmtId="19">
    <nc r="M500">
      <v>44816</v>
    </nc>
  </rcc>
  <rcc rId="5950" sId="2" numFmtId="19">
    <nc r="M502">
      <v>44816</v>
    </nc>
  </rcc>
  <rcc rId="5951" sId="2" numFmtId="19">
    <nc r="M503">
      <v>44816</v>
    </nc>
  </rcc>
  <rcc rId="5952" sId="2" numFmtId="19">
    <nc r="M504">
      <v>44816</v>
    </nc>
  </rcc>
  <rcc rId="5953" sId="2" numFmtId="19">
    <nc r="M507">
      <v>44816</v>
    </nc>
  </rcc>
  <rcc rId="5954" sId="2" numFmtId="19">
    <nc r="M508">
      <v>44816</v>
    </nc>
  </rcc>
  <rcc rId="5955" sId="2" numFmtId="19">
    <nc r="M510">
      <v>44816</v>
    </nc>
  </rcc>
  <rcc rId="5956" sId="2" numFmtId="19">
    <nc r="M511">
      <v>44816</v>
    </nc>
  </rcc>
  <rcc rId="5957" sId="2" numFmtId="19">
    <nc r="M512">
      <v>44816</v>
    </nc>
  </rcc>
  <rcc rId="5958" sId="2" numFmtId="19">
    <nc r="M516">
      <v>44816</v>
    </nc>
  </rcc>
  <rcc rId="5959" sId="2" numFmtId="19">
    <nc r="M533">
      <v>44816</v>
    </nc>
  </rcc>
  <rcc rId="5960" sId="2" numFmtId="19">
    <nc r="M577">
      <v>44816</v>
    </nc>
  </rcc>
  <rcc rId="5961" sId="2" numFmtId="19">
    <nc r="M581">
      <v>44816</v>
    </nc>
  </rcc>
  <rcc rId="5962" sId="2" numFmtId="19">
    <nc r="M584">
      <v>44816</v>
    </nc>
  </rcc>
  <rcc rId="5963" sId="2" numFmtId="19">
    <nc r="M585">
      <v>44816</v>
    </nc>
  </rcc>
  <rcc rId="5964" sId="2" numFmtId="19">
    <nc r="M601">
      <v>44816</v>
    </nc>
  </rcc>
  <rcc rId="5965" sId="2" numFmtId="19">
    <nc r="M602">
      <v>44816</v>
    </nc>
  </rcc>
  <rcc rId="5966" sId="2" numFmtId="19">
    <nc r="M608">
      <v>44816</v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7" sId="2" numFmtId="19">
    <nc r="M469">
      <v>44816</v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8" sId="2">
    <nc r="I491" t="inlineStr">
      <is>
        <t>Passed</t>
      </is>
    </nc>
  </rcc>
  <rfmt sheetId="2" sqref="I491">
    <dxf>
      <fill>
        <patternFill patternType="none">
          <fgColor indexed="64"/>
          <bgColor indexed="65"/>
        </patternFill>
      </fill>
    </dxf>
  </rfmt>
  <rcc rId="5969" sId="2" numFmtId="19">
    <nc r="M491">
      <v>44816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255" sId="2" numFmtId="19">
    <nc r="M304">
      <v>44742</v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0" sId="2">
    <oc r="J435" t="inlineStr">
      <is>
        <t>Savitha</t>
      </is>
    </oc>
    <nc r="J435" t="inlineStr">
      <is>
        <t>Vishnu</t>
      </is>
    </nc>
  </rcc>
  <rcc rId="5971" sId="2">
    <oc r="J403" t="inlineStr">
      <is>
        <t>Savitha</t>
      </is>
    </oc>
    <nc r="J403" t="inlineStr">
      <is>
        <t>Vishnu</t>
      </is>
    </nc>
  </rcc>
  <rcc rId="5972" sId="2">
    <oc r="J404" t="inlineStr">
      <is>
        <t>Savitha</t>
      </is>
    </oc>
    <nc r="J404" t="inlineStr">
      <is>
        <t>Vishnu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Test_Data!$A$1:$V$624</oldFormula>
  </rdn>
  <rcv guid="{5229D2ED-8920-475D-9940-762E8742FED3}" action="add"/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>
    <nc r="I595" t="inlineStr">
      <is>
        <t>Passed</t>
      </is>
    </nc>
  </rcc>
  <rfmt sheetId="2" sqref="I595">
    <dxf>
      <fill>
        <patternFill patternType="none">
          <fgColor indexed="64"/>
          <bgColor indexed="65"/>
        </patternFill>
      </fill>
    </dxf>
  </rfmt>
  <rcc rId="5976" sId="2" numFmtId="19">
    <nc r="M595">
      <v>44816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7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5978" sId="2" numFmtId="19">
    <nc r="M245">
      <v>44816</v>
    </nc>
  </rcc>
  <rcc rId="5979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5980" sId="2" numFmtId="19">
    <nc r="M235">
      <v>44816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1" sId="2">
    <oc r="J403" t="inlineStr">
      <is>
        <t>Vishnu</t>
      </is>
    </oc>
    <nc r="J403" t="inlineStr">
      <is>
        <t>Savitha</t>
      </is>
    </nc>
  </rcc>
  <rcc rId="5982" sId="2">
    <oc r="J404" t="inlineStr">
      <is>
        <t>Vishnu</t>
      </is>
    </oc>
    <nc r="J404" t="inlineStr">
      <is>
        <t>Savitha</t>
      </is>
    </nc>
  </rcc>
  <rcc rId="5983" sId="2">
    <oc r="J435" t="inlineStr">
      <is>
        <t>Vishnu</t>
      </is>
    </oc>
    <nc r="J435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6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7" sId="2" numFmtId="19">
    <oc r="M60">
      <v>44816</v>
    </oc>
    <nc r="M60"/>
  </rcc>
  <rcc rId="5988" sId="2" numFmtId="19">
    <oc r="M80">
      <v>44816</v>
    </oc>
    <nc r="M80"/>
  </rcc>
  <rcc rId="5989" sId="2" numFmtId="19">
    <oc r="M81">
      <v>44816</v>
    </oc>
    <nc r="M81"/>
  </rcc>
  <rcc rId="5990" sId="2" numFmtId="19">
    <oc r="M82">
      <v>44816</v>
    </oc>
    <nc r="M82"/>
  </rcc>
  <rcc rId="5991" sId="2" numFmtId="19">
    <oc r="M87">
      <v>44816</v>
    </oc>
    <nc r="M87"/>
  </rcc>
  <rcc rId="5992" sId="2" numFmtId="19">
    <oc r="M299">
      <v>44816</v>
    </oc>
    <nc r="M299"/>
  </rcc>
  <rcc rId="5993" sId="2" numFmtId="19">
    <oc r="M303">
      <v>44816</v>
    </oc>
    <nc r="M303"/>
  </rcc>
  <rcc rId="5994" sId="2" numFmtId="19">
    <oc r="M393">
      <v>44816</v>
    </oc>
    <nc r="M393"/>
  </rcc>
  <rcc rId="5995" sId="2" numFmtId="19">
    <oc r="M394">
      <v>44816</v>
    </oc>
    <nc r="M394"/>
  </rcc>
  <rcc rId="5996" sId="2" numFmtId="19">
    <oc r="M395">
      <v>44816</v>
    </oc>
    <nc r="M395"/>
  </rcc>
  <rcc rId="5997" sId="2" numFmtId="19">
    <oc r="M397">
      <v>44816</v>
    </oc>
    <nc r="M397"/>
  </rcc>
  <rcc rId="5998" sId="2" numFmtId="19">
    <oc r="M404">
      <v>44816</v>
    </oc>
    <nc r="M404"/>
  </rcc>
  <rcc rId="5999" sId="2" numFmtId="19">
    <oc r="M435">
      <v>44816</v>
    </oc>
    <nc r="M435"/>
  </rcc>
  <rcc rId="6000" sId="2" numFmtId="19">
    <oc r="M533">
      <v>44816</v>
    </oc>
    <nc r="M5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3" sId="2" numFmtId="19">
    <oc r="M37">
      <v>44816</v>
    </oc>
    <nc r="M37"/>
  </rcc>
  <rcc rId="6004" sId="2" numFmtId="19">
    <oc r="M86">
      <v>44816</v>
    </oc>
    <nc r="M86"/>
  </rcc>
  <rcc rId="6005" sId="2" numFmtId="19">
    <oc r="M456">
      <v>44816</v>
    </oc>
    <nc r="M456"/>
  </rcc>
  <rcc rId="6006" sId="2" numFmtId="19">
    <oc r="M583">
      <v>44816</v>
    </oc>
    <nc r="M58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9" sId="2" numFmtId="19">
    <oc r="N523">
      <v>44732</v>
    </oc>
    <nc r="N52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2" sId="2" numFmtId="19">
    <nc r="M60">
      <v>44811</v>
    </nc>
  </rcc>
  <rcc rId="6013" sId="2" numFmtId="19">
    <nc r="M80">
      <v>44811</v>
    </nc>
  </rcc>
  <rcc rId="6014" sId="2" numFmtId="19">
    <nc r="M81">
      <v>44811</v>
    </nc>
  </rcc>
  <rcc rId="6015" sId="2" numFmtId="19">
    <nc r="M82">
      <v>44811</v>
    </nc>
  </rcc>
  <rcc rId="6016" sId="2" numFmtId="19">
    <nc r="M87">
      <v>44811</v>
    </nc>
  </rcc>
  <rcc rId="6017" sId="2" numFmtId="19">
    <nc r="M299">
      <v>44811</v>
    </nc>
  </rcc>
  <rcc rId="6018" sId="2" numFmtId="19">
    <nc r="M303">
      <v>44811</v>
    </nc>
  </rcc>
  <rcc rId="6019" sId="2" numFmtId="19">
    <nc r="M393">
      <v>44811</v>
    </nc>
  </rcc>
  <rcc rId="6020" sId="2" numFmtId="19">
    <nc r="M394">
      <v>44811</v>
    </nc>
  </rcc>
  <rcc rId="6021" sId="2" numFmtId="19">
    <nc r="M395">
      <v>44811</v>
    </nc>
  </rcc>
  <rcc rId="6022" sId="2" numFmtId="19">
    <nc r="M397">
      <v>44811</v>
    </nc>
  </rcc>
  <rcc rId="6023" sId="2" numFmtId="19">
    <nc r="M398">
      <v>44811</v>
    </nc>
  </rcc>
  <rcc rId="6024" sId="2" numFmtId="19">
    <nc r="M404">
      <v>44811</v>
    </nc>
  </rcc>
  <rcc rId="6025" sId="2" numFmtId="19">
    <nc r="M435">
      <v>44811</v>
    </nc>
  </rcc>
  <rcc rId="6026" sId="2" numFmtId="19">
    <nc r="M533">
      <v>44811</v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7" sId="2" numFmtId="19">
    <nc r="M37">
      <v>44811</v>
    </nc>
  </rcc>
  <rcc rId="6028" sId="2" numFmtId="19">
    <nc r="M86">
      <v>44811</v>
    </nc>
  </rcc>
  <rcc rId="6029" sId="2" numFmtId="19">
    <nc r="M323">
      <v>44811</v>
    </nc>
  </rcc>
  <rcc rId="6030" sId="2" numFmtId="19">
    <nc r="M456">
      <v>44811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cc rId="257" sId="2" numFmtId="19">
    <nc r="M244">
      <v>44742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1" sId="2" numFmtId="19">
    <nc r="M583">
      <v>44816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2" sId="2" numFmtId="19">
    <oc r="M79">
      <v>44816</v>
    </oc>
    <nc r="M79">
      <v>44811</v>
    </nc>
  </rcc>
  <rcc rId="6033" sId="2" numFmtId="19">
    <oc r="M84">
      <v>44816</v>
    </oc>
    <nc r="M84">
      <v>44811</v>
    </nc>
  </rcc>
  <rcc rId="6034" sId="2" numFmtId="19">
    <oc r="M85">
      <v>44816</v>
    </oc>
    <nc r="M85">
      <v>44811</v>
    </nc>
  </rcc>
  <rcc rId="6035" sId="2" numFmtId="19">
    <oc r="M88">
      <v>44816</v>
    </oc>
    <nc r="M88">
      <v>44811</v>
    </nc>
  </rcc>
  <rcc rId="6036" sId="2" numFmtId="19">
    <oc r="M89">
      <v>44816</v>
    </oc>
    <nc r="M89">
      <v>44811</v>
    </nc>
  </rcc>
  <rcc rId="6037" sId="2" numFmtId="19">
    <oc r="M102">
      <v>44816</v>
    </oc>
    <nc r="M102">
      <v>44811</v>
    </nc>
  </rcc>
  <rcc rId="6038" sId="2" numFmtId="19">
    <oc r="M191">
      <v>44816</v>
    </oc>
    <nc r="M191">
      <v>44811</v>
    </nc>
  </rcc>
  <rcc rId="6039" sId="2" numFmtId="19">
    <oc r="M195">
      <v>44816</v>
    </oc>
    <nc r="M195">
      <v>44811</v>
    </nc>
  </rcc>
  <rcc rId="6040" sId="2" numFmtId="19">
    <oc r="M196">
      <v>44816</v>
    </oc>
    <nc r="M196">
      <v>44811</v>
    </nc>
  </rcc>
  <rcc rId="6041" sId="2" numFmtId="19">
    <oc r="M326">
      <v>44816</v>
    </oc>
    <nc r="M326">
      <v>44811</v>
    </nc>
  </rcc>
  <rcc rId="6042" sId="2" numFmtId="19">
    <oc r="M402">
      <v>44816</v>
    </oc>
    <nc r="M402">
      <v>44811</v>
    </nc>
  </rcc>
  <rcc rId="6043" sId="2" numFmtId="19">
    <oc r="M403">
      <v>44816</v>
    </oc>
    <nc r="M403">
      <v>44811</v>
    </nc>
  </rcc>
  <rcc rId="6044" sId="2" numFmtId="19">
    <oc r="M411">
      <v>44816</v>
    </oc>
    <nc r="M411">
      <v>44811</v>
    </nc>
  </rcc>
  <rcc rId="6045" sId="2" numFmtId="19">
    <oc r="M447">
      <v>44816</v>
    </oc>
    <nc r="M447">
      <v>44811</v>
    </nc>
  </rcc>
  <rcc rId="6046" sId="2" numFmtId="19">
    <oc r="M577">
      <v>44816</v>
    </oc>
    <nc r="M577">
      <v>44811</v>
    </nc>
  </rcc>
  <rcc rId="6047" sId="2" numFmtId="19">
    <oc r="M585">
      <v>44816</v>
    </oc>
    <nc r="M585">
      <v>44811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2" sId="2" numFmtId="19">
    <nc r="M177">
      <v>44816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5" sId="2">
    <oc r="J302" t="inlineStr">
      <is>
        <t>Aishwarya</t>
      </is>
    </oc>
    <nc r="J302" t="inlineStr">
      <is>
        <t>Savitha</t>
      </is>
    </nc>
  </rcc>
  <rcc rId="6056" sId="2">
    <oc r="J346" t="inlineStr">
      <is>
        <t>Aishwarya</t>
      </is>
    </oc>
    <nc r="J346" t="inlineStr">
      <is>
        <t>Savitha</t>
      </is>
    </nc>
  </rcc>
  <rcc rId="6057" sId="2">
    <oc r="J349" t="inlineStr">
      <is>
        <t>Aishwarya</t>
      </is>
    </oc>
    <nc r="J349" t="inlineStr">
      <is>
        <t>Savitha</t>
      </is>
    </nc>
  </rcc>
  <rcc rId="6058" sId="2">
    <oc r="J67" t="inlineStr">
      <is>
        <t>Aishwarya</t>
      </is>
    </oc>
    <nc r="J67" t="inlineStr">
      <is>
        <t>Vishnu</t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9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606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  <rcc rId="6061" sId="2" odxf="1" dxf="1" numFmtId="19">
    <nc r="L321">
      <v>44816</v>
    </nc>
    <odxf>
      <numFmt numFmtId="0" formatCode="General"/>
    </odxf>
    <ndxf>
      <numFmt numFmtId="19" formatCode="m/d/yyyy"/>
    </ndxf>
  </rcc>
  <rcc rId="6062" sId="2" odxf="1" dxf="1" numFmtId="19">
    <nc r="L322">
      <v>44816</v>
    </nc>
    <odxf>
      <numFmt numFmtId="0" formatCode="General"/>
    </odxf>
    <ndxf>
      <numFmt numFmtId="19" formatCode="m/d/yyyy"/>
    </ndxf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3" sId="2" numFmtId="19">
    <oc r="M11">
      <v>44816</v>
    </oc>
    <nc r="M11"/>
  </rcc>
  <rcc rId="6064" sId="2" numFmtId="19">
    <oc r="M13">
      <v>44816</v>
    </oc>
    <nc r="M13"/>
  </rcc>
  <rcc rId="6065" sId="2" numFmtId="19">
    <oc r="M68">
      <v>44816</v>
    </oc>
    <nc r="M68"/>
  </rcc>
  <rcc rId="6066" sId="2" numFmtId="19">
    <oc r="M70">
      <v>44816</v>
    </oc>
    <nc r="M70"/>
  </rcc>
  <rcc rId="6067" sId="2" numFmtId="19">
    <oc r="M71">
      <v>44816</v>
    </oc>
    <nc r="M71"/>
  </rcc>
  <rcc rId="6068" sId="2" numFmtId="19">
    <oc r="M72">
      <v>44816</v>
    </oc>
    <nc r="M72"/>
  </rcc>
  <rcc rId="6069" sId="2" numFmtId="19">
    <oc r="M73">
      <v>44816</v>
    </oc>
    <nc r="M73"/>
  </rcc>
  <rcc rId="6070" sId="2" numFmtId="19">
    <oc r="M109">
      <v>44816</v>
    </oc>
    <nc r="M109"/>
  </rcc>
  <rcc rId="6071" sId="2" numFmtId="19">
    <oc r="M118">
      <v>44816</v>
    </oc>
    <nc r="M118"/>
  </rcc>
  <rcc rId="6072" sId="2" numFmtId="19">
    <oc r="M162">
      <v>44816</v>
    </oc>
    <nc r="M162"/>
  </rcc>
  <rcc rId="6073" sId="2" numFmtId="19">
    <oc r="M166">
      <v>44816</v>
    </oc>
    <nc r="M166"/>
  </rcc>
  <rcc rId="6074" sId="2" numFmtId="19">
    <oc r="M177">
      <v>44816</v>
    </oc>
    <nc r="M177"/>
  </rcc>
  <rcc rId="6075" sId="2" numFmtId="19">
    <oc r="M178">
      <v>44816</v>
    </oc>
    <nc r="M178"/>
  </rcc>
  <rcc rId="6076" sId="2" numFmtId="19">
    <oc r="M179">
      <v>44816</v>
    </oc>
    <nc r="M179"/>
  </rcc>
  <rcc rId="6077" sId="2" numFmtId="19">
    <oc r="M198">
      <v>44816</v>
    </oc>
    <nc r="M198"/>
  </rcc>
  <rcc rId="6078" sId="2" numFmtId="19">
    <oc r="M199">
      <v>44816</v>
    </oc>
    <nc r="M199"/>
  </rcc>
  <rcc rId="6079" sId="2" numFmtId="19">
    <oc r="M200">
      <v>44816</v>
    </oc>
    <nc r="M200"/>
  </rcc>
  <rcc rId="6080" sId="2" numFmtId="19">
    <oc r="M242">
      <v>44816</v>
    </oc>
    <nc r="M242"/>
  </rcc>
  <rcc rId="6081" sId="2" numFmtId="19">
    <oc r="M251">
      <v>44816</v>
    </oc>
    <nc r="M251"/>
  </rcc>
  <rcc rId="6082" sId="2" numFmtId="19">
    <oc r="M253">
      <v>44816</v>
    </oc>
    <nc r="M253"/>
  </rcc>
  <rcc rId="6083" sId="2" numFmtId="19">
    <oc r="M257">
      <v>44816</v>
    </oc>
    <nc r="M257"/>
  </rcc>
  <rcc rId="6084" sId="2" numFmtId="19">
    <oc r="M298">
      <v>44816</v>
    </oc>
    <nc r="M298"/>
  </rcc>
  <rcc rId="6085" sId="2" numFmtId="19">
    <oc r="M325">
      <v>44816</v>
    </oc>
    <nc r="M325"/>
  </rcc>
  <rcc rId="6086" sId="2" numFmtId="19">
    <oc r="M333">
      <v>44816</v>
    </oc>
    <nc r="M333"/>
  </rcc>
  <rcc rId="6087" sId="2" numFmtId="19">
    <oc r="M387">
      <v>44816</v>
    </oc>
    <nc r="M387"/>
  </rcc>
  <rcc rId="6088" sId="2" numFmtId="19">
    <oc r="M413">
      <v>44816</v>
    </oc>
    <nc r="M413"/>
  </rcc>
  <rcc rId="6089" sId="2" numFmtId="19">
    <oc r="M431">
      <v>44816</v>
    </oc>
    <nc r="M431"/>
  </rcc>
  <rcc rId="6090" sId="2" numFmtId="19">
    <oc r="M439">
      <v>44816</v>
    </oc>
    <nc r="M439"/>
  </rcc>
  <rcc rId="6091" sId="2" numFmtId="19">
    <oc r="M482">
      <v>44816</v>
    </oc>
    <nc r="M482"/>
  </rcc>
  <rcc rId="6092" sId="2" numFmtId="19">
    <oc r="M483">
      <v>44816</v>
    </oc>
    <nc r="M483"/>
  </rcc>
  <rcc rId="6093" sId="2" numFmtId="19">
    <oc r="M484">
      <v>44816</v>
    </oc>
    <nc r="M484"/>
  </rcc>
  <rcc rId="6094" sId="2" numFmtId="19">
    <oc r="M485">
      <v>44816</v>
    </oc>
    <nc r="M485"/>
  </rcc>
  <rcc rId="6095" sId="2" numFmtId="19">
    <oc r="M487">
      <v>44816</v>
    </oc>
    <nc r="M487"/>
  </rcc>
  <rcc rId="6096" sId="2" numFmtId="19">
    <oc r="M488">
      <v>44816</v>
    </oc>
    <nc r="M488"/>
  </rcc>
  <rcc rId="6097" sId="2" numFmtId="19">
    <oc r="M489">
      <v>44816</v>
    </oc>
    <nc r="M489"/>
  </rcc>
  <rcc rId="6098" sId="2" numFmtId="19">
    <oc r="M497">
      <v>44816</v>
    </oc>
    <nc r="M497"/>
  </rcc>
  <rcc rId="6099" sId="2" numFmtId="19">
    <oc r="M498">
      <v>44816</v>
    </oc>
    <nc r="M498"/>
  </rcc>
  <rcc rId="6100" sId="2" numFmtId="19">
    <oc r="M500">
      <v>44816</v>
    </oc>
    <nc r="M500"/>
  </rcc>
  <rcc rId="6101" sId="2" numFmtId="19">
    <oc r="M502">
      <v>44816</v>
    </oc>
    <nc r="M502"/>
  </rcc>
  <rcc rId="6102" sId="2" numFmtId="19">
    <oc r="M503">
      <v>44816</v>
    </oc>
    <nc r="M503"/>
  </rcc>
  <rcc rId="6103" sId="2" numFmtId="19">
    <oc r="M504">
      <v>44816</v>
    </oc>
    <nc r="M504"/>
  </rcc>
  <rcc rId="6104" sId="2" numFmtId="19">
    <oc r="M507">
      <v>44816</v>
    </oc>
    <nc r="M507"/>
  </rcc>
  <rcc rId="6105" sId="2" numFmtId="19">
    <oc r="M508">
      <v>44816</v>
    </oc>
    <nc r="M508"/>
  </rcc>
  <rcc rId="6106" sId="2" numFmtId="19">
    <oc r="M510">
      <v>44816</v>
    </oc>
    <nc r="M510"/>
  </rcc>
  <rcc rId="6107" sId="2" numFmtId="19">
    <oc r="M511">
      <v>44816</v>
    </oc>
    <nc r="M511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0" sId="2">
    <oc r="J67" t="inlineStr">
      <is>
        <t>Vishnu</t>
      </is>
    </oc>
    <nc r="J67" t="inlineStr">
      <is>
        <t>Aishwarya</t>
      </is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3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</dxf>
  </rfmt>
  <rcc rId="6114" sId="2">
    <nc r="I385" t="inlineStr">
      <is>
        <t>passed</t>
      </is>
    </nc>
  </rcc>
  <rfmt sheetId="2" sqref="I385">
    <dxf>
      <fill>
        <patternFill patternType="none">
          <fgColor indexed="64"/>
          <bgColor indexed="65"/>
        </patternFill>
      </fill>
    </dxf>
  </rfmt>
  <rcc rId="6115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6116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6117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6118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6119" sId="2">
    <nc r="I67" t="inlineStr">
      <is>
        <t>passed</t>
      </is>
    </nc>
  </rcc>
  <rfmt sheetId="2" sqref="I67">
    <dxf>
      <fill>
        <patternFill patternType="none">
          <fgColor indexed="64"/>
          <bgColor indexed="65"/>
        </patternFill>
      </fill>
    </dxf>
  </rfmt>
  <rcc rId="6120" sId="2" numFmtId="19">
    <oc r="M68">
      <v>44816</v>
    </oc>
    <nc r="M68">
      <v>44811</v>
    </nc>
  </rcc>
  <rcft rId="6065" sheetId="2"/>
  <rcc rId="6121" sId="2" numFmtId="19">
    <oc r="M71">
      <v>44816</v>
    </oc>
    <nc r="M71">
      <v>44811</v>
    </nc>
  </rcc>
  <rcft rId="6067" sheetId="2"/>
  <rcc rId="6122" sId="2" numFmtId="19">
    <oc r="M72">
      <v>44816</v>
    </oc>
    <nc r="M72">
      <v>44811</v>
    </nc>
  </rcc>
  <rcft rId="6068" sheetId="2"/>
  <rcc rId="6123" sId="2" numFmtId="19">
    <oc r="M73">
      <v>44816</v>
    </oc>
    <nc r="M73">
      <v>44811</v>
    </nc>
  </rcc>
  <rcft rId="6069" sheetId="2"/>
  <rcc rId="6124" sId="2" numFmtId="19">
    <oc r="M109">
      <v>44816</v>
    </oc>
    <nc r="M109">
      <v>44811</v>
    </nc>
  </rcc>
  <rcft rId="6070" sheetId="2"/>
  <rcc rId="6125" sId="2" numFmtId="19">
    <oc r="M118">
      <v>44816</v>
    </oc>
    <nc r="M118">
      <v>44811</v>
    </nc>
  </rcc>
  <rcft rId="6071" sheetId="2"/>
  <rcc rId="6126" sId="2" numFmtId="19">
    <oc r="M162">
      <v>44816</v>
    </oc>
    <nc r="M162">
      <v>44811</v>
    </nc>
  </rcc>
  <rcft rId="6072" sheetId="2"/>
  <rcc rId="6127" sId="2" numFmtId="19">
    <oc r="M166">
      <v>44816</v>
    </oc>
    <nc r="M166">
      <v>44811</v>
    </nc>
  </rcc>
  <rcft rId="6073" sheetId="2"/>
  <rcc rId="6128" sId="2" numFmtId="19">
    <oc r="M198">
      <v>44816</v>
    </oc>
    <nc r="M198">
      <v>44811</v>
    </nc>
  </rcc>
  <rcft rId="6077" sheetId="2"/>
  <rcc rId="6129" sId="2" numFmtId="19">
    <oc r="M199">
      <v>44816</v>
    </oc>
    <nc r="M199">
      <v>44811</v>
    </nc>
  </rcc>
  <rcft rId="6078" sheetId="2"/>
  <rcc rId="6130" sId="2" numFmtId="19">
    <oc r="M200">
      <v>44816</v>
    </oc>
    <nc r="M200">
      <v>44811</v>
    </nc>
  </rcc>
  <rcft rId="6079" sheetId="2"/>
  <rcc rId="6131" sId="2" numFmtId="19">
    <oc r="M242">
      <v>44816</v>
    </oc>
    <nc r="M242">
      <v>44811</v>
    </nc>
  </rcc>
  <rcft rId="6080" sheetId="2"/>
  <rcc rId="6132" sId="2" numFmtId="19">
    <oc r="M325">
      <v>44816</v>
    </oc>
    <nc r="M325">
      <v>44811</v>
    </nc>
  </rcc>
  <rcft rId="6085" sheetId="2"/>
  <rcc rId="6133" sId="2" numFmtId="19">
    <oc r="M333">
      <v>44816</v>
    </oc>
    <nc r="M333">
      <v>44811</v>
    </nc>
  </rcc>
  <rcft rId="6086" sheetId="2"/>
  <rcc rId="6134" sId="2" numFmtId="19">
    <oc r="M413">
      <v>44816</v>
    </oc>
    <nc r="M413">
      <v>44811</v>
    </nc>
  </rcc>
  <rcft rId="6088" sheetId="2"/>
  <rcc rId="6135" sId="2" numFmtId="19">
    <oc r="M431">
      <v>44816</v>
    </oc>
    <nc r="M431">
      <v>44811</v>
    </nc>
  </rcc>
  <rcft rId="6089" sheetId="2"/>
  <rcc rId="6136" sId="2" numFmtId="19">
    <oc r="M439">
      <v>44816</v>
    </oc>
    <nc r="M439">
      <v>44811</v>
    </nc>
  </rcc>
  <rcft rId="6090" sheetId="2"/>
  <rcc rId="6137" sId="2" numFmtId="19">
    <oc r="M482">
      <v>44816</v>
    </oc>
    <nc r="M482">
      <v>44811</v>
    </nc>
  </rcc>
  <rcft rId="6091" sheetId="2"/>
  <rcc rId="6138" sId="2" numFmtId="19">
    <oc r="M483">
      <v>44816</v>
    </oc>
    <nc r="M483">
      <v>44811</v>
    </nc>
  </rcc>
  <rcft rId="6092" sheetId="2"/>
  <rcc rId="6139" sId="2" numFmtId="19">
    <oc r="M484">
      <v>44816</v>
    </oc>
    <nc r="M484">
      <v>44811</v>
    </nc>
  </rcc>
  <rcft rId="6093" sheetId="2"/>
  <rcc rId="6140" sId="2" numFmtId="19">
    <oc r="M485">
      <v>44816</v>
    </oc>
    <nc r="M485">
      <v>44811</v>
    </nc>
  </rcc>
  <rcft rId="6094" sheetId="2"/>
  <rcc rId="6141" sId="2" numFmtId="19">
    <oc r="M487">
      <v>44816</v>
    </oc>
    <nc r="M487">
      <v>44811</v>
    </nc>
  </rcc>
  <rcft rId="6095" sheetId="2"/>
  <rcc rId="6142" sId="2" numFmtId="19">
    <oc r="M488">
      <v>44816</v>
    </oc>
    <nc r="M488">
      <v>44811</v>
    </nc>
  </rcc>
  <rcft rId="6096" sheetId="2"/>
  <rcc rId="6143" sId="2" numFmtId="19">
    <oc r="M489">
      <v>44816</v>
    </oc>
    <nc r="M489">
      <v>44811</v>
    </nc>
  </rcc>
  <rcft rId="6097" sheetId="2"/>
  <rcc rId="6144" sId="2" numFmtId="19">
    <oc r="M497">
      <v>44816</v>
    </oc>
    <nc r="M497">
      <v>44811</v>
    </nc>
  </rcc>
  <rcft rId="6098" sheetId="2"/>
  <rcc rId="6145" sId="2" numFmtId="19">
    <oc r="M498">
      <v>44816</v>
    </oc>
    <nc r="M498">
      <v>44811</v>
    </nc>
  </rcc>
  <rcft rId="6099" sheetId="2"/>
  <rcc rId="6146" sId="2" numFmtId="19">
    <oc r="M500">
      <v>44816</v>
    </oc>
    <nc r="M500">
      <v>44811</v>
    </nc>
  </rcc>
  <rcft rId="6100" sheetId="2"/>
  <rcc rId="6147" sId="2" numFmtId="19">
    <oc r="M502">
      <v>44816</v>
    </oc>
    <nc r="M502">
      <v>44811</v>
    </nc>
  </rcc>
  <rcft rId="6101" sheetId="2"/>
  <rcc rId="6148" sId="2" numFmtId="19">
    <oc r="M503">
      <v>44816</v>
    </oc>
    <nc r="M503">
      <v>44811</v>
    </nc>
  </rcc>
  <rcft rId="6102" sheetId="2"/>
  <rcc rId="6149" sId="2" numFmtId="19">
    <oc r="M504">
      <v>44816</v>
    </oc>
    <nc r="M504">
      <v>44811</v>
    </nc>
  </rcc>
  <rcft rId="6103" sheetId="2"/>
  <rcc rId="6150" sId="2" numFmtId="19">
    <oc r="M507">
      <v>44816</v>
    </oc>
    <nc r="M507">
      <v>44811</v>
    </nc>
  </rcc>
  <rcft rId="6104" sheetId="2"/>
  <rcc rId="6151" sId="2" numFmtId="19">
    <oc r="M508">
      <v>44816</v>
    </oc>
    <nc r="M508">
      <v>44811</v>
    </nc>
  </rcc>
  <rcft rId="6105" sheetId="2"/>
  <rcc rId="6152" sId="2" numFmtId="19">
    <oc r="M510">
      <v>44816</v>
    </oc>
    <nc r="M510">
      <v>44811</v>
    </nc>
  </rcc>
  <rcft rId="6106" sheetId="2"/>
  <rcc rId="6153" sId="2" numFmtId="19">
    <oc r="M511">
      <v>44816</v>
    </oc>
    <nc r="M511">
      <v>44811</v>
    </nc>
  </rcc>
  <rcft rId="6107" sheetId="2"/>
  <rcc rId="6154" sId="2" numFmtId="19">
    <oc r="M512">
      <v>44816</v>
    </oc>
    <nc r="M512">
      <v>44811</v>
    </nc>
  </rcc>
  <rcc rId="6155" sId="2" numFmtId="19">
    <oc r="M516">
      <v>44816</v>
    </oc>
    <nc r="M516">
      <v>44811</v>
    </nc>
  </rcc>
  <rcc rId="6156" sId="2" numFmtId="19">
    <nc r="M67">
      <v>44816</v>
    </nc>
  </rcc>
  <rcc rId="6157" sId="2" numFmtId="19">
    <nc r="M197">
      <v>44816</v>
    </nc>
  </rcc>
  <rcc rId="6158" sId="2" numFmtId="19">
    <nc r="M283">
      <v>44816</v>
    </nc>
  </rcc>
  <rcc rId="6159" sId="2" numFmtId="19">
    <nc r="M284">
      <v>44816</v>
    </nc>
  </rcc>
  <rcc rId="6160" sId="2" numFmtId="19">
    <nc r="M285">
      <v>44816</v>
    </nc>
  </rcc>
  <rcc rId="6161" sId="2" numFmtId="19">
    <nc r="M286">
      <v>44816</v>
    </nc>
  </rcc>
  <rcc rId="6162" sId="2" numFmtId="19">
    <nc r="M385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602" start="0" length="0">
    <dxf>
      <font>
        <u/>
        <color theme="10"/>
      </font>
    </dxf>
  </rfmt>
  <rcc rId="258" sId="2" odxf="1" dxf="1">
    <oc r="B602">
      <f>HYPERLINK("https://hsdes.intel.com/resource/14013177744","14013177744")</f>
    </oc>
    <nc r="B602">
      <f>HYPERLINK("https://hsdes.intel.com/resource/14013177744","14013177744")</f>
    </nc>
    <ndxf>
      <alignment horizontal="general" vertical="bottom"/>
    </ndxf>
  </rcc>
  <rcc rId="259" sId="2" odxf="1" dxf="1">
    <oc r="B158">
      <f>HYPERLINK("https://hsdes.intel.com/resource/14013158543","14013158543")</f>
    </oc>
    <nc r="B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5" sId="2" numFmtId="19">
    <nc r="M11">
      <v>44816</v>
    </nc>
  </rcc>
  <rcc rId="6166" sId="2" numFmtId="19">
    <nc r="M13">
      <v>44816</v>
    </nc>
  </rcc>
  <rcc rId="6167" sId="2" numFmtId="19">
    <nc r="M70">
      <v>44816</v>
    </nc>
  </rcc>
  <rcc rId="6168" sId="2" numFmtId="19">
    <nc r="M177">
      <v>44816</v>
    </nc>
  </rcc>
  <rcc rId="6169" sId="2" numFmtId="19">
    <nc r="M178">
      <v>44816</v>
    </nc>
  </rcc>
  <rcc rId="6170" sId="2" numFmtId="19">
    <nc r="M179">
      <v>44816</v>
    </nc>
  </rcc>
  <rcc rId="6171" sId="2" numFmtId="19">
    <nc r="M251">
      <v>44816</v>
    </nc>
  </rcc>
  <rcc rId="6172" sId="2" numFmtId="19">
    <nc r="M253">
      <v>44816</v>
    </nc>
  </rcc>
  <rcc rId="6173" sId="2" numFmtId="19">
    <nc r="M257">
      <v>44816</v>
    </nc>
  </rcc>
  <rcc rId="6174" sId="2" numFmtId="19">
    <nc r="M298">
      <v>44816</v>
    </nc>
  </rcc>
  <rcc rId="6175" sId="2" numFmtId="19">
    <nc r="M387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266" start="0" length="0"/>
  <rfmt sheetId="2" sqref="C627">
    <dxf>
      <fill>
        <patternFill patternType="none">
          <fgColor indexed="64"/>
          <bgColor indexed="65"/>
        </patternFill>
      </fill>
    </dxf>
  </rfmt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8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6179" sId="2" numFmtId="19">
    <nc r="M522">
      <v>44816</v>
    </nc>
  </rcc>
  <rcc rId="6180" sId="2">
    <nc r="I518" t="inlineStr">
      <is>
        <t>Passed</t>
      </is>
    </nc>
  </rcc>
  <rfmt sheetId="2" sqref="I518">
    <dxf>
      <fill>
        <patternFill patternType="none">
          <fgColor indexed="64"/>
          <bgColor indexed="65"/>
        </patternFill>
      </fill>
    </dxf>
  </rfmt>
  <rcc rId="6181" sId="2" numFmtId="19">
    <nc r="M518">
      <v>44816</v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2" sId="2">
    <nc r="I492" t="inlineStr">
      <is>
        <t>passed</t>
      </is>
    </nc>
  </rcc>
  <rfmt sheetId="2" sqref="I492">
    <dxf>
      <fill>
        <patternFill patternType="none">
          <fgColor indexed="64"/>
          <bgColor indexed="65"/>
        </patternFill>
      </fill>
    </dxf>
  </rfmt>
  <rcc rId="6183" sId="2" numFmtId="19">
    <nc r="M492">
      <v>44816</v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4" sId="2">
    <nc r="L108" t="inlineStr">
      <is>
        <t>testmenu</t>
      </is>
    </nc>
  </rcc>
  <rcc rId="6185" sId="2">
    <nc r="L158" t="inlineStr">
      <is>
        <t>testmenu</t>
      </is>
    </nc>
  </rcc>
  <rcc rId="6186" sId="2">
    <nc r="I108" t="inlineStr">
      <is>
        <t>Passed</t>
      </is>
    </nc>
  </rcc>
  <rfmt sheetId="2" sqref="I108">
    <dxf>
      <fill>
        <patternFill patternType="none">
          <fgColor indexed="64"/>
          <bgColor indexed="65"/>
        </patternFill>
      </fill>
    </dxf>
  </rfmt>
  <rcc rId="6187" sId="2">
    <nc r="I158" t="inlineStr">
      <is>
        <t>Passed</t>
      </is>
    </nc>
  </rcc>
  <rfmt sheetId="2" sqref="I158">
    <dxf>
      <fill>
        <patternFill patternType="none">
          <fgColor indexed="64"/>
          <bgColor indexed="65"/>
        </patternFill>
      </fill>
    </dxf>
  </rfmt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8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189" sId="2" numFmtId="19">
    <nc r="M302">
      <v>44816</v>
    </nc>
  </rcc>
  <rcc rId="6190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6191" sId="2">
    <nc r="I349" t="inlineStr">
      <is>
        <t>passed</t>
      </is>
    </nc>
  </rcc>
  <rcc rId="6192" sId="2" numFmtId="19">
    <nc r="M346">
      <v>44816</v>
    </nc>
  </rcc>
  <rcc rId="6193" sId="2" numFmtId="19">
    <nc r="M349">
      <v>44816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4" sId="2">
    <oc r="J139" t="inlineStr">
      <is>
        <t>Priyanka</t>
      </is>
    </oc>
    <nc r="J139" t="inlineStr">
      <is>
        <t>Savitha</t>
      </is>
    </nc>
  </rcc>
  <rcc rId="6195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6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6">
    <dxf>
      <fill>
        <patternFill patternType="none">
          <fgColor indexed="64"/>
          <bgColor indexed="65"/>
        </patternFill>
      </fill>
    </dxf>
  </rfmt>
  <rcc rId="6197" sId="2">
    <oc r="L266" t="inlineStr">
      <is>
        <t>Type C</t>
      </is>
    </oc>
    <nc r="L266"/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8" sId="2">
    <nc r="I417" t="inlineStr">
      <is>
        <t>Passed</t>
      </is>
    </nc>
  </rcc>
  <rfmt sheetId="2" sqref="I417">
    <dxf>
      <fill>
        <patternFill patternType="none">
          <fgColor indexed="64"/>
          <bgColor indexed="65"/>
        </patternFill>
      </fill>
    </dxf>
  </rfmt>
  <rcc rId="6199" sId="2">
    <nc r="L250" t="inlineStr">
      <is>
        <t>temp</t>
      </is>
    </nc>
  </rcc>
  <rcc rId="6200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2">
    <nc r="I602" t="inlineStr">
      <is>
        <t>passed</t>
      </is>
    </nc>
  </rcc>
  <rfmt sheetId="2" sqref="I602">
    <dxf>
      <fill>
        <patternFill patternType="none">
          <fgColor indexed="64"/>
          <bgColor indexed="65"/>
        </patternFill>
      </fill>
    </dxf>
  </rfmt>
  <rcc rId="261" sId="2" numFmtId="19">
    <nc r="M602">
      <v>44742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1" sId="2">
    <oc r="J363" t="inlineStr">
      <is>
        <t>Aishwarya</t>
      </is>
    </oc>
    <nc r="J363" t="inlineStr">
      <is>
        <t>Vishnu</t>
      </is>
    </nc>
  </rcc>
  <rcc rId="6202" sId="2">
    <oc r="J364" t="inlineStr">
      <is>
        <t>Aishwarya</t>
      </is>
    </oc>
    <nc r="J364" t="inlineStr">
      <is>
        <t>Vishnu</t>
      </is>
    </nc>
  </rcc>
  <rcc rId="6203" sId="2">
    <oc r="J365" t="inlineStr">
      <is>
        <t>Aishwarya</t>
      </is>
    </oc>
    <nc r="J365" t="inlineStr">
      <is>
        <t>Vishnu</t>
      </is>
    </nc>
  </rcc>
  <rcc rId="6204" sId="2">
    <oc r="J366" t="inlineStr">
      <is>
        <t>Aishwarya</t>
      </is>
    </oc>
    <nc r="J366" t="inlineStr">
      <is>
        <t>Vishnu</t>
      </is>
    </nc>
  </rcc>
  <rcc rId="6205" sId="2">
    <oc r="J367" t="inlineStr">
      <is>
        <t>Aishwarya</t>
      </is>
    </oc>
    <nc r="J367" t="inlineStr">
      <is>
        <t>Vishnu</t>
      </is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6" sId="2">
    <oc r="J363" t="inlineStr">
      <is>
        <t>Vishnu</t>
      </is>
    </oc>
    <nc r="J363" t="inlineStr">
      <is>
        <t>Harshitha</t>
      </is>
    </nc>
  </rcc>
  <rcc rId="6207" sId="2">
    <oc r="J364" t="inlineStr">
      <is>
        <t>Vishnu</t>
      </is>
    </oc>
    <nc r="J364" t="inlineStr">
      <is>
        <t>Harshitha</t>
      </is>
    </nc>
  </rcc>
  <rcc rId="6208" sId="2">
    <oc r="J365" t="inlineStr">
      <is>
        <t>Vishnu</t>
      </is>
    </oc>
    <nc r="J365" t="inlineStr">
      <is>
        <t>Harshitha</t>
      </is>
    </nc>
  </rcc>
  <rcc rId="6209" sId="2">
    <oc r="J366" t="inlineStr">
      <is>
        <t>Vishnu</t>
      </is>
    </oc>
    <nc r="J366" t="inlineStr">
      <is>
        <t>Harshitha</t>
      </is>
    </nc>
  </rcc>
  <rcc rId="6210" sId="2">
    <oc r="J367" t="inlineStr">
      <is>
        <t>Vishnu</t>
      </is>
    </oc>
    <nc r="J367" t="inlineStr">
      <is>
        <t>Harshitha</t>
      </is>
    </nc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J538" t="inlineStr">
      <is>
        <t>Harshitha</t>
      </is>
    </oc>
    <nc r="J538" t="inlineStr">
      <is>
        <t>Vishnu</t>
      </is>
    </nc>
  </rcc>
  <rcc rId="6212" sId="2">
    <oc r="J539" t="inlineStr">
      <is>
        <t>Harshitha</t>
      </is>
    </oc>
    <nc r="J539" t="inlineStr">
      <is>
        <t>Vishnu</t>
      </is>
    </nc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3" sId="2">
    <oc r="J458" t="inlineStr">
      <is>
        <t>Harshitha</t>
      </is>
    </oc>
    <nc r="J458" t="inlineStr">
      <is>
        <t>Vishnu</t>
      </is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2">
    <nc r="I418" t="inlineStr">
      <is>
        <t>Passed</t>
      </is>
    </nc>
  </rcc>
  <rfmt sheetId="2" sqref="I418">
    <dxf>
      <fill>
        <patternFill patternType="none">
          <fgColor indexed="64"/>
          <bgColor indexed="65"/>
        </patternFill>
      </fill>
    </dxf>
  </rfmt>
  <rcc rId="6215" sId="2" numFmtId="19">
    <nc r="M418">
      <v>44816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6" sId="2">
    <oc r="J458" t="inlineStr">
      <is>
        <t>Vishnu</t>
      </is>
    </oc>
    <nc r="J458" t="inlineStr">
      <is>
        <t>Divya</t>
      </is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7" sId="2" odxf="1" dxf="1">
    <oc r="A364">
      <f>HYPERLINK("https://hsdes.intel.com/resource/16012909857","16012909857")</f>
    </oc>
    <nc r="A364">
      <f>HYPERLINK("https://hsdes.intel.com/resource/16012909857","16012909857")</f>
    </nc>
    <odxf>
      <font>
        <u val="none"/>
        <color theme="0"/>
      </font>
    </odxf>
    <ndxf>
      <font>
        <u/>
        <color theme="10"/>
      </font>
    </ndxf>
  </rcc>
  <rcc rId="6218" sId="2" odxf="1" dxf="1">
    <oc r="A365">
      <f>HYPERLINK("https://hsdes.intel.com/resource/16012845721","16012845721")</f>
    </oc>
    <nc r="A365">
      <f>HYPERLINK("https://hsdes.intel.com/resource/16012845721","16012845721")</f>
    </nc>
    <odxf>
      <font>
        <u val="none"/>
        <color theme="0"/>
      </font>
    </odxf>
    <ndxf>
      <font>
        <u/>
        <color theme="10"/>
      </font>
    </ndxf>
  </rcc>
  <rcc rId="6219" sId="2" odxf="1" dxf="1">
    <oc r="A366">
      <f>HYPERLINK("https://hsdes.intel.com/resource/16012847945","16012847945")</f>
    </oc>
    <nc r="A366">
      <f>HYPERLINK("https://hsdes.intel.com/resource/16012847945","16012847945")</f>
    </nc>
    <odxf>
      <font>
        <u val="none"/>
        <color theme="0"/>
      </font>
    </odxf>
    <ndxf>
      <font>
        <u/>
        <color theme="10"/>
      </font>
    </ndxf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0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cc rId="6221" sId="2" numFmtId="19">
    <nc r="M539">
      <v>44816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2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cc rId="6223" sId="2" numFmtId="19">
    <nc r="M538">
      <v>44816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4" sId="2">
    <nc r="L43" t="inlineStr">
      <is>
        <t>automation(values are not  getting)</t>
      </is>
    </nc>
  </rcc>
  <rcc rId="6225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6226" sId="2" numFmtId="19">
    <nc r="M69">
      <v>44816</v>
    </nc>
  </rcc>
  <rcc rId="6227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6228" sId="2" numFmtId="19">
    <nc r="M247">
      <v>44816</v>
    </nc>
  </rcc>
  <rcc rId="6229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fmt sheetId="2" sqref="I249">
    <dxf>
      <fill>
        <patternFill patternType="none">
          <fgColor indexed="64"/>
          <bgColor indexed="65"/>
        </patternFill>
      </fill>
    </dxf>
  </rfmt>
  <rcc rId="6230" sId="2" numFmtId="19">
    <nc r="M249">
      <v>44816</v>
    </nc>
  </rcc>
  <rcc rId="6231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6232" sId="2" numFmtId="19">
    <nc r="M496">
      <v>44816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 odxf="1" dxf="1">
    <oc r="B303">
      <f>HYPERLINK("https://hsdes.intel.com/resource/14013178263","14013178263")</f>
    </oc>
    <nc r="B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3" sId="2" numFmtId="19">
    <nc r="M321">
      <v>44816</v>
    </nc>
  </rcc>
  <rcc rId="6234" sId="2" numFmtId="19">
    <nc r="M322">
      <v>44816</v>
    </nc>
  </rcc>
  <rcc rId="6235" sId="2" numFmtId="19">
    <oc r="L321">
      <v>44816</v>
    </oc>
    <nc r="L321"/>
  </rcc>
  <rcc rId="6236" sId="2" numFmtId="19">
    <oc r="L322">
      <v>44816</v>
    </oc>
    <nc r="L322"/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7" sId="2">
    <oc r="J442" t="inlineStr">
      <is>
        <t>Harshitha</t>
      </is>
    </oc>
    <nc r="J442" t="inlineStr">
      <is>
        <t>vishnu</t>
      </is>
    </nc>
  </rcc>
  <rcc rId="6238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  <rcc rId="6239" sId="2" numFmtId="19">
    <nc r="M442">
      <v>44816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0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cc rId="6241" sId="2" numFmtId="19">
    <nc r="M289">
      <v>44816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2" sId="2" odxf="1" dxf="1">
    <oc r="A367">
      <f>HYPERLINK("https://hsdes.intel.com/resource/16012847938","16012847938")</f>
    </oc>
    <nc r="A367">
      <f>HYPERLINK("https://hsdes.intel.com/resource/16012847938","16012847938")</f>
    </nc>
    <odxf>
      <font>
        <u val="none"/>
        <color theme="0"/>
      </font>
    </odxf>
    <ndxf>
      <font>
        <u/>
        <color theme="10"/>
      </font>
    </ndxf>
  </rcc>
  <rcc rId="6243" sId="2" odxf="1" dxf="1">
    <oc r="A363">
      <f>HYPERLINK("https://hsdes.intel.com/resource/14013156689","14013156689")</f>
    </oc>
    <nc r="A363">
      <f>HYPERLINK("https://hsdes.intel.com/resource/14013156689","14013156689")</f>
    </nc>
    <odxf>
      <font>
        <u val="none"/>
        <color theme="0"/>
      </font>
    </odxf>
    <ndxf>
      <font>
        <u/>
        <color theme="10"/>
      </font>
    </ndxf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4" sId="2">
    <nc r="L401" t="inlineStr">
      <is>
        <t>verified in mmio</t>
      </is>
    </nc>
  </rcc>
  <rfmt sheetId="2" sqref="L401">
    <dxf>
      <fill>
        <patternFill patternType="none">
          <fgColor indexed="64"/>
          <bgColor indexed="65"/>
        </patternFill>
      </fill>
    </dxf>
  </rfmt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5" sId="2">
    <oc r="O367" t="inlineStr">
      <is>
        <t>Medium</t>
      </is>
    </oc>
    <nc r="O367" t="inlineStr">
      <is>
        <t>S</t>
      </is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6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>
    <oc r="I250" t="inlineStr">
      <is>
        <t>Passed</t>
      </is>
    </oc>
    <nc r="I250"/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0" sId="2">
    <oc r="L250" t="inlineStr">
      <is>
        <t>temp</t>
      </is>
    </oc>
    <nc r="L250" t="inlineStr">
      <is>
        <t>cTDP Si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3" sId="2" numFmtId="19">
    <nc r="M108">
      <v>44816</v>
    </nc>
  </rcc>
  <rcc rId="6254" sId="2" numFmtId="19">
    <nc r="M158">
      <v>44816</v>
    </nc>
  </rcc>
  <rcc rId="6255" sId="2" numFmtId="19">
    <nc r="M328">
      <v>44816</v>
    </nc>
  </rcc>
  <rcc rId="6256" sId="2" numFmtId="19">
    <nc r="M386">
      <v>44816</v>
    </nc>
  </rcc>
  <rcc rId="6257" sId="2" numFmtId="19">
    <nc r="M417">
      <v>44816</v>
    </nc>
  </rcc>
  <rcc rId="6258" sId="2">
    <oc r="C386" t="inlineStr">
      <is>
        <t>Verify multiple global reset functionality cycles check in SUT with Debug BIOS\</t>
      </is>
    </oc>
    <nc r="C386" t="inlineStr">
      <is>
        <t>Verify multiple global reset functionality cycles check in SUT with Debug BIOS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2">
    <nc r="J57" t="inlineStr">
      <is>
        <t>Ramya</t>
      </is>
    </nc>
  </rcc>
  <rfmt sheetId="2" sqref="J57">
    <dxf>
      <fill>
        <patternFill patternType="none">
          <fgColor indexed="64"/>
          <bgColor indexed="65"/>
        </patternFill>
      </fill>
    </dxf>
  </rfmt>
  <rcc rId="264" sId="2">
    <nc r="J62" t="inlineStr">
      <is>
        <t>Ramya</t>
      </is>
    </nc>
  </rcc>
  <rcc rId="265" sId="2">
    <nc r="J69" t="inlineStr">
      <is>
        <t>Ramya</t>
      </is>
    </nc>
  </rcc>
  <rcc rId="266" sId="2">
    <nc r="J105" t="inlineStr">
      <is>
        <t>Ramya</t>
      </is>
    </nc>
  </rcc>
  <rcc rId="267" sId="2">
    <nc r="J106" t="inlineStr">
      <is>
        <t>Ramya</t>
      </is>
    </nc>
  </rcc>
  <rcc rId="268" sId="2">
    <nc r="J107" t="inlineStr">
      <is>
        <t>Ramya</t>
      </is>
    </nc>
  </rcc>
  <rcc rId="269" sId="2">
    <nc r="J120" t="inlineStr">
      <is>
        <t>Ramya</t>
      </is>
    </nc>
  </rcc>
  <rcc rId="270" sId="2">
    <nc r="J121" t="inlineStr">
      <is>
        <t>Ramya</t>
      </is>
    </nc>
  </rcc>
  <rcc rId="271" sId="2">
    <nc r="J124" t="inlineStr">
      <is>
        <t>Ramya</t>
      </is>
    </nc>
  </rcc>
  <rcc rId="272" sId="2">
    <nc r="J125" t="inlineStr">
      <is>
        <t>Ramya</t>
      </is>
    </nc>
  </rcc>
  <rcc rId="273" sId="2">
    <nc r="J127" t="inlineStr">
      <is>
        <t>Ramya</t>
      </is>
    </nc>
  </rcc>
  <rcc rId="274" sId="2">
    <nc r="J130" t="inlineStr">
      <is>
        <t>Ramya</t>
      </is>
    </nc>
  </rcc>
  <rcc rId="275" sId="2">
    <nc r="J131" t="inlineStr">
      <is>
        <t>Ramya</t>
      </is>
    </nc>
  </rcc>
  <rcc rId="276" sId="2">
    <nc r="J133" t="inlineStr">
      <is>
        <t>Ramya</t>
      </is>
    </nc>
  </rcc>
  <rcc rId="277" sId="2">
    <nc r="J134" t="inlineStr">
      <is>
        <t>Ramya</t>
      </is>
    </nc>
  </rcc>
  <rcc rId="278" sId="2">
    <nc r="J135" t="inlineStr">
      <is>
        <t>Ramya</t>
      </is>
    </nc>
  </rcc>
  <rcc rId="279" sId="2">
    <nc r="J136" t="inlineStr">
      <is>
        <t>Ramya</t>
      </is>
    </nc>
  </rcc>
  <rcc rId="280" sId="2">
    <nc r="J137" t="inlineStr">
      <is>
        <t>Ramya</t>
      </is>
    </nc>
  </rcc>
  <rcc rId="281" sId="2">
    <nc r="J138" t="inlineStr">
      <is>
        <t>Ramya</t>
      </is>
    </nc>
  </rcc>
  <rcc rId="282" sId="2">
    <nc r="J139" t="inlineStr">
      <is>
        <t>Ramya</t>
      </is>
    </nc>
  </rcc>
  <rcc rId="283" sId="2">
    <nc r="J140" t="inlineStr">
      <is>
        <t>Ramya</t>
      </is>
    </nc>
  </rcc>
  <rcc rId="284" sId="2">
    <nc r="J141" t="inlineStr">
      <is>
        <t>Ramya</t>
      </is>
    </nc>
  </rcc>
  <rcc rId="285" sId="2">
    <nc r="J142" t="inlineStr">
      <is>
        <t>Ramya</t>
      </is>
    </nc>
  </rcc>
  <rcc rId="286" sId="2">
    <nc r="J143" t="inlineStr">
      <is>
        <t>Ramya</t>
      </is>
    </nc>
  </rcc>
  <rcc rId="287" sId="2">
    <nc r="J144" t="inlineStr">
      <is>
        <t>Ramya</t>
      </is>
    </nc>
  </rcc>
  <rcc rId="288" sId="2">
    <nc r="J145" t="inlineStr">
      <is>
        <t>Ramya</t>
      </is>
    </nc>
  </rcc>
  <rcc rId="289" sId="2">
    <nc r="J146" t="inlineStr">
      <is>
        <t>Ramya</t>
      </is>
    </nc>
  </rcc>
  <rcc rId="290" sId="2">
    <nc r="J147" t="inlineStr">
      <is>
        <t>Ramya</t>
      </is>
    </nc>
  </rcc>
  <rcc rId="291" sId="2">
    <nc r="J149" t="inlineStr">
      <is>
        <t>Ramya</t>
      </is>
    </nc>
  </rcc>
  <rcc rId="292" sId="2">
    <nc r="J153" t="inlineStr">
      <is>
        <t>Ramya</t>
      </is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none">
          <bgColor auto="1"/>
        </patternFill>
      </fill>
    </dxf>
  </rfmt>
  <rfmt sheetId="2" sqref="C443">
    <dxf>
      <fill>
        <patternFill patternType="none">
          <bgColor auto="1"/>
        </patternFill>
      </fill>
    </dxf>
  </rfmt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437:H438" start="0" length="0">
    <dxf>
      <border>
        <left style="thin">
          <color indexed="64"/>
        </left>
      </border>
    </dxf>
  </rfmt>
  <rfmt sheetId="2" sqref="H437" start="0" length="0">
    <dxf>
      <border>
        <top style="thin">
          <color indexed="64"/>
        </top>
      </border>
    </dxf>
  </rfmt>
  <rfmt sheetId="2" sqref="H437:H438" start="0" length="0">
    <dxf>
      <border>
        <right style="thin">
          <color indexed="64"/>
        </right>
      </border>
    </dxf>
  </rfmt>
  <rfmt sheetId="2" sqref="H438" start="0" length="0">
    <dxf>
      <border>
        <bottom style="thin">
          <color indexed="64"/>
        </bottom>
      </border>
    </dxf>
  </rfmt>
  <rfmt sheetId="2" sqref="H44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7:H458" start="0" length="0">
    <dxf>
      <border>
        <left style="thin">
          <color indexed="64"/>
        </left>
      </border>
    </dxf>
  </rfmt>
  <rfmt sheetId="2" sqref="H457" start="0" length="0">
    <dxf>
      <border>
        <top style="thin">
          <color indexed="64"/>
        </top>
      </border>
    </dxf>
  </rfmt>
  <rfmt sheetId="2" sqref="H457:H458" start="0" length="0">
    <dxf>
      <border>
        <right style="thin">
          <color indexed="64"/>
        </right>
      </border>
    </dxf>
  </rfmt>
  <rfmt sheetId="2" sqref="H458" start="0" length="0">
    <dxf>
      <border>
        <bottom style="thin">
          <color indexed="64"/>
        </bottom>
      </border>
    </dxf>
  </rfmt>
  <rfmt sheetId="2" sqref="H462:H463" start="0" length="0">
    <dxf>
      <border>
        <left style="thin">
          <color indexed="64"/>
        </left>
      </border>
    </dxf>
  </rfmt>
  <rfmt sheetId="2" sqref="H462" start="0" length="0">
    <dxf>
      <border>
        <top style="thin">
          <color indexed="64"/>
        </top>
      </border>
    </dxf>
  </rfmt>
  <rfmt sheetId="2" sqref="H462:H463" start="0" length="0">
    <dxf>
      <border>
        <right style="thin">
          <color indexed="64"/>
        </right>
      </border>
    </dxf>
  </rfmt>
  <rfmt sheetId="2" sqref="H463" start="0" length="0">
    <dxf>
      <border>
        <bottom style="thin">
          <color indexed="64"/>
        </bottom>
      </border>
    </dxf>
  </rfmt>
  <rfmt sheetId="2" sqref="H50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3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4:H626" start="0" length="0">
    <dxf>
      <border>
        <left style="thin">
          <color indexed="64"/>
        </left>
      </border>
    </dxf>
  </rfmt>
  <rfmt sheetId="2" sqref="H624" start="0" length="0">
    <dxf>
      <border>
        <top style="thin">
          <color indexed="64"/>
        </top>
      </border>
    </dxf>
  </rfmt>
  <rfmt sheetId="2" sqref="H624:H626" start="0" length="0">
    <dxf>
      <border>
        <right style="thin">
          <color indexed="64"/>
        </right>
      </border>
    </dxf>
  </rfmt>
  <rfmt sheetId="2" sqref="H626" start="0" length="0">
    <dxf>
      <border>
        <bottom style="thin">
          <color indexed="64"/>
        </bottom>
      </border>
    </dxf>
  </rfmt>
  <rfmt sheetId="2" sqref="H437:H438 H443 H450 H457:H458 H462:H463 H501 H531 H556 H558 H624:H6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H437:H438" start="0" length="0">
    <dxf>
      <border>
        <left/>
      </border>
    </dxf>
  </rfmt>
  <rfmt sheetId="2" sqref="H437" start="0" length="0">
    <dxf>
      <border>
        <top/>
      </border>
    </dxf>
  </rfmt>
  <rfmt sheetId="2" sqref="H437:H438" start="0" length="0">
    <dxf>
      <border>
        <right/>
      </border>
    </dxf>
  </rfmt>
  <rfmt sheetId="2" sqref="H438" start="0" length="0">
    <dxf>
      <border>
        <bottom/>
      </border>
    </dxf>
  </rfmt>
  <rfmt sheetId="2" sqref="H443" start="0" length="0">
    <dxf>
      <border>
        <left/>
        <right/>
        <top/>
        <bottom/>
      </border>
    </dxf>
  </rfmt>
  <rfmt sheetId="2" sqref="H450" start="0" length="0">
    <dxf>
      <border>
        <left/>
        <right/>
        <top/>
        <bottom/>
      </border>
    </dxf>
  </rfmt>
  <rfmt sheetId="2" sqref="H457:H458" start="0" length="0">
    <dxf>
      <border>
        <left/>
      </border>
    </dxf>
  </rfmt>
  <rfmt sheetId="2" sqref="H457" start="0" length="0">
    <dxf>
      <border>
        <top/>
      </border>
    </dxf>
  </rfmt>
  <rfmt sheetId="2" sqref="H457:H458" start="0" length="0">
    <dxf>
      <border>
        <right/>
      </border>
    </dxf>
  </rfmt>
  <rfmt sheetId="2" sqref="H458" start="0" length="0">
    <dxf>
      <border>
        <bottom/>
      </border>
    </dxf>
  </rfmt>
  <rfmt sheetId="2" sqref="H462:H463" start="0" length="0">
    <dxf>
      <border>
        <left/>
      </border>
    </dxf>
  </rfmt>
  <rfmt sheetId="2" sqref="H462" start="0" length="0">
    <dxf>
      <border>
        <top/>
      </border>
    </dxf>
  </rfmt>
  <rfmt sheetId="2" sqref="H462:H463" start="0" length="0">
    <dxf>
      <border>
        <right/>
      </border>
    </dxf>
  </rfmt>
  <rfmt sheetId="2" sqref="H463" start="0" length="0">
    <dxf>
      <border>
        <bottom/>
      </border>
    </dxf>
  </rfmt>
  <rfmt sheetId="2" sqref="H501" start="0" length="0">
    <dxf>
      <border>
        <left/>
        <right/>
        <top/>
        <bottom/>
      </border>
    </dxf>
  </rfmt>
  <rfmt sheetId="2" sqref="H531" start="0" length="0">
    <dxf>
      <border>
        <left/>
        <right/>
        <top/>
        <bottom/>
      </border>
    </dxf>
  </rfmt>
  <rfmt sheetId="2" sqref="H556" start="0" length="0">
    <dxf>
      <border>
        <left/>
        <right/>
        <top/>
        <bottom/>
      </border>
    </dxf>
  </rfmt>
  <rfmt sheetId="2" sqref="H558" start="0" length="0">
    <dxf>
      <border>
        <left/>
        <right/>
        <top/>
        <bottom/>
      </border>
    </dxf>
  </rfmt>
  <rfmt sheetId="2" sqref="H624:H626" start="0" length="0">
    <dxf>
      <border>
        <left/>
      </border>
    </dxf>
  </rfmt>
  <rfmt sheetId="2" sqref="H624" start="0" length="0">
    <dxf>
      <border>
        <top/>
      </border>
    </dxf>
  </rfmt>
  <rfmt sheetId="2" sqref="H624:H626" start="0" length="0">
    <dxf>
      <border>
        <right/>
      </border>
    </dxf>
  </rfmt>
  <rfmt sheetId="2" sqref="H626" start="0" length="0">
    <dxf>
      <border>
        <bottom/>
      </border>
    </dxf>
  </rfmt>
  <rfmt sheetId="2" sqref="H437:H438 H443 H450 H457:H458 H462:H463 H501 H531 H556 H558 H624:H626">
    <dxf>
      <border>
        <top/>
        <bottom/>
        <horizontal/>
      </border>
    </dxf>
  </rfmt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6260" sId="2">
    <nc r="I59" t="inlineStr">
      <is>
        <t>passed</t>
      </is>
    </nc>
  </rcc>
  <rfmt sheetId="2" sqref="I59">
    <dxf>
      <fill>
        <patternFill patternType="none">
          <fgColor indexed="64"/>
          <bgColor indexed="65"/>
        </patternFill>
      </fill>
    </dxf>
  </rfmt>
  <rcc rId="6261" sId="2">
    <oc r="J58" t="inlineStr">
      <is>
        <t>Harshitha</t>
      </is>
    </oc>
    <nc r="J58" t="inlineStr">
      <is>
        <t>Savitha</t>
      </is>
    </nc>
  </rcc>
  <rcc rId="6262" sId="2">
    <oc r="J59" t="inlineStr">
      <is>
        <t>Harshitha</t>
      </is>
    </oc>
    <nc r="J59" t="inlineStr">
      <is>
        <t>Savitha</t>
      </is>
    </nc>
  </rcc>
  <rcc rId="6263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6264" sId="2">
    <nc r="I364" t="inlineStr">
      <is>
        <t>passed</t>
      </is>
    </nc>
  </rcc>
  <rcc rId="6265" sId="2">
    <nc r="I365" t="inlineStr">
      <is>
        <t>passed</t>
      </is>
    </nc>
  </rcc>
  <rcc rId="6266" sId="2">
    <nc r="I366" t="inlineStr">
      <is>
        <t>passed</t>
      </is>
    </nc>
  </rcc>
  <rcc rId="6267" sId="2">
    <nc r="I367" t="inlineStr">
      <is>
        <t>passed</t>
      </is>
    </nc>
  </rcc>
  <rcc rId="6268" sId="2" numFmtId="19">
    <nc r="M58">
      <v>44817</v>
    </nc>
  </rcc>
  <rcc rId="6269" sId="2" numFmtId="19">
    <nc r="M59">
      <v>44817</v>
    </nc>
  </rcc>
  <rcc rId="6270" sId="2" numFmtId="19">
    <nc r="M363">
      <v>44817</v>
    </nc>
  </rcc>
  <rcc rId="6271" sId="2" numFmtId="19">
    <nc r="M364">
      <v>44817</v>
    </nc>
  </rcc>
  <rcc rId="6272" sId="2" numFmtId="19">
    <nc r="M365">
      <v>44817</v>
    </nc>
  </rcc>
  <rcc rId="6273" sId="2" numFmtId="19">
    <nc r="M366">
      <v>44817</v>
    </nc>
  </rcc>
  <rcc rId="6274" sId="2" numFmtId="19">
    <nc r="M367">
      <v>44817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2">
    <nc r="I117" t="inlineStr">
      <is>
        <t>passed</t>
      </is>
    </nc>
  </rcc>
  <rfmt sheetId="2" sqref="I117">
    <dxf>
      <fill>
        <patternFill patternType="none">
          <fgColor indexed="64"/>
          <bgColor indexed="65"/>
        </patternFill>
      </fill>
    </dxf>
  </rfmt>
  <rcc rId="6278" sId="2">
    <oc r="J117" t="inlineStr">
      <is>
        <t>Vishnu</t>
      </is>
    </oc>
    <nc r="J117" t="inlineStr">
      <is>
        <t>Savitha</t>
      </is>
    </nc>
  </rcc>
  <rcc rId="6279" sId="2" numFmtId="19">
    <nc r="M117">
      <v>44817</v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0" sId="2">
    <oc r="J250" t="inlineStr">
      <is>
        <t>Aishwarya</t>
      </is>
    </oc>
    <nc r="J250" t="inlineStr">
      <is>
        <t>Savitha</t>
      </is>
    </nc>
  </rcc>
  <rcc rId="6281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6282" sId="2">
    <oc r="L250" t="inlineStr">
      <is>
        <t>cTDP Si</t>
      </is>
    </oc>
    <nc r="L250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3" sId="2" numFmtId="19">
    <nc r="M250">
      <v>44817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4" sId="2">
    <oc r="J265" t="inlineStr">
      <is>
        <t>Priyanka</t>
      </is>
    </oc>
    <nc r="J265" t="inlineStr">
      <is>
        <t>Savitha</t>
      </is>
    </nc>
  </rcc>
  <rcc rId="6285" sId="2">
    <oc r="J266" t="inlineStr">
      <is>
        <t>Harshitha</t>
      </is>
    </oc>
    <nc r="J266" t="inlineStr">
      <is>
        <t>Savitha</t>
      </is>
    </nc>
  </rcc>
  <rcc rId="6286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628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6288" sId="2" numFmtId="19">
    <nc r="M265">
      <v>44817</v>
    </nc>
  </rcc>
  <rcc rId="6289" sId="2" numFmtId="19">
    <nc r="M266">
      <v>44817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0" sId="2">
    <oc r="J558" t="inlineStr">
      <is>
        <t>Vishnu</t>
      </is>
    </oc>
    <nc r="J558" t="inlineStr">
      <is>
        <t>Savitha</t>
      </is>
    </nc>
  </rcc>
  <rcc rId="6291" sId="2">
    <nc r="I558" t="inlineStr">
      <is>
        <t>Passed</t>
      </is>
    </nc>
  </rcc>
  <rfmt sheetId="2" sqref="I55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2" sId="2" numFmtId="19">
    <nc r="M558">
      <v>44817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3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4" sId="2">
    <oc r="J463" t="inlineStr">
      <is>
        <t>Priyanka</t>
      </is>
    </oc>
    <nc r="J463" t="inlineStr">
      <is>
        <t>Savitha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</dxf>
  </rfmt>
  <rcc rId="15" sId="2" numFmtId="19">
    <nc r="M516">
      <v>44741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2">
    <nc r="J181" t="inlineStr">
      <is>
        <t>Gopika</t>
      </is>
    </nc>
  </rcc>
  <rfmt sheetId="2" sqref="J181">
    <dxf>
      <fill>
        <patternFill patternType="none">
          <fgColor indexed="64"/>
          <bgColor indexed="65"/>
        </patternFill>
      </fill>
    </dxf>
  </rfmt>
  <rfmt sheetId="2" sqref="J181">
    <dxf>
      <fill>
        <patternFill patternType="none">
          <fgColor indexed="64"/>
          <bgColor indexed="65"/>
        </patternFill>
      </fill>
    </dxf>
  </rfmt>
  <rcc rId="294" sId="2">
    <nc r="J183" t="inlineStr">
      <is>
        <t>Gopika</t>
      </is>
    </nc>
  </rcc>
  <rcc rId="295" sId="2">
    <nc r="J185" t="inlineStr">
      <is>
        <t>Gopika</t>
      </is>
    </nc>
  </rcc>
  <rcc rId="296" sId="2">
    <nc r="J201" t="inlineStr">
      <is>
        <t>Gopika</t>
      </is>
    </nc>
  </rcc>
  <rcc rId="297" sId="2">
    <nc r="J209" t="inlineStr">
      <is>
        <t>Gopika</t>
      </is>
    </nc>
  </rcc>
  <rcc rId="298" sId="2">
    <nc r="J210" t="inlineStr">
      <is>
        <t>Gopika</t>
      </is>
    </nc>
  </rcc>
  <rcc rId="299" sId="2">
    <nc r="J211" t="inlineStr">
      <is>
        <t>Gopika</t>
      </is>
    </nc>
  </rcc>
  <rcc rId="300" sId="2">
    <nc r="J212" t="inlineStr">
      <is>
        <t>Gopika</t>
      </is>
    </nc>
  </rcc>
  <rcc rId="301" sId="2">
    <nc r="J213" t="inlineStr">
      <is>
        <t>Gopika</t>
      </is>
    </nc>
  </rcc>
  <rcc rId="302" sId="2">
    <nc r="J214" t="inlineStr">
      <is>
        <t>Gopika</t>
      </is>
    </nc>
  </rcc>
  <rcc rId="303" sId="2">
    <nc r="J260" t="inlineStr">
      <is>
        <t>Gopika</t>
      </is>
    </nc>
  </rcc>
  <rcc rId="304" sId="2">
    <nc r="J261" t="inlineStr">
      <is>
        <t>Gopika</t>
      </is>
    </nc>
  </rcc>
  <rcc rId="305" sId="2">
    <nc r="J262" t="inlineStr">
      <is>
        <t>Gopika</t>
      </is>
    </nc>
  </rcc>
  <rcc rId="306" sId="2">
    <nc r="J263" t="inlineStr">
      <is>
        <t>Gopika</t>
      </is>
    </nc>
  </rcc>
  <rcc rId="307" sId="2">
    <nc r="J264" t="inlineStr">
      <is>
        <t>Gopika</t>
      </is>
    </nc>
  </rcc>
  <rcc rId="308" sId="2">
    <nc r="J267" t="inlineStr">
      <is>
        <t>Gopika</t>
      </is>
    </nc>
  </rcc>
  <rcc rId="309" sId="2">
    <nc r="J268" t="inlineStr">
      <is>
        <t>Gopika</t>
      </is>
    </nc>
  </rcc>
  <rcc rId="310" sId="2">
    <nc r="J272" t="inlineStr">
      <is>
        <t>Gopika</t>
      </is>
    </nc>
  </rcc>
  <rcc rId="311" sId="2">
    <nc r="J273" t="inlineStr">
      <is>
        <t>Gopika</t>
      </is>
    </nc>
  </rcc>
  <rcc rId="312" sId="2">
    <nc r="J275" t="inlineStr">
      <is>
        <t>Gopika</t>
      </is>
    </nc>
  </rcc>
  <rcc rId="313" sId="2">
    <nc r="J276" t="inlineStr">
      <is>
        <t>Gopika</t>
      </is>
    </nc>
  </rcc>
  <rcc rId="314" sId="2">
    <nc r="J280" t="inlineStr">
      <is>
        <t>Gopika</t>
      </is>
    </nc>
  </rcc>
  <rcc rId="315" sId="2">
    <nc r="J281" t="inlineStr">
      <is>
        <t>Gopika</t>
      </is>
    </nc>
  </rcc>
  <rcc rId="316" sId="2">
    <nc r="J282" t="inlineStr">
      <is>
        <t>Gopika</t>
      </is>
    </nc>
  </rcc>
  <rcc rId="317" sId="2">
    <nc r="J290" t="inlineStr">
      <is>
        <t>Gopika</t>
      </is>
    </nc>
  </rcc>
  <rcc rId="318" sId="2">
    <nc r="J293" t="inlineStr">
      <is>
        <t>Gopika</t>
      </is>
    </nc>
  </rcc>
  <rcc rId="319" sId="2">
    <nc r="J294" t="inlineStr">
      <is>
        <t>Gopika</t>
      </is>
    </nc>
  </rcc>
  <rcc rId="320" sId="2">
    <nc r="J295" t="inlineStr">
      <is>
        <t>Gopika</t>
      </is>
    </nc>
  </rcc>
  <rcc rId="321" sId="2">
    <nc r="J296" t="inlineStr">
      <is>
        <t>Gopika</t>
      </is>
    </nc>
  </rcc>
  <rcc rId="322" sId="2">
    <nc r="J297" t="inlineStr">
      <is>
        <t>Gopika</t>
      </is>
    </nc>
  </rcc>
  <rcc rId="323" sId="2">
    <nc r="J300" t="inlineStr">
      <is>
        <t>Gopika</t>
      </is>
    </nc>
  </rcc>
  <rcc rId="324" sId="2">
    <nc r="J301" t="inlineStr">
      <is>
        <t>Gopika</t>
      </is>
    </nc>
  </rcc>
  <rcc rId="325" sId="2">
    <nc r="J302" t="inlineStr">
      <is>
        <t>Gopika</t>
      </is>
    </nc>
  </rcc>
  <rcc rId="326" sId="2">
    <nc r="J317" t="inlineStr">
      <is>
        <t>Gopika</t>
      </is>
    </nc>
  </rcc>
  <rcc rId="327" sId="2">
    <nc r="J318" t="inlineStr">
      <is>
        <t>Gopika</t>
      </is>
    </nc>
  </rcc>
  <rcc rId="328" sId="2">
    <nc r="J319" t="inlineStr">
      <is>
        <t>Gopika</t>
      </is>
    </nc>
  </rcc>
  <rcc rId="329" sId="2">
    <nc r="J320" t="inlineStr">
      <is>
        <t>Gopika</t>
      </is>
    </nc>
  </rcc>
  <rcc rId="330" sId="2">
    <nc r="J324" t="inlineStr">
      <is>
        <t>Gopika</t>
      </is>
    </nc>
  </rcc>
  <rcc rId="331" sId="2">
    <nc r="J328" t="inlineStr">
      <is>
        <t>Gopika</t>
      </is>
    </nc>
  </rcc>
  <rcc rId="332" sId="2">
    <nc r="J340" t="inlineStr">
      <is>
        <t>Gopika</t>
      </is>
    </nc>
  </rcc>
  <rcc rId="333" sId="2">
    <nc r="J343" t="inlineStr">
      <is>
        <t>Gopika</t>
      </is>
    </nc>
  </rcc>
  <rcc rId="334" sId="2">
    <nc r="J344" t="inlineStr">
      <is>
        <t>Gopika</t>
      </is>
    </nc>
  </rcc>
  <rcc rId="335" sId="2">
    <nc r="J345" t="inlineStr">
      <is>
        <t>Gopika</t>
      </is>
    </nc>
  </rcc>
  <rcc rId="336" sId="2">
    <nc r="J346" t="inlineStr">
      <is>
        <t>Gopika</t>
      </is>
    </nc>
  </rcc>
  <rcc rId="337" sId="2">
    <nc r="J347" t="inlineStr">
      <is>
        <t>Gopika</t>
      </is>
    </nc>
  </rcc>
  <rcc rId="338" sId="2">
    <nc r="J348" t="inlineStr">
      <is>
        <t>Gopika</t>
      </is>
    </nc>
  </rcc>
  <rcc rId="339" sId="2">
    <nc r="J349" t="inlineStr">
      <is>
        <t>Gopika</t>
      </is>
    </nc>
  </rcc>
  <rcc rId="340" sId="2">
    <nc r="J350" t="inlineStr">
      <is>
        <t>Gopika</t>
      </is>
    </nc>
  </rcc>
  <rcc rId="341" sId="2">
    <nc r="J351" t="inlineStr">
      <is>
        <t>Gopika</t>
      </is>
    </nc>
  </rcc>
  <rcc rId="342" sId="2">
    <nc r="J391" t="inlineStr">
      <is>
        <t>Gopika</t>
      </is>
    </nc>
  </rcc>
  <rcc rId="343" sId="2">
    <nc r="J406" t="inlineStr">
      <is>
        <t>Gopika</t>
      </is>
    </nc>
  </rcc>
  <rcc rId="344" sId="2">
    <nc r="J410" t="inlineStr">
      <is>
        <t>Gopika</t>
      </is>
    </nc>
  </rcc>
  <rcc rId="345" sId="2">
    <nc r="J416" t="inlineStr">
      <is>
        <t>Gopika</t>
      </is>
    </nc>
  </rcc>
  <rcc rId="346" sId="2">
    <nc r="J421" t="inlineStr">
      <is>
        <t>Gopika</t>
      </is>
    </nc>
  </rcc>
  <rcc rId="347" sId="2">
    <nc r="J422" t="inlineStr">
      <is>
        <t>Gopika</t>
      </is>
    </nc>
  </rcc>
  <rcc rId="348" sId="2">
    <nc r="J423" t="inlineStr">
      <is>
        <t>Gopika</t>
      </is>
    </nc>
  </rcc>
  <rcc rId="349" sId="2">
    <nc r="J424" t="inlineStr">
      <is>
        <t>Gopika</t>
      </is>
    </nc>
  </rcc>
  <rcc rId="350" sId="2">
    <nc r="J429" t="inlineStr">
      <is>
        <t>Gopika</t>
      </is>
    </nc>
  </rcc>
  <rcc rId="351" sId="2">
    <nc r="J430" t="inlineStr">
      <is>
        <t>Gopika</t>
      </is>
    </nc>
  </rcc>
  <rcc rId="352" sId="2">
    <nc r="J464" t="inlineStr">
      <is>
        <t>Gopika</t>
      </is>
    </nc>
  </rcc>
  <rcc rId="353" sId="2">
    <nc r="J465" t="inlineStr">
      <is>
        <t>Gopika</t>
      </is>
    </nc>
  </rcc>
  <rcc rId="354" sId="2">
    <nc r="J495" t="inlineStr">
      <is>
        <t>Gopika</t>
      </is>
    </nc>
  </rcc>
  <rcc rId="355" sId="2">
    <nc r="J505" t="inlineStr">
      <is>
        <t>Gopika</t>
      </is>
    </nc>
  </rcc>
  <rcc rId="356" sId="2">
    <nc r="J530" t="inlineStr">
      <is>
        <t>Gopika</t>
      </is>
    </nc>
  </rcc>
  <rcc rId="357" sId="2">
    <nc r="J535" t="inlineStr">
      <is>
        <t>Gopika</t>
      </is>
    </nc>
  </rcc>
  <rcc rId="358" sId="2">
    <nc r="J548" t="inlineStr">
      <is>
        <t>Gopika</t>
      </is>
    </nc>
  </rcc>
  <rcc rId="359" sId="2">
    <nc r="J549" t="inlineStr">
      <is>
        <t>Gopika</t>
      </is>
    </nc>
  </rcc>
  <rcc rId="360" sId="2">
    <nc r="J550" t="inlineStr">
      <is>
        <t>Gopika</t>
      </is>
    </nc>
  </rcc>
  <rcc rId="361" sId="2">
    <nc r="J558" t="inlineStr">
      <is>
        <t>Gopika</t>
      </is>
    </nc>
  </rcc>
  <rcc rId="362" sId="2">
    <nc r="J596" t="inlineStr">
      <is>
        <t>Gopika</t>
      </is>
    </nc>
  </rcc>
  <rcc rId="363" sId="2">
    <nc r="J597" t="inlineStr">
      <is>
        <t>Gopika</t>
      </is>
    </nc>
  </rcc>
  <rcc rId="364" sId="2">
    <nc r="J598" t="inlineStr">
      <is>
        <t>Gopika</t>
      </is>
    </nc>
  </rcc>
  <rcc rId="365" sId="2">
    <nc r="J599" t="inlineStr">
      <is>
        <t>Gopika</t>
      </is>
    </nc>
  </rcc>
  <rcc rId="366" sId="2">
    <nc r="J607" t="inlineStr">
      <is>
        <t>Gopika</t>
      </is>
    </nc>
  </rcc>
  <rcc rId="367" sId="2">
    <nc r="J621" t="inlineStr">
      <is>
        <t>Gopika</t>
      </is>
    </nc>
  </rcc>
  <rcc rId="368" sId="2">
    <nc r="J622" t="inlineStr">
      <is>
        <t>Gopika</t>
      </is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5" sId="2" numFmtId="19">
    <nc r="M139">
      <v>44817</v>
    </nc>
  </rcc>
  <rcc rId="6296" sId="2" numFmtId="19">
    <nc r="M463">
      <v>44817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9" sId="2">
    <oc r="J363" t="inlineStr">
      <is>
        <t>Harshitha</t>
      </is>
    </oc>
    <nc r="J363" t="inlineStr">
      <is>
        <t>Savitha</t>
      </is>
    </nc>
  </rcc>
  <rcc rId="6300" sId="2">
    <oc r="J364" t="inlineStr">
      <is>
        <t>Harshitha</t>
      </is>
    </oc>
    <nc r="J364" t="inlineStr">
      <is>
        <t>Savitha</t>
      </is>
    </nc>
  </rcc>
  <rcc rId="6301" sId="2">
    <oc r="J365" t="inlineStr">
      <is>
        <t>Harshitha</t>
      </is>
    </oc>
    <nc r="J365" t="inlineStr">
      <is>
        <t>Savitha</t>
      </is>
    </nc>
  </rcc>
  <rcc rId="6302" sId="2">
    <oc r="J366" t="inlineStr">
      <is>
        <t>Harshitha</t>
      </is>
    </oc>
    <nc r="J366" t="inlineStr">
      <is>
        <t>Savitha</t>
      </is>
    </nc>
  </rcc>
  <rcc rId="6303" sId="2">
    <oc r="J367" t="inlineStr">
      <is>
        <t>Harshitha</t>
      </is>
    </oc>
    <nc r="J367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06" sId="2">
    <oc r="J334" t="inlineStr">
      <is>
        <t>Harshitha</t>
      </is>
    </oc>
    <nc r="J334" t="inlineStr">
      <is>
        <t>Savitha</t>
      </is>
    </nc>
  </rcc>
  <rcc rId="6307" sId="2">
    <oc r="J400" t="inlineStr">
      <is>
        <t>Priyanka</t>
      </is>
    </oc>
    <nc r="J400" t="inlineStr">
      <is>
        <t>Savitha</t>
      </is>
    </nc>
  </rcc>
  <rcc rId="6308" sId="2">
    <oc r="J408" t="inlineStr">
      <is>
        <t>Harshitha</t>
      </is>
    </oc>
    <nc r="J408" t="inlineStr">
      <is>
        <t>Savitha</t>
      </is>
    </nc>
  </rcc>
  <rcc rId="6309" sId="2">
    <oc r="J420" t="inlineStr">
      <is>
        <t>Vishnu</t>
      </is>
    </oc>
    <nc r="J420" t="inlineStr">
      <is>
        <t>Savitha</t>
      </is>
    </nc>
  </rcc>
  <rcc rId="6310" sId="2">
    <oc r="J437" t="inlineStr">
      <is>
        <t>Vishnu</t>
      </is>
    </oc>
    <nc r="J437" t="inlineStr">
      <is>
        <t>Savitha</t>
      </is>
    </nc>
  </rcc>
  <rcc rId="6311" sId="2">
    <nc r="I334" t="inlineStr">
      <is>
        <t>passed</t>
      </is>
    </nc>
  </rcc>
  <rfmt sheetId="2" sqref="I334">
    <dxf>
      <fill>
        <patternFill patternType="none">
          <fgColor indexed="64"/>
          <bgColor indexed="65"/>
        </patternFill>
      </fill>
    </dxf>
  </rfmt>
  <rcc rId="6312" sId="2">
    <nc r="I400" t="inlineStr">
      <is>
        <t>passed</t>
      </is>
    </nc>
  </rcc>
  <rcc rId="6313" sId="2">
    <nc r="I408" t="inlineStr">
      <is>
        <t>passed</t>
      </is>
    </nc>
  </rcc>
  <rcc rId="6314" sId="2">
    <nc r="I420" t="inlineStr">
      <is>
        <t>passed</t>
      </is>
    </nc>
  </rcc>
  <rcc rId="6315" sId="2" odxf="1" dxf="1">
    <nc r="I437" t="inlineStr">
      <is>
        <t>passed</t>
      </is>
    </nc>
    <ndxf/>
  </rcc>
  <rcc rId="6316" sId="2" numFmtId="19">
    <nc r="M334">
      <v>44817</v>
    </nc>
  </rcc>
  <rcc rId="6317" sId="2">
    <oc r="L43" t="inlineStr">
      <is>
        <t>automation(values are not  getting)</t>
      </is>
    </oc>
    <nc r="L43" t="inlineStr">
      <is>
        <t xml:space="preserve">checked with automation </t>
      </is>
    </nc>
  </rcc>
  <rcc rId="6318" sId="2">
    <nc r="I43" t="inlineStr">
      <is>
        <t>passed</t>
      </is>
    </nc>
  </rcc>
  <rfmt sheetId="2" sqref="I43">
    <dxf>
      <fill>
        <patternFill patternType="none">
          <fgColor indexed="64"/>
          <bgColor indexed="65"/>
        </patternFill>
      </fill>
    </dxf>
  </rfmt>
  <rcc rId="6319" sId="2">
    <oc r="J43" t="inlineStr">
      <is>
        <t>Priyanka</t>
      </is>
    </oc>
    <nc r="J43" t="inlineStr">
      <is>
        <t>Savitha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0" sId="2" numFmtId="19">
    <nc r="M43">
      <v>44817</v>
    </nc>
  </rcc>
  <rfmt sheetId="2" sqref="I438">
    <dxf>
      <fill>
        <patternFill patternType="none">
          <fgColor indexed="64"/>
          <bgColor indexed="65"/>
        </patternFill>
      </fill>
    </dxf>
  </rfmt>
  <rfmt sheetId="2" sqref="I4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21" sId="2">
    <oc r="J438" t="inlineStr">
      <is>
        <t>Vishnu</t>
      </is>
    </oc>
    <nc r="J438" t="inlineStr">
      <is>
        <t>Savitha</t>
      </is>
    </nc>
  </rcc>
  <rcc rId="6322" sId="2">
    <oc r="L438" t="inlineStr">
      <is>
        <t>waiting for co</t>
      </is>
    </oc>
    <nc r="L438"/>
  </rcc>
  <rcc rId="6323" sId="2" numFmtId="19">
    <nc r="M400">
      <v>44817</v>
    </nc>
  </rcc>
  <rcc rId="6324" sId="2" numFmtId="19">
    <nc r="M408">
      <v>44817</v>
    </nc>
  </rcc>
  <rcc rId="6325" sId="2" numFmtId="19">
    <nc r="M420">
      <v>44817</v>
    </nc>
  </rcc>
  <rcc rId="6326" sId="2" numFmtId="19">
    <nc r="M437">
      <v>44817</v>
    </nc>
  </rcc>
  <rcc rId="6327" sId="2" numFmtId="19">
    <nc r="M438">
      <v>44817</v>
    </nc>
  </rcc>
  <rcc rId="6328" sId="2" numFmtId="19">
    <nc r="M443">
      <v>44817</v>
    </nc>
  </rcc>
  <rcc rId="6329" sId="2" numFmtId="19">
    <nc r="M450">
      <v>44817</v>
    </nc>
  </rcc>
  <rcc rId="6330" sId="2" numFmtId="19">
    <nc r="M457">
      <v>44817</v>
    </nc>
  </rcc>
  <rcc rId="6331" sId="2" numFmtId="19">
    <nc r="M458">
      <v>44817</v>
    </nc>
  </rcc>
  <rcc rId="6332" sId="2" numFmtId="19">
    <nc r="M462">
      <v>44817</v>
    </nc>
  </rcc>
  <rcc rId="6333" sId="2" numFmtId="19">
    <nc r="M501">
      <v>44817</v>
    </nc>
  </rcc>
  <rcc rId="6334" sId="2" numFmtId="19">
    <nc r="M531">
      <v>44817</v>
    </nc>
  </rcc>
  <rcc rId="6335" sId="2" numFmtId="19">
    <nc r="M556">
      <v>44817</v>
    </nc>
  </rcc>
  <rcc rId="6336" sId="2" odxf="1" dxf="1">
    <nc r="I438" t="inlineStr">
      <is>
        <t>passed</t>
      </is>
    </nc>
    <ndxf/>
  </rcc>
  <rcc rId="6337" sId="2">
    <nc r="I443" t="inlineStr">
      <is>
        <t>passed</t>
      </is>
    </nc>
  </rcc>
  <rcc rId="6338" sId="2">
    <nc r="I450" t="inlineStr">
      <is>
        <t>passed</t>
      </is>
    </nc>
  </rcc>
  <rcc rId="6339" sId="2">
    <nc r="I457" t="inlineStr">
      <is>
        <t>passed</t>
      </is>
    </nc>
  </rcc>
  <rcc rId="6340" sId="2">
    <nc r="I458" t="inlineStr">
      <is>
        <t>passed</t>
      </is>
    </nc>
  </rcc>
  <rcc rId="6341" sId="2">
    <nc r="I462" t="inlineStr">
      <is>
        <t>passed</t>
      </is>
    </nc>
  </rcc>
  <rcc rId="6342" sId="2">
    <nc r="I501" t="inlineStr">
      <is>
        <t>passed</t>
      </is>
    </nc>
  </rcc>
  <rcc rId="6343" sId="2">
    <nc r="I531" t="inlineStr">
      <is>
        <t>passed</t>
      </is>
    </nc>
  </rcc>
  <rcc rId="6344" sId="2">
    <nc r="I556" t="inlineStr">
      <is>
        <t>passed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5" sId="2">
    <nc r="J83" t="inlineStr">
      <is>
        <t>Savitha</t>
      </is>
    </nc>
  </rcc>
  <rfmt sheetId="2" sqref="J83">
    <dxf>
      <fill>
        <patternFill patternType="none">
          <fgColor indexed="64"/>
          <bgColor indexed="65"/>
        </patternFill>
      </fill>
    </dxf>
  </rfmt>
  <rcc rId="6346" sId="2">
    <nc r="J150" t="inlineStr">
      <is>
        <t>Savitha</t>
      </is>
    </nc>
  </rcc>
  <rcc rId="6347" sId="2">
    <nc r="J155" t="inlineStr">
      <is>
        <t>Savitha</t>
      </is>
    </nc>
  </rcc>
  <rcc rId="6348" sId="2">
    <nc r="J184" t="inlineStr">
      <is>
        <t>Savitha</t>
      </is>
    </nc>
  </rcc>
  <rcc rId="6349" sId="2">
    <nc r="J330" t="inlineStr">
      <is>
        <t>Harshitha</t>
      </is>
    </nc>
  </rcc>
  <rcc rId="6350" sId="2">
    <nc r="J338" t="inlineStr">
      <is>
        <t>Harshitha</t>
      </is>
    </nc>
  </rcc>
  <rcc rId="6351" sId="2">
    <oc r="J368" t="inlineStr">
      <is>
        <t>Bhanu</t>
      </is>
    </oc>
    <nc r="J368" t="inlineStr">
      <is>
        <t>Harshitha</t>
      </is>
    </nc>
  </rcc>
  <rcc rId="6352" sId="2">
    <oc r="J369" t="inlineStr">
      <is>
        <t>Bhanu</t>
      </is>
    </oc>
    <nc r="J369" t="inlineStr">
      <is>
        <t>Harshitha</t>
      </is>
    </nc>
  </rcc>
  <rcc rId="6353" sId="2">
    <nc r="J373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1">
    <oc r="B4" t="inlineStr">
      <is>
        <t>V3275_00_314_SV2</t>
      </is>
    </oc>
    <nc r="B4" t="inlineStr">
      <is>
        <t>V3365_00_315_SV2</t>
      </is>
    </nc>
  </rcc>
  <rfmt sheetId="1" sqref="B6" start="0" length="0">
    <dxf>
      <font>
        <sz val="11"/>
        <color theme="1"/>
        <name val="Calibri"/>
        <family val="2"/>
        <scheme val="minor"/>
      </font>
    </dxf>
  </rfmt>
  <rfmt sheetId="1" sqref="B6" start="0" length="0">
    <dxf>
      <font>
        <sz val="10"/>
        <color theme="1"/>
        <name val="Segoe UI"/>
        <family val="2"/>
        <scheme val="none"/>
      </font>
    </dxf>
  </rfmt>
  <rfmt sheetId="1" xfDxf="1" sqref="B6" start="0" length="0">
    <dxf>
      <font>
        <sz val="10"/>
        <name val="Segoe UI"/>
        <scheme val="none"/>
      </font>
    </dxf>
  </rfmt>
  <rfmt sheetId="1" sqref="B6" start="0" length="2147483647">
    <dxf>
      <font>
        <b/>
      </font>
    </dxf>
  </rfmt>
  <rcc rId="6357" sId="1" odxf="1" dxf="1">
    <oc r="B6" t="inlineStr">
      <is>
        <t>ADL-M-SV2-CONS-22.16.4.29A</t>
      </is>
    </oc>
    <nc r="B6" t="inlineStr">
      <is>
        <t>ADL-M-SV2-CONS-22.34.3.50</t>
      </is>
    </nc>
    <ndxf>
      <font>
        <b val="0"/>
        <sz val="10"/>
        <name val="Segoe UI"/>
        <scheme val="none"/>
      </font>
    </ndxf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0" sId="1">
    <oc r="B4" t="inlineStr">
      <is>
        <t>V3365_00_315_SV2</t>
      </is>
    </oc>
    <nc r="B4" t="inlineStr">
      <is>
        <t>V3365_00_319_SV2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2">
    <oc r="L11" t="inlineStr">
      <is>
        <t>debug</t>
      </is>
    </oc>
    <nc r="L11"/>
  </rcc>
  <rcc rId="6366" sId="2">
    <oc r="L12" t="inlineStr">
      <is>
        <t>debug</t>
      </is>
    </oc>
    <nc r="L12"/>
  </rcc>
  <rcc rId="6367" sId="2">
    <oc r="L54" t="inlineStr">
      <is>
        <t>intel</t>
      </is>
    </oc>
    <nc r="L54"/>
  </rcc>
  <rcc rId="6368" sId="2">
    <oc r="L55" t="inlineStr">
      <is>
        <t>intel</t>
      </is>
    </oc>
    <nc r="L55"/>
  </rcc>
  <rcc rId="6369" sId="2">
    <oc r="L154" t="inlineStr">
      <is>
        <t>debug</t>
      </is>
    </oc>
    <nc r="L154"/>
  </rcc>
  <rcc rId="6370" sId="2">
    <oc r="L272" t="inlineStr">
      <is>
        <t>intel</t>
      </is>
    </oc>
    <nc r="L272"/>
  </rcc>
  <rcc rId="6371" sId="2">
    <oc r="L273" t="inlineStr">
      <is>
        <t>intel</t>
      </is>
    </oc>
    <nc r="L273"/>
  </rcc>
  <rcc rId="6372" sId="2">
    <oc r="L278" t="inlineStr">
      <is>
        <t>Embedded keyboard</t>
      </is>
    </oc>
    <nc r="L278"/>
  </rcc>
  <rcc rId="6373" sId="2">
    <oc r="L291" t="inlineStr">
      <is>
        <t>FPS</t>
      </is>
    </oc>
    <nc r="L291"/>
  </rcc>
  <rcc rId="6374" sId="2" odxf="1" dxf="1">
    <oc r="L302" t="inlineStr">
      <is>
        <t>Camera</t>
      </is>
    </oc>
    <nc r="L302"/>
    <odxf>
      <numFmt numFmtId="20" formatCode="d\-mmm\-yy"/>
    </odxf>
    <ndxf>
      <numFmt numFmtId="0" formatCode="General"/>
    </ndxf>
  </rcc>
  <rcc rId="6375" sId="2">
    <oc r="L328" t="inlineStr">
      <is>
        <t>debug</t>
      </is>
    </oc>
    <nc r="L328"/>
  </rcc>
  <rcc rId="6376" sId="2">
    <oc r="L346" t="inlineStr">
      <is>
        <t>Camera</t>
      </is>
    </oc>
    <nc r="L346"/>
  </rcc>
  <rcc rId="6377" sId="2">
    <oc r="L349" t="inlineStr">
      <is>
        <t>Camera</t>
      </is>
    </oc>
    <nc r="L349"/>
  </rcc>
  <rcc rId="6378" sId="2">
    <oc r="L386" t="inlineStr">
      <is>
        <t>debug</t>
      </is>
    </oc>
    <nc r="L386"/>
  </rcc>
  <rcc rId="6379" sId="2">
    <oc r="L417" t="inlineStr">
      <is>
        <t>debug</t>
      </is>
    </oc>
    <nc r="L417"/>
  </rcc>
  <rcc rId="6380" sId="2">
    <oc r="L530" t="inlineStr">
      <is>
        <t>intel</t>
      </is>
    </oc>
    <nc r="L530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2">
    <nc r="I303" t="inlineStr">
      <is>
        <t>passed</t>
      </is>
    </nc>
  </rcc>
  <rfmt sheetId="2" sqref="I303">
    <dxf>
      <fill>
        <patternFill patternType="none">
          <fgColor indexed="64"/>
          <bgColor indexed="65"/>
        </patternFill>
      </fill>
    </dxf>
  </rfmt>
  <rcc rId="370" sId="2" numFmtId="19">
    <nc r="M303">
      <v>44742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6" start="0" length="0">
    <dxf>
      <font>
        <sz val="10"/>
        <name val="Segoe UI"/>
        <scheme val="none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1" xfDxf="1" sqref="B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2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2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3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3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4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4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5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5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6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6" start="0" length="0">
    <dxf>
      <font>
        <sz val="10"/>
        <name val="Segoe UI"/>
        <scheme val="none"/>
      </font>
    </dxf>
  </rfmt>
  <rfmt sheetId="1" xfDxf="1" sqref="A7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7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8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8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9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9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0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85" sId="1" xfDxf="1" dxf="1">
    <oc r="B10" t="inlineStr">
      <is>
        <t>{"CPU":"ADL-M R0", "MEMORY":"LP5"}</t>
      </is>
    </oc>
    <nc r="B10" t="inlineStr">
      <is>
        <t>{"CPU":"C1", "MEMORY":"DDR5 1 DPC"}</t>
      </is>
    </nc>
    <n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86" sId="1">
    <oc r="B6" t="inlineStr">
      <is>
        <t>ADL-M-SV2-CONS-22.34.3.50</t>
      </is>
    </oc>
    <nc r="B6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font>
        <sz val="11"/>
        <color theme="1"/>
        <name val="Calibri"/>
        <family val="2"/>
        <scheme val="minor"/>
      </font>
    </dxf>
  </rfmt>
  <rcc rId="6389" sId="1" xfDxf="1" dxf="1">
    <nc r="B6" t="inlineStr">
      <is>
        <t>ADL-M-SV2-CONS-22.34.3.50</t>
      </is>
    </nc>
    <ndxf>
      <font>
        <u/>
        <sz val="10"/>
        <color rgb="FF0563C1"/>
        <name val="Intel Clear"/>
        <scheme val="none"/>
      </font>
    </ndxf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2" sId="1">
    <oc r="B4" t="inlineStr">
      <is>
        <t>V3365_00_319_SV2</t>
      </is>
    </oc>
    <nc r="B4" t="inlineStr">
      <is>
        <t>V3365_00_319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3" sId="1">
    <oc r="B4" t="inlineStr">
      <is>
        <t>V3365_00_319</t>
      </is>
    </oc>
    <nc r="B4" t="inlineStr">
      <is>
        <t>V3365_00_319_SV2</t>
      </is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4" sId="2">
    <oc r="O367" t="inlineStr">
      <is>
        <t>S</t>
      </is>
    </oc>
    <nc r="O367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7" sId="2">
    <nc r="O367" t="inlineStr">
      <is>
        <t>Medium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0" sId="2">
    <oc r="O367" t="inlineStr">
      <is>
        <t>Medium</t>
      </is>
    </oc>
    <nc r="O367" t="inlineStr">
      <is>
        <t>Low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2">
    <oc r="J181" t="inlineStr">
      <is>
        <t>Gopika</t>
      </is>
    </oc>
    <nc r="J181" t="inlineStr">
      <is>
        <t>Ramya</t>
      </is>
    </nc>
  </rcc>
  <rcc rId="372" sId="2">
    <oc r="J183" t="inlineStr">
      <is>
        <t>Gopika</t>
      </is>
    </oc>
    <nc r="J183" t="inlineStr">
      <is>
        <t>Ramya</t>
      </is>
    </nc>
  </rcc>
  <rcc rId="373" sId="2">
    <oc r="J185" t="inlineStr">
      <is>
        <t>Gopika</t>
      </is>
    </oc>
    <nc r="J185" t="inlineStr">
      <is>
        <t>Ramya</t>
      </is>
    </nc>
  </rcc>
  <rcc rId="374" sId="2">
    <oc r="J201" t="inlineStr">
      <is>
        <t>Gopika</t>
      </is>
    </oc>
    <nc r="J201" t="inlineStr">
      <is>
        <t>Ramya</t>
      </is>
    </nc>
  </rcc>
  <rcc rId="375" sId="2">
    <oc r="J209" t="inlineStr">
      <is>
        <t>Gopika</t>
      </is>
    </oc>
    <nc r="J209" t="inlineStr">
      <is>
        <t>Ramya</t>
      </is>
    </nc>
  </rcc>
  <rcc rId="376" sId="2">
    <oc r="J210" t="inlineStr">
      <is>
        <t>Gopika</t>
      </is>
    </oc>
    <nc r="J210" t="inlineStr">
      <is>
        <t>Ramya</t>
      </is>
    </nc>
  </rcc>
  <rcc rId="377" sId="2">
    <oc r="J211" t="inlineStr">
      <is>
        <t>Gopika</t>
      </is>
    </oc>
    <nc r="J211" t="inlineStr">
      <is>
        <t>Ramya</t>
      </is>
    </nc>
  </rcc>
  <rcc rId="378" sId="2">
    <oc r="J212" t="inlineStr">
      <is>
        <t>Gopika</t>
      </is>
    </oc>
    <nc r="J212" t="inlineStr">
      <is>
        <t>Ramya</t>
      </is>
    </nc>
  </rcc>
  <rcc rId="379" sId="2">
    <oc r="J213" t="inlineStr">
      <is>
        <t>Gopika</t>
      </is>
    </oc>
    <nc r="J213" t="inlineStr">
      <is>
        <t>Ramya</t>
      </is>
    </nc>
  </rcc>
  <rcc rId="380" sId="2">
    <oc r="J214" t="inlineStr">
      <is>
        <t>Gopika</t>
      </is>
    </oc>
    <nc r="J214" t="inlineStr">
      <is>
        <t>Ramya</t>
      </is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01" sheetId="2" source="B1:B1048576" destination="Y1:Y1048576" sourceSheetId="2">
    <rfmt sheetId="2" xfDxf="1" sqref="Y1:Y1048576" start="0" length="0"/>
    <rfmt sheetId="2" sqref="Y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Y232" start="0" length="0">
      <dxf>
        <fill>
          <patternFill patternType="solid">
            <bgColor theme="0"/>
          </patternFill>
        </fill>
      </dxf>
    </rfmt>
  </rm>
  <rm rId="6402" sheetId="2" source="C1:C1048576" destination="B1:B1048576" sourceSheetId="2">
    <rfmt sheetId="2" xfDxf="1" sqref="B1:B1048576" start="0" length="0"/>
    <rfmt sheetId="2" sqref="B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B232" start="0" length="0">
      <dxf>
        <fill>
          <patternFill patternType="solid">
            <bgColor theme="0"/>
          </patternFill>
        </fill>
      </dxf>
    </rfmt>
  </rm>
  <rm rId="6403" sheetId="2" source="I1:I1048576" destination="C1:C1048576" sourceSheetId="2">
    <undo index="65535" exp="area" ref3D="1" dr="$I$1:$M$623" dn="Z_1D39C86F_BF50_4FEF_AC39_E4577EAC1934_.wvu.FilterData" sId="2"/>
    <rfmt sheetId="2" xfDxf="1" sqref="C1:C1048576" start="0" length="0"/>
    <rfmt sheetId="2" sqref="C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C232" start="0" length="0">
      <dxf>
        <fill>
          <patternFill patternType="solid">
            <bgColor theme="0"/>
          </patternFill>
        </fill>
      </dxf>
    </rfmt>
  </rm>
  <rdn rId="0" localSheetId="2" customView="1" name="Z_19F7D691_0C50_4408_89D1_30D1DAB4EBA8_.wvu.Cols" hidden="1" oldHidden="1">
    <formula>Test_Data!$D:$H,Test_Data!$Q:$U</formula>
  </rdn>
  <rdn rId="0" localSheetId="2" customView="1" name="Z_19F7D691_0C50_4408_89D1_30D1DAB4EBA8_.wvu.FilterData" hidden="1" oldHidden="1">
    <formula>Test_Data!$A$1:$V$1</formula>
  </rdn>
  <rcv guid="{19F7D691-0C50-4408-89D1-30D1DAB4EBA8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6" sId="2">
    <oc r="A1" t="inlineStr">
      <is>
        <t>ID</t>
      </is>
    </oc>
    <nc r="A1" t="inlineStr">
      <is>
        <t>TCD_ID</t>
      </is>
    </nc>
  </rcc>
  <rcc rId="6407" sId="2">
    <oc r="B1" t="inlineStr">
      <is>
        <t>TC_Name</t>
      </is>
    </oc>
    <nc r="B1" t="inlineStr">
      <is>
        <t>TCD_Title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2">
    <nc r="J56" t="inlineStr">
      <is>
        <t>Aishwarya</t>
      </is>
    </nc>
  </rcc>
  <rfmt sheetId="2" sqref="J56">
    <dxf>
      <fill>
        <patternFill patternType="none">
          <fgColor indexed="64"/>
          <bgColor indexed="65"/>
        </patternFill>
      </fill>
    </dxf>
  </rfmt>
  <rcc rId="382" sId="2">
    <nc r="J177" t="inlineStr">
      <is>
        <t>Aishwarya</t>
      </is>
    </nc>
  </rcc>
  <rcc rId="383" sId="2">
    <nc r="J178" t="inlineStr">
      <is>
        <t>Aishwarya</t>
      </is>
    </nc>
  </rcc>
  <rcc rId="384" sId="2">
    <nc r="J179" t="inlineStr">
      <is>
        <t>Aishwarya</t>
      </is>
    </nc>
  </rcc>
  <rcc rId="385" sId="2">
    <nc r="J257" t="inlineStr">
      <is>
        <t>Aishwarya</t>
      </is>
    </nc>
  </rcc>
  <rcc rId="386" sId="2">
    <nc r="J278" t="inlineStr">
      <is>
        <t>Aishwarya</t>
      </is>
    </nc>
  </rcc>
  <rcc rId="387" sId="2">
    <nc r="J279" t="inlineStr">
      <is>
        <t>Aishwarya</t>
      </is>
    </nc>
  </rcc>
  <rcc rId="388" sId="2">
    <nc r="J306" t="inlineStr">
      <is>
        <t>Aishwarya</t>
      </is>
    </nc>
  </rcc>
  <rcc rId="389" sId="2">
    <nc r="J433" t="inlineStr">
      <is>
        <t>Aishwarya</t>
      </is>
    </nc>
  </rcc>
  <rcc rId="390" sId="2">
    <nc r="J434" t="inlineStr">
      <is>
        <t>Aishwarya</t>
      </is>
    </nc>
  </rcc>
  <rcc rId="391" sId="2">
    <nc r="J436" t="inlineStr">
      <is>
        <t>Aishwarya</t>
      </is>
    </nc>
  </rcc>
  <rcc rId="392" sId="2">
    <nc r="J437" t="inlineStr">
      <is>
        <t>Aishwarya</t>
      </is>
    </nc>
  </rcc>
  <rcc rId="393" sId="2">
    <nc r="J536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2">
    <nc r="J33" t="inlineStr">
      <is>
        <t>Aishwarya</t>
      </is>
    </nc>
  </rcc>
  <rfmt sheetId="2" sqref="J33">
    <dxf>
      <fill>
        <patternFill patternType="none">
          <fgColor indexed="64"/>
          <bgColor indexed="65"/>
        </patternFill>
      </fill>
    </dxf>
  </rfmt>
  <rcc rId="397" sId="2">
    <nc r="J253" t="inlineStr">
      <is>
        <t>Aishwarya</t>
      </is>
    </nc>
  </rcc>
  <rcc rId="398" sId="2">
    <nc r="J551" t="inlineStr">
      <is>
        <t>Aishwarya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10">
    <dxf>
      <fill>
        <patternFill patternType="none">
          <fgColor indexed="64"/>
          <bgColor indexed="65"/>
        </patternFill>
      </fill>
    </dxf>
  </rfmt>
  <rcc rId="399" sId="2">
    <nc r="J110" t="inlineStr">
      <is>
        <t>Aishwarya</t>
      </is>
    </nc>
  </rcc>
  <rcc rId="400" sId="2">
    <nc r="J374" t="inlineStr">
      <is>
        <t>Aishwarya</t>
      </is>
    </nc>
  </rcc>
  <rcc rId="401" sId="2">
    <nc r="J494" t="inlineStr">
      <is>
        <t>Aishwarya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2">
    <oc r="J317" t="inlineStr">
      <is>
        <t>Gopika</t>
      </is>
    </oc>
    <nc r="J317" t="inlineStr">
      <is>
        <t>Aishwarya</t>
      </is>
    </nc>
  </rcc>
  <rcc rId="403" sId="2">
    <oc r="J318" t="inlineStr">
      <is>
        <t>Gopika</t>
      </is>
    </oc>
    <nc r="J318" t="inlineStr">
      <is>
        <t>Aishwarya</t>
      </is>
    </nc>
  </rcc>
  <rcc rId="404" sId="2">
    <oc r="J319" t="inlineStr">
      <is>
        <t>Gopika</t>
      </is>
    </oc>
    <nc r="J319" t="inlineStr">
      <is>
        <t>Aishwarya</t>
      </is>
    </nc>
  </rcc>
  <rcc rId="405" sId="2">
    <oc r="J320" t="inlineStr">
      <is>
        <t>Gopika</t>
      </is>
    </oc>
    <nc r="J320" t="inlineStr">
      <is>
        <t>Aishwarya</t>
      </is>
    </nc>
  </rcc>
  <rcc rId="406" sId="2">
    <oc r="J324" t="inlineStr">
      <is>
        <t>Gopika</t>
      </is>
    </oc>
    <nc r="J324" t="inlineStr">
      <is>
        <t>Aishwarya</t>
      </is>
    </nc>
  </rcc>
  <rcc rId="407" sId="2">
    <oc r="J328" t="inlineStr">
      <is>
        <t>Gopika</t>
      </is>
    </oc>
    <nc r="J328" t="inlineStr">
      <is>
        <t>Aishwarya</t>
      </is>
    </nc>
  </rcc>
  <rcc rId="408" sId="2">
    <oc r="J340" t="inlineStr">
      <is>
        <t>Gopika</t>
      </is>
    </oc>
    <nc r="J340" t="inlineStr">
      <is>
        <t>Aishwarya</t>
      </is>
    </nc>
  </rcc>
  <rcc rId="409" sId="2">
    <oc r="J343" t="inlineStr">
      <is>
        <t>Gopika</t>
      </is>
    </oc>
    <nc r="J343" t="inlineStr">
      <is>
        <t>Aishwarya</t>
      </is>
    </nc>
  </rcc>
  <rcc rId="410" sId="2">
    <oc r="J344" t="inlineStr">
      <is>
        <t>Gopika</t>
      </is>
    </oc>
    <nc r="J344" t="inlineStr">
      <is>
        <t>Aishwarya</t>
      </is>
    </nc>
  </rcc>
  <rcc rId="411" sId="2">
    <oc r="J345" t="inlineStr">
      <is>
        <t>Gopika</t>
      </is>
    </oc>
    <nc r="J345" t="inlineStr">
      <is>
        <t>Aishwarya</t>
      </is>
    </nc>
  </rcc>
  <rcc rId="412" sId="2">
    <oc r="J346" t="inlineStr">
      <is>
        <t>Gopika</t>
      </is>
    </oc>
    <nc r="J346" t="inlineStr">
      <is>
        <t>Aishwarya</t>
      </is>
    </nc>
  </rcc>
  <rcc rId="413" sId="2">
    <oc r="J347" t="inlineStr">
      <is>
        <t>Gopika</t>
      </is>
    </oc>
    <nc r="J347" t="inlineStr">
      <is>
        <t>Aishwarya</t>
      </is>
    </nc>
  </rcc>
  <rcc rId="414" sId="2">
    <oc r="J348" t="inlineStr">
      <is>
        <t>Gopika</t>
      </is>
    </oc>
    <nc r="J348" t="inlineStr">
      <is>
        <t>Aishwarya</t>
      </is>
    </nc>
  </rcc>
  <rcc rId="415" sId="2">
    <oc r="J349" t="inlineStr">
      <is>
        <t>Gopika</t>
      </is>
    </oc>
    <nc r="J349" t="inlineStr">
      <is>
        <t>Aishwarya</t>
      </is>
    </nc>
  </rcc>
  <rcc rId="416" sId="2">
    <oc r="J350" t="inlineStr">
      <is>
        <t>Gopika</t>
      </is>
    </oc>
    <nc r="J350" t="inlineStr">
      <is>
        <t>Aishwarya</t>
      </is>
    </nc>
  </rcc>
  <rcc rId="417" sId="2">
    <oc r="J351" t="inlineStr">
      <is>
        <t>Gopika</t>
      </is>
    </oc>
    <nc r="J351" t="inlineStr">
      <is>
        <t>Aishwarya</t>
      </is>
    </nc>
  </rcc>
  <rcc rId="418" sId="2">
    <oc r="J391" t="inlineStr">
      <is>
        <t>Gopika</t>
      </is>
    </oc>
    <nc r="J391" t="inlineStr">
      <is>
        <t>Aishwarya</t>
      </is>
    </nc>
  </rcc>
  <rcc rId="419" sId="2">
    <oc r="J406" t="inlineStr">
      <is>
        <t>Gopika</t>
      </is>
    </oc>
    <nc r="J406" t="inlineStr">
      <is>
        <t>Aishwarya</t>
      </is>
    </nc>
  </rcc>
  <rcc rId="420" sId="2">
    <oc r="J410" t="inlineStr">
      <is>
        <t>Gopika</t>
      </is>
    </oc>
    <nc r="J410" t="inlineStr">
      <is>
        <t>Aishwarya</t>
      </is>
    </nc>
  </rcc>
  <rcc rId="421" sId="2">
    <oc r="J416" t="inlineStr">
      <is>
        <t>Gopika</t>
      </is>
    </oc>
    <nc r="J416" t="inlineStr">
      <is>
        <t>Aishwarya</t>
      </is>
    </nc>
  </rcc>
  <rcc rId="422" sId="2">
    <oc r="J421" t="inlineStr">
      <is>
        <t>Gopika</t>
      </is>
    </oc>
    <nc r="J421" t="inlineStr">
      <is>
        <t>Aishwarya</t>
      </is>
    </nc>
  </rcc>
  <rcc rId="423" sId="2">
    <oc r="J422" t="inlineStr">
      <is>
        <t>Gopika</t>
      </is>
    </oc>
    <nc r="J422" t="inlineStr">
      <is>
        <t>Aishwarya</t>
      </is>
    </nc>
  </rcc>
  <rcc rId="424" sId="2">
    <oc r="J423" t="inlineStr">
      <is>
        <t>Gopika</t>
      </is>
    </oc>
    <nc r="J423" t="inlineStr">
      <is>
        <t>Aishwarya</t>
      </is>
    </nc>
  </rcc>
  <rcc rId="425" sId="2">
    <oc r="J424" t="inlineStr">
      <is>
        <t>Gopika</t>
      </is>
    </oc>
    <nc r="J42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2">
    <nc r="J2" t="inlineStr">
      <is>
        <t>Harshitha</t>
      </is>
    </nc>
  </rcc>
  <rfmt sheetId="2" sqref="J2">
    <dxf>
      <fill>
        <patternFill patternType="none">
          <fgColor indexed="64"/>
          <bgColor indexed="65"/>
        </patternFill>
      </fill>
    </dxf>
  </rfmt>
  <rcc rId="429" sId="2">
    <nc r="J23" t="inlineStr">
      <is>
        <t>Harshitha</t>
      </is>
    </nc>
  </rcc>
  <rcc rId="430" sId="2">
    <nc r="J24" t="inlineStr">
      <is>
        <t>Harshitha</t>
      </is>
    </nc>
  </rcc>
  <rcc rId="431" sId="2">
    <nc r="J25" t="inlineStr">
      <is>
        <t>Harshitha</t>
      </is>
    </nc>
  </rcc>
  <rcc rId="432" sId="2">
    <nc r="J26" t="inlineStr">
      <is>
        <t>Harshitha</t>
      </is>
    </nc>
  </rcc>
  <rcc rId="433" sId="2">
    <nc r="J27" t="inlineStr">
      <is>
        <t>Harshitha</t>
      </is>
    </nc>
  </rcc>
  <rcc rId="434" sId="2">
    <nc r="J28" t="inlineStr">
      <is>
        <t>Harshitha</t>
      </is>
    </nc>
  </rcc>
  <rcc rId="435" sId="2">
    <nc r="J29" t="inlineStr">
      <is>
        <t>Harshitha</t>
      </is>
    </nc>
  </rcc>
  <rcc rId="436" sId="2">
    <nc r="J30" t="inlineStr">
      <is>
        <t>Harshitha</t>
      </is>
    </nc>
  </rcc>
  <rcc rId="437" sId="2">
    <nc r="J53" t="inlineStr">
      <is>
        <t>Harshitha</t>
      </is>
    </nc>
  </rcc>
  <rcc rId="438" sId="2">
    <nc r="J54" t="inlineStr">
      <is>
        <t>Harshitha</t>
      </is>
    </nc>
  </rcc>
  <rcc rId="439" sId="2">
    <nc r="J55" t="inlineStr">
      <is>
        <t>Harshitha</t>
      </is>
    </nc>
  </rcc>
  <rcc rId="440" sId="2">
    <nc r="J61" t="inlineStr">
      <is>
        <t>Harshitha</t>
      </is>
    </nc>
  </rcc>
  <rcc rId="441" sId="2">
    <nc r="J77" t="inlineStr">
      <is>
        <t>Harshitha</t>
      </is>
    </nc>
  </rcc>
  <rcc rId="442" sId="2">
    <nc r="J78" t="inlineStr">
      <is>
        <t>Harshitha</t>
      </is>
    </nc>
  </rcc>
  <rcc rId="443" sId="2">
    <nc r="J90" t="inlineStr">
      <is>
        <t>Harshitha</t>
      </is>
    </nc>
  </rcc>
  <rcc rId="444" sId="2">
    <nc r="J91" t="inlineStr">
      <is>
        <t>Harshitha</t>
      </is>
    </nc>
  </rcc>
  <rcc rId="445" sId="2">
    <nc r="J92" t="inlineStr">
      <is>
        <t>Harshitha</t>
      </is>
    </nc>
  </rcc>
  <rcc rId="446" sId="2">
    <nc r="J93" t="inlineStr">
      <is>
        <t>Harshitha</t>
      </is>
    </nc>
  </rcc>
  <rcc rId="447" sId="2">
    <nc r="J94" t="inlineStr">
      <is>
        <t>Harshitha</t>
      </is>
    </nc>
  </rcc>
  <rcc rId="448" sId="2">
    <nc r="J95" t="inlineStr">
      <is>
        <t>Harshitha</t>
      </is>
    </nc>
  </rcc>
  <rcc rId="449" sId="2">
    <nc r="J96" t="inlineStr">
      <is>
        <t>Harshitha</t>
      </is>
    </nc>
  </rcc>
  <rcc rId="450" sId="2">
    <nc r="J97" t="inlineStr">
      <is>
        <t>Harshitha</t>
      </is>
    </nc>
  </rcc>
  <rcc rId="451" sId="2">
    <nc r="J98" t="inlineStr">
      <is>
        <t>Harshitha</t>
      </is>
    </nc>
  </rcc>
  <rcc rId="452" sId="2">
    <nc r="J99" t="inlineStr">
      <is>
        <t>Harshitha</t>
      </is>
    </nc>
  </rcc>
  <rcc rId="453" sId="2">
    <nc r="J100" t="inlineStr">
      <is>
        <t>Harshitha</t>
      </is>
    </nc>
  </rcc>
  <rcc rId="454" sId="2">
    <nc r="J101" t="inlineStr">
      <is>
        <t>Harshitha</t>
      </is>
    </nc>
  </rcc>
  <rcc rId="455" sId="2">
    <nc r="J112" t="inlineStr">
      <is>
        <t>Harshitha</t>
      </is>
    </nc>
  </rcc>
  <rcc rId="456" sId="2">
    <nc r="J122" t="inlineStr">
      <is>
        <t>Harshitha</t>
      </is>
    </nc>
  </rcc>
  <rcc rId="457" sId="2">
    <nc r="J123" t="inlineStr">
      <is>
        <t>Harshitha</t>
      </is>
    </nc>
  </rcc>
  <rcc rId="458" sId="2">
    <nc r="J129" t="inlineStr">
      <is>
        <t>Harshitha</t>
      </is>
    </nc>
  </rcc>
  <rcc rId="459" sId="2">
    <nc r="J190" t="inlineStr">
      <is>
        <t>Harshitha</t>
      </is>
    </nc>
  </rcc>
  <rcc rId="460" sId="2">
    <nc r="J231" t="inlineStr">
      <is>
        <t>Harshitha</t>
      </is>
    </nc>
  </rcc>
  <rcc rId="461" sId="2">
    <nc r="J232" t="inlineStr">
      <is>
        <t>Harshitha</t>
      </is>
    </nc>
  </rcc>
  <rcc rId="462" sId="2">
    <nc r="J233" t="inlineStr">
      <is>
        <t>Harshitha</t>
      </is>
    </nc>
  </rcc>
  <rcc rId="463" sId="2">
    <nc r="J234" t="inlineStr">
      <is>
        <t>Harshitha</t>
      </is>
    </nc>
  </rcc>
  <rcc rId="464" sId="2">
    <nc r="J235" t="inlineStr">
      <is>
        <t>Harshitha</t>
      </is>
    </nc>
  </rcc>
  <rcc rId="465" sId="2">
    <nc r="J236" t="inlineStr">
      <is>
        <t>Harshitha</t>
      </is>
    </nc>
  </rcc>
  <rcc rId="466" sId="2" numFmtId="19">
    <oc r="N190">
      <v>44732</v>
    </oc>
    <nc r="N190"/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2">
    <oc r="J232" t="inlineStr">
      <is>
        <t>Harshitha</t>
      </is>
    </oc>
    <nc r="J232" t="inlineStr">
      <is>
        <t>Priyanka</t>
      </is>
    </nc>
  </rcc>
  <rcc rId="468" sId="2">
    <oc r="J233" t="inlineStr">
      <is>
        <t>Harshitha</t>
      </is>
    </oc>
    <nc r="J233" t="inlineStr">
      <is>
        <t>Priyanka</t>
      </is>
    </nc>
  </rcc>
  <rcc rId="469" sId="2">
    <oc r="J234" t="inlineStr">
      <is>
        <t>Harshitha</t>
      </is>
    </oc>
    <nc r="J234" t="inlineStr">
      <is>
        <t>Priyanka</t>
      </is>
    </nc>
  </rcc>
  <rcc rId="470" sId="2">
    <oc r="J235" t="inlineStr">
      <is>
        <t>Harshitha</t>
      </is>
    </oc>
    <nc r="J235" t="inlineStr">
      <is>
        <t>Priyanka</t>
      </is>
    </nc>
  </rcc>
  <rcc rId="471" sId="2">
    <oc r="J236" t="inlineStr">
      <is>
        <t>Harshitha</t>
      </is>
    </oc>
    <nc r="J236" t="inlineStr">
      <is>
        <t>Priyanka</t>
      </is>
    </nc>
  </rcc>
  <rcc rId="472" sId="2">
    <nc r="J237" t="inlineStr">
      <is>
        <t>Priyanka</t>
      </is>
    </nc>
  </rcc>
  <rcc rId="473" sId="2">
    <nc r="J238" t="inlineStr">
      <is>
        <t>Priyanka</t>
      </is>
    </nc>
  </rcc>
  <rcc rId="474" sId="2">
    <nc r="J239" t="inlineStr">
      <is>
        <t>Priyanka</t>
      </is>
    </nc>
  </rcc>
  <rcc rId="475" sId="2">
    <nc r="J240" t="inlineStr">
      <is>
        <t>Priyanka</t>
      </is>
    </nc>
  </rcc>
  <rcc rId="476" sId="2">
    <nc r="J241" t="inlineStr">
      <is>
        <t>Priyanka</t>
      </is>
    </nc>
  </rcc>
  <rcc rId="477" sId="2">
    <nc r="J245" t="inlineStr">
      <is>
        <t>Priyanka</t>
      </is>
    </nc>
  </rcc>
  <rcc rId="478" sId="2">
    <nc r="J265" t="inlineStr">
      <is>
        <t>Priyanka</t>
      </is>
    </nc>
  </rcc>
  <rcc rId="479" sId="2">
    <nc r="J271" t="inlineStr">
      <is>
        <t>Priyanka</t>
      </is>
    </nc>
  </rcc>
  <rcc rId="480" sId="2">
    <nc r="J274" t="inlineStr">
      <is>
        <t>Priyanka</t>
      </is>
    </nc>
  </rcc>
  <rcc rId="481" sId="2">
    <nc r="J321" t="inlineStr">
      <is>
        <t>Priyanka</t>
      </is>
    </nc>
  </rcc>
  <rcc rId="482" sId="2">
    <nc r="J322" t="inlineStr">
      <is>
        <t>Priyanka</t>
      </is>
    </nc>
  </rcc>
  <rcc rId="483" sId="2">
    <nc r="J370" t="inlineStr">
      <is>
        <t>Priyanka</t>
      </is>
    </nc>
  </rcc>
  <rcc rId="484" sId="2">
    <nc r="J400" t="inlineStr">
      <is>
        <t>Priyanka</t>
      </is>
    </nc>
  </rcc>
  <rcc rId="485" sId="2">
    <nc r="J427" t="inlineStr">
      <is>
        <t>Priyanka</t>
      </is>
    </nc>
  </rcc>
  <rcc rId="486" sId="2">
    <nc r="J428" t="inlineStr">
      <is>
        <t>Priyanka</t>
      </is>
    </nc>
  </rcc>
  <rcc rId="487" sId="2">
    <nc r="J446" t="inlineStr">
      <is>
        <t>Priyanka</t>
      </is>
    </nc>
  </rcc>
  <rcc rId="488" sId="2">
    <nc r="J453" t="inlineStr">
      <is>
        <t>Priyanka</t>
      </is>
    </nc>
  </rcc>
  <rcc rId="489" sId="2">
    <nc r="J454" t="inlineStr">
      <is>
        <t>Priyanka</t>
      </is>
    </nc>
  </rcc>
  <rcc rId="490" sId="2">
    <nc r="J463" t="inlineStr">
      <is>
        <t>Priyanka</t>
      </is>
    </nc>
  </rcc>
  <rcc rId="491" sId="2">
    <nc r="J513" t="inlineStr">
      <is>
        <t>Priyanka</t>
      </is>
    </nc>
  </rcc>
  <rcc rId="492" sId="2">
    <nc r="J515" t="inlineStr">
      <is>
        <t>Priyanka</t>
      </is>
    </nc>
  </rcc>
  <rcc rId="493" sId="2">
    <nc r="J517" t="inlineStr">
      <is>
        <t>Priyanka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fmt sheetId="2" sqref="I246">
    <dxf>
      <fill>
        <patternFill patternType="none">
          <fgColor indexed="64"/>
          <bgColor indexed="65"/>
        </patternFill>
      </fill>
    </dxf>
  </rfmt>
  <rcc rId="495" sId="2">
    <oc r="I38" t="inlineStr">
      <is>
        <t>passed</t>
      </is>
    </oc>
    <nc r="I38" t="inlineStr">
      <is>
        <t>Passed</t>
      </is>
    </nc>
  </rcc>
  <rcc rId="496" sId="2">
    <oc r="I126" t="inlineStr">
      <is>
        <t>passed</t>
      </is>
    </oc>
    <nc r="I126" t="inlineStr">
      <is>
        <t>Passed</t>
      </is>
    </nc>
  </rcc>
  <rcc rId="497" sId="2">
    <oc r="I202" t="inlineStr">
      <is>
        <t>passed</t>
      </is>
    </oc>
    <nc r="I202" t="inlineStr">
      <is>
        <t>Passed</t>
      </is>
    </nc>
  </rcc>
  <rcc rId="498" sId="2">
    <oc r="I203" t="inlineStr">
      <is>
        <t>passed</t>
      </is>
    </oc>
    <nc r="I203" t="inlineStr">
      <is>
        <t>Passed</t>
      </is>
    </nc>
  </rcc>
  <rcc rId="499" sId="2">
    <oc r="I204" t="inlineStr">
      <is>
        <t>passed</t>
      </is>
    </oc>
    <nc r="I204" t="inlineStr">
      <is>
        <t>Passed</t>
      </is>
    </nc>
  </rcc>
  <rcc rId="500" sId="2">
    <oc r="I205" t="inlineStr">
      <is>
        <t>passed</t>
      </is>
    </oc>
    <nc r="I205" t="inlineStr">
      <is>
        <t>Passed</t>
      </is>
    </nc>
  </rcc>
  <rcc rId="501" sId="2">
    <oc r="I206" t="inlineStr">
      <is>
        <t>passed</t>
      </is>
    </oc>
    <nc r="I206" t="inlineStr">
      <is>
        <t>Passed</t>
      </is>
    </nc>
  </rcc>
  <rcc rId="502" sId="2">
    <oc r="I207" t="inlineStr">
      <is>
        <t>passed</t>
      </is>
    </oc>
    <nc r="I207" t="inlineStr">
      <is>
        <t>Passed</t>
      </is>
    </nc>
  </rcc>
  <rcc rId="503" sId="2">
    <oc r="I208" t="inlineStr">
      <is>
        <t>passed</t>
      </is>
    </oc>
    <nc r="I208" t="inlineStr">
      <is>
        <t>Passed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nc r="I489" t="inlineStr">
      <is>
        <t>passed</t>
      </is>
    </nc>
  </rcc>
  <rfmt sheetId="2" sqref="I489">
    <dxf>
      <fill>
        <patternFill patternType="none">
          <fgColor indexed="64"/>
          <bgColor indexed="65"/>
        </patternFill>
      </fill>
    </dxf>
  </rfmt>
  <rcc rId="17" sId="2" numFmtId="19">
    <nc r="M489">
      <v>44741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2" odxf="1" dxf="1">
    <oc r="A23">
      <f>HYPERLINK("https://hsdes.intel.com/resource/14013159248","14013159248")</f>
    </oc>
    <nc r="A23">
      <f>HYPERLINK("https://hsdes.intel.com/resource/14013159248","14013159248")</f>
    </nc>
    <odxf>
      <font>
        <u val="none"/>
        <color theme="0"/>
      </font>
    </odxf>
    <ndxf>
      <font>
        <u/>
        <color theme="10"/>
      </font>
    </ndxf>
  </rcc>
  <rcc rId="505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06" sId="2" numFmtId="19">
    <nc r="M23">
      <v>44742</v>
    </nc>
  </rcc>
  <rcc rId="507" sId="2" odxf="1" dxf="1">
    <oc r="A54">
      <f>HYPERLINK("https://hsdes.intel.com/resource/14013121252","14013121252")</f>
    </oc>
    <nc r="A54">
      <f>HYPERLINK("https://hsdes.intel.com/resource/14013121252","14013121252")</f>
    </nc>
    <odxf>
      <font>
        <u val="none"/>
        <color theme="0"/>
      </font>
    </odxf>
    <ndxf>
      <font>
        <u/>
        <color theme="10"/>
      </font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 odxf="1" dxf="1">
    <oc r="A231">
      <f>HYPERLINK("https://hsdes.intel.com/resource/14013165202","14013165202")</f>
    </oc>
    <nc r="A231">
      <f>HYPERLINK("https://hsdes.intel.com/resource/14013165202","14013165202")</f>
    </nc>
    <odxf>
      <font>
        <u val="none"/>
        <color theme="0"/>
      </font>
    </odxf>
    <ndxf>
      <font>
        <u/>
        <color theme="10"/>
      </font>
    </ndxf>
  </rcc>
  <rcc rId="50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10" sId="2" numFmtId="19">
    <nc r="M231">
      <v>44742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512" sId="2" numFmtId="19">
    <nc r="M61">
      <v>44742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2" numFmtId="19">
    <nc r="M246">
      <v>44742</v>
    </nc>
  </rcc>
  <rcc rId="516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17" sId="2" numFmtId="19">
    <nc r="M248">
      <v>44742</v>
    </nc>
  </rcc>
  <rfmt sheetId="2" sqref="I277">
    <dxf>
      <fill>
        <patternFill patternType="none">
          <fgColor indexed="64"/>
          <bgColor indexed="65"/>
        </patternFill>
      </fill>
    </dxf>
  </rfmt>
  <rfmt sheetId="2" sqref="I277">
    <dxf>
      <fill>
        <patternFill patternType="none">
          <fgColor indexed="64"/>
          <bgColor indexed="65"/>
        </patternFill>
      </fill>
    </dxf>
  </rfmt>
  <rcc rId="518" sId="2">
    <nc r="I277" t="inlineStr">
      <is>
        <t>Passed</t>
      </is>
    </nc>
  </rcc>
  <rcc rId="519" sId="2" numFmtId="19">
    <nc r="M277">
      <v>44742</v>
    </nc>
  </rcc>
  <rcc rId="52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fmt sheetId="2" sqref="I371">
    <dxf>
      <fill>
        <patternFill patternType="none">
          <fgColor indexed="64"/>
          <bgColor indexed="65"/>
        </patternFill>
      </fill>
    </dxf>
  </rfmt>
  <rcc rId="521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fmt sheetId="2" sqref="I372">
    <dxf>
      <fill>
        <patternFill patternType="none">
          <fgColor indexed="64"/>
          <bgColor indexed="65"/>
        </patternFill>
      </fill>
    </dxf>
  </rfmt>
  <rcc rId="522" sId="2" numFmtId="19">
    <nc r="M371">
      <v>44742</v>
    </nc>
  </rcc>
  <rcc rId="523" sId="2" numFmtId="19">
    <nc r="M372">
      <v>44742</v>
    </nc>
  </rcc>
  <rfmt sheetId="2" sqref="I414">
    <dxf>
      <fill>
        <patternFill patternType="none">
          <fgColor indexed="64"/>
          <bgColor indexed="65"/>
        </patternFill>
      </fill>
    </dxf>
  </rfmt>
  <rfmt sheetId="2" sqref="I414">
    <dxf>
      <fill>
        <patternFill patternType="none">
          <fgColor indexed="64"/>
          <bgColor indexed="65"/>
        </patternFill>
      </fill>
    </dxf>
  </rfmt>
  <rcc rId="524" sId="2" numFmtId="19">
    <nc r="M414">
      <v>44742</v>
    </nc>
  </rcc>
  <rfmt sheetId="2" sqref="I432">
    <dxf>
      <fill>
        <patternFill patternType="none">
          <fgColor indexed="64"/>
          <bgColor indexed="65"/>
        </patternFill>
      </fill>
    </dxf>
  </rfmt>
  <rfmt sheetId="2" sqref="I432">
    <dxf>
      <fill>
        <patternFill patternType="none">
          <fgColor indexed="64"/>
          <bgColor indexed="65"/>
        </patternFill>
      </fill>
    </dxf>
  </rfmt>
  <rcc rId="525" sId="2">
    <nc r="I414" t="inlineStr">
      <is>
        <t>Passed</t>
      </is>
    </nc>
  </rcc>
  <rcc rId="526" sId="2">
    <nc r="I432" t="inlineStr">
      <is>
        <t>Passed</t>
      </is>
    </nc>
  </rcc>
  <rcc rId="527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fmt sheetId="2" sqref="I449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cc rId="528" sId="2">
    <nc r="I450" t="inlineStr">
      <is>
        <t>Passed</t>
      </is>
    </nc>
  </rcc>
  <rcc rId="529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fmt sheetId="2" sqref="I455">
    <dxf>
      <fill>
        <patternFill patternType="none">
          <fgColor indexed="64"/>
          <bgColor indexed="65"/>
        </patternFill>
      </fill>
    </dxf>
  </rfmt>
  <rcc rId="530" sId="2">
    <nc r="I458" t="inlineStr">
      <is>
        <t>Passed</t>
      </is>
    </nc>
  </rcc>
  <rfmt sheetId="2" sqref="I458">
    <dxf>
      <fill>
        <patternFill patternType="none">
          <fgColor indexed="64"/>
          <bgColor indexed="65"/>
        </patternFill>
      </fill>
    </dxf>
  </rfmt>
  <rfmt sheetId="2" sqref="I458">
    <dxf>
      <fill>
        <patternFill patternType="none">
          <fgColor indexed="64"/>
          <bgColor indexed="65"/>
        </patternFill>
      </fill>
    </dxf>
  </rfmt>
  <rcc rId="531" sId="2" numFmtId="19">
    <nc r="M432">
      <v>44742</v>
    </nc>
  </rcc>
  <rcc rId="532" sId="2" numFmtId="19">
    <nc r="M449">
      <v>44742</v>
    </nc>
  </rcc>
  <rcc rId="533" sId="2" numFmtId="19">
    <nc r="M450">
      <v>44742</v>
    </nc>
  </rcc>
  <rcc rId="534" sId="2" numFmtId="19">
    <nc r="M455">
      <v>44742</v>
    </nc>
  </rcc>
  <rcc rId="535" sId="2" numFmtId="19">
    <nc r="M458">
      <v>44742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537" sId="2" numFmtId="19">
    <nc r="M513">
      <v>44742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 odxf="1" dxf="1">
    <oc r="B91">
      <f>HYPERLINK("https://hsdes.intel.com/resource/14013163390","14013163390")</f>
    </oc>
    <nc r="B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539" sId="2" odxf="1" dxf="1">
    <oc r="B92">
      <f>HYPERLINK("https://hsdes.intel.com/resource/16013676942","16013676942")</f>
    </oc>
    <nc r="B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540" sId="2" odxf="1" dxf="1">
    <oc r="B112">
      <f>HYPERLINK("https://hsdes.intel.com/resource/14013163226","14013163226")</f>
    </oc>
    <nc r="B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  <rcc rId="541" sId="2" odxf="1" dxf="1">
    <oc r="B190">
      <f>HYPERLINK("https://hsdes.intel.com/resource/14013163449","14013163449")</f>
    </oc>
    <nc r="B190">
      <f>HYPERLINK("https://hsdes.intel.com/resource/14013163449","14013163449")</f>
    </nc>
    <odxf>
      <font>
        <u val="none"/>
        <color theme="0"/>
      </font>
    </odxf>
    <ndxf>
      <font>
        <u/>
        <color theme="10"/>
      </font>
    </ndxf>
  </rcc>
  <rcc rId="542" sId="2" odxf="1" dxf="1">
    <oc r="B129">
      <f>HYPERLINK("https://hsdes.intel.com/resource/14013163232","14013163232")</f>
    </oc>
    <nc r="B129">
      <f>HYPERLINK("https://hsdes.intel.com/resource/14013163232","14013163232")</f>
    </nc>
    <odxf>
      <font>
        <u val="none"/>
        <color theme="0"/>
      </font>
    </odxf>
    <ndxf>
      <font>
        <u/>
        <color theme="10"/>
      </font>
    </ndxf>
  </rcc>
  <rcc rId="543" sId="2" odxf="1" dxf="1">
    <oc r="A24">
      <f>HYPERLINK("https://hsdes.intel.com/resource/14013159022","14013159022")</f>
    </oc>
    <nc r="A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44" sId="2" odxf="1" dxf="1">
    <oc r="A2">
      <f>HYPERLINK("https://hsdes.intel.com/resource/14013163887","14013163887")</f>
    </oc>
    <nc r="A2">
      <f>HYPERLINK("https://hsdes.intel.com/resource/14013163887","14013163887")</f>
    </nc>
    <odxf>
      <font>
        <u val="none"/>
        <color theme="0"/>
      </font>
    </odxf>
    <ndxf>
      <font>
        <u/>
        <color theme="10"/>
      </font>
    </ndxf>
  </rcc>
  <rcc rId="54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46" sId="2" numFmtId="19">
    <nc r="M2">
      <v>44742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2" odxf="1" dxf="1">
    <oc r="B93">
      <f>HYPERLINK("https://hsdes.intel.com/resource/14013163393","14013163393")</f>
    </oc>
    <nc r="B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548" sId="2" odxf="1" dxf="1">
    <oc r="B94">
      <f>HYPERLINK("https://hsdes.intel.com/resource/14013163402","14013163402")</f>
    </oc>
    <nc r="B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549" sId="2" odxf="1" dxf="1">
    <oc r="B96">
      <f>HYPERLINK("https://hsdes.intel.com/resource/16013686490","16013686490")</f>
    </oc>
    <nc r="B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550" sId="2" odxf="1" dxf="1">
    <oc r="B97">
      <f>HYPERLINK("https://hsdes.intel.com/resource/14013163332","14013163332")</f>
    </oc>
    <nc r="B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551" sId="2" odxf="1" dxf="1">
    <oc r="B98">
      <f>HYPERLINK("https://hsdes.intel.com/resource/16013681042","16013681042")</f>
    </oc>
    <nc r="B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552" sId="2" odxf="1" dxf="1">
    <oc r="B99">
      <f>HYPERLINK("https://hsdes.intel.com/resource/14013163339","14013163339")</f>
    </oc>
    <nc r="B99">
      <f>HYPERLINK("https://hsdes.intel.com/resource/14013163339","14013163339")</f>
    </nc>
    <odxf>
      <font>
        <color theme="0"/>
      </font>
    </odxf>
    <ndxf>
      <font>
        <color theme="10"/>
      </font>
    </ndxf>
  </rcc>
  <rcc rId="553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cc rId="554" sId="2" numFmtId="19">
    <nc r="M96">
      <v>44742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cc rId="556" sId="2" numFmtId="19">
    <nc r="M97">
      <v>44742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cc rId="558" sId="2" numFmtId="19">
    <nc r="M98">
      <v>44742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cc rId="19" sId="2" numFmtId="19">
    <nc r="M487">
      <v>44741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L255" t="inlineStr">
      <is>
        <t>Type-C</t>
      </is>
    </nc>
  </rcc>
  <rcc rId="560" sId="2" odxf="1" dxf="1">
    <nc r="L545" t="inlineStr">
      <is>
        <t>Type-C</t>
      </is>
    </nc>
    <odxf>
      <font>
        <sz val="8"/>
        <color rgb="FF212529"/>
        <name val="Roboto"/>
        <scheme val="none"/>
      </font>
    </odxf>
    <ndxf>
      <font>
        <sz val="8"/>
        <color rgb="FF212529"/>
        <name val="Roboto"/>
        <scheme val="none"/>
      </font>
    </ndxf>
  </rcc>
  <rcc rId="561" sId="2">
    <nc r="L560" t="inlineStr">
      <is>
        <t>Type-C</t>
      </is>
    </nc>
  </rcc>
  <rcc rId="562" sId="2">
    <nc r="L561" t="inlineStr">
      <is>
        <t>Type-C</t>
      </is>
    </nc>
  </rcc>
  <rcc rId="563" sId="2">
    <nc r="L562" t="inlineStr">
      <is>
        <t>Type-C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65" sId="2" numFmtId="19">
    <nc r="M99">
      <v>44742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2" odxf="1" dxf="1">
    <oc r="B100">
      <f>HYPERLINK("https://hsdes.intel.com/resource/14013163359","14013163359")</f>
    </oc>
    <nc r="B100">
      <f>HYPERLINK("https://hsdes.intel.com/resource/14013163359","14013163359")</f>
    </nc>
    <odxf>
      <font>
        <u val="none"/>
        <color theme="0"/>
      </font>
    </odxf>
    <ndxf>
      <font>
        <u/>
        <color theme="10"/>
      </font>
    </ndxf>
  </rcc>
  <rcc rId="567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cc rId="568" sId="2" numFmtId="19">
    <nc r="M100">
      <v>44742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2" odxf="1" dxf="1">
    <oc r="B101">
      <f>HYPERLINK("https://hsdes.intel.com/resource/14013163315","14013163315")</f>
    </oc>
    <nc r="B101">
      <f>HYPERLINK("https://hsdes.intel.com/resource/14013163315","14013163315")</f>
    </nc>
    <odxf>
      <font>
        <u val="none"/>
        <color theme="0"/>
      </font>
    </odxf>
    <ndxf>
      <font>
        <u/>
        <color theme="10"/>
      </font>
    </ndxf>
  </rcc>
  <rcc rId="570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71" sId="2" numFmtId="19">
    <nc r="M101">
      <v>44742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2" odxf="1" dxf="1">
    <oc r="A122">
      <f>HYPERLINK("https://hsdes.intel.com/resource/14013164115","14013164115")</f>
    </oc>
    <nc r="A122">
      <f>HYPERLINK("https://hsdes.intel.com/resource/14013164115","14013164115")</f>
    </nc>
    <odxf>
      <font>
        <u val="none"/>
        <color theme="0"/>
      </font>
    </odxf>
    <ndxf>
      <font>
        <u/>
        <color theme="10"/>
      </font>
    </ndxf>
  </rcc>
  <rcc rId="573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74" sId="2" numFmtId="19">
    <nc r="M122">
      <v>44742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576" sId="2" numFmtId="19">
    <nc r="M57">
      <v>44742</v>
    </nc>
  </rcc>
  <rcc rId="577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578" sId="2" numFmtId="19">
    <nc r="M62">
      <v>44742</v>
    </nc>
  </rcc>
  <rcc rId="579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580" sId="2" numFmtId="19">
    <nc r="M69">
      <v>44742</v>
    </nc>
  </rcc>
  <rcc rId="581" sId="2">
    <nc r="I120" t="inlineStr">
      <is>
        <t>passed</t>
      </is>
    </nc>
  </rcc>
  <rfmt sheetId="2" sqref="I120">
    <dxf>
      <fill>
        <patternFill patternType="none">
          <fgColor indexed="64"/>
          <bgColor indexed="65"/>
        </patternFill>
      </fill>
    </dxf>
  </rfmt>
  <rcc rId="582" sId="2" numFmtId="19">
    <nc r="M120">
      <v>44742</v>
    </nc>
  </rcc>
  <rcc rId="583" sId="2">
    <nc r="I121" t="inlineStr">
      <is>
        <t>passed</t>
      </is>
    </nc>
  </rcc>
  <rfmt sheetId="2" sqref="I121">
    <dxf>
      <fill>
        <patternFill patternType="none">
          <fgColor indexed="64"/>
          <bgColor indexed="65"/>
        </patternFill>
      </fill>
    </dxf>
  </rfmt>
  <rcc rId="584" sId="2" numFmtId="19">
    <nc r="M121">
      <v>44742</v>
    </nc>
  </rcc>
  <rcc rId="585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586" sId="2" numFmtId="19">
    <nc r="M136">
      <v>44742</v>
    </nc>
  </rcc>
  <rcc rId="587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c rId="588" sId="2" numFmtId="19">
    <nc r="M138">
      <v>44742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590" sId="2" numFmtId="19">
    <nc r="M137">
      <v>44742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92" sId="2" numFmtId="19">
    <nc r="M123">
      <v>44742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94" sId="2" numFmtId="19">
    <nc r="M129">
      <v>44742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2" odxf="1" dxf="1">
    <oc r="B24">
      <f>HYPERLINK("https://hsdes.intel.com/resource/14013159022","14013159022")</f>
    </oc>
    <nc r="B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96" sId="2" odxf="1" dxf="1">
    <oc r="B53">
      <f>HYPERLINK("https://hsdes.intel.com/resource/14013160756","14013160756")</f>
    </oc>
    <nc r="B53">
      <f>HYPERLINK("https://hsdes.intel.com/resource/14013160756","14013160756")</f>
    </nc>
    <odxf>
      <font>
        <u val="none"/>
        <color theme="0"/>
      </font>
    </odxf>
    <ndxf>
      <font>
        <u/>
        <color theme="10"/>
      </font>
    </ndxf>
  </rcc>
  <rcc rId="597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98" sId="2" numFmtId="19">
    <nc r="M53">
      <v>44742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2">
  <userInfo guid="{A3767D8C-D220-4049-A98B-92201863F163}" name="U, SavithaX B" id="-815850536" dateTime="2022-06-29T12:30:00"/>
  <userInfo guid="{78FD8210-FEA0-4448-B2F0-A0BCFFBEDFF1}" name="Nanjundaswamy, HarshithaX" id="-1402162742" dateTime="2022-06-29T12:30:53"/>
  <userInfo guid="{54B2503E-A8D7-4F52-A52C-6C5F03877BC6}" name="Nanjundaswamy, HarshithaX" id="-1402186798" dateTime="2022-06-29T13:16:54"/>
  <userInfo guid="{66F99350-BEDF-40F8-9B28-28C2E3860148}" name="Br, RamyaX" id="-1276208752" dateTime="2022-06-29T18:04:27"/>
  <userInfo guid="{23902EDC-CB60-4EB9-B596-4B4AC2EF3603}" name="Nanjundaswamy, HarshithaX" id="-1402205626" dateTime="2022-06-30T10:45:07"/>
  <userInfo guid="{7DD63CAE-9931-4CDB-844E-0F7643432AD8}" name="Br, RamyaX" id="-1276199143" dateTime="2022-06-30T14:47:49"/>
  <userInfo guid="{AB199A7D-84EC-44AC-82A0-DA9F97DC3889}" name="Nanjundaswamy, HarshithaX" id="-1402207603" dateTime="2022-06-30T14:49:14"/>
  <userInfo guid="{5D662B48-A879-4B31-91E0-D3D4A49008BC}" name="Vijayan, AiswaryaX" id="-644737063" dateTime="2022-06-30T14:53:28"/>
  <userInfo guid="{9D838FF7-8B9D-44E2-A34E-87CF1A54401A}" name="Nanjundaswamy, HarshithaX" id="-1402195113" dateTime="2022-07-01T11:15:52"/>
  <userInfo guid="{D9349B24-A8A4-4D7F-A55B-7491677807FE}" name="Zama, MohammedX Faheem" id="-438358099" dateTime="2022-07-04T15:15:52"/>
  <userInfo guid="{0FD48697-1711-4C3D-AE99-F866BCB9964B}" name="U, SavithaX B" id="-815849709" dateTime="2022-09-07T12:58:11"/>
  <userInfo guid="{FBB139D4-092E-4280-BCAD-E495413F0B5D}" name="Nanjundaswamy, HarshithaX" id="-1402180247" dateTime="2022-09-07T13:03:03"/>
  <userInfo guid="{DD55176F-D0F4-4A7A-862A-CFBDA9D86B31}" name="U, SavithaX B" id="-815845154" dateTime="2022-09-07T14:32:27"/>
  <userInfo guid="{BD92F864-DE52-41F7-8096-600B578F33B1}" name="U, SavithaX B" id="-815818642" dateTime="2022-09-07T15:14:28"/>
  <userInfo guid="{EC75AFD1-EF68-44A2-9BD2-B5A2B74A9B91}" name="Marikanti, PriyankaX B" id="-670549423" dateTime="2022-09-07T16:07:27"/>
  <userInfo guid="{405FB34D-CE39-4DBD-89A3-2DDB5AA160FA}" name="Marikanti, PriyankaX B" id="-670517078" dateTime="2022-09-07T16:51:02"/>
  <userInfo guid="{215D2CE8-4D39-4DC0-9580-7576D428CD9B}" name="Nagaraja, BhanupriyaX N" id="-1578186945" dateTime="2022-09-08T10:37:30"/>
  <userInfo guid="{050F31D1-8880-461D-B22F-B99FD45D7AC3}" name="Nagaraja, BhanupriyaX N" id="-1578197068" dateTime="2022-09-08T11:09:45"/>
  <userInfo guid="{F6693CB6-CF76-495F-A251-6DC389D27E30}" name="Marikanti, PriyankaX B" id="-670531324" dateTime="2022-09-08T11:51:53"/>
  <userInfo guid="{1E43EBD4-41FF-422D-AD44-CF9E215B1FA6}" name="Nanjundaswamy, HarshithaX" id="-1402144192" dateTime="2022-09-08T17:45:18"/>
  <userInfo guid="{217BEC1E-B2B8-4585-A580-815C4D237954}" name="Marikanti, PriyankaX B" id="-670554658" dateTime="2022-09-09T09:44:38"/>
  <userInfo guid="{3E0615C5-1275-47BE-AD95-B0B293E1169E}" name="Nanjundaswamy, HarshithaX" id="-1402185515" dateTime="2022-09-09T11:23:14"/>
  <userInfo guid="{FDB63772-237B-4CCE-9BC9-51237A54C1D1}" name="U, SavithaX B" id="-815848345" dateTime="2022-09-09T17:47:26"/>
  <userInfo guid="{C877ACF2-40C3-42ED-95B6-39B6B11C76CA}" name="Vijayan, AiswaryaX" id="-644741415" dateTime="2022-09-12T10:38:39"/>
  <userInfo guid="{256A23B2-2E7E-4EF2-A78F-506755AA7CB2}" name="U, SavithaX B" id="-815826315" dateTime="2022-09-14T14:44:47"/>
  <userInfo guid="{6BC2BAC6-8C28-4D9A-97D3-2CCBF61A5F1C}" name="Marikanti, PriyankaX B" id="-670504199" dateTime="2022-11-03T12:08:01"/>
  <userInfo guid="{6BC2BAC6-8C28-4D9A-97D3-2CCBF61A5F1C}" name="Radhakrishnan, SreelaksmiX Mayamandiram" id="-210145742" dateTime="2022-11-04T09:54:02"/>
  <userInfo guid="{6BC2BAC6-8C28-4D9A-97D3-2CCBF61A5F1C}" name="Marikanti, PriyankaX B" id="-670563213" dateTime="2022-11-04T12:20:16"/>
  <userInfo guid="{6BC2BAC6-8C28-4D9A-97D3-2CCBF61A5F1C}" name="Marikanti, PriyankaX B" id="-670552403" dateTime="2022-11-07T10:26:10"/>
  <userInfo guid="{6BC2BAC6-8C28-4D9A-97D3-2CCBF61A5F1C}" name="Marikanti, PriyankaX B" id="-670560928" dateTime="2022-11-07T10:41:22"/>
  <userInfo guid="{6BC2BAC6-8C28-4D9A-97D3-2CCBF61A5F1C}" name="Nanjundaswamy, HarshithaX" id="-1402202679" dateTime="2022-11-07T10:45:37"/>
  <userInfo guid="{6BC2BAC6-8C28-4D9A-97D3-2CCBF61A5F1C}" name="Marikanti, PriyankaX B" id="-670551834" dateTime="2022-11-07T14:30:5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dimension ref="A1:Y658"/>
  <sheetViews>
    <sheetView tabSelected="1" zoomScale="79" zoomScaleNormal="70" workbookViewId="0">
      <selection activeCell="B1" sqref="B1"/>
    </sheetView>
  </sheetViews>
  <sheetFormatPr defaultColWidth="8.88671875" defaultRowHeight="14.4" x14ac:dyDescent="0.3"/>
  <cols>
    <col min="1" max="1" width="17.6640625" style="2" customWidth="1"/>
    <col min="2" max="2" width="130.44140625" style="7" customWidth="1"/>
    <col min="3" max="3" width="9.109375" style="7" customWidth="1"/>
    <col min="4" max="4" width="37.88671875" style="7" hidden="1" customWidth="1"/>
    <col min="5" max="5" width="10" style="7" hidden="1" customWidth="1"/>
    <col min="6" max="6" width="19.33203125" style="7" hidden="1" customWidth="1"/>
    <col min="7" max="7" width="66.77734375" style="7" hidden="1" customWidth="1"/>
    <col min="8" max="8" width="18.33203125" style="7" hidden="1" customWidth="1"/>
    <col min="10" max="10" width="12.44140625" style="7" customWidth="1"/>
    <col min="11" max="11" width="10.44140625" style="7" customWidth="1"/>
    <col min="12" max="12" width="26.33203125" style="7" customWidth="1"/>
    <col min="13" max="13" width="13.6640625" style="7" customWidth="1"/>
    <col min="14" max="14" width="15.88671875" style="7" bestFit="1" customWidth="1"/>
    <col min="15" max="16" width="8.88671875" style="7"/>
    <col min="17" max="20" width="8.88671875" style="7" hidden="1" customWidth="1"/>
    <col min="21" max="21" width="50.44140625" style="7" hidden="1" customWidth="1"/>
    <col min="22" max="22" width="37.33203125" style="7" bestFit="1" customWidth="1"/>
    <col min="23" max="24" width="8.88671875" style="7"/>
    <col min="25" max="25" width="17.6640625" style="2" customWidth="1"/>
    <col min="26" max="16384" width="8.88671875" style="7"/>
  </cols>
  <sheetData>
    <row r="1" spans="1:25" s="20" customFormat="1" x14ac:dyDescent="0.3">
      <c r="A1" s="20" t="s">
        <v>2038</v>
      </c>
      <c r="B1" s="20" t="s">
        <v>2039</v>
      </c>
      <c r="C1" s="20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20" t="s">
        <v>1985</v>
      </c>
      <c r="K1" s="20" t="s">
        <v>7</v>
      </c>
      <c r="L1" s="20" t="s">
        <v>2004</v>
      </c>
      <c r="M1" s="20" t="s">
        <v>2001</v>
      </c>
      <c r="N1" s="20" t="s">
        <v>8</v>
      </c>
      <c r="O1" s="20" t="s">
        <v>9</v>
      </c>
      <c r="P1" s="20" t="s">
        <v>10</v>
      </c>
      <c r="Q1" s="20" t="s">
        <v>11</v>
      </c>
      <c r="R1" s="20" t="s">
        <v>12</v>
      </c>
      <c r="S1" s="20" t="s">
        <v>13</v>
      </c>
      <c r="T1" s="20" t="s">
        <v>14</v>
      </c>
      <c r="U1" s="20" t="s">
        <v>15</v>
      </c>
      <c r="V1" s="20" t="s">
        <v>16</v>
      </c>
      <c r="Y1" s="20" t="s">
        <v>0</v>
      </c>
    </row>
    <row r="2" spans="1:25" x14ac:dyDescent="0.3">
      <c r="A2" s="5" t="str">
        <f>HYPERLINK("https://hsdes.intel.com/resource/14013163887","14013163887")</f>
        <v>14013163887</v>
      </c>
      <c r="B2" s="7" t="s">
        <v>28</v>
      </c>
      <c r="C2" s="7" t="s">
        <v>2010</v>
      </c>
      <c r="D2" s="7" t="s">
        <v>17</v>
      </c>
      <c r="E2" s="7" t="s">
        <v>18</v>
      </c>
      <c r="F2" s="7" t="s">
        <v>19</v>
      </c>
      <c r="G2" s="7" t="s">
        <v>2005</v>
      </c>
      <c r="J2" s="7" t="s">
        <v>1997</v>
      </c>
      <c r="M2" s="6">
        <v>44816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Y2" s="2" t="str">
        <f>HYPERLINK("https://hsdes.intel.com/resource/14013163887","14013163887")</f>
        <v>14013163887</v>
      </c>
    </row>
    <row r="3" spans="1:25" x14ac:dyDescent="0.3">
      <c r="A3" s="5" t="str">
        <f>HYPERLINK("https://hsdes.intel.com/resource/14013173252","14013173252")</f>
        <v>14013173252</v>
      </c>
      <c r="B3" s="7" t="s">
        <v>28</v>
      </c>
      <c r="C3" s="7" t="s">
        <v>2010</v>
      </c>
      <c r="D3" s="7" t="s">
        <v>29</v>
      </c>
      <c r="E3" s="7" t="s">
        <v>18</v>
      </c>
      <c r="F3" s="7" t="s">
        <v>19</v>
      </c>
      <c r="G3" s="7" t="s">
        <v>2005</v>
      </c>
      <c r="J3" s="7" t="s">
        <v>1996</v>
      </c>
      <c r="M3" s="6">
        <v>44812</v>
      </c>
      <c r="O3" s="7" t="s">
        <v>30</v>
      </c>
      <c r="P3" s="7" t="s">
        <v>31</v>
      </c>
      <c r="Q3" s="7" t="s">
        <v>32</v>
      </c>
      <c r="R3" s="7" t="s">
        <v>23</v>
      </c>
      <c r="S3" s="7" t="s">
        <v>33</v>
      </c>
      <c r="T3" s="7" t="s">
        <v>34</v>
      </c>
      <c r="U3" s="7" t="s">
        <v>35</v>
      </c>
      <c r="V3" s="7" t="s">
        <v>36</v>
      </c>
      <c r="Y3" s="8" t="str">
        <f>HYPERLINK("https://hsdes.intel.com/resource/14013173252","14013173252")</f>
        <v>14013173252</v>
      </c>
    </row>
    <row r="4" spans="1:25" x14ac:dyDescent="0.3">
      <c r="A4" s="5" t="str">
        <f>HYPERLINK("https://hsdes.intel.com/resource/14013173259","14013173259")</f>
        <v>14013173259</v>
      </c>
      <c r="B4" s="7" t="s">
        <v>37</v>
      </c>
      <c r="C4" s="7" t="s">
        <v>2010</v>
      </c>
      <c r="D4" s="7" t="s">
        <v>29</v>
      </c>
      <c r="E4" s="7" t="s">
        <v>18</v>
      </c>
      <c r="F4" s="7" t="s">
        <v>19</v>
      </c>
      <c r="G4" s="7" t="s">
        <v>2005</v>
      </c>
      <c r="J4" s="7" t="s">
        <v>1996</v>
      </c>
      <c r="M4" s="6">
        <v>44812</v>
      </c>
      <c r="O4" s="7" t="s">
        <v>30</v>
      </c>
      <c r="P4" s="7" t="s">
        <v>31</v>
      </c>
      <c r="Q4" s="7" t="s">
        <v>32</v>
      </c>
      <c r="R4" s="7" t="s">
        <v>23</v>
      </c>
      <c r="S4" s="7" t="s">
        <v>38</v>
      </c>
      <c r="T4" s="7" t="s">
        <v>39</v>
      </c>
      <c r="U4" s="7" t="s">
        <v>40</v>
      </c>
      <c r="V4" s="7" t="s">
        <v>36</v>
      </c>
      <c r="Y4" s="2" t="str">
        <f>HYPERLINK("https://hsdes.intel.com/resource/14013173259","14013173259")</f>
        <v>14013173259</v>
      </c>
    </row>
    <row r="5" spans="1:25" x14ac:dyDescent="0.3">
      <c r="A5" s="5" t="str">
        <f>HYPERLINK("https://hsdes.intel.com/resource/14013160841","14013160841")</f>
        <v>14013160841</v>
      </c>
      <c r="B5" s="7" t="s">
        <v>41</v>
      </c>
      <c r="C5" s="7" t="s">
        <v>2010</v>
      </c>
      <c r="D5" s="7" t="s">
        <v>29</v>
      </c>
      <c r="E5" s="7" t="s">
        <v>18</v>
      </c>
      <c r="F5" s="7" t="s">
        <v>19</v>
      </c>
      <c r="G5" s="7" t="s">
        <v>2005</v>
      </c>
      <c r="J5" s="7" t="s">
        <v>1996</v>
      </c>
      <c r="M5" s="6">
        <v>44812</v>
      </c>
      <c r="O5" s="7" t="s">
        <v>30</v>
      </c>
      <c r="P5" s="7" t="s">
        <v>31</v>
      </c>
      <c r="Q5" s="7" t="s">
        <v>32</v>
      </c>
      <c r="R5" s="7" t="s">
        <v>23</v>
      </c>
      <c r="S5" s="7" t="s">
        <v>42</v>
      </c>
      <c r="T5" s="7" t="s">
        <v>43</v>
      </c>
      <c r="U5" s="7" t="s">
        <v>44</v>
      </c>
      <c r="V5" s="7" t="s">
        <v>36</v>
      </c>
      <c r="Y5" s="2" t="str">
        <f>HYPERLINK("https://hsdes.intel.com/resource/14013160841","14013160841")</f>
        <v>14013160841</v>
      </c>
    </row>
    <row r="6" spans="1:25" x14ac:dyDescent="0.3">
      <c r="A6" s="5" t="str">
        <f>HYPERLINK("https://hsdes.intel.com/resource/14013173257","14013173257")</f>
        <v>14013173257</v>
      </c>
      <c r="B6" s="7" t="s">
        <v>45</v>
      </c>
      <c r="C6" s="7" t="s">
        <v>2010</v>
      </c>
      <c r="D6" s="7" t="s">
        <v>29</v>
      </c>
      <c r="E6" s="7" t="s">
        <v>18</v>
      </c>
      <c r="F6" s="7" t="s">
        <v>19</v>
      </c>
      <c r="G6" s="7" t="s">
        <v>2005</v>
      </c>
      <c r="J6" s="7" t="s">
        <v>1996</v>
      </c>
      <c r="M6" s="6">
        <v>44812</v>
      </c>
      <c r="N6" s="7" t="s">
        <v>1988</v>
      </c>
      <c r="O6" s="7" t="s">
        <v>30</v>
      </c>
      <c r="P6" s="7" t="s">
        <v>31</v>
      </c>
      <c r="Q6" s="7" t="s">
        <v>32</v>
      </c>
      <c r="R6" s="7" t="s">
        <v>23</v>
      </c>
      <c r="S6" s="7" t="s">
        <v>46</v>
      </c>
      <c r="T6" s="7" t="s">
        <v>34</v>
      </c>
      <c r="U6" s="7" t="s">
        <v>47</v>
      </c>
      <c r="V6" s="7" t="s">
        <v>36</v>
      </c>
      <c r="Y6" s="2" t="str">
        <f>HYPERLINK("https://hsdes.intel.com/resource/14013173257","14013173257")</f>
        <v>14013173257</v>
      </c>
    </row>
    <row r="7" spans="1:25" x14ac:dyDescent="0.3">
      <c r="A7" s="5" t="str">
        <f>HYPERLINK("https://hsdes.intel.com/resource/14013173254","14013173254")</f>
        <v>14013173254</v>
      </c>
      <c r="B7" s="7" t="s">
        <v>48</v>
      </c>
      <c r="C7" s="7" t="s">
        <v>2010</v>
      </c>
      <c r="D7" s="7" t="s">
        <v>29</v>
      </c>
      <c r="E7" s="7" t="s">
        <v>18</v>
      </c>
      <c r="F7" s="7" t="s">
        <v>19</v>
      </c>
      <c r="G7" s="7" t="s">
        <v>2005</v>
      </c>
      <c r="J7" s="7" t="s">
        <v>1996</v>
      </c>
      <c r="M7" s="6">
        <v>44812</v>
      </c>
      <c r="O7" s="7" t="s">
        <v>30</v>
      </c>
      <c r="P7" s="7" t="s">
        <v>31</v>
      </c>
      <c r="Q7" s="7" t="s">
        <v>32</v>
      </c>
      <c r="R7" s="7" t="s">
        <v>23</v>
      </c>
      <c r="S7" s="7" t="s">
        <v>49</v>
      </c>
      <c r="T7" s="7" t="s">
        <v>34</v>
      </c>
      <c r="U7" s="7" t="s">
        <v>50</v>
      </c>
      <c r="V7" s="7" t="s">
        <v>36</v>
      </c>
      <c r="Y7" s="2" t="str">
        <f>HYPERLINK("https://hsdes.intel.com/resource/14013173254","14013173254")</f>
        <v>14013173254</v>
      </c>
    </row>
    <row r="8" spans="1:25" x14ac:dyDescent="0.3">
      <c r="A8" s="5" t="str">
        <f>HYPERLINK("https://hsdes.intel.com/resource/14013173249","14013173249")</f>
        <v>14013173249</v>
      </c>
      <c r="B8" s="7" t="s">
        <v>51</v>
      </c>
      <c r="C8" s="7" t="s">
        <v>2010</v>
      </c>
      <c r="D8" s="7" t="s">
        <v>29</v>
      </c>
      <c r="E8" s="7" t="s">
        <v>18</v>
      </c>
      <c r="F8" s="7" t="s">
        <v>19</v>
      </c>
      <c r="G8" s="7" t="s">
        <v>2005</v>
      </c>
      <c r="J8" s="7" t="s">
        <v>1996</v>
      </c>
      <c r="M8" s="6">
        <v>44812</v>
      </c>
      <c r="O8" s="7" t="s">
        <v>30</v>
      </c>
      <c r="P8" s="7" t="s">
        <v>31</v>
      </c>
      <c r="Q8" s="7" t="s">
        <v>32</v>
      </c>
      <c r="R8" s="7" t="s">
        <v>23</v>
      </c>
      <c r="S8" s="7" t="s">
        <v>52</v>
      </c>
      <c r="T8" s="7" t="s">
        <v>34</v>
      </c>
      <c r="U8" s="7" t="s">
        <v>53</v>
      </c>
      <c r="V8" s="7" t="s">
        <v>36</v>
      </c>
      <c r="Y8" s="2" t="str">
        <f>HYPERLINK("https://hsdes.intel.com/resource/14013173249","14013173249")</f>
        <v>14013173249</v>
      </c>
    </row>
    <row r="9" spans="1:25" x14ac:dyDescent="0.3">
      <c r="A9" s="5" t="str">
        <f>HYPERLINK("https://hsdes.intel.com/resource/14013173281","14013173281")</f>
        <v>14013173281</v>
      </c>
      <c r="B9" s="7" t="s">
        <v>54</v>
      </c>
      <c r="C9" s="7" t="s">
        <v>2010</v>
      </c>
      <c r="D9" s="7" t="s">
        <v>29</v>
      </c>
      <c r="E9" s="7" t="s">
        <v>18</v>
      </c>
      <c r="F9" s="7" t="s">
        <v>19</v>
      </c>
      <c r="G9" s="7" t="s">
        <v>2005</v>
      </c>
      <c r="J9" s="7" t="s">
        <v>1996</v>
      </c>
      <c r="M9" s="6">
        <v>44812</v>
      </c>
      <c r="O9" s="7" t="s">
        <v>30</v>
      </c>
      <c r="P9" s="7" t="s">
        <v>31</v>
      </c>
      <c r="Q9" s="7" t="s">
        <v>32</v>
      </c>
      <c r="R9" s="7" t="s">
        <v>23</v>
      </c>
      <c r="S9" s="7" t="s">
        <v>55</v>
      </c>
      <c r="T9" s="7" t="s">
        <v>56</v>
      </c>
      <c r="U9" s="7" t="s">
        <v>57</v>
      </c>
      <c r="V9" s="7" t="s">
        <v>36</v>
      </c>
      <c r="Y9" s="2" t="str">
        <f>HYPERLINK("https://hsdes.intel.com/resource/14013173281","14013173281")</f>
        <v>14013173281</v>
      </c>
    </row>
    <row r="10" spans="1:25" x14ac:dyDescent="0.3">
      <c r="A10" s="5" t="str">
        <f>HYPERLINK("https://hsdes.intel.com/resource/14013173295","14013173295")</f>
        <v>14013173295</v>
      </c>
      <c r="B10" s="7" t="s">
        <v>58</v>
      </c>
      <c r="C10" s="7" t="s">
        <v>2010</v>
      </c>
      <c r="D10" s="7" t="s">
        <v>29</v>
      </c>
      <c r="E10" s="7" t="s">
        <v>18</v>
      </c>
      <c r="F10" s="7" t="s">
        <v>19</v>
      </c>
      <c r="G10" s="7" t="s">
        <v>2005</v>
      </c>
      <c r="J10" s="7" t="s">
        <v>1996</v>
      </c>
      <c r="M10" s="6">
        <v>44812</v>
      </c>
      <c r="O10" s="7" t="s">
        <v>30</v>
      </c>
      <c r="P10" s="7" t="s">
        <v>31</v>
      </c>
      <c r="Q10" s="7" t="s">
        <v>32</v>
      </c>
      <c r="R10" s="7" t="s">
        <v>23</v>
      </c>
      <c r="S10" s="7" t="s">
        <v>59</v>
      </c>
      <c r="T10" s="7" t="s">
        <v>56</v>
      </c>
      <c r="U10" s="7" t="s">
        <v>60</v>
      </c>
      <c r="V10" s="7" t="s">
        <v>36</v>
      </c>
      <c r="Y10" s="2" t="str">
        <f>HYPERLINK("https://hsdes.intel.com/resource/14013173295","14013173295")</f>
        <v>14013173295</v>
      </c>
    </row>
    <row r="11" spans="1:25" x14ac:dyDescent="0.3">
      <c r="A11" s="5" t="str">
        <f>HYPERLINK("https://hsdes.intel.com/resource/14013173287","14013173287")</f>
        <v>14013173287</v>
      </c>
      <c r="B11" s="7" t="s">
        <v>61</v>
      </c>
      <c r="C11" s="7" t="s">
        <v>2010</v>
      </c>
      <c r="D11" s="7" t="s">
        <v>29</v>
      </c>
      <c r="E11" s="7" t="s">
        <v>18</v>
      </c>
      <c r="F11" s="7" t="s">
        <v>19</v>
      </c>
      <c r="G11" s="7" t="s">
        <v>2005</v>
      </c>
      <c r="J11" s="7" t="s">
        <v>2006</v>
      </c>
      <c r="M11" s="6">
        <v>44816</v>
      </c>
      <c r="O11" s="7" t="s">
        <v>30</v>
      </c>
      <c r="P11" s="7" t="s">
        <v>31</v>
      </c>
      <c r="Q11" s="7" t="s">
        <v>32</v>
      </c>
      <c r="R11" s="7" t="s">
        <v>23</v>
      </c>
      <c r="S11" s="7" t="s">
        <v>62</v>
      </c>
      <c r="T11" s="7" t="s">
        <v>63</v>
      </c>
      <c r="U11" s="7" t="s">
        <v>64</v>
      </c>
      <c r="V11" s="7" t="s">
        <v>36</v>
      </c>
      <c r="Y11" s="5" t="str">
        <f>HYPERLINK("https://hsdes.intel.com/resource/14013173287","14013173287")</f>
        <v>14013173287</v>
      </c>
    </row>
    <row r="12" spans="1:25" x14ac:dyDescent="0.3">
      <c r="A12" s="5" t="str">
        <f>HYPERLINK("https://hsdes.intel.com/resource/14013173289","14013173289")</f>
        <v>14013173289</v>
      </c>
      <c r="B12" s="7" t="s">
        <v>61</v>
      </c>
      <c r="C12" s="7" t="s">
        <v>2010</v>
      </c>
      <c r="D12" s="7" t="s">
        <v>29</v>
      </c>
      <c r="E12" s="7" t="s">
        <v>18</v>
      </c>
      <c r="F12" s="7" t="s">
        <v>19</v>
      </c>
      <c r="G12" s="7" t="s">
        <v>2005</v>
      </c>
      <c r="J12" s="7" t="s">
        <v>1996</v>
      </c>
      <c r="M12" s="6">
        <v>44812</v>
      </c>
      <c r="O12" s="7" t="s">
        <v>30</v>
      </c>
      <c r="P12" s="7" t="s">
        <v>31</v>
      </c>
      <c r="Q12" s="7" t="s">
        <v>32</v>
      </c>
      <c r="R12" s="7" t="s">
        <v>23</v>
      </c>
      <c r="S12" s="7" t="s">
        <v>65</v>
      </c>
      <c r="T12" s="7" t="s">
        <v>43</v>
      </c>
      <c r="U12" s="7" t="s">
        <v>66</v>
      </c>
      <c r="V12" s="7" t="s">
        <v>36</v>
      </c>
      <c r="Y12" s="2" t="str">
        <f>HYPERLINK("https://hsdes.intel.com/resource/14013173289","14013173289")</f>
        <v>14013173289</v>
      </c>
    </row>
    <row r="13" spans="1:25" x14ac:dyDescent="0.3">
      <c r="A13" s="5" t="str">
        <f>HYPERLINK("https://hsdes.intel.com/resource/14013173279","14013173279")</f>
        <v>14013173279</v>
      </c>
      <c r="B13" s="7" t="s">
        <v>67</v>
      </c>
      <c r="C13" s="7" t="s">
        <v>2010</v>
      </c>
      <c r="D13" s="7" t="s">
        <v>29</v>
      </c>
      <c r="E13" s="7" t="s">
        <v>18</v>
      </c>
      <c r="F13" s="7" t="s">
        <v>19</v>
      </c>
      <c r="G13" s="7" t="s">
        <v>2005</v>
      </c>
      <c r="J13" s="7" t="s">
        <v>2006</v>
      </c>
      <c r="M13" s="6">
        <v>44816</v>
      </c>
      <c r="O13" s="7" t="s">
        <v>30</v>
      </c>
      <c r="P13" s="7" t="s">
        <v>31</v>
      </c>
      <c r="Q13" s="7" t="s">
        <v>32</v>
      </c>
      <c r="R13" s="7" t="s">
        <v>23</v>
      </c>
      <c r="S13" s="7" t="s">
        <v>68</v>
      </c>
      <c r="T13" s="7" t="s">
        <v>43</v>
      </c>
      <c r="U13" s="7" t="s">
        <v>69</v>
      </c>
      <c r="V13" s="7" t="s">
        <v>36</v>
      </c>
      <c r="Y13" s="5" t="str">
        <f>HYPERLINK("https://hsdes.intel.com/resource/14013173279","14013173279")</f>
        <v>14013173279</v>
      </c>
    </row>
    <row r="14" spans="1:25" x14ac:dyDescent="0.3">
      <c r="A14" s="5" t="str">
        <f>HYPERLINK("https://hsdes.intel.com/resource/14013173247","14013173247")</f>
        <v>14013173247</v>
      </c>
      <c r="B14" s="7" t="s">
        <v>70</v>
      </c>
      <c r="C14" s="7" t="s">
        <v>2010</v>
      </c>
      <c r="D14" s="7" t="s">
        <v>29</v>
      </c>
      <c r="E14" s="7" t="s">
        <v>18</v>
      </c>
      <c r="F14" s="7" t="s">
        <v>19</v>
      </c>
      <c r="G14" s="7" t="s">
        <v>2005</v>
      </c>
      <c r="J14" s="7" t="s">
        <v>1996</v>
      </c>
      <c r="M14" s="6">
        <v>44812</v>
      </c>
      <c r="O14" s="7" t="s">
        <v>30</v>
      </c>
      <c r="P14" s="7" t="s">
        <v>31</v>
      </c>
      <c r="Q14" s="7" t="s">
        <v>32</v>
      </c>
      <c r="R14" s="7" t="s">
        <v>23</v>
      </c>
      <c r="S14" s="7" t="s">
        <v>71</v>
      </c>
      <c r="T14" s="7" t="s">
        <v>34</v>
      </c>
      <c r="U14" s="7" t="s">
        <v>72</v>
      </c>
      <c r="V14" s="7" t="s">
        <v>36</v>
      </c>
      <c r="Y14" s="2" t="str">
        <f>HYPERLINK("https://hsdes.intel.com/resource/14013173247","14013173247")</f>
        <v>14013173247</v>
      </c>
    </row>
    <row r="15" spans="1:25" x14ac:dyDescent="0.3">
      <c r="A15" s="2" t="str">
        <f>HYPERLINK("https://hsdes.intel.com/resource/14013165608","14013165608")</f>
        <v>14013165608</v>
      </c>
      <c r="B15" s="7" t="s">
        <v>73</v>
      </c>
      <c r="C15" s="7" t="s">
        <v>2010</v>
      </c>
      <c r="D15" s="7" t="s">
        <v>74</v>
      </c>
      <c r="E15" s="7" t="s">
        <v>18</v>
      </c>
      <c r="F15" s="7" t="s">
        <v>19</v>
      </c>
      <c r="G15" s="7" t="s">
        <v>2005</v>
      </c>
      <c r="J15" s="7" t="s">
        <v>2014</v>
      </c>
      <c r="M15" s="6">
        <v>44811</v>
      </c>
      <c r="O15" s="7" t="s">
        <v>20</v>
      </c>
      <c r="P15" s="7" t="s">
        <v>75</v>
      </c>
      <c r="Q15" s="7" t="s">
        <v>32</v>
      </c>
      <c r="R15" s="7" t="s">
        <v>23</v>
      </c>
      <c r="S15" s="7" t="s">
        <v>76</v>
      </c>
      <c r="T15" s="7" t="s">
        <v>43</v>
      </c>
      <c r="U15" s="7" t="s">
        <v>77</v>
      </c>
      <c r="V15" s="7" t="s">
        <v>78</v>
      </c>
      <c r="Y15" s="2" t="str">
        <f>HYPERLINK("https://hsdes.intel.com/resource/14013165608","14013165608")</f>
        <v>14013165608</v>
      </c>
    </row>
    <row r="16" spans="1:25" x14ac:dyDescent="0.3">
      <c r="A16" s="2" t="str">
        <f>HYPERLINK("https://hsdes.intel.com/resource/14013157616","14013157616")</f>
        <v>14013157616</v>
      </c>
      <c r="B16" s="7" t="s">
        <v>79</v>
      </c>
      <c r="C16" s="7" t="s">
        <v>2010</v>
      </c>
      <c r="D16" s="7" t="s">
        <v>74</v>
      </c>
      <c r="E16" s="7" t="s">
        <v>18</v>
      </c>
      <c r="F16" s="7" t="s">
        <v>19</v>
      </c>
      <c r="G16" s="7" t="s">
        <v>2005</v>
      </c>
      <c r="J16" s="7" t="s">
        <v>2017</v>
      </c>
      <c r="M16" s="6">
        <v>44811</v>
      </c>
      <c r="O16" s="7" t="s">
        <v>30</v>
      </c>
      <c r="P16" s="7" t="s">
        <v>75</v>
      </c>
      <c r="Q16" s="7" t="s">
        <v>32</v>
      </c>
      <c r="R16" s="7" t="s">
        <v>23</v>
      </c>
      <c r="S16" s="7" t="s">
        <v>80</v>
      </c>
      <c r="T16" s="7" t="s">
        <v>43</v>
      </c>
      <c r="U16" s="7" t="s">
        <v>81</v>
      </c>
      <c r="V16" s="7" t="s">
        <v>78</v>
      </c>
      <c r="Y16" s="2" t="str">
        <f>HYPERLINK("https://hsdes.intel.com/resource/14013157616","14013157616")</f>
        <v>14013157616</v>
      </c>
    </row>
    <row r="17" spans="1:25" x14ac:dyDescent="0.3">
      <c r="A17" s="2" t="str">
        <f>HYPERLINK("https://hsdes.intel.com/resource/14013157608","14013157608")</f>
        <v>14013157608</v>
      </c>
      <c r="B17" s="7" t="s">
        <v>82</v>
      </c>
      <c r="C17" s="7" t="s">
        <v>2010</v>
      </c>
      <c r="D17" s="7" t="s">
        <v>74</v>
      </c>
      <c r="E17" s="7" t="s">
        <v>18</v>
      </c>
      <c r="F17" s="7" t="s">
        <v>19</v>
      </c>
      <c r="G17" s="7" t="s">
        <v>2005</v>
      </c>
      <c r="J17" s="7" t="s">
        <v>2017</v>
      </c>
      <c r="M17" s="6">
        <v>44811</v>
      </c>
      <c r="O17" s="7" t="s">
        <v>30</v>
      </c>
      <c r="P17" s="7" t="s">
        <v>75</v>
      </c>
      <c r="Q17" s="7" t="s">
        <v>32</v>
      </c>
      <c r="R17" s="7" t="s">
        <v>23</v>
      </c>
      <c r="S17" s="7" t="s">
        <v>83</v>
      </c>
      <c r="T17" s="7" t="s">
        <v>43</v>
      </c>
      <c r="U17" s="7" t="s">
        <v>84</v>
      </c>
      <c r="V17" s="7" t="s">
        <v>78</v>
      </c>
      <c r="Y17" s="2" t="str">
        <f>HYPERLINK("https://hsdes.intel.com/resource/14013157608","14013157608")</f>
        <v>14013157608</v>
      </c>
    </row>
    <row r="18" spans="1:25" x14ac:dyDescent="0.3">
      <c r="A18" s="2" t="str">
        <f>HYPERLINK("https://hsdes.intel.com/resource/14013157613","14013157613")</f>
        <v>14013157613</v>
      </c>
      <c r="B18" s="7" t="s">
        <v>85</v>
      </c>
      <c r="C18" s="7" t="s">
        <v>2010</v>
      </c>
      <c r="D18" s="7" t="s">
        <v>74</v>
      </c>
      <c r="E18" s="7" t="s">
        <v>18</v>
      </c>
      <c r="F18" s="7" t="s">
        <v>19</v>
      </c>
      <c r="G18" s="7" t="s">
        <v>2005</v>
      </c>
      <c r="J18" s="7" t="s">
        <v>2017</v>
      </c>
      <c r="M18" s="6">
        <v>44811</v>
      </c>
      <c r="O18" s="7" t="s">
        <v>30</v>
      </c>
      <c r="P18" s="7" t="s">
        <v>75</v>
      </c>
      <c r="Q18" s="7" t="s">
        <v>32</v>
      </c>
      <c r="R18" s="7" t="s">
        <v>23</v>
      </c>
      <c r="S18" s="7" t="s">
        <v>86</v>
      </c>
      <c r="T18" s="7" t="s">
        <v>43</v>
      </c>
      <c r="U18" s="7" t="s">
        <v>87</v>
      </c>
      <c r="V18" s="7" t="s">
        <v>78</v>
      </c>
      <c r="Y18" s="2" t="str">
        <f>HYPERLINK("https://hsdes.intel.com/resource/14013157613","14013157613")</f>
        <v>14013157613</v>
      </c>
    </row>
    <row r="19" spans="1:25" x14ac:dyDescent="0.3">
      <c r="A19" s="2" t="str">
        <f>HYPERLINK("https://hsdes.intel.com/resource/14013157611","14013157611")</f>
        <v>14013157611</v>
      </c>
      <c r="B19" s="7" t="s">
        <v>88</v>
      </c>
      <c r="C19" s="7" t="s">
        <v>2010</v>
      </c>
      <c r="D19" s="7" t="s">
        <v>74</v>
      </c>
      <c r="E19" s="7" t="s">
        <v>18</v>
      </c>
      <c r="F19" s="7" t="s">
        <v>19</v>
      </c>
      <c r="G19" s="7" t="s">
        <v>2005</v>
      </c>
      <c r="J19" s="7" t="s">
        <v>2017</v>
      </c>
      <c r="M19" s="6">
        <v>44811</v>
      </c>
      <c r="O19" s="7" t="s">
        <v>30</v>
      </c>
      <c r="P19" s="7" t="s">
        <v>75</v>
      </c>
      <c r="Q19" s="7" t="s">
        <v>32</v>
      </c>
      <c r="R19" s="7" t="s">
        <v>23</v>
      </c>
      <c r="S19" s="7" t="s">
        <v>89</v>
      </c>
      <c r="T19" s="7" t="s">
        <v>43</v>
      </c>
      <c r="U19" s="7" t="s">
        <v>87</v>
      </c>
      <c r="V19" s="7" t="s">
        <v>78</v>
      </c>
      <c r="Y19" s="2" t="str">
        <f>HYPERLINK("https://hsdes.intel.com/resource/14013157611","14013157611")</f>
        <v>14013157611</v>
      </c>
    </row>
    <row r="20" spans="1:25" x14ac:dyDescent="0.3">
      <c r="A20" s="2" t="str">
        <f>HYPERLINK("https://hsdes.intel.com/resource/14013157614","14013157614")</f>
        <v>14013157614</v>
      </c>
      <c r="B20" s="7" t="s">
        <v>90</v>
      </c>
      <c r="C20" s="7" t="s">
        <v>2010</v>
      </c>
      <c r="D20" s="7" t="s">
        <v>74</v>
      </c>
      <c r="E20" s="7" t="s">
        <v>18</v>
      </c>
      <c r="F20" s="7" t="s">
        <v>19</v>
      </c>
      <c r="G20" s="7" t="s">
        <v>2005</v>
      </c>
      <c r="J20" s="7" t="s">
        <v>2017</v>
      </c>
      <c r="M20" s="6">
        <v>44811</v>
      </c>
      <c r="O20" s="7" t="s">
        <v>30</v>
      </c>
      <c r="P20" s="7" t="s">
        <v>75</v>
      </c>
      <c r="Q20" s="7" t="s">
        <v>32</v>
      </c>
      <c r="R20" s="7" t="s">
        <v>23</v>
      </c>
      <c r="S20" s="7" t="s">
        <v>91</v>
      </c>
      <c r="T20" s="7" t="s">
        <v>43</v>
      </c>
      <c r="U20" s="7" t="s">
        <v>92</v>
      </c>
      <c r="V20" s="7" t="s">
        <v>78</v>
      </c>
      <c r="Y20" s="2" t="str">
        <f>HYPERLINK("https://hsdes.intel.com/resource/14013157614","14013157614")</f>
        <v>14013157614</v>
      </c>
    </row>
    <row r="21" spans="1:25" x14ac:dyDescent="0.3">
      <c r="A21" s="2" t="str">
        <f>HYPERLINK("https://hsdes.intel.com/resource/14013157594","14013157594")</f>
        <v>14013157594</v>
      </c>
      <c r="B21" s="7" t="s">
        <v>93</v>
      </c>
      <c r="C21" s="7" t="s">
        <v>2010</v>
      </c>
      <c r="D21" s="7" t="s">
        <v>74</v>
      </c>
      <c r="E21" s="7" t="s">
        <v>18</v>
      </c>
      <c r="F21" s="7" t="s">
        <v>19</v>
      </c>
      <c r="G21" s="7" t="s">
        <v>2005</v>
      </c>
      <c r="J21" s="7" t="s">
        <v>2017</v>
      </c>
      <c r="M21" s="6">
        <v>44811</v>
      </c>
      <c r="O21" s="7" t="s">
        <v>30</v>
      </c>
      <c r="P21" s="7" t="s">
        <v>75</v>
      </c>
      <c r="Q21" s="7" t="s">
        <v>32</v>
      </c>
      <c r="R21" s="7" t="s">
        <v>23</v>
      </c>
      <c r="S21" s="7" t="s">
        <v>94</v>
      </c>
      <c r="T21" s="7" t="s">
        <v>43</v>
      </c>
      <c r="U21" s="7" t="s">
        <v>95</v>
      </c>
      <c r="V21" s="7" t="s">
        <v>78</v>
      </c>
      <c r="Y21" s="5" t="str">
        <f>HYPERLINK("https://hsdes.intel.com/resource/14013157594","14013157594")</f>
        <v>14013157594</v>
      </c>
    </row>
    <row r="22" spans="1:25" x14ac:dyDescent="0.3">
      <c r="A22" s="5" t="str">
        <f>HYPERLINK("https://hsdes.intel.com/resource/14013157601","14013157601")</f>
        <v>14013157601</v>
      </c>
      <c r="B22" s="7" t="s">
        <v>96</v>
      </c>
      <c r="C22" s="7" t="s">
        <v>2010</v>
      </c>
      <c r="D22" s="7" t="s">
        <v>74</v>
      </c>
      <c r="E22" s="7" t="s">
        <v>18</v>
      </c>
      <c r="F22" s="7" t="s">
        <v>19</v>
      </c>
      <c r="G22" s="7" t="s">
        <v>2005</v>
      </c>
      <c r="J22" s="7" t="s">
        <v>2017</v>
      </c>
      <c r="L22" s="7" t="s">
        <v>97</v>
      </c>
      <c r="M22" s="6">
        <v>44811</v>
      </c>
      <c r="O22" s="7" t="s">
        <v>30</v>
      </c>
      <c r="P22" s="7" t="s">
        <v>75</v>
      </c>
      <c r="Q22" s="7" t="s">
        <v>32</v>
      </c>
      <c r="R22" s="7" t="s">
        <v>23</v>
      </c>
      <c r="S22" s="7" t="s">
        <v>98</v>
      </c>
      <c r="T22" s="7" t="s">
        <v>43</v>
      </c>
      <c r="U22" s="7" t="s">
        <v>99</v>
      </c>
      <c r="V22" s="7" t="s">
        <v>78</v>
      </c>
      <c r="Y22" s="5" t="str">
        <f>HYPERLINK("https://hsdes.intel.com/resource/14013157601","14013157601")</f>
        <v>14013157601</v>
      </c>
    </row>
    <row r="23" spans="1:25" x14ac:dyDescent="0.3">
      <c r="A23" s="5" t="str">
        <f>HYPERLINK("https://hsdes.intel.com/resource/14013159248","14013159248")</f>
        <v>14013159248</v>
      </c>
      <c r="B23" s="7" t="s">
        <v>100</v>
      </c>
      <c r="C23" s="7" t="s">
        <v>2010</v>
      </c>
      <c r="D23" s="7" t="s">
        <v>17</v>
      </c>
      <c r="E23" s="7" t="s">
        <v>18</v>
      </c>
      <c r="F23" s="7" t="s">
        <v>19</v>
      </c>
      <c r="G23" s="7" t="s">
        <v>2005</v>
      </c>
      <c r="J23" s="7" t="s">
        <v>2011</v>
      </c>
      <c r="M23" s="6">
        <v>44813</v>
      </c>
      <c r="O23" s="7" t="s">
        <v>101</v>
      </c>
      <c r="P23" s="7" t="s">
        <v>21</v>
      </c>
      <c r="Q23" s="7" t="s">
        <v>32</v>
      </c>
      <c r="R23" s="7" t="s">
        <v>23</v>
      </c>
      <c r="S23" s="7" t="s">
        <v>102</v>
      </c>
      <c r="T23" s="7" t="s">
        <v>103</v>
      </c>
      <c r="U23" s="7" t="s">
        <v>104</v>
      </c>
      <c r="V23" s="7" t="s">
        <v>27</v>
      </c>
      <c r="Y23" s="2" t="str">
        <f>HYPERLINK("https://hsdes.intel.com/resource/14013159248","14013159248")</f>
        <v>14013159248</v>
      </c>
    </row>
    <row r="24" spans="1:25" x14ac:dyDescent="0.3">
      <c r="A24" s="5" t="str">
        <f>HYPERLINK("https://hsdes.intel.com/resource/14013159022","14013159022")</f>
        <v>14013159022</v>
      </c>
      <c r="B24" s="7" t="s">
        <v>105</v>
      </c>
      <c r="C24" s="7" t="s">
        <v>2010</v>
      </c>
      <c r="D24" s="7" t="s">
        <v>17</v>
      </c>
      <c r="E24" s="7" t="s">
        <v>18</v>
      </c>
      <c r="F24" s="7" t="s">
        <v>19</v>
      </c>
      <c r="G24" s="7" t="s">
        <v>2005</v>
      </c>
      <c r="J24" s="7" t="s">
        <v>2011</v>
      </c>
      <c r="L24" s="7" t="s">
        <v>1999</v>
      </c>
      <c r="M24" s="6">
        <v>44813</v>
      </c>
      <c r="O24" s="7" t="s">
        <v>20</v>
      </c>
      <c r="P24" s="7" t="s">
        <v>21</v>
      </c>
      <c r="Q24" s="7" t="s">
        <v>32</v>
      </c>
      <c r="R24" s="7" t="s">
        <v>23</v>
      </c>
      <c r="S24" s="7" t="s">
        <v>106</v>
      </c>
      <c r="T24" s="7" t="s">
        <v>103</v>
      </c>
      <c r="U24" s="7" t="s">
        <v>107</v>
      </c>
      <c r="V24" s="7" t="s">
        <v>27</v>
      </c>
      <c r="Y24" s="5" t="str">
        <f>HYPERLINK("https://hsdes.intel.com/resource/14013159022","14013159022")</f>
        <v>14013159022</v>
      </c>
    </row>
    <row r="25" spans="1:25" x14ac:dyDescent="0.3">
      <c r="A25" s="5" t="str">
        <f>HYPERLINK("https://hsdes.intel.com/resource/14013159024","14013159024")</f>
        <v>14013159024</v>
      </c>
      <c r="B25" s="7" t="s">
        <v>108</v>
      </c>
      <c r="C25" s="7" t="s">
        <v>2010</v>
      </c>
      <c r="D25" s="7" t="s">
        <v>17</v>
      </c>
      <c r="E25" s="7" t="s">
        <v>18</v>
      </c>
      <c r="F25" s="7" t="s">
        <v>19</v>
      </c>
      <c r="G25" s="7" t="s">
        <v>2005</v>
      </c>
      <c r="J25" s="7" t="s">
        <v>2011</v>
      </c>
      <c r="L25" s="7" t="s">
        <v>1999</v>
      </c>
      <c r="M25" s="6">
        <v>44813</v>
      </c>
      <c r="O25" s="7" t="s">
        <v>20</v>
      </c>
      <c r="P25" s="7" t="s">
        <v>21</v>
      </c>
      <c r="Q25" s="7" t="s">
        <v>32</v>
      </c>
      <c r="R25" s="7" t="s">
        <v>23</v>
      </c>
      <c r="S25" s="7" t="s">
        <v>109</v>
      </c>
      <c r="T25" s="7" t="s">
        <v>103</v>
      </c>
      <c r="U25" s="7" t="s">
        <v>110</v>
      </c>
      <c r="V25" s="7" t="s">
        <v>27</v>
      </c>
      <c r="Y25" s="2" t="str">
        <f>HYPERLINK("https://hsdes.intel.com/resource/14013159024","14013159024")</f>
        <v>14013159024</v>
      </c>
    </row>
    <row r="26" spans="1:25" x14ac:dyDescent="0.3">
      <c r="A26" s="5" t="str">
        <f>HYPERLINK("https://hsdes.intel.com/resource/14013159208","14013159208")</f>
        <v>14013159208</v>
      </c>
      <c r="B26" s="7" t="s">
        <v>111</v>
      </c>
      <c r="C26" s="7" t="s">
        <v>2010</v>
      </c>
      <c r="D26" s="7" t="s">
        <v>17</v>
      </c>
      <c r="E26" s="7" t="s">
        <v>18</v>
      </c>
      <c r="F26" s="7" t="s">
        <v>19</v>
      </c>
      <c r="G26" s="7" t="s">
        <v>2005</v>
      </c>
      <c r="J26" s="7" t="s">
        <v>2011</v>
      </c>
      <c r="M26" s="6">
        <v>44813</v>
      </c>
      <c r="O26" s="7" t="s">
        <v>20</v>
      </c>
      <c r="P26" s="7" t="s">
        <v>21</v>
      </c>
      <c r="Q26" s="7" t="s">
        <v>32</v>
      </c>
      <c r="R26" s="7" t="s">
        <v>23</v>
      </c>
      <c r="S26" s="7" t="s">
        <v>112</v>
      </c>
      <c r="T26" s="7" t="s">
        <v>113</v>
      </c>
      <c r="U26" s="7" t="s">
        <v>114</v>
      </c>
      <c r="V26" s="7" t="s">
        <v>27</v>
      </c>
      <c r="Y26" s="2" t="str">
        <f>HYPERLINK("https://hsdes.intel.com/resource/14013159208","14013159208")</f>
        <v>14013159208</v>
      </c>
    </row>
    <row r="27" spans="1:25" x14ac:dyDescent="0.3">
      <c r="A27" s="5" t="str">
        <f>HYPERLINK("https://hsdes.intel.com/resource/14013159127","14013159127")</f>
        <v>14013159127</v>
      </c>
      <c r="B27" s="7" t="s">
        <v>115</v>
      </c>
      <c r="C27" s="7" t="s">
        <v>2010</v>
      </c>
      <c r="D27" s="7" t="s">
        <v>17</v>
      </c>
      <c r="E27" s="7" t="s">
        <v>18</v>
      </c>
      <c r="F27" s="7" t="s">
        <v>19</v>
      </c>
      <c r="G27" s="7" t="s">
        <v>2005</v>
      </c>
      <c r="J27" s="7" t="s">
        <v>2011</v>
      </c>
      <c r="L27" s="7" t="s">
        <v>1968</v>
      </c>
      <c r="M27" s="6">
        <v>44813</v>
      </c>
      <c r="O27" s="7" t="s">
        <v>20</v>
      </c>
      <c r="P27" s="7" t="s">
        <v>21</v>
      </c>
      <c r="Q27" s="7" t="s">
        <v>32</v>
      </c>
      <c r="R27" s="7" t="s">
        <v>23</v>
      </c>
      <c r="S27" s="7" t="s">
        <v>116</v>
      </c>
      <c r="T27" s="7" t="s">
        <v>103</v>
      </c>
      <c r="U27" s="7" t="s">
        <v>117</v>
      </c>
      <c r="V27" s="7" t="s">
        <v>27</v>
      </c>
      <c r="Y27" s="2" t="str">
        <f>HYPERLINK("https://hsdes.intel.com/resource/14013159127","14013159127")</f>
        <v>14013159127</v>
      </c>
    </row>
    <row r="28" spans="1:25" x14ac:dyDescent="0.3">
      <c r="A28" s="5" t="str">
        <f>HYPERLINK("https://hsdes.intel.com/resource/14013184512","14013184512")</f>
        <v>14013184512</v>
      </c>
      <c r="B28" s="7" t="s">
        <v>118</v>
      </c>
      <c r="C28" s="7" t="s">
        <v>2010</v>
      </c>
      <c r="D28" s="7" t="s">
        <v>17</v>
      </c>
      <c r="E28" s="7" t="s">
        <v>119</v>
      </c>
      <c r="F28" s="7" t="s">
        <v>19</v>
      </c>
      <c r="G28" s="7" t="s">
        <v>2005</v>
      </c>
      <c r="J28" s="7" t="s">
        <v>2011</v>
      </c>
      <c r="M28" s="6">
        <v>44813</v>
      </c>
      <c r="O28" s="7" t="s">
        <v>101</v>
      </c>
      <c r="P28" s="7" t="s">
        <v>21</v>
      </c>
      <c r="Q28" s="7" t="s">
        <v>32</v>
      </c>
      <c r="R28" s="7" t="s">
        <v>23</v>
      </c>
      <c r="S28" s="7" t="s">
        <v>120</v>
      </c>
      <c r="T28" s="7" t="s">
        <v>113</v>
      </c>
      <c r="U28" s="7" t="s">
        <v>121</v>
      </c>
      <c r="V28" s="7" t="s">
        <v>27</v>
      </c>
      <c r="Y28" s="2" t="str">
        <f>HYPERLINK("https://hsdes.intel.com/resource/14013184512","14013184512")</f>
        <v>14013184512</v>
      </c>
    </row>
    <row r="29" spans="1:25" x14ac:dyDescent="0.3">
      <c r="A29" s="5" t="str">
        <f>HYPERLINK("https://hsdes.intel.com/resource/14013184477","14013184477")</f>
        <v>14013184477</v>
      </c>
      <c r="B29" s="7" t="s">
        <v>122</v>
      </c>
      <c r="C29" s="7" t="s">
        <v>2010</v>
      </c>
      <c r="D29" s="7" t="s">
        <v>17</v>
      </c>
      <c r="E29" s="7" t="s">
        <v>119</v>
      </c>
      <c r="F29" s="7" t="s">
        <v>19</v>
      </c>
      <c r="G29" s="7" t="s">
        <v>2005</v>
      </c>
      <c r="J29" s="7" t="s">
        <v>2011</v>
      </c>
      <c r="M29" s="6">
        <v>44813</v>
      </c>
      <c r="O29" s="7" t="s">
        <v>101</v>
      </c>
      <c r="P29" s="7" t="s">
        <v>21</v>
      </c>
      <c r="Q29" s="7" t="s">
        <v>32</v>
      </c>
      <c r="R29" s="7" t="s">
        <v>23</v>
      </c>
      <c r="S29" s="7" t="s">
        <v>123</v>
      </c>
      <c r="T29" s="7" t="s">
        <v>113</v>
      </c>
      <c r="U29" s="7" t="s">
        <v>124</v>
      </c>
      <c r="V29" s="7" t="s">
        <v>27</v>
      </c>
      <c r="Y29" s="2" t="str">
        <f>HYPERLINK("https://hsdes.intel.com/resource/14013184477","14013184477")</f>
        <v>14013184477</v>
      </c>
    </row>
    <row r="30" spans="1:25" x14ac:dyDescent="0.3">
      <c r="A30" s="2" t="str">
        <f>HYPERLINK("https://hsdes.intel.com/resource/14013159129","14013159129")</f>
        <v>14013159129</v>
      </c>
      <c r="B30" s="7" t="s">
        <v>125</v>
      </c>
      <c r="C30" s="7" t="s">
        <v>2010</v>
      </c>
      <c r="D30" s="7" t="s">
        <v>17</v>
      </c>
      <c r="E30" s="7" t="s">
        <v>18</v>
      </c>
      <c r="F30" s="7" t="s">
        <v>19</v>
      </c>
      <c r="G30" s="7" t="s">
        <v>2005</v>
      </c>
      <c r="J30" s="7" t="s">
        <v>2011</v>
      </c>
      <c r="M30" s="6">
        <v>44813</v>
      </c>
      <c r="O30" s="7" t="s">
        <v>20</v>
      </c>
      <c r="P30" s="7" t="s">
        <v>21</v>
      </c>
      <c r="Q30" s="7" t="s">
        <v>32</v>
      </c>
      <c r="R30" s="7" t="s">
        <v>23</v>
      </c>
      <c r="S30" s="7" t="s">
        <v>126</v>
      </c>
      <c r="T30" s="7" t="s">
        <v>127</v>
      </c>
      <c r="U30" s="7" t="s">
        <v>128</v>
      </c>
      <c r="V30" s="7" t="s">
        <v>27</v>
      </c>
      <c r="Y30" s="2" t="str">
        <f>HYPERLINK("https://hsdes.intel.com/resource/14013159129","14013159129")</f>
        <v>14013159129</v>
      </c>
    </row>
    <row r="31" spans="1:25" x14ac:dyDescent="0.3">
      <c r="A31" s="5" t="str">
        <f>HYPERLINK("https://hsdes.intel.com/resource/14013176141","14013176141")</f>
        <v>14013176141</v>
      </c>
      <c r="B31" s="19" t="s">
        <v>129</v>
      </c>
      <c r="C31" s="7" t="s">
        <v>2010</v>
      </c>
      <c r="D31" s="7" t="s">
        <v>130</v>
      </c>
      <c r="E31" s="7" t="s">
        <v>18</v>
      </c>
      <c r="F31" s="7" t="s">
        <v>19</v>
      </c>
      <c r="G31" s="7" t="s">
        <v>2005</v>
      </c>
      <c r="J31" s="7" t="s">
        <v>2025</v>
      </c>
      <c r="K31" s="7" t="s">
        <v>2029</v>
      </c>
      <c r="M31" s="6">
        <v>44816</v>
      </c>
      <c r="O31" s="7" t="s">
        <v>30</v>
      </c>
      <c r="P31" s="7" t="s">
        <v>31</v>
      </c>
      <c r="Q31" s="7" t="s">
        <v>32</v>
      </c>
      <c r="R31" s="7" t="s">
        <v>23</v>
      </c>
      <c r="S31" s="7" t="s">
        <v>131</v>
      </c>
      <c r="T31" s="7" t="s">
        <v>132</v>
      </c>
      <c r="U31" s="7" t="s">
        <v>133</v>
      </c>
      <c r="V31" s="7" t="s">
        <v>36</v>
      </c>
      <c r="Y31" s="2" t="str">
        <f>HYPERLINK("https://hsdes.intel.com/resource/14013176141","14013176141")</f>
        <v>14013176141</v>
      </c>
    </row>
    <row r="32" spans="1:25" x14ac:dyDescent="0.3">
      <c r="A32" s="2" t="str">
        <f>HYPERLINK("https://hsdes.intel.com/resource/14013184603","14013184603")</f>
        <v>14013184603</v>
      </c>
      <c r="B32" s="7" t="s">
        <v>134</v>
      </c>
      <c r="C32" s="7" t="s">
        <v>2010</v>
      </c>
      <c r="D32" s="7" t="s">
        <v>135</v>
      </c>
      <c r="E32" s="7" t="s">
        <v>18</v>
      </c>
      <c r="F32" s="7" t="s">
        <v>19</v>
      </c>
      <c r="G32" s="7" t="s">
        <v>2005</v>
      </c>
      <c r="J32" s="7" t="s">
        <v>2011</v>
      </c>
      <c r="M32" s="6">
        <v>44811</v>
      </c>
      <c r="O32" s="7" t="s">
        <v>30</v>
      </c>
      <c r="P32" s="7" t="s">
        <v>75</v>
      </c>
      <c r="Q32" s="7" t="s">
        <v>32</v>
      </c>
      <c r="R32" s="7" t="s">
        <v>23</v>
      </c>
      <c r="S32" s="7" t="s">
        <v>136</v>
      </c>
      <c r="T32" s="7" t="s">
        <v>137</v>
      </c>
      <c r="U32" s="7" t="s">
        <v>138</v>
      </c>
      <c r="V32" s="7" t="s">
        <v>139</v>
      </c>
      <c r="Y32" s="2" t="str">
        <f>HYPERLINK("https://hsdes.intel.com/resource/14013184603","14013184603")</f>
        <v>14013184603</v>
      </c>
    </row>
    <row r="33" spans="1:25" x14ac:dyDescent="0.3">
      <c r="A33" s="2" t="str">
        <f>HYPERLINK("https://hsdes.intel.com/resource/14013180203","14013180203")</f>
        <v>14013180203</v>
      </c>
      <c r="B33" s="7" t="s">
        <v>140</v>
      </c>
      <c r="C33" s="7" t="s">
        <v>2010</v>
      </c>
      <c r="D33" s="7" t="s">
        <v>141</v>
      </c>
      <c r="E33" s="7" t="s">
        <v>18</v>
      </c>
      <c r="F33" s="7" t="s">
        <v>19</v>
      </c>
      <c r="G33" s="7" t="s">
        <v>2005</v>
      </c>
      <c r="J33" s="7" t="s">
        <v>2011</v>
      </c>
      <c r="L33" s="7" t="s">
        <v>142</v>
      </c>
      <c r="M33" s="6">
        <v>44812</v>
      </c>
      <c r="O33" s="7" t="s">
        <v>30</v>
      </c>
      <c r="P33" s="7" t="s">
        <v>143</v>
      </c>
      <c r="Q33" s="7" t="s">
        <v>32</v>
      </c>
      <c r="R33" s="7" t="s">
        <v>144</v>
      </c>
      <c r="S33" s="7" t="s">
        <v>145</v>
      </c>
      <c r="T33" s="7" t="s">
        <v>146</v>
      </c>
      <c r="U33" s="7" t="s">
        <v>147</v>
      </c>
      <c r="V33" s="7" t="s">
        <v>148</v>
      </c>
      <c r="Y33" s="2" t="str">
        <f>HYPERLINK("https://hsdes.intel.com/resource/14013180203","14013180203")</f>
        <v>14013180203</v>
      </c>
    </row>
    <row r="34" spans="1:25" x14ac:dyDescent="0.3">
      <c r="A34" s="2" t="str">
        <f>HYPERLINK("https://hsdes.intel.com/resource/14013176711","14013176711")</f>
        <v>14013176711</v>
      </c>
      <c r="B34" s="7" t="s">
        <v>149</v>
      </c>
      <c r="C34" s="7" t="s">
        <v>2010</v>
      </c>
      <c r="D34" s="7" t="s">
        <v>135</v>
      </c>
      <c r="E34" s="7" t="s">
        <v>18</v>
      </c>
      <c r="F34" s="7" t="s">
        <v>19</v>
      </c>
      <c r="G34" s="7" t="s">
        <v>2005</v>
      </c>
      <c r="J34" s="7" t="s">
        <v>2011</v>
      </c>
      <c r="M34" s="6">
        <v>44811</v>
      </c>
      <c r="O34" s="7" t="s">
        <v>30</v>
      </c>
      <c r="P34" s="7" t="s">
        <v>75</v>
      </c>
      <c r="Q34" s="7" t="s">
        <v>32</v>
      </c>
      <c r="R34" s="7" t="s">
        <v>23</v>
      </c>
      <c r="S34" s="7" t="s">
        <v>150</v>
      </c>
      <c r="T34" s="7" t="s">
        <v>137</v>
      </c>
      <c r="U34" s="7" t="s">
        <v>151</v>
      </c>
      <c r="V34" s="7" t="s">
        <v>139</v>
      </c>
      <c r="Y34" s="2" t="str">
        <f>HYPERLINK("https://hsdes.intel.com/resource/14013176711","14013176711")</f>
        <v>14013176711</v>
      </c>
    </row>
    <row r="35" spans="1:25" x14ac:dyDescent="0.3">
      <c r="A35" s="5" t="str">
        <f>HYPERLINK("https://hsdes.intel.com/resource/14013156884","14013156884")</f>
        <v>14013156884</v>
      </c>
      <c r="B35" s="7" t="s">
        <v>152</v>
      </c>
      <c r="C35" s="7" t="s">
        <v>2010</v>
      </c>
      <c r="D35" s="7" t="s">
        <v>29</v>
      </c>
      <c r="E35" s="7" t="s">
        <v>18</v>
      </c>
      <c r="F35" s="7" t="s">
        <v>19</v>
      </c>
      <c r="G35" s="7" t="s">
        <v>2005</v>
      </c>
      <c r="J35" s="7" t="s">
        <v>1996</v>
      </c>
      <c r="M35" s="6">
        <v>44812</v>
      </c>
      <c r="O35" s="7" t="s">
        <v>101</v>
      </c>
      <c r="P35" s="7" t="s">
        <v>31</v>
      </c>
      <c r="Q35" s="7" t="s">
        <v>32</v>
      </c>
      <c r="R35" s="7" t="s">
        <v>23</v>
      </c>
      <c r="S35" s="7" t="s">
        <v>153</v>
      </c>
      <c r="T35" s="7" t="s">
        <v>132</v>
      </c>
      <c r="U35" s="7" t="s">
        <v>154</v>
      </c>
      <c r="V35" s="7" t="s">
        <v>36</v>
      </c>
      <c r="Y35" s="2" t="str">
        <f>HYPERLINK("https://hsdes.intel.com/resource/14013156884","14013156884")</f>
        <v>14013156884</v>
      </c>
    </row>
    <row r="36" spans="1:25" x14ac:dyDescent="0.3">
      <c r="A36" s="5" t="str">
        <f>HYPERLINK("https://hsdes.intel.com/resource/14013156867","14013156867")</f>
        <v>14013156867</v>
      </c>
      <c r="B36" s="7" t="s">
        <v>155</v>
      </c>
      <c r="C36" s="7" t="s">
        <v>2010</v>
      </c>
      <c r="D36" s="7" t="s">
        <v>29</v>
      </c>
      <c r="E36" s="7" t="s">
        <v>18</v>
      </c>
      <c r="F36" s="7" t="s">
        <v>19</v>
      </c>
      <c r="G36" s="7" t="s">
        <v>2005</v>
      </c>
      <c r="J36" s="7" t="s">
        <v>1996</v>
      </c>
      <c r="M36" s="6">
        <v>44812</v>
      </c>
      <c r="O36" s="7" t="s">
        <v>101</v>
      </c>
      <c r="P36" s="7" t="s">
        <v>31</v>
      </c>
      <c r="Q36" s="7" t="s">
        <v>22</v>
      </c>
      <c r="R36" s="7" t="s">
        <v>23</v>
      </c>
      <c r="S36" s="7" t="s">
        <v>156</v>
      </c>
      <c r="T36" s="7" t="s">
        <v>132</v>
      </c>
      <c r="U36" s="7" t="s">
        <v>157</v>
      </c>
      <c r="V36" s="7" t="s">
        <v>36</v>
      </c>
      <c r="Y36" s="2" t="str">
        <f>HYPERLINK("https://hsdes.intel.com/resource/14013156867","14013156867")</f>
        <v>14013156867</v>
      </c>
    </row>
    <row r="37" spans="1:25" x14ac:dyDescent="0.3">
      <c r="A37" s="2" t="str">
        <f>HYPERLINK("https://hsdes.intel.com/resource/14013178259","14013178259")</f>
        <v>14013178259</v>
      </c>
      <c r="B37" s="7" t="s">
        <v>158</v>
      </c>
      <c r="C37" s="7" t="s">
        <v>2013</v>
      </c>
      <c r="D37" s="7" t="s">
        <v>159</v>
      </c>
      <c r="E37" s="7" t="s">
        <v>18</v>
      </c>
      <c r="F37" s="7" t="s">
        <v>19</v>
      </c>
      <c r="G37" s="7" t="s">
        <v>2005</v>
      </c>
      <c r="J37" s="7" t="s">
        <v>2016</v>
      </c>
      <c r="M37" s="6">
        <v>44811</v>
      </c>
      <c r="O37" s="7" t="s">
        <v>20</v>
      </c>
      <c r="P37" s="7" t="s">
        <v>160</v>
      </c>
      <c r="Q37" s="7" t="s">
        <v>32</v>
      </c>
      <c r="R37" s="7" t="s">
        <v>23</v>
      </c>
      <c r="S37" s="7" t="s">
        <v>161</v>
      </c>
      <c r="T37" s="7" t="s">
        <v>43</v>
      </c>
      <c r="U37" s="7" t="s">
        <v>162</v>
      </c>
      <c r="V37" s="7" t="s">
        <v>163</v>
      </c>
      <c r="Y37" s="2" t="str">
        <f>HYPERLINK("https://hsdes.intel.com/resource/14013178259","14013178259")</f>
        <v>14013178259</v>
      </c>
    </row>
    <row r="38" spans="1:25" x14ac:dyDescent="0.3">
      <c r="A38" s="2" t="str">
        <f>HYPERLINK("https://hsdes.intel.com/resource/14013179683","14013179683")</f>
        <v>14013179683</v>
      </c>
      <c r="B38" s="7" t="s">
        <v>164</v>
      </c>
      <c r="C38" s="7" t="s">
        <v>2010</v>
      </c>
      <c r="D38" s="7" t="s">
        <v>165</v>
      </c>
      <c r="E38" s="7" t="s">
        <v>18</v>
      </c>
      <c r="F38" s="7" t="s">
        <v>19</v>
      </c>
      <c r="G38" s="7" t="s">
        <v>2005</v>
      </c>
      <c r="J38" s="7" t="s">
        <v>2025</v>
      </c>
      <c r="M38" s="6">
        <v>44816</v>
      </c>
      <c r="O38" s="7" t="s">
        <v>30</v>
      </c>
      <c r="P38" s="7" t="s">
        <v>21</v>
      </c>
      <c r="Q38" s="7" t="s">
        <v>32</v>
      </c>
      <c r="R38" s="7" t="s">
        <v>23</v>
      </c>
      <c r="S38" s="7" t="s">
        <v>166</v>
      </c>
      <c r="T38" s="7" t="s">
        <v>167</v>
      </c>
      <c r="U38" s="7" t="s">
        <v>168</v>
      </c>
      <c r="V38" s="7" t="s">
        <v>169</v>
      </c>
      <c r="Y38" s="2" t="str">
        <f>HYPERLINK("https://hsdes.intel.com/resource/14013179683","14013179683")</f>
        <v>14013179683</v>
      </c>
    </row>
    <row r="39" spans="1:25" x14ac:dyDescent="0.3">
      <c r="A39" s="2" t="str">
        <f>HYPERLINK("https://hsdes.intel.com/resource/14013177179","14013177179")</f>
        <v>14013177179</v>
      </c>
      <c r="B39" s="7" t="s">
        <v>170</v>
      </c>
      <c r="C39" s="7" t="s">
        <v>2010</v>
      </c>
      <c r="D39" s="7" t="s">
        <v>171</v>
      </c>
      <c r="E39" s="7" t="s">
        <v>119</v>
      </c>
      <c r="F39" s="7" t="s">
        <v>19</v>
      </c>
      <c r="G39" s="7" t="s">
        <v>2005</v>
      </c>
      <c r="J39" s="7" t="s">
        <v>2011</v>
      </c>
      <c r="M39" s="6">
        <v>44812</v>
      </c>
      <c r="O39" s="7" t="s">
        <v>30</v>
      </c>
      <c r="P39" s="7" t="s">
        <v>172</v>
      </c>
      <c r="Q39" s="7" t="s">
        <v>32</v>
      </c>
      <c r="R39" s="7" t="s">
        <v>144</v>
      </c>
      <c r="S39" s="7" t="s">
        <v>173</v>
      </c>
      <c r="T39" s="7" t="s">
        <v>174</v>
      </c>
      <c r="U39" s="7" t="s">
        <v>175</v>
      </c>
      <c r="V39" s="7" t="s">
        <v>176</v>
      </c>
      <c r="Y39" s="2" t="str">
        <f>HYPERLINK("https://hsdes.intel.com/resource/14013177179","14013177179")</f>
        <v>14013177179</v>
      </c>
    </row>
    <row r="40" spans="1:25" x14ac:dyDescent="0.3">
      <c r="A40" s="2" t="str">
        <f>HYPERLINK("https://hsdes.intel.com/resource/14013177170","14013177170")</f>
        <v>14013177170</v>
      </c>
      <c r="B40" s="7" t="s">
        <v>177</v>
      </c>
      <c r="C40" s="7" t="s">
        <v>2010</v>
      </c>
      <c r="D40" s="7" t="s">
        <v>171</v>
      </c>
      <c r="E40" s="7" t="s">
        <v>119</v>
      </c>
      <c r="F40" s="7" t="s">
        <v>19</v>
      </c>
      <c r="G40" s="7" t="s">
        <v>2005</v>
      </c>
      <c r="J40" s="7" t="s">
        <v>2011</v>
      </c>
      <c r="M40" s="6">
        <v>44812</v>
      </c>
      <c r="O40" s="7" t="s">
        <v>30</v>
      </c>
      <c r="P40" s="7" t="s">
        <v>172</v>
      </c>
      <c r="Q40" s="7" t="s">
        <v>32</v>
      </c>
      <c r="R40" s="7" t="s">
        <v>23</v>
      </c>
      <c r="S40" s="7" t="s">
        <v>178</v>
      </c>
      <c r="T40" s="7" t="s">
        <v>179</v>
      </c>
      <c r="U40" s="7" t="s">
        <v>180</v>
      </c>
      <c r="V40" s="7" t="s">
        <v>176</v>
      </c>
      <c r="Y40" s="2" t="str">
        <f>HYPERLINK("https://hsdes.intel.com/resource/14013177170","14013177170")</f>
        <v>14013177170</v>
      </c>
    </row>
    <row r="41" spans="1:25" x14ac:dyDescent="0.3">
      <c r="A41" s="2" t="str">
        <f>HYPERLINK("https://hsdes.intel.com/resource/14013173938","14013173938")</f>
        <v>14013173938</v>
      </c>
      <c r="B41" s="7" t="s">
        <v>181</v>
      </c>
      <c r="C41" s="7" t="s">
        <v>2010</v>
      </c>
      <c r="D41" s="7" t="s">
        <v>182</v>
      </c>
      <c r="E41" s="7" t="s">
        <v>18</v>
      </c>
      <c r="F41" s="7" t="s">
        <v>19</v>
      </c>
      <c r="G41" s="7" t="s">
        <v>2005</v>
      </c>
      <c r="J41" s="7" t="s">
        <v>1997</v>
      </c>
      <c r="M41" s="6">
        <v>44811</v>
      </c>
      <c r="O41" s="7" t="s">
        <v>30</v>
      </c>
      <c r="P41" s="7" t="s">
        <v>183</v>
      </c>
      <c r="Q41" s="7" t="s">
        <v>32</v>
      </c>
      <c r="R41" s="7" t="s">
        <v>144</v>
      </c>
      <c r="S41" s="7" t="s">
        <v>184</v>
      </c>
      <c r="T41" s="7" t="s">
        <v>174</v>
      </c>
      <c r="U41" s="7" t="s">
        <v>185</v>
      </c>
      <c r="V41" s="7" t="s">
        <v>186</v>
      </c>
      <c r="Y41" s="2" t="str">
        <f>HYPERLINK("https://hsdes.intel.com/resource/14013173938","14013173938")</f>
        <v>14013173938</v>
      </c>
    </row>
    <row r="42" spans="1:25" x14ac:dyDescent="0.3">
      <c r="A42" s="2" t="str">
        <f>HYPERLINK("https://hsdes.intel.com/resource/14013184829","14013184829")</f>
        <v>14013184829</v>
      </c>
      <c r="B42" s="7" t="s">
        <v>187</v>
      </c>
      <c r="C42" s="7" t="s">
        <v>2010</v>
      </c>
      <c r="D42" s="7" t="s">
        <v>74</v>
      </c>
      <c r="E42" s="7" t="s">
        <v>18</v>
      </c>
      <c r="F42" s="7" t="s">
        <v>19</v>
      </c>
      <c r="G42" s="7" t="s">
        <v>2005</v>
      </c>
      <c r="J42" s="7" t="s">
        <v>2011</v>
      </c>
      <c r="M42" s="6">
        <v>44812</v>
      </c>
      <c r="O42" s="7" t="s">
        <v>30</v>
      </c>
      <c r="P42" s="7" t="s">
        <v>75</v>
      </c>
      <c r="Q42" s="7" t="s">
        <v>32</v>
      </c>
      <c r="R42" s="7" t="s">
        <v>23</v>
      </c>
      <c r="S42" s="7" t="s">
        <v>188</v>
      </c>
      <c r="T42" s="7" t="s">
        <v>189</v>
      </c>
      <c r="U42" s="7" t="s">
        <v>190</v>
      </c>
      <c r="V42" s="7" t="s">
        <v>139</v>
      </c>
      <c r="Y42" s="2" t="str">
        <f>HYPERLINK("https://hsdes.intel.com/resource/14013184829","14013184829")</f>
        <v>14013184829</v>
      </c>
    </row>
    <row r="43" spans="1:25" x14ac:dyDescent="0.3">
      <c r="A43" s="2" t="str">
        <f>HYPERLINK("https://hsdes.intel.com/resource/14013173935","14013173935")</f>
        <v>14013173935</v>
      </c>
      <c r="B43" s="7" t="s">
        <v>191</v>
      </c>
      <c r="C43" s="7" t="s">
        <v>2010</v>
      </c>
      <c r="D43" s="7" t="s">
        <v>182</v>
      </c>
      <c r="E43" s="7" t="s">
        <v>18</v>
      </c>
      <c r="F43" s="7" t="s">
        <v>19</v>
      </c>
      <c r="G43" s="7" t="s">
        <v>2005</v>
      </c>
      <c r="J43" s="7" t="s">
        <v>2016</v>
      </c>
      <c r="L43" s="7" t="s">
        <v>2034</v>
      </c>
      <c r="M43" s="6">
        <v>44817</v>
      </c>
      <c r="O43" s="7" t="s">
        <v>30</v>
      </c>
      <c r="P43" s="7" t="s">
        <v>183</v>
      </c>
      <c r="Q43" s="7" t="s">
        <v>32</v>
      </c>
      <c r="R43" s="7" t="s">
        <v>144</v>
      </c>
      <c r="S43" s="7" t="s">
        <v>192</v>
      </c>
      <c r="T43" s="7" t="s">
        <v>174</v>
      </c>
      <c r="U43" s="7" t="s">
        <v>193</v>
      </c>
      <c r="V43" s="7" t="s">
        <v>186</v>
      </c>
      <c r="Y43" s="2" t="str">
        <f>HYPERLINK("https://hsdes.intel.com/resource/14013173935","14013173935")</f>
        <v>14013173935</v>
      </c>
    </row>
    <row r="44" spans="1:25" x14ac:dyDescent="0.3">
      <c r="A44" s="2" t="str">
        <f>HYPERLINK("https://hsdes.intel.com/resource/14013187276","14013187276")</f>
        <v>14013187276</v>
      </c>
      <c r="B44" s="7" t="s">
        <v>194</v>
      </c>
      <c r="C44" s="7" t="s">
        <v>2010</v>
      </c>
      <c r="D44" s="7" t="s">
        <v>195</v>
      </c>
      <c r="E44" s="7" t="s">
        <v>18</v>
      </c>
      <c r="F44" s="7" t="s">
        <v>19</v>
      </c>
      <c r="G44" s="7" t="s">
        <v>2005</v>
      </c>
      <c r="J44" s="7" t="s">
        <v>2020</v>
      </c>
      <c r="M44" s="6">
        <v>44812</v>
      </c>
      <c r="O44" s="7" t="s">
        <v>30</v>
      </c>
      <c r="P44" s="7" t="s">
        <v>143</v>
      </c>
      <c r="Q44" s="7" t="s">
        <v>32</v>
      </c>
      <c r="R44" s="7" t="s">
        <v>144</v>
      </c>
      <c r="S44" s="7" t="s">
        <v>196</v>
      </c>
      <c r="T44" s="7" t="s">
        <v>197</v>
      </c>
      <c r="U44" s="7" t="s">
        <v>198</v>
      </c>
      <c r="V44" s="7" t="s">
        <v>199</v>
      </c>
      <c r="Y44" s="2" t="str">
        <f>HYPERLINK("https://hsdes.intel.com/resource/14013187276","14013187276")</f>
        <v>14013187276</v>
      </c>
    </row>
    <row r="45" spans="1:25" x14ac:dyDescent="0.3">
      <c r="A45" s="2" t="str">
        <f>HYPERLINK("https://hsdes.intel.com/resource/14013185849","14013185849")</f>
        <v>14013185849</v>
      </c>
      <c r="B45" s="7" t="s">
        <v>200</v>
      </c>
      <c r="C45" s="7" t="s">
        <v>2010</v>
      </c>
      <c r="D45" s="7" t="s">
        <v>195</v>
      </c>
      <c r="E45" s="7" t="s">
        <v>18</v>
      </c>
      <c r="F45" s="7" t="s">
        <v>19</v>
      </c>
      <c r="G45" s="7" t="s">
        <v>2005</v>
      </c>
      <c r="J45" s="7" t="s">
        <v>2020</v>
      </c>
      <c r="M45" s="6">
        <v>44812</v>
      </c>
      <c r="O45" s="7" t="s">
        <v>30</v>
      </c>
      <c r="P45" s="7" t="s">
        <v>143</v>
      </c>
      <c r="Q45" s="7" t="s">
        <v>32</v>
      </c>
      <c r="R45" s="7" t="s">
        <v>144</v>
      </c>
      <c r="S45" s="7" t="s">
        <v>201</v>
      </c>
      <c r="T45" s="7" t="s">
        <v>202</v>
      </c>
      <c r="U45" s="7" t="s">
        <v>203</v>
      </c>
      <c r="V45" s="7" t="s">
        <v>199</v>
      </c>
      <c r="Y45" s="2" t="str">
        <f>HYPERLINK("https://hsdes.intel.com/resource/14013185849","14013185849")</f>
        <v>14013185849</v>
      </c>
    </row>
    <row r="46" spans="1:25" x14ac:dyDescent="0.3">
      <c r="A46" s="2" t="str">
        <f>HYPERLINK("https://hsdes.intel.com/resource/14013184190","14013184190")</f>
        <v>14013184190</v>
      </c>
      <c r="B46" s="7" t="s">
        <v>204</v>
      </c>
      <c r="C46" s="7" t="s">
        <v>2010</v>
      </c>
      <c r="D46" s="7" t="s">
        <v>195</v>
      </c>
      <c r="E46" s="7" t="s">
        <v>18</v>
      </c>
      <c r="F46" s="7" t="s">
        <v>19</v>
      </c>
      <c r="G46" s="7" t="s">
        <v>2005</v>
      </c>
      <c r="J46" s="7" t="s">
        <v>2020</v>
      </c>
      <c r="M46" s="6">
        <v>44812</v>
      </c>
      <c r="O46" s="7" t="s">
        <v>30</v>
      </c>
      <c r="P46" s="7" t="s">
        <v>143</v>
      </c>
      <c r="Q46" s="7" t="s">
        <v>22</v>
      </c>
      <c r="R46" s="7" t="s">
        <v>144</v>
      </c>
      <c r="S46" s="7" t="s">
        <v>205</v>
      </c>
      <c r="T46" s="7" t="s">
        <v>202</v>
      </c>
      <c r="U46" s="7" t="s">
        <v>206</v>
      </c>
      <c r="V46" s="7" t="s">
        <v>199</v>
      </c>
      <c r="Y46" s="2" t="str">
        <f>HYPERLINK("https://hsdes.intel.com/resource/14013184190","14013184190")</f>
        <v>14013184190</v>
      </c>
    </row>
    <row r="47" spans="1:25" x14ac:dyDescent="0.3">
      <c r="A47" s="2" t="str">
        <f>HYPERLINK("https://hsdes.intel.com/resource/14013184271","14013184271")</f>
        <v>14013184271</v>
      </c>
      <c r="B47" s="7" t="s">
        <v>207</v>
      </c>
      <c r="C47" s="7" t="s">
        <v>2010</v>
      </c>
      <c r="D47" s="7" t="s">
        <v>195</v>
      </c>
      <c r="E47" s="7" t="s">
        <v>18</v>
      </c>
      <c r="F47" s="7" t="s">
        <v>19</v>
      </c>
      <c r="G47" s="7" t="s">
        <v>2005</v>
      </c>
      <c r="J47" s="7" t="s">
        <v>2020</v>
      </c>
      <c r="M47" s="6">
        <v>44812</v>
      </c>
      <c r="O47" s="7" t="s">
        <v>30</v>
      </c>
      <c r="P47" s="7" t="s">
        <v>143</v>
      </c>
      <c r="Q47" s="7" t="s">
        <v>32</v>
      </c>
      <c r="R47" s="7" t="s">
        <v>144</v>
      </c>
      <c r="S47" s="7" t="s">
        <v>208</v>
      </c>
      <c r="T47" s="7" t="s">
        <v>132</v>
      </c>
      <c r="U47" s="7" t="s">
        <v>209</v>
      </c>
      <c r="V47" s="7" t="s">
        <v>199</v>
      </c>
      <c r="Y47" s="2" t="str">
        <f>HYPERLINK("https://hsdes.intel.com/resource/14013184271","14013184271")</f>
        <v>14013184271</v>
      </c>
    </row>
    <row r="48" spans="1:25" x14ac:dyDescent="0.3">
      <c r="A48" s="2" t="str">
        <f>HYPERLINK("https://hsdes.intel.com/resource/14013160713","14013160713")</f>
        <v>14013160713</v>
      </c>
      <c r="B48" s="7" t="s">
        <v>210</v>
      </c>
      <c r="C48" s="7" t="s">
        <v>2010</v>
      </c>
      <c r="D48" s="7" t="s">
        <v>195</v>
      </c>
      <c r="E48" s="7" t="s">
        <v>18</v>
      </c>
      <c r="F48" s="7" t="s">
        <v>19</v>
      </c>
      <c r="G48" s="7" t="s">
        <v>2005</v>
      </c>
      <c r="J48" s="7" t="s">
        <v>2020</v>
      </c>
      <c r="M48" s="6">
        <v>44812</v>
      </c>
      <c r="O48" s="7" t="s">
        <v>30</v>
      </c>
      <c r="P48" s="7" t="s">
        <v>143</v>
      </c>
      <c r="Q48" s="7" t="s">
        <v>32</v>
      </c>
      <c r="R48" s="7" t="s">
        <v>144</v>
      </c>
      <c r="S48" s="7" t="s">
        <v>211</v>
      </c>
      <c r="T48" s="7" t="s">
        <v>202</v>
      </c>
      <c r="U48" s="7" t="s">
        <v>212</v>
      </c>
      <c r="V48" s="7" t="s">
        <v>199</v>
      </c>
      <c r="Y48" s="2" t="str">
        <f>HYPERLINK("https://hsdes.intel.com/resource/14013160713","14013160713")</f>
        <v>14013160713</v>
      </c>
    </row>
    <row r="49" spans="1:25" x14ac:dyDescent="0.3">
      <c r="A49" s="2" t="str">
        <f>HYPERLINK("https://hsdes.intel.com/resource/14013184326","14013184326")</f>
        <v>14013184326</v>
      </c>
      <c r="B49" s="7" t="s">
        <v>213</v>
      </c>
      <c r="C49" s="7" t="s">
        <v>2010</v>
      </c>
      <c r="D49" s="7" t="s">
        <v>195</v>
      </c>
      <c r="E49" s="7" t="s">
        <v>18</v>
      </c>
      <c r="F49" s="7" t="s">
        <v>19</v>
      </c>
      <c r="G49" s="7" t="s">
        <v>2005</v>
      </c>
      <c r="J49" s="7" t="s">
        <v>2020</v>
      </c>
      <c r="M49" s="6">
        <v>44812</v>
      </c>
      <c r="O49" s="7" t="s">
        <v>30</v>
      </c>
      <c r="P49" s="7" t="s">
        <v>143</v>
      </c>
      <c r="Q49" s="7" t="s">
        <v>32</v>
      </c>
      <c r="R49" s="7" t="s">
        <v>144</v>
      </c>
      <c r="S49" s="7" t="s">
        <v>214</v>
      </c>
      <c r="T49" s="7" t="s">
        <v>202</v>
      </c>
      <c r="U49" s="7" t="s">
        <v>215</v>
      </c>
      <c r="V49" s="7" t="s">
        <v>199</v>
      </c>
      <c r="Y49" s="2" t="str">
        <f>HYPERLINK("https://hsdes.intel.com/resource/14013184326","14013184326")</f>
        <v>14013184326</v>
      </c>
    </row>
    <row r="50" spans="1:25" x14ac:dyDescent="0.3">
      <c r="A50" s="2" t="str">
        <f>HYPERLINK("https://hsdes.intel.com/resource/14013160109","14013160109")</f>
        <v>14013160109</v>
      </c>
      <c r="B50" s="7" t="s">
        <v>216</v>
      </c>
      <c r="C50" s="7" t="s">
        <v>2010</v>
      </c>
      <c r="D50" s="7" t="s">
        <v>141</v>
      </c>
      <c r="E50" s="7" t="s">
        <v>18</v>
      </c>
      <c r="F50" s="7" t="s">
        <v>19</v>
      </c>
      <c r="G50" s="7" t="s">
        <v>2005</v>
      </c>
      <c r="J50" s="7" t="s">
        <v>2011</v>
      </c>
      <c r="M50" s="6">
        <v>44812</v>
      </c>
      <c r="O50" s="7" t="s">
        <v>30</v>
      </c>
      <c r="P50" s="7" t="s">
        <v>143</v>
      </c>
      <c r="Q50" s="7" t="s">
        <v>32</v>
      </c>
      <c r="R50" s="7" t="s">
        <v>144</v>
      </c>
      <c r="S50" s="7" t="s">
        <v>217</v>
      </c>
      <c r="T50" s="7" t="s">
        <v>218</v>
      </c>
      <c r="U50" s="7" t="s">
        <v>219</v>
      </c>
      <c r="V50" s="7" t="s">
        <v>148</v>
      </c>
      <c r="Y50" s="2" t="str">
        <f>HYPERLINK("https://hsdes.intel.com/resource/14013160109","14013160109")</f>
        <v>14013160109</v>
      </c>
    </row>
    <row r="51" spans="1:25" x14ac:dyDescent="0.3">
      <c r="A51" s="5" t="str">
        <f>HYPERLINK("https://hsdes.intel.com/resource/14013120845","14013120845")</f>
        <v>14013120845</v>
      </c>
      <c r="B51" s="7" t="s">
        <v>220</v>
      </c>
      <c r="C51" s="7" t="s">
        <v>2010</v>
      </c>
      <c r="D51" s="7" t="s">
        <v>29</v>
      </c>
      <c r="E51" s="7" t="s">
        <v>18</v>
      </c>
      <c r="F51" s="7" t="s">
        <v>19</v>
      </c>
      <c r="G51" s="7" t="s">
        <v>2005</v>
      </c>
      <c r="J51" s="7" t="s">
        <v>1996</v>
      </c>
      <c r="M51" s="6">
        <v>44812</v>
      </c>
      <c r="O51" s="7" t="s">
        <v>30</v>
      </c>
      <c r="P51" s="7" t="s">
        <v>31</v>
      </c>
      <c r="Q51" s="7" t="s">
        <v>32</v>
      </c>
      <c r="R51" s="7" t="s">
        <v>23</v>
      </c>
      <c r="S51" s="7" t="s">
        <v>221</v>
      </c>
      <c r="T51" s="7" t="s">
        <v>222</v>
      </c>
      <c r="U51" s="7" t="s">
        <v>223</v>
      </c>
      <c r="V51" s="7" t="s">
        <v>36</v>
      </c>
      <c r="Y51" s="2" t="str">
        <f>HYPERLINK("https://hsdes.intel.com/resource/14013120845","14013120845")</f>
        <v>14013120845</v>
      </c>
    </row>
    <row r="52" spans="1:25" x14ac:dyDescent="0.3">
      <c r="A52" s="2" t="str">
        <f>HYPERLINK("https://hsdes.intel.com/resource/14013184642","14013184642")</f>
        <v>14013184642</v>
      </c>
      <c r="B52" s="7" t="s">
        <v>224</v>
      </c>
      <c r="C52" s="7" t="s">
        <v>2010</v>
      </c>
      <c r="D52" s="7" t="s">
        <v>135</v>
      </c>
      <c r="E52" s="7" t="s">
        <v>18</v>
      </c>
      <c r="F52" s="7" t="s">
        <v>19</v>
      </c>
      <c r="G52" s="7" t="s">
        <v>2005</v>
      </c>
      <c r="J52" s="7" t="s">
        <v>2011</v>
      </c>
      <c r="M52" s="6">
        <v>44811</v>
      </c>
      <c r="O52" s="7" t="s">
        <v>30</v>
      </c>
      <c r="P52" s="7" t="s">
        <v>75</v>
      </c>
      <c r="Q52" s="7" t="s">
        <v>32</v>
      </c>
      <c r="R52" s="7" t="s">
        <v>23</v>
      </c>
      <c r="S52" s="7" t="s">
        <v>225</v>
      </c>
      <c r="T52" s="7" t="s">
        <v>137</v>
      </c>
      <c r="U52" s="7" t="s">
        <v>226</v>
      </c>
      <c r="V52" s="7" t="s">
        <v>139</v>
      </c>
      <c r="Y52" s="2" t="str">
        <f>HYPERLINK("https://hsdes.intel.com/resource/14013184642","14013184642")</f>
        <v>14013184642</v>
      </c>
    </row>
    <row r="53" spans="1:25" x14ac:dyDescent="0.3">
      <c r="A53" s="2" t="str">
        <f>HYPERLINK("https://hsdes.intel.com/resource/14013160756","14013160756")</f>
        <v>14013160756</v>
      </c>
      <c r="B53" s="7" t="s">
        <v>227</v>
      </c>
      <c r="C53" s="7" t="s">
        <v>2010</v>
      </c>
      <c r="D53" s="7" t="s">
        <v>17</v>
      </c>
      <c r="E53" s="7" t="s">
        <v>18</v>
      </c>
      <c r="F53" s="7" t="s">
        <v>19</v>
      </c>
      <c r="G53" s="7" t="s">
        <v>2005</v>
      </c>
      <c r="J53" s="7" t="s">
        <v>2011</v>
      </c>
      <c r="M53" s="6">
        <v>44813</v>
      </c>
      <c r="O53" s="7" t="s">
        <v>30</v>
      </c>
      <c r="P53" s="7" t="s">
        <v>21</v>
      </c>
      <c r="Q53" s="7" t="s">
        <v>32</v>
      </c>
      <c r="R53" s="7" t="s">
        <v>23</v>
      </c>
      <c r="S53" s="7" t="s">
        <v>228</v>
      </c>
      <c r="T53" s="7" t="s">
        <v>113</v>
      </c>
      <c r="U53" s="7" t="s">
        <v>229</v>
      </c>
      <c r="V53" s="7" t="s">
        <v>27</v>
      </c>
      <c r="Y53" s="5" t="str">
        <f>HYPERLINK("https://hsdes.intel.com/resource/14013160756","14013160756")</f>
        <v>14013160756</v>
      </c>
    </row>
    <row r="54" spans="1:25" x14ac:dyDescent="0.3">
      <c r="A54" s="5" t="str">
        <f>HYPERLINK("https://hsdes.intel.com/resource/14013121252","14013121252")</f>
        <v>14013121252</v>
      </c>
      <c r="B54" s="7" t="s">
        <v>230</v>
      </c>
      <c r="C54" s="7" t="s">
        <v>2010</v>
      </c>
      <c r="D54" s="7" t="s">
        <v>17</v>
      </c>
      <c r="E54" s="7" t="s">
        <v>18</v>
      </c>
      <c r="F54" s="7" t="s">
        <v>19</v>
      </c>
      <c r="G54" s="7" t="s">
        <v>2005</v>
      </c>
      <c r="J54" s="7" t="s">
        <v>2011</v>
      </c>
      <c r="M54" s="6">
        <v>44813</v>
      </c>
      <c r="O54" s="7" t="s">
        <v>101</v>
      </c>
      <c r="P54" s="7" t="s">
        <v>21</v>
      </c>
      <c r="Q54" s="7" t="s">
        <v>32</v>
      </c>
      <c r="R54" s="7" t="s">
        <v>23</v>
      </c>
      <c r="S54" s="7" t="s">
        <v>231</v>
      </c>
      <c r="T54" s="7" t="s">
        <v>113</v>
      </c>
      <c r="U54" s="7" t="s">
        <v>232</v>
      </c>
      <c r="V54" s="7" t="s">
        <v>27</v>
      </c>
      <c r="Y54" s="2" t="str">
        <f>HYPERLINK("https://hsdes.intel.com/resource/14013121252","14013121252")</f>
        <v>14013121252</v>
      </c>
    </row>
    <row r="55" spans="1:25" x14ac:dyDescent="0.3">
      <c r="A55" s="2" t="str">
        <f>HYPERLINK("https://hsdes.intel.com/resource/14013177947","14013177947")</f>
        <v>14013177947</v>
      </c>
      <c r="B55" s="7" t="s">
        <v>233</v>
      </c>
      <c r="C55" s="7" t="s">
        <v>2010</v>
      </c>
      <c r="D55" s="7" t="s">
        <v>234</v>
      </c>
      <c r="E55" s="7" t="s">
        <v>18</v>
      </c>
      <c r="F55" s="7" t="s">
        <v>19</v>
      </c>
      <c r="G55" s="7" t="s">
        <v>2005</v>
      </c>
      <c r="J55" s="7" t="s">
        <v>2011</v>
      </c>
      <c r="M55" s="6">
        <v>44813</v>
      </c>
      <c r="O55" s="7" t="s">
        <v>101</v>
      </c>
      <c r="P55" s="7" t="s">
        <v>183</v>
      </c>
      <c r="Q55" s="7" t="s">
        <v>32</v>
      </c>
      <c r="R55" s="7" t="s">
        <v>144</v>
      </c>
      <c r="S55" s="7" t="s">
        <v>235</v>
      </c>
      <c r="T55" s="7" t="s">
        <v>43</v>
      </c>
      <c r="U55" s="7" t="s">
        <v>236</v>
      </c>
      <c r="V55" s="7" t="s">
        <v>27</v>
      </c>
      <c r="Y55" s="2" t="str">
        <f>HYPERLINK("https://hsdes.intel.com/resource/14013177947","14013177947")</f>
        <v>14013177947</v>
      </c>
    </row>
    <row r="56" spans="1:25" x14ac:dyDescent="0.3">
      <c r="A56" s="2" t="str">
        <f>HYPERLINK("https://hsdes.intel.com/resource/14013119042","14013119042")</f>
        <v>14013119042</v>
      </c>
      <c r="B56" s="7" t="s">
        <v>237</v>
      </c>
      <c r="C56" s="7" t="s">
        <v>2013</v>
      </c>
      <c r="D56" s="7" t="s">
        <v>238</v>
      </c>
      <c r="E56" s="7" t="s">
        <v>119</v>
      </c>
      <c r="F56" s="7" t="s">
        <v>19</v>
      </c>
      <c r="G56" s="7" t="s">
        <v>2005</v>
      </c>
      <c r="J56" s="7" t="s">
        <v>2011</v>
      </c>
      <c r="M56" s="6">
        <v>44812</v>
      </c>
      <c r="O56" s="7" t="s">
        <v>30</v>
      </c>
      <c r="P56" s="7" t="s">
        <v>172</v>
      </c>
      <c r="Q56" s="7" t="s">
        <v>32</v>
      </c>
      <c r="R56" s="7" t="s">
        <v>23</v>
      </c>
      <c r="S56" s="7" t="s">
        <v>239</v>
      </c>
      <c r="T56" s="7" t="s">
        <v>240</v>
      </c>
      <c r="U56" s="7" t="s">
        <v>241</v>
      </c>
      <c r="V56" s="7" t="s">
        <v>176</v>
      </c>
      <c r="Y56" s="2" t="str">
        <f>HYPERLINK("https://hsdes.intel.com/resource/14013119042","14013119042")</f>
        <v>14013119042</v>
      </c>
    </row>
    <row r="57" spans="1:25" x14ac:dyDescent="0.3">
      <c r="A57" s="5" t="str">
        <f>HYPERLINK("https://hsdes.intel.com/resource/14013119125","14013119125")</f>
        <v>14013119125</v>
      </c>
      <c r="B57" s="7" t="s">
        <v>242</v>
      </c>
      <c r="C57" s="7" t="s">
        <v>2013</v>
      </c>
      <c r="D57" s="7" t="s">
        <v>243</v>
      </c>
      <c r="E57" s="7" t="s">
        <v>18</v>
      </c>
      <c r="F57" s="7" t="s">
        <v>19</v>
      </c>
      <c r="G57" s="7" t="s">
        <v>2005</v>
      </c>
      <c r="J57" s="7" t="s">
        <v>1997</v>
      </c>
      <c r="L57" s="7" t="s">
        <v>2022</v>
      </c>
      <c r="M57" s="6">
        <v>44812</v>
      </c>
      <c r="O57" s="7" t="s">
        <v>30</v>
      </c>
      <c r="P57" s="7" t="s">
        <v>183</v>
      </c>
      <c r="Q57" s="7" t="s">
        <v>22</v>
      </c>
      <c r="R57" s="7" t="s">
        <v>144</v>
      </c>
      <c r="S57" s="7" t="s">
        <v>244</v>
      </c>
      <c r="T57" s="7" t="s">
        <v>43</v>
      </c>
      <c r="U57" s="7" t="s">
        <v>245</v>
      </c>
      <c r="V57" s="7" t="s">
        <v>186</v>
      </c>
      <c r="Y57" s="2" t="str">
        <f>HYPERLINK("https://hsdes.intel.com/resource/14013119125","14013119125")</f>
        <v>14013119125</v>
      </c>
    </row>
    <row r="58" spans="1:25" x14ac:dyDescent="0.3">
      <c r="A58" s="5" t="str">
        <f>HYPERLINK("https://hsdes.intel.com/resource/14013163162","14013163162")</f>
        <v>14013163162</v>
      </c>
      <c r="B58" s="7" t="s">
        <v>246</v>
      </c>
      <c r="C58" s="7" t="s">
        <v>2010</v>
      </c>
      <c r="D58" s="7" t="s">
        <v>135</v>
      </c>
      <c r="E58" s="7" t="s">
        <v>18</v>
      </c>
      <c r="F58" s="7" t="s">
        <v>19</v>
      </c>
      <c r="G58" s="7" t="s">
        <v>2005</v>
      </c>
      <c r="J58" s="7" t="s">
        <v>2016</v>
      </c>
      <c r="M58" s="6">
        <v>44817</v>
      </c>
      <c r="O58" s="7" t="s">
        <v>101</v>
      </c>
      <c r="P58" s="7" t="s">
        <v>75</v>
      </c>
      <c r="Q58" s="7" t="s">
        <v>32</v>
      </c>
      <c r="R58" s="7" t="s">
        <v>23</v>
      </c>
      <c r="S58" s="7" t="s">
        <v>247</v>
      </c>
      <c r="T58" s="7" t="s">
        <v>174</v>
      </c>
      <c r="U58" s="7" t="s">
        <v>248</v>
      </c>
      <c r="V58" s="7" t="s">
        <v>139</v>
      </c>
      <c r="Y58" s="2" t="str">
        <f>HYPERLINK("https://hsdes.intel.com/resource/14013163162","14013163162")</f>
        <v>14013163162</v>
      </c>
    </row>
    <row r="59" spans="1:25" x14ac:dyDescent="0.3">
      <c r="A59" s="5" t="str">
        <f>HYPERLINK("https://hsdes.intel.com/resource/14013165524","14013165524")</f>
        <v>14013165524</v>
      </c>
      <c r="B59" s="7" t="s">
        <v>249</v>
      </c>
      <c r="C59" s="7" t="s">
        <v>2010</v>
      </c>
      <c r="D59" s="7" t="s">
        <v>135</v>
      </c>
      <c r="E59" s="7" t="s">
        <v>18</v>
      </c>
      <c r="F59" s="7" t="s">
        <v>19</v>
      </c>
      <c r="G59" s="7" t="s">
        <v>2005</v>
      </c>
      <c r="J59" s="7" t="s">
        <v>2016</v>
      </c>
      <c r="M59" s="6">
        <v>44817</v>
      </c>
      <c r="O59" s="7" t="s">
        <v>101</v>
      </c>
      <c r="P59" s="7" t="s">
        <v>75</v>
      </c>
      <c r="Q59" s="7" t="s">
        <v>32</v>
      </c>
      <c r="R59" s="7" t="s">
        <v>23</v>
      </c>
      <c r="S59" s="7" t="s">
        <v>250</v>
      </c>
      <c r="T59" s="7" t="s">
        <v>174</v>
      </c>
      <c r="U59" s="7" t="s">
        <v>251</v>
      </c>
      <c r="V59" s="7" t="s">
        <v>139</v>
      </c>
      <c r="Y59" s="2" t="str">
        <f>HYPERLINK("https://hsdes.intel.com/resource/14013165524","14013165524")</f>
        <v>14013165524</v>
      </c>
    </row>
    <row r="60" spans="1:25" x14ac:dyDescent="0.3">
      <c r="A60" s="2" t="str">
        <f>HYPERLINK("https://hsdes.intel.com/resource/14013185814","14013185814")</f>
        <v>14013185814</v>
      </c>
      <c r="B60" s="7" t="s">
        <v>252</v>
      </c>
      <c r="C60" s="7" t="s">
        <v>2013</v>
      </c>
      <c r="D60" s="7" t="s">
        <v>253</v>
      </c>
      <c r="E60" s="7" t="s">
        <v>18</v>
      </c>
      <c r="F60" s="7" t="s">
        <v>19</v>
      </c>
      <c r="G60" s="7" t="s">
        <v>2005</v>
      </c>
      <c r="J60" s="7" t="s">
        <v>2016</v>
      </c>
      <c r="M60" s="6">
        <v>44811</v>
      </c>
      <c r="O60" s="7" t="s">
        <v>101</v>
      </c>
      <c r="P60" s="7" t="s">
        <v>160</v>
      </c>
      <c r="Q60" s="7" t="s">
        <v>32</v>
      </c>
      <c r="R60" s="7" t="s">
        <v>23</v>
      </c>
      <c r="S60" s="7" t="s">
        <v>254</v>
      </c>
      <c r="T60" s="7" t="s">
        <v>202</v>
      </c>
      <c r="U60" s="7" t="s">
        <v>255</v>
      </c>
      <c r="V60" s="7" t="s">
        <v>163</v>
      </c>
      <c r="Y60" s="2" t="str">
        <f>HYPERLINK("https://hsdes.intel.com/resource/14013185814","14013185814")</f>
        <v>14013185814</v>
      </c>
    </row>
    <row r="61" spans="1:25" x14ac:dyDescent="0.3">
      <c r="A61" s="5" t="str">
        <f>HYPERLINK("https://hsdes.intel.com/resource/14013179274","14013179274")</f>
        <v>14013179274</v>
      </c>
      <c r="B61" s="7" t="s">
        <v>256</v>
      </c>
      <c r="C61" s="7" t="s">
        <v>2013</v>
      </c>
      <c r="D61" s="7" t="s">
        <v>17</v>
      </c>
      <c r="E61" s="7" t="s">
        <v>18</v>
      </c>
      <c r="F61" s="7" t="s">
        <v>19</v>
      </c>
      <c r="G61" s="7" t="s">
        <v>2005</v>
      </c>
      <c r="J61" s="7" t="s">
        <v>1996</v>
      </c>
      <c r="M61" s="6">
        <v>44812</v>
      </c>
      <c r="O61" s="7" t="s">
        <v>101</v>
      </c>
      <c r="P61" s="7" t="s">
        <v>21</v>
      </c>
      <c r="Q61" s="7" t="s">
        <v>32</v>
      </c>
      <c r="R61" s="7" t="s">
        <v>23</v>
      </c>
      <c r="S61" s="7" t="s">
        <v>257</v>
      </c>
      <c r="T61" s="7" t="s">
        <v>113</v>
      </c>
      <c r="U61" s="7" t="s">
        <v>258</v>
      </c>
      <c r="V61" s="7" t="s">
        <v>27</v>
      </c>
      <c r="Y61" s="2" t="str">
        <f>HYPERLINK("https://hsdes.intel.com/resource/14013179274","14013179274")</f>
        <v>14013179274</v>
      </c>
    </row>
    <row r="62" spans="1:25" x14ac:dyDescent="0.3">
      <c r="A62" s="2" t="str">
        <f>HYPERLINK("https://hsdes.intel.com/resource/14013158189","14013158189")</f>
        <v>14013158189</v>
      </c>
      <c r="B62" s="7" t="s">
        <v>259</v>
      </c>
      <c r="C62" s="7" t="s">
        <v>2010</v>
      </c>
      <c r="D62" s="7" t="s">
        <v>234</v>
      </c>
      <c r="E62" s="7" t="s">
        <v>119</v>
      </c>
      <c r="F62" s="7" t="s">
        <v>19</v>
      </c>
      <c r="G62" s="7" t="s">
        <v>2005</v>
      </c>
      <c r="J62" s="7" t="s">
        <v>1997</v>
      </c>
      <c r="M62" s="6">
        <v>44811</v>
      </c>
      <c r="O62" s="7" t="s">
        <v>30</v>
      </c>
      <c r="P62" s="7" t="s">
        <v>183</v>
      </c>
      <c r="Q62" s="7" t="s">
        <v>22</v>
      </c>
      <c r="R62" s="7" t="s">
        <v>144</v>
      </c>
      <c r="S62" s="7" t="s">
        <v>260</v>
      </c>
      <c r="T62" s="7" t="s">
        <v>202</v>
      </c>
      <c r="U62" s="7" t="s">
        <v>261</v>
      </c>
      <c r="V62" s="7" t="s">
        <v>186</v>
      </c>
      <c r="Y62" s="2" t="str">
        <f>HYPERLINK("https://hsdes.intel.com/resource/14013158189","14013158189")</f>
        <v>14013158189</v>
      </c>
    </row>
    <row r="63" spans="1:25" x14ac:dyDescent="0.3">
      <c r="A63" s="2" t="str">
        <f>HYPERLINK("https://hsdes.intel.com/resource/14013161288","14013161288")</f>
        <v>14013161288</v>
      </c>
      <c r="B63" s="7" t="s">
        <v>262</v>
      </c>
      <c r="C63" s="7" t="s">
        <v>2010</v>
      </c>
      <c r="D63" s="7" t="s">
        <v>263</v>
      </c>
      <c r="E63" s="7" t="s">
        <v>18</v>
      </c>
      <c r="F63" s="7" t="s">
        <v>19</v>
      </c>
      <c r="G63" s="7" t="s">
        <v>2005</v>
      </c>
      <c r="H63" s="19"/>
      <c r="J63" s="7" t="s">
        <v>2011</v>
      </c>
      <c r="L63" s="7" t="s">
        <v>2009</v>
      </c>
      <c r="M63" s="6">
        <v>44811</v>
      </c>
      <c r="O63" s="7" t="s">
        <v>30</v>
      </c>
      <c r="P63" s="7" t="s">
        <v>31</v>
      </c>
      <c r="Q63" s="7" t="s">
        <v>32</v>
      </c>
      <c r="R63" s="7" t="s">
        <v>23</v>
      </c>
      <c r="S63" s="7" t="s">
        <v>264</v>
      </c>
      <c r="T63" s="7" t="s">
        <v>202</v>
      </c>
      <c r="U63" s="7" t="s">
        <v>265</v>
      </c>
      <c r="V63" s="7" t="s">
        <v>266</v>
      </c>
      <c r="Y63" s="5" t="str">
        <f>HYPERLINK("https://hsdes.intel.com/resource/14013161288","14013161288")</f>
        <v>14013161288</v>
      </c>
    </row>
    <row r="64" spans="1:25" x14ac:dyDescent="0.3">
      <c r="A64" s="2" t="str">
        <f>HYPERLINK("https://hsdes.intel.com/resource/14013161284","14013161284")</f>
        <v>14013161284</v>
      </c>
      <c r="B64" s="7" t="s">
        <v>267</v>
      </c>
      <c r="C64" s="7" t="s">
        <v>2010</v>
      </c>
      <c r="D64" s="7" t="s">
        <v>263</v>
      </c>
      <c r="E64" s="7" t="s">
        <v>18</v>
      </c>
      <c r="F64" s="7" t="s">
        <v>19</v>
      </c>
      <c r="G64" s="7" t="s">
        <v>2005</v>
      </c>
      <c r="J64" s="7" t="s">
        <v>2011</v>
      </c>
      <c r="M64" s="6">
        <v>44811</v>
      </c>
      <c r="O64" s="7" t="s">
        <v>30</v>
      </c>
      <c r="P64" s="7" t="s">
        <v>31</v>
      </c>
      <c r="Q64" s="7" t="s">
        <v>32</v>
      </c>
      <c r="R64" s="7" t="s">
        <v>23</v>
      </c>
      <c r="S64" s="7" t="s">
        <v>268</v>
      </c>
      <c r="T64" s="7" t="s">
        <v>202</v>
      </c>
      <c r="U64" s="7" t="s">
        <v>269</v>
      </c>
      <c r="V64" s="7" t="s">
        <v>266</v>
      </c>
      <c r="Y64" s="2" t="str">
        <f>HYPERLINK("https://hsdes.intel.com/resource/14013161284","14013161284")</f>
        <v>14013161284</v>
      </c>
    </row>
    <row r="65" spans="1:25" x14ac:dyDescent="0.3">
      <c r="A65" s="5" t="str">
        <f>HYPERLINK("https://hsdes.intel.com/resource/14013185086","14013185086")</f>
        <v>14013185086</v>
      </c>
      <c r="B65" s="7" t="s">
        <v>270</v>
      </c>
      <c r="C65" s="7" t="s">
        <v>2010</v>
      </c>
      <c r="D65" s="7" t="s">
        <v>271</v>
      </c>
      <c r="E65" s="7" t="s">
        <v>18</v>
      </c>
      <c r="F65" s="7" t="s">
        <v>19</v>
      </c>
      <c r="G65" s="7" t="s">
        <v>2005</v>
      </c>
      <c r="J65" s="7" t="s">
        <v>1996</v>
      </c>
      <c r="M65" s="6">
        <v>44813</v>
      </c>
      <c r="O65" s="7" t="s">
        <v>30</v>
      </c>
      <c r="P65" s="7" t="s">
        <v>75</v>
      </c>
      <c r="Q65" s="7" t="s">
        <v>32</v>
      </c>
      <c r="R65" s="7" t="s">
        <v>23</v>
      </c>
      <c r="S65" s="7" t="s">
        <v>272</v>
      </c>
      <c r="T65" s="7" t="s">
        <v>240</v>
      </c>
      <c r="U65" s="7" t="s">
        <v>273</v>
      </c>
      <c r="V65" s="7" t="s">
        <v>274</v>
      </c>
      <c r="Y65" s="2" t="str">
        <f>HYPERLINK("https://hsdes.intel.com/resource/14013185086","14013185086")</f>
        <v>14013185086</v>
      </c>
    </row>
    <row r="66" spans="1:25" x14ac:dyDescent="0.3">
      <c r="A66" s="5" t="str">
        <f>HYPERLINK("https://hsdes.intel.com/resource/14013175628","14013175628")</f>
        <v>14013175628</v>
      </c>
      <c r="B66" s="7" t="s">
        <v>275</v>
      </c>
      <c r="C66" s="7" t="s">
        <v>2013</v>
      </c>
      <c r="D66" s="7" t="s">
        <v>29</v>
      </c>
      <c r="E66" s="7" t="s">
        <v>18</v>
      </c>
      <c r="F66" s="7" t="s">
        <v>19</v>
      </c>
      <c r="G66" s="7" t="s">
        <v>2005</v>
      </c>
      <c r="J66" s="7" t="s">
        <v>1996</v>
      </c>
      <c r="M66" s="6">
        <v>44812</v>
      </c>
      <c r="O66" s="7" t="s">
        <v>101</v>
      </c>
      <c r="P66" s="7" t="s">
        <v>31</v>
      </c>
      <c r="Q66" s="7" t="s">
        <v>32</v>
      </c>
      <c r="R66" s="7" t="s">
        <v>23</v>
      </c>
      <c r="S66" s="7" t="s">
        <v>276</v>
      </c>
      <c r="T66" s="7" t="s">
        <v>240</v>
      </c>
      <c r="U66" s="7" t="s">
        <v>277</v>
      </c>
      <c r="V66" s="7" t="s">
        <v>36</v>
      </c>
      <c r="Y66" s="2" t="str">
        <f>HYPERLINK("https://hsdes.intel.com/resource/14013175628","14013175628")</f>
        <v>14013175628</v>
      </c>
    </row>
    <row r="67" spans="1:25" x14ac:dyDescent="0.3">
      <c r="A67" s="5" t="str">
        <f>HYPERLINK("https://hsdes.intel.com/resource/14013159847","14013159847")</f>
        <v>14013159847</v>
      </c>
      <c r="B67" s="7" t="s">
        <v>278</v>
      </c>
      <c r="C67" s="7" t="s">
        <v>2010</v>
      </c>
      <c r="D67" s="7" t="s">
        <v>279</v>
      </c>
      <c r="E67" s="7" t="s">
        <v>18</v>
      </c>
      <c r="F67" s="7" t="s">
        <v>19</v>
      </c>
      <c r="G67" s="7" t="s">
        <v>2005</v>
      </c>
      <c r="J67" s="7" t="s">
        <v>2006</v>
      </c>
      <c r="L67" s="7" t="s">
        <v>1965</v>
      </c>
      <c r="M67" s="6">
        <v>44816</v>
      </c>
      <c r="O67" s="7" t="s">
        <v>30</v>
      </c>
      <c r="P67" s="7" t="s">
        <v>172</v>
      </c>
      <c r="Q67" s="7" t="s">
        <v>32</v>
      </c>
      <c r="R67" s="7" t="s">
        <v>23</v>
      </c>
      <c r="S67" s="7" t="s">
        <v>280</v>
      </c>
      <c r="T67" s="7" t="s">
        <v>240</v>
      </c>
      <c r="U67" s="7" t="s">
        <v>281</v>
      </c>
      <c r="V67" s="7" t="s">
        <v>282</v>
      </c>
      <c r="Y67" s="5" t="str">
        <f>HYPERLINK("https://hsdes.intel.com/resource/14013159847","14013159847")</f>
        <v>14013159847</v>
      </c>
    </row>
    <row r="68" spans="1:25" x14ac:dyDescent="0.3">
      <c r="A68" s="5" t="str">
        <f>HYPERLINK("https://hsdes.intel.com/resource/14013184742","14013184742")</f>
        <v>14013184742</v>
      </c>
      <c r="B68" s="7" t="s">
        <v>283</v>
      </c>
      <c r="C68" s="7" t="s">
        <v>2013</v>
      </c>
      <c r="D68" s="7" t="s">
        <v>279</v>
      </c>
      <c r="E68" s="7" t="s">
        <v>18</v>
      </c>
      <c r="F68" s="7" t="s">
        <v>19</v>
      </c>
      <c r="G68" s="7" t="s">
        <v>2005</v>
      </c>
      <c r="J68" s="7" t="s">
        <v>2006</v>
      </c>
      <c r="M68" s="6">
        <v>44811</v>
      </c>
      <c r="O68" s="7" t="s">
        <v>101</v>
      </c>
      <c r="P68" s="7" t="s">
        <v>172</v>
      </c>
      <c r="Q68" s="7" t="s">
        <v>32</v>
      </c>
      <c r="R68" s="7" t="s">
        <v>23</v>
      </c>
      <c r="S68" s="7" t="s">
        <v>284</v>
      </c>
      <c r="T68" s="7" t="s">
        <v>43</v>
      </c>
      <c r="U68" s="7" t="s">
        <v>285</v>
      </c>
      <c r="V68" s="7" t="s">
        <v>282</v>
      </c>
      <c r="Y68" s="2" t="str">
        <f>HYPERLINK("https://hsdes.intel.com/resource/14013184742","14013184742")</f>
        <v>14013184742</v>
      </c>
    </row>
    <row r="69" spans="1:25" x14ac:dyDescent="0.3">
      <c r="A69" s="2" t="str">
        <f>HYPERLINK("https://hsdes.intel.com/resource/14013179174","14013179174")</f>
        <v>14013179174</v>
      </c>
      <c r="B69" s="7" t="s">
        <v>286</v>
      </c>
      <c r="C69" s="7" t="s">
        <v>2010</v>
      </c>
      <c r="D69" s="7" t="s">
        <v>243</v>
      </c>
      <c r="E69" s="7" t="s">
        <v>18</v>
      </c>
      <c r="F69" s="7" t="s">
        <v>19</v>
      </c>
      <c r="G69" s="7" t="s">
        <v>2005</v>
      </c>
      <c r="J69" s="7" t="s">
        <v>1997</v>
      </c>
      <c r="M69" s="6">
        <v>44816</v>
      </c>
      <c r="O69" s="7" t="s">
        <v>30</v>
      </c>
      <c r="P69" s="7" t="s">
        <v>183</v>
      </c>
      <c r="Q69" s="7" t="s">
        <v>22</v>
      </c>
      <c r="R69" s="7" t="s">
        <v>144</v>
      </c>
      <c r="S69" s="7" t="s">
        <v>287</v>
      </c>
      <c r="T69" s="7" t="s">
        <v>288</v>
      </c>
      <c r="U69" s="7" t="s">
        <v>289</v>
      </c>
      <c r="V69" s="7" t="s">
        <v>186</v>
      </c>
      <c r="Y69" s="2" t="str">
        <f>HYPERLINK("https://hsdes.intel.com/resource/14013179174","14013179174")</f>
        <v>14013179174</v>
      </c>
    </row>
    <row r="70" spans="1:25" x14ac:dyDescent="0.3">
      <c r="A70" s="2" t="str">
        <f>HYPERLINK("https://hsdes.intel.com/resource/14013161806","14013161806")</f>
        <v>14013161806</v>
      </c>
      <c r="B70" s="7" t="s">
        <v>290</v>
      </c>
      <c r="C70" s="7" t="s">
        <v>2010</v>
      </c>
      <c r="D70" s="7" t="s">
        <v>263</v>
      </c>
      <c r="E70" s="7" t="s">
        <v>18</v>
      </c>
      <c r="F70" s="7" t="s">
        <v>19</v>
      </c>
      <c r="G70" s="7" t="s">
        <v>2005</v>
      </c>
      <c r="J70" s="7" t="s">
        <v>2006</v>
      </c>
      <c r="M70" s="6">
        <v>44816</v>
      </c>
      <c r="O70" s="7" t="s">
        <v>20</v>
      </c>
      <c r="P70" s="7" t="s">
        <v>31</v>
      </c>
      <c r="Q70" s="7" t="s">
        <v>32</v>
      </c>
      <c r="R70" s="7" t="s">
        <v>23</v>
      </c>
      <c r="S70" s="7" t="s">
        <v>291</v>
      </c>
      <c r="T70" s="7" t="s">
        <v>240</v>
      </c>
      <c r="U70" s="7" t="s">
        <v>292</v>
      </c>
      <c r="V70" s="7" t="s">
        <v>266</v>
      </c>
      <c r="Y70" s="2" t="str">
        <f>HYPERLINK("https://hsdes.intel.com/resource/14013161806","14013161806")</f>
        <v>14013161806</v>
      </c>
    </row>
    <row r="71" spans="1:25" x14ac:dyDescent="0.3">
      <c r="A71" s="5" t="str">
        <f>HYPERLINK("https://hsdes.intel.com/resource/14013158547","14013158547")</f>
        <v>14013158547</v>
      </c>
      <c r="B71" s="7" t="s">
        <v>293</v>
      </c>
      <c r="C71" s="7" t="s">
        <v>2013</v>
      </c>
      <c r="D71" s="7" t="s">
        <v>279</v>
      </c>
      <c r="E71" s="7" t="s">
        <v>18</v>
      </c>
      <c r="F71" s="7" t="s">
        <v>19</v>
      </c>
      <c r="G71" s="7" t="s">
        <v>2005</v>
      </c>
      <c r="J71" s="7" t="s">
        <v>2006</v>
      </c>
      <c r="M71" s="6">
        <v>44811</v>
      </c>
      <c r="O71" s="7" t="s">
        <v>101</v>
      </c>
      <c r="P71" s="7" t="s">
        <v>172</v>
      </c>
      <c r="Q71" s="7" t="s">
        <v>32</v>
      </c>
      <c r="R71" s="7" t="s">
        <v>23</v>
      </c>
      <c r="S71" s="7" t="s">
        <v>294</v>
      </c>
      <c r="T71" s="7" t="s">
        <v>240</v>
      </c>
      <c r="U71" s="7" t="s">
        <v>295</v>
      </c>
      <c r="V71" s="7" t="s">
        <v>282</v>
      </c>
      <c r="Y71" s="2" t="str">
        <f>HYPERLINK("https://hsdes.intel.com/resource/14013158547","14013158547")</f>
        <v>14013158547</v>
      </c>
    </row>
    <row r="72" spans="1:25" x14ac:dyDescent="0.3">
      <c r="A72" s="5" t="str">
        <f>HYPERLINK("https://hsdes.intel.com/resource/14013161602","14013161602")</f>
        <v>14013161602</v>
      </c>
      <c r="B72" s="7" t="s">
        <v>296</v>
      </c>
      <c r="C72" s="7" t="s">
        <v>2013</v>
      </c>
      <c r="D72" s="7" t="s">
        <v>279</v>
      </c>
      <c r="E72" s="7" t="s">
        <v>18</v>
      </c>
      <c r="F72" s="7" t="s">
        <v>19</v>
      </c>
      <c r="G72" s="7" t="s">
        <v>2005</v>
      </c>
      <c r="J72" s="7" t="s">
        <v>2006</v>
      </c>
      <c r="M72" s="6">
        <v>44811</v>
      </c>
      <c r="O72" s="7" t="s">
        <v>101</v>
      </c>
      <c r="P72" s="7" t="s">
        <v>172</v>
      </c>
      <c r="Q72" s="7" t="s">
        <v>32</v>
      </c>
      <c r="R72" s="7" t="s">
        <v>23</v>
      </c>
      <c r="S72" s="7" t="s">
        <v>297</v>
      </c>
      <c r="T72" s="7" t="s">
        <v>240</v>
      </c>
      <c r="U72" s="7" t="s">
        <v>298</v>
      </c>
      <c r="V72" s="7" t="s">
        <v>282</v>
      </c>
      <c r="Y72" s="2" t="str">
        <f>HYPERLINK("https://hsdes.intel.com/resource/14013161602","14013161602")</f>
        <v>14013161602</v>
      </c>
    </row>
    <row r="73" spans="1:25" x14ac:dyDescent="0.3">
      <c r="A73" s="5" t="str">
        <f>HYPERLINK("https://hsdes.intel.com/resource/14013157230","14013157230")</f>
        <v>14013157230</v>
      </c>
      <c r="B73" s="7" t="s">
        <v>299</v>
      </c>
      <c r="C73" s="7" t="s">
        <v>2013</v>
      </c>
      <c r="D73" s="7" t="s">
        <v>279</v>
      </c>
      <c r="E73" s="7" t="s">
        <v>18</v>
      </c>
      <c r="F73" s="7" t="s">
        <v>19</v>
      </c>
      <c r="G73" s="7" t="s">
        <v>2005</v>
      </c>
      <c r="J73" s="7" t="s">
        <v>2006</v>
      </c>
      <c r="M73" s="6">
        <v>44811</v>
      </c>
      <c r="O73" s="7" t="s">
        <v>30</v>
      </c>
      <c r="P73" s="7" t="s">
        <v>172</v>
      </c>
      <c r="Q73" s="7" t="s">
        <v>32</v>
      </c>
      <c r="R73" s="7" t="s">
        <v>23</v>
      </c>
      <c r="S73" s="7" t="s">
        <v>300</v>
      </c>
      <c r="T73" s="7" t="s">
        <v>240</v>
      </c>
      <c r="U73" s="7" t="s">
        <v>301</v>
      </c>
      <c r="V73" s="7" t="s">
        <v>282</v>
      </c>
      <c r="Y73" s="2" t="str">
        <f>HYPERLINK("https://hsdes.intel.com/resource/14013157230","14013157230")</f>
        <v>14013157230</v>
      </c>
    </row>
    <row r="74" spans="1:25" x14ac:dyDescent="0.3">
      <c r="A74" s="2" t="str">
        <f>HYPERLINK("https://hsdes.intel.com/resource/14013162869","14013162869")</f>
        <v>14013162869</v>
      </c>
      <c r="B74" s="7" t="s">
        <v>302</v>
      </c>
      <c r="C74" s="7" t="s">
        <v>2013</v>
      </c>
      <c r="D74" s="7" t="s">
        <v>74</v>
      </c>
      <c r="E74" s="7" t="s">
        <v>18</v>
      </c>
      <c r="F74" s="7" t="s">
        <v>19</v>
      </c>
      <c r="G74" s="7" t="s">
        <v>2005</v>
      </c>
      <c r="J74" s="7" t="s">
        <v>2017</v>
      </c>
      <c r="M74" s="6">
        <v>44811</v>
      </c>
      <c r="O74" s="7" t="s">
        <v>30</v>
      </c>
      <c r="P74" s="7" t="s">
        <v>75</v>
      </c>
      <c r="Q74" s="7" t="s">
        <v>32</v>
      </c>
      <c r="R74" s="7" t="s">
        <v>23</v>
      </c>
      <c r="S74" s="7" t="s">
        <v>303</v>
      </c>
      <c r="T74" s="7" t="s">
        <v>240</v>
      </c>
      <c r="U74" s="7" t="s">
        <v>304</v>
      </c>
      <c r="V74" s="7" t="s">
        <v>78</v>
      </c>
      <c r="Y74" s="2" t="str">
        <f>HYPERLINK("https://hsdes.intel.com/resource/14013162869","14013162869")</f>
        <v>14013162869</v>
      </c>
    </row>
    <row r="75" spans="1:25" x14ac:dyDescent="0.3">
      <c r="A75" s="2" t="str">
        <f>HYPERLINK("https://hsdes.intel.com/resource/14013157057","14013157057")</f>
        <v>14013157057</v>
      </c>
      <c r="B75" s="7" t="s">
        <v>305</v>
      </c>
      <c r="C75" s="7" t="s">
        <v>2010</v>
      </c>
      <c r="D75" s="7" t="s">
        <v>74</v>
      </c>
      <c r="E75" s="7" t="s">
        <v>18</v>
      </c>
      <c r="F75" s="7" t="s">
        <v>19</v>
      </c>
      <c r="G75" s="7" t="s">
        <v>2005</v>
      </c>
      <c r="J75" s="7" t="s">
        <v>2014</v>
      </c>
      <c r="M75" s="6">
        <v>44811</v>
      </c>
      <c r="O75" s="7" t="s">
        <v>30</v>
      </c>
      <c r="P75" s="7" t="s">
        <v>75</v>
      </c>
      <c r="Q75" s="7" t="s">
        <v>32</v>
      </c>
      <c r="R75" s="7" t="s">
        <v>23</v>
      </c>
      <c r="S75" s="7" t="s">
        <v>306</v>
      </c>
      <c r="T75" s="7" t="s">
        <v>43</v>
      </c>
      <c r="U75" s="7" t="s">
        <v>307</v>
      </c>
      <c r="V75" s="7" t="s">
        <v>78</v>
      </c>
      <c r="Y75" s="2" t="str">
        <f>HYPERLINK("https://hsdes.intel.com/resource/14013157057","14013157057")</f>
        <v>14013157057</v>
      </c>
    </row>
    <row r="76" spans="1:25" x14ac:dyDescent="0.3">
      <c r="A76" s="2" t="str">
        <f>HYPERLINK("https://hsdes.intel.com/resource/14013156894","14013156894")</f>
        <v>14013156894</v>
      </c>
      <c r="B76" s="7" t="s">
        <v>1992</v>
      </c>
      <c r="C76" s="7" t="s">
        <v>2013</v>
      </c>
      <c r="D76" s="7" t="s">
        <v>74</v>
      </c>
      <c r="E76" s="7" t="s">
        <v>18</v>
      </c>
      <c r="F76" s="7" t="s">
        <v>19</v>
      </c>
      <c r="G76" s="7" t="s">
        <v>2005</v>
      </c>
      <c r="J76" s="7" t="s">
        <v>2017</v>
      </c>
      <c r="M76" s="6">
        <v>44811</v>
      </c>
      <c r="O76" s="7" t="s">
        <v>30</v>
      </c>
      <c r="P76" s="7" t="s">
        <v>75</v>
      </c>
      <c r="Q76" s="7" t="s">
        <v>32</v>
      </c>
      <c r="R76" s="7" t="s">
        <v>23</v>
      </c>
      <c r="S76" s="7" t="s">
        <v>308</v>
      </c>
      <c r="T76" s="7" t="s">
        <v>43</v>
      </c>
      <c r="U76" s="7" t="s">
        <v>309</v>
      </c>
      <c r="V76" s="7" t="s">
        <v>78</v>
      </c>
      <c r="Y76" s="2" t="str">
        <f>HYPERLINK("https://hsdes.intel.com/resource/14013156894","14013156894")</f>
        <v>14013156894</v>
      </c>
    </row>
    <row r="77" spans="1:25" x14ac:dyDescent="0.3">
      <c r="A77" s="2" t="str">
        <f>HYPERLINK("https://hsdes.intel.com/resource/14013185758","14013185758")</f>
        <v>14013185758</v>
      </c>
      <c r="B77" s="7" t="s">
        <v>310</v>
      </c>
      <c r="C77" s="7" t="s">
        <v>2010</v>
      </c>
      <c r="D77" s="7" t="s">
        <v>17</v>
      </c>
      <c r="E77" s="7" t="s">
        <v>18</v>
      </c>
      <c r="F77" s="7" t="s">
        <v>19</v>
      </c>
      <c r="G77" s="7" t="s">
        <v>2005</v>
      </c>
      <c r="J77" s="7" t="s">
        <v>2011</v>
      </c>
      <c r="M77" s="6">
        <v>44813</v>
      </c>
      <c r="O77" s="7" t="s">
        <v>101</v>
      </c>
      <c r="P77" s="7" t="s">
        <v>21</v>
      </c>
      <c r="Q77" s="7" t="s">
        <v>32</v>
      </c>
      <c r="R77" s="7" t="s">
        <v>23</v>
      </c>
      <c r="S77" s="7" t="s">
        <v>311</v>
      </c>
      <c r="T77" s="7" t="s">
        <v>113</v>
      </c>
      <c r="U77" s="7" t="s">
        <v>312</v>
      </c>
      <c r="V77" s="7" t="s">
        <v>27</v>
      </c>
      <c r="Y77" s="5" t="str">
        <f>HYPERLINK("https://hsdes.intel.com/resource/14013185758","14013185758")</f>
        <v>14013185758</v>
      </c>
    </row>
    <row r="78" spans="1:25" x14ac:dyDescent="0.3">
      <c r="A78" s="2" t="str">
        <f>HYPERLINK("https://hsdes.intel.com/resource/14013158803","14013158803")</f>
        <v>14013158803</v>
      </c>
      <c r="B78" s="7" t="s">
        <v>313</v>
      </c>
      <c r="C78" s="7" t="s">
        <v>2010</v>
      </c>
      <c r="D78" s="7" t="s">
        <v>17</v>
      </c>
      <c r="E78" s="7" t="s">
        <v>18</v>
      </c>
      <c r="F78" s="7" t="s">
        <v>19</v>
      </c>
      <c r="G78" s="7" t="s">
        <v>2005</v>
      </c>
      <c r="J78" s="7" t="s">
        <v>2011</v>
      </c>
      <c r="M78" s="6">
        <v>44813</v>
      </c>
      <c r="O78" s="7" t="s">
        <v>101</v>
      </c>
      <c r="P78" s="7" t="s">
        <v>21</v>
      </c>
      <c r="Q78" s="7" t="s">
        <v>32</v>
      </c>
      <c r="R78" s="7" t="s">
        <v>23</v>
      </c>
      <c r="S78" s="7" t="s">
        <v>314</v>
      </c>
      <c r="T78" s="7" t="s">
        <v>113</v>
      </c>
      <c r="U78" s="7" t="s">
        <v>315</v>
      </c>
      <c r="V78" s="7" t="s">
        <v>27</v>
      </c>
      <c r="Y78" s="5" t="str">
        <f>HYPERLINK("https://hsdes.intel.com/resource/14013158803","14013158803")</f>
        <v>14013158803</v>
      </c>
    </row>
    <row r="79" spans="1:25" x14ac:dyDescent="0.3">
      <c r="A79" s="2" t="str">
        <f>HYPERLINK("https://hsdes.intel.com/resource/14013185828","14013185828")</f>
        <v>14013185828</v>
      </c>
      <c r="B79" s="7" t="s">
        <v>316</v>
      </c>
      <c r="C79" s="7" t="s">
        <v>2013</v>
      </c>
      <c r="D79" s="7" t="s">
        <v>253</v>
      </c>
      <c r="E79" s="7" t="s">
        <v>18</v>
      </c>
      <c r="F79" s="7" t="s">
        <v>19</v>
      </c>
      <c r="G79" s="7" t="s">
        <v>2005</v>
      </c>
      <c r="J79" s="7" t="s">
        <v>2016</v>
      </c>
      <c r="M79" s="6">
        <v>44811</v>
      </c>
      <c r="O79" s="7" t="s">
        <v>30</v>
      </c>
      <c r="P79" s="7" t="s">
        <v>160</v>
      </c>
      <c r="Q79" s="7" t="s">
        <v>32</v>
      </c>
      <c r="R79" s="7" t="s">
        <v>144</v>
      </c>
      <c r="S79" s="7" t="s">
        <v>317</v>
      </c>
      <c r="T79" s="7" t="s">
        <v>202</v>
      </c>
      <c r="U79" s="7" t="s">
        <v>318</v>
      </c>
      <c r="V79" s="7" t="s">
        <v>163</v>
      </c>
      <c r="Y79" s="2" t="str">
        <f>HYPERLINK("https://hsdes.intel.com/resource/14013185828","14013185828")</f>
        <v>14013185828</v>
      </c>
    </row>
    <row r="80" spans="1:25" x14ac:dyDescent="0.3">
      <c r="A80" s="2" t="str">
        <f>HYPERLINK("https://hsdes.intel.com/resource/14013185827","14013185827")</f>
        <v>14013185827</v>
      </c>
      <c r="B80" s="7" t="s">
        <v>319</v>
      </c>
      <c r="C80" s="7" t="s">
        <v>2013</v>
      </c>
      <c r="D80" s="7" t="s">
        <v>253</v>
      </c>
      <c r="E80" s="7" t="s">
        <v>18</v>
      </c>
      <c r="F80" s="7" t="s">
        <v>19</v>
      </c>
      <c r="G80" s="7" t="s">
        <v>2005</v>
      </c>
      <c r="J80" s="7" t="s">
        <v>2016</v>
      </c>
      <c r="M80" s="6">
        <v>44811</v>
      </c>
      <c r="O80" s="7" t="s">
        <v>101</v>
      </c>
      <c r="P80" s="7" t="s">
        <v>160</v>
      </c>
      <c r="Q80" s="7" t="s">
        <v>32</v>
      </c>
      <c r="R80" s="7" t="s">
        <v>23</v>
      </c>
      <c r="S80" s="7" t="s">
        <v>320</v>
      </c>
      <c r="T80" s="7" t="s">
        <v>321</v>
      </c>
      <c r="U80" s="7" t="s">
        <v>322</v>
      </c>
      <c r="V80" s="7" t="s">
        <v>163</v>
      </c>
      <c r="Y80" s="2" t="str">
        <f>HYPERLINK("https://hsdes.intel.com/resource/14013185827","14013185827")</f>
        <v>14013185827</v>
      </c>
    </row>
    <row r="81" spans="1:25" x14ac:dyDescent="0.3">
      <c r="A81" s="2" t="str">
        <f>HYPERLINK("https://hsdes.intel.com/resource/14013185830","14013185830")</f>
        <v>14013185830</v>
      </c>
      <c r="B81" s="7" t="s">
        <v>323</v>
      </c>
      <c r="C81" s="7" t="s">
        <v>2013</v>
      </c>
      <c r="D81" s="7" t="s">
        <v>253</v>
      </c>
      <c r="E81" s="7" t="s">
        <v>18</v>
      </c>
      <c r="F81" s="7" t="s">
        <v>19</v>
      </c>
      <c r="G81" s="7" t="s">
        <v>2005</v>
      </c>
      <c r="J81" s="7" t="s">
        <v>2016</v>
      </c>
      <c r="M81" s="6">
        <v>44811</v>
      </c>
      <c r="O81" s="7" t="s">
        <v>101</v>
      </c>
      <c r="P81" s="7" t="s">
        <v>160</v>
      </c>
      <c r="Q81" s="7" t="s">
        <v>32</v>
      </c>
      <c r="R81" s="7" t="s">
        <v>144</v>
      </c>
      <c r="S81" s="7" t="s">
        <v>324</v>
      </c>
      <c r="T81" s="7" t="s">
        <v>321</v>
      </c>
      <c r="U81" s="7" t="s">
        <v>325</v>
      </c>
      <c r="V81" s="7" t="s">
        <v>163</v>
      </c>
      <c r="Y81" s="2" t="str">
        <f>HYPERLINK("https://hsdes.intel.com/resource/14013185830","14013185830")</f>
        <v>14013185830</v>
      </c>
    </row>
    <row r="82" spans="1:25" x14ac:dyDescent="0.3">
      <c r="A82" s="2" t="str">
        <f>HYPERLINK("https://hsdes.intel.com/resource/14013185826","14013185826")</f>
        <v>14013185826</v>
      </c>
      <c r="B82" s="7" t="s">
        <v>326</v>
      </c>
      <c r="C82" s="7" t="s">
        <v>2013</v>
      </c>
      <c r="D82" s="7" t="s">
        <v>253</v>
      </c>
      <c r="E82" s="7" t="s">
        <v>18</v>
      </c>
      <c r="F82" s="7" t="s">
        <v>19</v>
      </c>
      <c r="G82" s="7" t="s">
        <v>2005</v>
      </c>
      <c r="J82" s="7" t="s">
        <v>2016</v>
      </c>
      <c r="M82" s="6">
        <v>44811</v>
      </c>
      <c r="O82" s="7" t="s">
        <v>101</v>
      </c>
      <c r="P82" s="7" t="s">
        <v>160</v>
      </c>
      <c r="Q82" s="7" t="s">
        <v>32</v>
      </c>
      <c r="R82" s="7" t="s">
        <v>23</v>
      </c>
      <c r="S82" s="7" t="s">
        <v>327</v>
      </c>
      <c r="T82" s="7" t="s">
        <v>321</v>
      </c>
      <c r="U82" s="7" t="s">
        <v>328</v>
      </c>
      <c r="V82" s="7" t="s">
        <v>163</v>
      </c>
      <c r="Y82" s="2" t="str">
        <f>HYPERLINK("https://hsdes.intel.com/resource/14013185826","14013185826")</f>
        <v>14013185826</v>
      </c>
    </row>
    <row r="83" spans="1:25" x14ac:dyDescent="0.3">
      <c r="A83" s="2" t="str">
        <f>HYPERLINK("https://hsdes.intel.com/resource/14013185392","14013185392")</f>
        <v>14013185392</v>
      </c>
      <c r="B83" s="7" t="s">
        <v>329</v>
      </c>
      <c r="C83" s="7" t="s">
        <v>1961</v>
      </c>
      <c r="D83" s="7" t="s">
        <v>17</v>
      </c>
      <c r="E83" s="7" t="s">
        <v>18</v>
      </c>
      <c r="F83" s="7" t="s">
        <v>19</v>
      </c>
      <c r="G83" s="7" t="s">
        <v>1989</v>
      </c>
      <c r="J83" s="7" t="s">
        <v>2016</v>
      </c>
      <c r="L83" s="7" t="s">
        <v>330</v>
      </c>
      <c r="M83" s="6"/>
      <c r="O83" s="7" t="s">
        <v>101</v>
      </c>
      <c r="P83" s="7" t="s">
        <v>21</v>
      </c>
      <c r="Q83" s="7" t="s">
        <v>32</v>
      </c>
      <c r="R83" s="7" t="s">
        <v>23</v>
      </c>
      <c r="S83" s="7" t="s">
        <v>331</v>
      </c>
      <c r="T83" s="7" t="s">
        <v>332</v>
      </c>
      <c r="U83" s="7" t="s">
        <v>333</v>
      </c>
      <c r="V83" s="7" t="s">
        <v>27</v>
      </c>
      <c r="Y83" s="2" t="str">
        <f>HYPERLINK("https://hsdes.intel.com/resource/14013185392","14013185392")</f>
        <v>14013185392</v>
      </c>
    </row>
    <row r="84" spans="1:25" x14ac:dyDescent="0.3">
      <c r="A84" s="2" t="str">
        <f>HYPERLINK("https://hsdes.intel.com/resource/14013185729","14013185729")</f>
        <v>14013185729</v>
      </c>
      <c r="B84" s="7" t="s">
        <v>334</v>
      </c>
      <c r="C84" s="7" t="s">
        <v>2013</v>
      </c>
      <c r="D84" s="7" t="s">
        <v>253</v>
      </c>
      <c r="E84" s="7" t="s">
        <v>18</v>
      </c>
      <c r="F84" s="7" t="s">
        <v>19</v>
      </c>
      <c r="G84" s="7" t="s">
        <v>2005</v>
      </c>
      <c r="J84" s="7" t="s">
        <v>2016</v>
      </c>
      <c r="M84" s="6">
        <v>44811</v>
      </c>
      <c r="O84" s="7" t="s">
        <v>30</v>
      </c>
      <c r="P84" s="7" t="s">
        <v>160</v>
      </c>
      <c r="Q84" s="7" t="s">
        <v>32</v>
      </c>
      <c r="R84" s="7" t="s">
        <v>23</v>
      </c>
      <c r="S84" s="7" t="s">
        <v>335</v>
      </c>
      <c r="T84" s="7" t="s">
        <v>202</v>
      </c>
      <c r="U84" s="7" t="s">
        <v>336</v>
      </c>
      <c r="V84" s="7" t="s">
        <v>163</v>
      </c>
      <c r="Y84" s="2" t="str">
        <f>HYPERLINK("https://hsdes.intel.com/resource/14013185729","14013185729")</f>
        <v>14013185729</v>
      </c>
    </row>
    <row r="85" spans="1:25" x14ac:dyDescent="0.3">
      <c r="A85" s="2" t="str">
        <f>HYPERLINK("https://hsdes.intel.com/resource/14013185732","14013185732")</f>
        <v>14013185732</v>
      </c>
      <c r="B85" s="7" t="s">
        <v>337</v>
      </c>
      <c r="C85" s="7" t="s">
        <v>2013</v>
      </c>
      <c r="D85" s="7" t="s">
        <v>253</v>
      </c>
      <c r="E85" s="7" t="s">
        <v>18</v>
      </c>
      <c r="F85" s="7" t="s">
        <v>19</v>
      </c>
      <c r="G85" s="7" t="s">
        <v>2005</v>
      </c>
      <c r="J85" s="7" t="s">
        <v>2016</v>
      </c>
      <c r="M85" s="6">
        <v>44811</v>
      </c>
      <c r="O85" s="7" t="s">
        <v>30</v>
      </c>
      <c r="P85" s="7" t="s">
        <v>160</v>
      </c>
      <c r="Q85" s="7" t="s">
        <v>32</v>
      </c>
      <c r="R85" s="7" t="s">
        <v>23</v>
      </c>
      <c r="S85" s="7" t="s">
        <v>338</v>
      </c>
      <c r="T85" s="7" t="s">
        <v>321</v>
      </c>
      <c r="U85" s="7" t="s">
        <v>339</v>
      </c>
      <c r="V85" s="7" t="s">
        <v>163</v>
      </c>
      <c r="Y85" s="2" t="str">
        <f>HYPERLINK("https://hsdes.intel.com/resource/14013185732","14013185732")</f>
        <v>14013185732</v>
      </c>
    </row>
    <row r="86" spans="1:25" x14ac:dyDescent="0.3">
      <c r="A86" s="2" t="str">
        <f>HYPERLINK("https://hsdes.intel.com/resource/14013115435","14013115435")</f>
        <v>14013115435</v>
      </c>
      <c r="B86" s="7" t="s">
        <v>340</v>
      </c>
      <c r="C86" s="7" t="s">
        <v>2013</v>
      </c>
      <c r="D86" s="7" t="s">
        <v>253</v>
      </c>
      <c r="E86" s="7" t="s">
        <v>18</v>
      </c>
      <c r="F86" s="7" t="s">
        <v>19</v>
      </c>
      <c r="G86" s="7" t="s">
        <v>2005</v>
      </c>
      <c r="J86" s="7" t="s">
        <v>2016</v>
      </c>
      <c r="M86" s="6">
        <v>44811</v>
      </c>
      <c r="O86" s="7" t="s">
        <v>20</v>
      </c>
      <c r="P86" s="7" t="s">
        <v>160</v>
      </c>
      <c r="Q86" s="7" t="s">
        <v>32</v>
      </c>
      <c r="R86" s="7" t="s">
        <v>23</v>
      </c>
      <c r="S86" s="7" t="s">
        <v>341</v>
      </c>
      <c r="T86" s="7" t="s">
        <v>202</v>
      </c>
      <c r="U86" s="7" t="s">
        <v>342</v>
      </c>
      <c r="V86" s="7" t="s">
        <v>163</v>
      </c>
      <c r="Y86" s="2" t="str">
        <f>HYPERLINK("https://hsdes.intel.com/resource/14013115435","14013115435")</f>
        <v>14013115435</v>
      </c>
    </row>
    <row r="87" spans="1:25" x14ac:dyDescent="0.3">
      <c r="A87" s="2" t="str">
        <f>HYPERLINK("https://hsdes.intel.com/resource/14013185824","14013185824")</f>
        <v>14013185824</v>
      </c>
      <c r="B87" s="7" t="s">
        <v>343</v>
      </c>
      <c r="C87" s="7" t="s">
        <v>2013</v>
      </c>
      <c r="D87" s="7" t="s">
        <v>253</v>
      </c>
      <c r="E87" s="7" t="s">
        <v>18</v>
      </c>
      <c r="F87" s="7" t="s">
        <v>19</v>
      </c>
      <c r="G87" s="7" t="s">
        <v>2005</v>
      </c>
      <c r="J87" s="7" t="s">
        <v>2016</v>
      </c>
      <c r="M87" s="6">
        <v>44811</v>
      </c>
      <c r="O87" s="7" t="s">
        <v>101</v>
      </c>
      <c r="P87" s="7" t="s">
        <v>160</v>
      </c>
      <c r="Q87" s="7" t="s">
        <v>32</v>
      </c>
      <c r="R87" s="7" t="s">
        <v>23</v>
      </c>
      <c r="S87" s="7" t="s">
        <v>344</v>
      </c>
      <c r="T87" s="7" t="s">
        <v>321</v>
      </c>
      <c r="U87" s="7" t="s">
        <v>345</v>
      </c>
      <c r="V87" s="7" t="s">
        <v>163</v>
      </c>
      <c r="Y87" s="2" t="str">
        <f>HYPERLINK("https://hsdes.intel.com/resource/14013185824","14013185824")</f>
        <v>14013185824</v>
      </c>
    </row>
    <row r="88" spans="1:25" x14ac:dyDescent="0.3">
      <c r="A88" s="2" t="str">
        <f>HYPERLINK("https://hsdes.intel.com/resource/22011843490","22011843490")</f>
        <v>22011843490</v>
      </c>
      <c r="B88" s="7" t="s">
        <v>346</v>
      </c>
      <c r="C88" s="7" t="s">
        <v>2013</v>
      </c>
      <c r="D88" s="7" t="s">
        <v>253</v>
      </c>
      <c r="E88" s="7" t="s">
        <v>18</v>
      </c>
      <c r="F88" s="7" t="s">
        <v>19</v>
      </c>
      <c r="G88" s="7" t="s">
        <v>2005</v>
      </c>
      <c r="J88" s="7" t="s">
        <v>2016</v>
      </c>
      <c r="M88" s="6">
        <v>44811</v>
      </c>
      <c r="O88" s="7" t="s">
        <v>30</v>
      </c>
      <c r="P88" s="7" t="s">
        <v>160</v>
      </c>
      <c r="Q88" s="7" t="s">
        <v>32</v>
      </c>
      <c r="R88" s="7" t="s">
        <v>23</v>
      </c>
      <c r="S88" s="7" t="s">
        <v>347</v>
      </c>
      <c r="T88" s="7" t="s">
        <v>202</v>
      </c>
      <c r="U88" s="7" t="s">
        <v>348</v>
      </c>
      <c r="V88" s="7" t="s">
        <v>163</v>
      </c>
      <c r="Y88" s="2" t="str">
        <f>HYPERLINK("https://hsdes.intel.com/resource/22011843490","22011843490")</f>
        <v>22011843490</v>
      </c>
    </row>
    <row r="89" spans="1:25" x14ac:dyDescent="0.3">
      <c r="A89" s="2" t="str">
        <f>HYPERLINK("https://hsdes.intel.com/resource/22011843494","22011843494")</f>
        <v>22011843494</v>
      </c>
      <c r="B89" s="7" t="s">
        <v>349</v>
      </c>
      <c r="C89" s="7" t="s">
        <v>2013</v>
      </c>
      <c r="D89" s="7" t="s">
        <v>253</v>
      </c>
      <c r="E89" s="7" t="s">
        <v>18</v>
      </c>
      <c r="F89" s="7" t="s">
        <v>19</v>
      </c>
      <c r="G89" s="7" t="s">
        <v>2005</v>
      </c>
      <c r="J89" s="7" t="s">
        <v>2016</v>
      </c>
      <c r="M89" s="6">
        <v>44811</v>
      </c>
      <c r="O89" s="7" t="s">
        <v>30</v>
      </c>
      <c r="P89" s="7" t="s">
        <v>160</v>
      </c>
      <c r="Q89" s="7" t="s">
        <v>32</v>
      </c>
      <c r="R89" s="7" t="s">
        <v>23</v>
      </c>
      <c r="S89" s="7" t="s">
        <v>350</v>
      </c>
      <c r="T89" s="7" t="s">
        <v>202</v>
      </c>
      <c r="U89" s="7" t="s">
        <v>351</v>
      </c>
      <c r="V89" s="7" t="s">
        <v>163</v>
      </c>
      <c r="Y89" s="2" t="str">
        <f>HYPERLINK("https://hsdes.intel.com/resource/22011843494","22011843494")</f>
        <v>22011843494</v>
      </c>
    </row>
    <row r="90" spans="1:25" x14ac:dyDescent="0.3">
      <c r="A90" s="4">
        <v>16013677643</v>
      </c>
      <c r="B90" s="7" t="s">
        <v>352</v>
      </c>
      <c r="C90" s="7" t="s">
        <v>2010</v>
      </c>
      <c r="D90" s="7" t="s">
        <v>17</v>
      </c>
      <c r="E90" s="7" t="s">
        <v>119</v>
      </c>
      <c r="F90" s="7" t="s">
        <v>19</v>
      </c>
      <c r="G90" s="7" t="s">
        <v>2005</v>
      </c>
      <c r="J90" s="7" t="s">
        <v>2011</v>
      </c>
      <c r="L90" s="7" t="s">
        <v>353</v>
      </c>
      <c r="M90" s="6">
        <v>44813</v>
      </c>
      <c r="O90" s="7" t="s">
        <v>30</v>
      </c>
      <c r="P90" s="7" t="s">
        <v>21</v>
      </c>
      <c r="Q90" s="7" t="s">
        <v>32</v>
      </c>
      <c r="R90" s="7" t="s">
        <v>23</v>
      </c>
      <c r="S90" s="7" t="s">
        <v>354</v>
      </c>
      <c r="T90" s="7" t="s">
        <v>355</v>
      </c>
      <c r="U90" s="7" t="s">
        <v>356</v>
      </c>
      <c r="V90" s="7" t="s">
        <v>27</v>
      </c>
      <c r="Y90" s="4">
        <v>16013677643</v>
      </c>
    </row>
    <row r="91" spans="1:25" x14ac:dyDescent="0.3">
      <c r="A91" s="2" t="str">
        <f>HYPERLINK("https://hsdes.intel.com/resource/14013163390","14013163390")</f>
        <v>14013163390</v>
      </c>
      <c r="B91" s="7" t="s">
        <v>357</v>
      </c>
      <c r="C91" s="7" t="s">
        <v>2010</v>
      </c>
      <c r="D91" s="7" t="s">
        <v>17</v>
      </c>
      <c r="E91" s="7" t="s">
        <v>18</v>
      </c>
      <c r="F91" s="7" t="s">
        <v>19</v>
      </c>
      <c r="G91" s="7" t="s">
        <v>2005</v>
      </c>
      <c r="J91" s="7" t="s">
        <v>2011</v>
      </c>
      <c r="M91" s="6">
        <v>44813</v>
      </c>
      <c r="O91" s="7" t="s">
        <v>20</v>
      </c>
      <c r="P91" s="7" t="s">
        <v>21</v>
      </c>
      <c r="Q91" s="7" t="s">
        <v>32</v>
      </c>
      <c r="R91" s="7" t="s">
        <v>23</v>
      </c>
      <c r="S91" s="7" t="s">
        <v>354</v>
      </c>
      <c r="T91" s="7" t="s">
        <v>355</v>
      </c>
      <c r="U91" s="7" t="s">
        <v>358</v>
      </c>
      <c r="V91" s="7" t="s">
        <v>27</v>
      </c>
      <c r="Y91" s="5" t="str">
        <f>HYPERLINK("https://hsdes.intel.com/resource/14013163390","14013163390")</f>
        <v>14013163390</v>
      </c>
    </row>
    <row r="92" spans="1:25" x14ac:dyDescent="0.3">
      <c r="A92" s="2" t="str">
        <f>HYPERLINK("https://hsdes.intel.com/resource/16013676942","16013676942")</f>
        <v>16013676942</v>
      </c>
      <c r="B92" s="7" t="s">
        <v>359</v>
      </c>
      <c r="C92" s="7" t="s">
        <v>2010</v>
      </c>
      <c r="D92" s="7" t="s">
        <v>17</v>
      </c>
      <c r="E92" s="7" t="s">
        <v>119</v>
      </c>
      <c r="F92" s="7" t="s">
        <v>19</v>
      </c>
      <c r="G92" s="7" t="s">
        <v>2005</v>
      </c>
      <c r="J92" s="7" t="s">
        <v>2011</v>
      </c>
      <c r="L92" s="9" t="s">
        <v>353</v>
      </c>
      <c r="M92" s="6">
        <v>44813</v>
      </c>
      <c r="O92" s="7" t="s">
        <v>30</v>
      </c>
      <c r="P92" s="7" t="s">
        <v>21</v>
      </c>
      <c r="Q92" s="7" t="s">
        <v>32</v>
      </c>
      <c r="R92" s="7" t="s">
        <v>23</v>
      </c>
      <c r="S92" s="7" t="s">
        <v>360</v>
      </c>
      <c r="T92" s="7" t="s">
        <v>355</v>
      </c>
      <c r="U92" s="7" t="s">
        <v>361</v>
      </c>
      <c r="V92" s="7" t="s">
        <v>27</v>
      </c>
      <c r="Y92" s="5" t="str">
        <f>HYPERLINK("https://hsdes.intel.com/resource/16013676942","16013676942")</f>
        <v>16013676942</v>
      </c>
    </row>
    <row r="93" spans="1:25" x14ac:dyDescent="0.3">
      <c r="A93" s="2" t="str">
        <f>HYPERLINK("https://hsdes.intel.com/resource/14013163393","14013163393")</f>
        <v>14013163393</v>
      </c>
      <c r="B93" s="7" t="s">
        <v>362</v>
      </c>
      <c r="C93" s="7" t="s">
        <v>2010</v>
      </c>
      <c r="D93" s="7" t="s">
        <v>17</v>
      </c>
      <c r="E93" s="7" t="s">
        <v>18</v>
      </c>
      <c r="F93" s="7" t="s">
        <v>19</v>
      </c>
      <c r="G93" s="7" t="s">
        <v>2005</v>
      </c>
      <c r="J93" s="7" t="s">
        <v>2011</v>
      </c>
      <c r="M93" s="6">
        <v>44813</v>
      </c>
      <c r="O93" s="7" t="s">
        <v>101</v>
      </c>
      <c r="P93" s="7" t="s">
        <v>21</v>
      </c>
      <c r="Q93" s="7" t="s">
        <v>32</v>
      </c>
      <c r="R93" s="7" t="s">
        <v>23</v>
      </c>
      <c r="S93" s="7" t="s">
        <v>360</v>
      </c>
      <c r="T93" s="7" t="s">
        <v>355</v>
      </c>
      <c r="U93" s="7" t="s">
        <v>363</v>
      </c>
      <c r="V93" s="7" t="s">
        <v>27</v>
      </c>
      <c r="Y93" s="5" t="str">
        <f>HYPERLINK("https://hsdes.intel.com/resource/14013163393","14013163393")</f>
        <v>14013163393</v>
      </c>
    </row>
    <row r="94" spans="1:25" x14ac:dyDescent="0.3">
      <c r="A94" s="2" t="str">
        <f>HYPERLINK("https://hsdes.intel.com/resource/14013163402","14013163402")</f>
        <v>14013163402</v>
      </c>
      <c r="B94" s="7" t="s">
        <v>364</v>
      </c>
      <c r="C94" s="7" t="s">
        <v>2010</v>
      </c>
      <c r="D94" s="7" t="s">
        <v>17</v>
      </c>
      <c r="E94" s="7" t="s">
        <v>18</v>
      </c>
      <c r="F94" s="7" t="s">
        <v>19</v>
      </c>
      <c r="G94" s="7" t="s">
        <v>2005</v>
      </c>
      <c r="J94" s="7" t="s">
        <v>2011</v>
      </c>
      <c r="L94" s="9"/>
      <c r="M94" s="6">
        <v>44813</v>
      </c>
      <c r="O94" s="7" t="s">
        <v>30</v>
      </c>
      <c r="P94" s="7" t="s">
        <v>21</v>
      </c>
      <c r="Q94" s="7" t="s">
        <v>32</v>
      </c>
      <c r="R94" s="7" t="s">
        <v>23</v>
      </c>
      <c r="S94" s="7" t="s">
        <v>365</v>
      </c>
      <c r="T94" s="7" t="s">
        <v>355</v>
      </c>
      <c r="U94" s="7" t="s">
        <v>366</v>
      </c>
      <c r="V94" s="7" t="s">
        <v>27</v>
      </c>
      <c r="Y94" s="5" t="str">
        <f>HYPERLINK("https://hsdes.intel.com/resource/14013163402","14013163402")</f>
        <v>14013163402</v>
      </c>
    </row>
    <row r="95" spans="1:25" x14ac:dyDescent="0.3">
      <c r="A95" s="5" t="str">
        <f>HYPERLINK("https://hsdes.intel.com/resource/14013163371","14013163371")</f>
        <v>14013163371</v>
      </c>
      <c r="B95" s="7" t="s">
        <v>1993</v>
      </c>
      <c r="C95" s="7" t="s">
        <v>2010</v>
      </c>
      <c r="D95" s="7" t="s">
        <v>17</v>
      </c>
      <c r="E95" s="7" t="s">
        <v>18</v>
      </c>
      <c r="F95" s="7" t="s">
        <v>19</v>
      </c>
      <c r="G95" s="7" t="s">
        <v>2005</v>
      </c>
      <c r="J95" s="7" t="s">
        <v>2011</v>
      </c>
      <c r="M95" s="6">
        <v>44813</v>
      </c>
      <c r="O95" s="7" t="s">
        <v>101</v>
      </c>
      <c r="P95" s="7" t="s">
        <v>21</v>
      </c>
      <c r="Q95" s="7" t="s">
        <v>32</v>
      </c>
      <c r="R95" s="7" t="s">
        <v>23</v>
      </c>
      <c r="S95" s="7" t="s">
        <v>367</v>
      </c>
      <c r="T95" s="7" t="s">
        <v>355</v>
      </c>
      <c r="U95" s="7" t="s">
        <v>368</v>
      </c>
      <c r="V95" s="7" t="s">
        <v>27</v>
      </c>
      <c r="Y95" s="5" t="str">
        <f>HYPERLINK("https://hsdes.intel.com/resource/14013163371","14013163371")</f>
        <v>14013163371</v>
      </c>
    </row>
    <row r="96" spans="1:25" x14ac:dyDescent="0.3">
      <c r="A96" s="2" t="str">
        <f>HYPERLINK("https://hsdes.intel.com/resource/16013686490","16013686490")</f>
        <v>16013686490</v>
      </c>
      <c r="B96" s="7" t="s">
        <v>369</v>
      </c>
      <c r="C96" s="7" t="s">
        <v>2010</v>
      </c>
      <c r="D96" s="7" t="s">
        <v>17</v>
      </c>
      <c r="E96" s="7" t="s">
        <v>119</v>
      </c>
      <c r="F96" s="7" t="s">
        <v>19</v>
      </c>
      <c r="G96" s="7" t="s">
        <v>2005</v>
      </c>
      <c r="J96" s="7" t="s">
        <v>2011</v>
      </c>
      <c r="M96" s="6">
        <v>44813</v>
      </c>
      <c r="O96" s="7" t="s">
        <v>30</v>
      </c>
      <c r="P96" s="7" t="s">
        <v>21</v>
      </c>
      <c r="Q96" s="7" t="s">
        <v>32</v>
      </c>
      <c r="R96" s="7" t="s">
        <v>23</v>
      </c>
      <c r="S96" s="7" t="s">
        <v>370</v>
      </c>
      <c r="T96" s="7" t="s">
        <v>355</v>
      </c>
      <c r="U96" s="7" t="s">
        <v>371</v>
      </c>
      <c r="V96" s="7" t="s">
        <v>27</v>
      </c>
      <c r="Y96" s="5" t="str">
        <f>HYPERLINK("https://hsdes.intel.com/resource/16013686490","16013686490")</f>
        <v>16013686490</v>
      </c>
    </row>
    <row r="97" spans="1:25" x14ac:dyDescent="0.3">
      <c r="A97" s="2" t="str">
        <f>HYPERLINK("https://hsdes.intel.com/resource/14013163332","14013163332")</f>
        <v>14013163332</v>
      </c>
      <c r="B97" s="7" t="s">
        <v>372</v>
      </c>
      <c r="C97" s="7" t="s">
        <v>2010</v>
      </c>
      <c r="D97" s="7" t="s">
        <v>17</v>
      </c>
      <c r="E97" s="7" t="s">
        <v>18</v>
      </c>
      <c r="F97" s="7" t="s">
        <v>19</v>
      </c>
      <c r="G97" s="7" t="s">
        <v>2005</v>
      </c>
      <c r="J97" s="7" t="s">
        <v>2011</v>
      </c>
      <c r="L97" s="9"/>
      <c r="M97" s="6">
        <v>44813</v>
      </c>
      <c r="O97" s="7" t="s">
        <v>20</v>
      </c>
      <c r="P97" s="7" t="s">
        <v>21</v>
      </c>
      <c r="Q97" s="7" t="s">
        <v>32</v>
      </c>
      <c r="R97" s="7" t="s">
        <v>23</v>
      </c>
      <c r="S97" s="7" t="s">
        <v>370</v>
      </c>
      <c r="T97" s="7" t="s">
        <v>355</v>
      </c>
      <c r="U97" s="7" t="s">
        <v>373</v>
      </c>
      <c r="V97" s="7" t="s">
        <v>27</v>
      </c>
      <c r="Y97" s="5" t="str">
        <f>HYPERLINK("https://hsdes.intel.com/resource/14013163332","14013163332")</f>
        <v>14013163332</v>
      </c>
    </row>
    <row r="98" spans="1:25" x14ac:dyDescent="0.3">
      <c r="A98" s="2" t="str">
        <f>HYPERLINK("https://hsdes.intel.com/resource/16013681042","16013681042")</f>
        <v>16013681042</v>
      </c>
      <c r="B98" s="7" t="s">
        <v>374</v>
      </c>
      <c r="C98" s="7" t="s">
        <v>2010</v>
      </c>
      <c r="D98" s="7" t="s">
        <v>17</v>
      </c>
      <c r="E98" s="7" t="s">
        <v>119</v>
      </c>
      <c r="F98" s="7" t="s">
        <v>19</v>
      </c>
      <c r="G98" s="7" t="s">
        <v>2005</v>
      </c>
      <c r="J98" s="7" t="s">
        <v>2011</v>
      </c>
      <c r="L98" s="7" t="s">
        <v>375</v>
      </c>
      <c r="M98" s="6">
        <v>44813</v>
      </c>
      <c r="O98" s="7" t="s">
        <v>30</v>
      </c>
      <c r="P98" s="7" t="s">
        <v>21</v>
      </c>
      <c r="Q98" s="7" t="s">
        <v>32</v>
      </c>
      <c r="R98" s="7" t="s">
        <v>23</v>
      </c>
      <c r="S98" s="7" t="s">
        <v>376</v>
      </c>
      <c r="T98" s="7" t="s">
        <v>355</v>
      </c>
      <c r="U98" s="7" t="s">
        <v>377</v>
      </c>
      <c r="V98" s="7" t="s">
        <v>27</v>
      </c>
      <c r="Y98" s="5" t="str">
        <f>HYPERLINK("https://hsdes.intel.com/resource/16013681042","16013681042")</f>
        <v>16013681042</v>
      </c>
    </row>
    <row r="99" spans="1:25" x14ac:dyDescent="0.3">
      <c r="A99" s="3" t="str">
        <f>HYPERLINK("https://hsdes.intel.com/resource/14013163339","14013163339")</f>
        <v>14013163339</v>
      </c>
      <c r="B99" s="7" t="s">
        <v>378</v>
      </c>
      <c r="C99" s="7" t="s">
        <v>2010</v>
      </c>
      <c r="D99" s="7" t="s">
        <v>17</v>
      </c>
      <c r="E99" s="7" t="s">
        <v>18</v>
      </c>
      <c r="F99" s="7" t="s">
        <v>19</v>
      </c>
      <c r="G99" s="7" t="s">
        <v>2005</v>
      </c>
      <c r="J99" s="7" t="s">
        <v>2011</v>
      </c>
      <c r="L99" s="9"/>
      <c r="M99" s="6">
        <v>44813</v>
      </c>
      <c r="O99" s="7" t="s">
        <v>101</v>
      </c>
      <c r="P99" s="7" t="s">
        <v>21</v>
      </c>
      <c r="Q99" s="7" t="s">
        <v>32</v>
      </c>
      <c r="R99" s="7" t="s">
        <v>23</v>
      </c>
      <c r="S99" s="7" t="s">
        <v>376</v>
      </c>
      <c r="T99" s="7" t="s">
        <v>355</v>
      </c>
      <c r="U99" s="7" t="s">
        <v>379</v>
      </c>
      <c r="V99" s="7" t="s">
        <v>27</v>
      </c>
      <c r="Y99" s="5" t="str">
        <f>HYPERLINK("https://hsdes.intel.com/resource/14013163339","14013163339")</f>
        <v>14013163339</v>
      </c>
    </row>
    <row r="100" spans="1:25" x14ac:dyDescent="0.3">
      <c r="A100" s="2" t="str">
        <f>HYPERLINK("https://hsdes.intel.com/resource/14013163359","14013163359")</f>
        <v>14013163359</v>
      </c>
      <c r="B100" s="7" t="s">
        <v>380</v>
      </c>
      <c r="C100" s="7" t="s">
        <v>2010</v>
      </c>
      <c r="D100" s="7" t="s">
        <v>17</v>
      </c>
      <c r="E100" s="7" t="s">
        <v>18</v>
      </c>
      <c r="F100" s="7" t="s">
        <v>19</v>
      </c>
      <c r="G100" s="7" t="s">
        <v>2005</v>
      </c>
      <c r="J100" s="7" t="s">
        <v>2011</v>
      </c>
      <c r="M100" s="6">
        <v>44813</v>
      </c>
      <c r="O100" s="7" t="s">
        <v>101</v>
      </c>
      <c r="P100" s="7" t="s">
        <v>21</v>
      </c>
      <c r="Q100" s="7" t="s">
        <v>32</v>
      </c>
      <c r="R100" s="7" t="s">
        <v>23</v>
      </c>
      <c r="S100" s="7" t="s">
        <v>381</v>
      </c>
      <c r="T100" s="7" t="s">
        <v>355</v>
      </c>
      <c r="U100" s="7" t="s">
        <v>382</v>
      </c>
      <c r="V100" s="7" t="s">
        <v>27</v>
      </c>
      <c r="Y100" s="5" t="str">
        <f>HYPERLINK("https://hsdes.intel.com/resource/14013163359","14013163359")</f>
        <v>14013163359</v>
      </c>
    </row>
    <row r="101" spans="1:25" x14ac:dyDescent="0.3">
      <c r="A101" s="2" t="str">
        <f>HYPERLINK("https://hsdes.intel.com/resource/14013163315","14013163315")</f>
        <v>14013163315</v>
      </c>
      <c r="B101" s="7" t="s">
        <v>383</v>
      </c>
      <c r="C101" s="7" t="s">
        <v>2010</v>
      </c>
      <c r="D101" s="7" t="s">
        <v>17</v>
      </c>
      <c r="E101" s="7" t="s">
        <v>18</v>
      </c>
      <c r="F101" s="7" t="s">
        <v>19</v>
      </c>
      <c r="G101" s="7" t="s">
        <v>2005</v>
      </c>
      <c r="J101" s="7" t="s">
        <v>2011</v>
      </c>
      <c r="M101" s="6">
        <v>44813</v>
      </c>
      <c r="O101" s="7" t="s">
        <v>101</v>
      </c>
      <c r="P101" s="7" t="s">
        <v>21</v>
      </c>
      <c r="Q101" s="7" t="s">
        <v>32</v>
      </c>
      <c r="R101" s="7" t="s">
        <v>23</v>
      </c>
      <c r="S101" s="7" t="s">
        <v>384</v>
      </c>
      <c r="T101" s="7" t="s">
        <v>355</v>
      </c>
      <c r="U101" s="7" t="s">
        <v>385</v>
      </c>
      <c r="V101" s="7" t="s">
        <v>27</v>
      </c>
      <c r="Y101" s="5" t="str">
        <f>HYPERLINK("https://hsdes.intel.com/resource/14013163315","14013163315")</f>
        <v>14013163315</v>
      </c>
    </row>
    <row r="102" spans="1:25" x14ac:dyDescent="0.3">
      <c r="A102" s="2" t="str">
        <f>HYPERLINK("https://hsdes.intel.com/resource/14013120195","14013120195")</f>
        <v>14013120195</v>
      </c>
      <c r="B102" s="7" t="s">
        <v>386</v>
      </c>
      <c r="C102" s="7" t="s">
        <v>2013</v>
      </c>
      <c r="D102" s="7" t="s">
        <v>253</v>
      </c>
      <c r="E102" s="7" t="s">
        <v>18</v>
      </c>
      <c r="F102" s="7" t="s">
        <v>19</v>
      </c>
      <c r="G102" s="7" t="s">
        <v>2005</v>
      </c>
      <c r="J102" s="7" t="s">
        <v>2016</v>
      </c>
      <c r="M102" s="6">
        <v>44811</v>
      </c>
      <c r="O102" s="7" t="s">
        <v>30</v>
      </c>
      <c r="P102" s="7" t="s">
        <v>160</v>
      </c>
      <c r="Q102" s="7" t="s">
        <v>32</v>
      </c>
      <c r="R102" s="7" t="s">
        <v>23</v>
      </c>
      <c r="S102" s="7" t="s">
        <v>387</v>
      </c>
      <c r="T102" s="7" t="s">
        <v>321</v>
      </c>
      <c r="U102" s="7" t="s">
        <v>388</v>
      </c>
      <c r="V102" s="7" t="s">
        <v>163</v>
      </c>
      <c r="Y102" s="2" t="str">
        <f>HYPERLINK("https://hsdes.intel.com/resource/14013120195","14013120195")</f>
        <v>14013120195</v>
      </c>
    </row>
    <row r="103" spans="1:25" x14ac:dyDescent="0.3">
      <c r="A103" s="2" t="str">
        <f>HYPERLINK("https://hsdes.intel.com/resource/14013160631","14013160631")</f>
        <v>14013160631</v>
      </c>
      <c r="B103" s="7" t="s">
        <v>389</v>
      </c>
      <c r="C103" s="7" t="s">
        <v>2010</v>
      </c>
      <c r="D103" s="7" t="s">
        <v>263</v>
      </c>
      <c r="E103" s="7" t="s">
        <v>18</v>
      </c>
      <c r="F103" s="7" t="s">
        <v>19</v>
      </c>
      <c r="G103" s="7" t="s">
        <v>2005</v>
      </c>
      <c r="H103" s="19"/>
      <c r="J103" s="7" t="s">
        <v>2011</v>
      </c>
      <c r="M103" s="6">
        <v>44811</v>
      </c>
      <c r="O103" s="7" t="s">
        <v>30</v>
      </c>
      <c r="P103" s="7" t="s">
        <v>31</v>
      </c>
      <c r="Q103" s="7" t="s">
        <v>32</v>
      </c>
      <c r="R103" s="7" t="s">
        <v>23</v>
      </c>
      <c r="S103" s="7" t="s">
        <v>390</v>
      </c>
      <c r="T103" s="7" t="s">
        <v>202</v>
      </c>
      <c r="U103" s="7" t="s">
        <v>391</v>
      </c>
      <c r="V103" s="7" t="s">
        <v>266</v>
      </c>
      <c r="Y103" s="2" t="str">
        <f>HYPERLINK("https://hsdes.intel.com/resource/14013160631","14013160631")</f>
        <v>14013160631</v>
      </c>
    </row>
    <row r="104" spans="1:25" x14ac:dyDescent="0.3">
      <c r="A104" s="2" t="str">
        <f>HYPERLINK("https://hsdes.intel.com/resource/14013184823","14013184823")</f>
        <v>14013184823</v>
      </c>
      <c r="B104" s="7" t="s">
        <v>392</v>
      </c>
      <c r="C104" s="7" t="s">
        <v>2010</v>
      </c>
      <c r="D104" s="7" t="s">
        <v>135</v>
      </c>
      <c r="E104" s="7" t="s">
        <v>18</v>
      </c>
      <c r="F104" s="7" t="s">
        <v>19</v>
      </c>
      <c r="G104" s="7" t="s">
        <v>2005</v>
      </c>
      <c r="J104" s="7" t="s">
        <v>2011</v>
      </c>
      <c r="M104" s="6">
        <v>44811</v>
      </c>
      <c r="O104" s="7" t="s">
        <v>30</v>
      </c>
      <c r="P104" s="7" t="s">
        <v>75</v>
      </c>
      <c r="Q104" s="7" t="s">
        <v>32</v>
      </c>
      <c r="R104" s="7" t="s">
        <v>23</v>
      </c>
      <c r="S104" s="7" t="s">
        <v>393</v>
      </c>
      <c r="T104" s="7" t="s">
        <v>137</v>
      </c>
      <c r="U104" s="7" t="s">
        <v>394</v>
      </c>
      <c r="V104" s="7" t="s">
        <v>139</v>
      </c>
      <c r="Y104" s="2" t="str">
        <f>HYPERLINK("https://hsdes.intel.com/resource/14013184823","14013184823")</f>
        <v>14013184823</v>
      </c>
    </row>
    <row r="105" spans="1:25" x14ac:dyDescent="0.3">
      <c r="A105" s="2" t="str">
        <f>HYPERLINK("https://hsdes.intel.com/resource/14013174476","14013174476")</f>
        <v>14013174476</v>
      </c>
      <c r="B105" s="7" t="s">
        <v>395</v>
      </c>
      <c r="C105" s="7" t="s">
        <v>2010</v>
      </c>
      <c r="D105" s="7" t="s">
        <v>396</v>
      </c>
      <c r="E105" s="7" t="s">
        <v>18</v>
      </c>
      <c r="F105" s="7" t="s">
        <v>19</v>
      </c>
      <c r="G105" s="7" t="s">
        <v>2005</v>
      </c>
      <c r="J105" s="7" t="s">
        <v>1997</v>
      </c>
      <c r="M105" s="6">
        <v>44813</v>
      </c>
      <c r="O105" s="7" t="s">
        <v>30</v>
      </c>
      <c r="P105" s="7" t="s">
        <v>183</v>
      </c>
      <c r="Q105" s="7" t="s">
        <v>32</v>
      </c>
      <c r="R105" s="7" t="s">
        <v>144</v>
      </c>
      <c r="S105" s="7" t="s">
        <v>397</v>
      </c>
      <c r="T105" s="7" t="s">
        <v>240</v>
      </c>
      <c r="U105" s="7" t="s">
        <v>398</v>
      </c>
      <c r="V105" s="7" t="s">
        <v>186</v>
      </c>
      <c r="Y105" s="2" t="str">
        <f>HYPERLINK("https://hsdes.intel.com/resource/14013174476","14013174476")</f>
        <v>14013174476</v>
      </c>
    </row>
    <row r="106" spans="1:25" x14ac:dyDescent="0.3">
      <c r="A106" s="2" t="str">
        <f>HYPERLINK("https://hsdes.intel.com/resource/14013174630","14013174630")</f>
        <v>14013174630</v>
      </c>
      <c r="B106" s="7" t="s">
        <v>399</v>
      </c>
      <c r="C106" s="7" t="s">
        <v>2013</v>
      </c>
      <c r="D106" s="7" t="s">
        <v>396</v>
      </c>
      <c r="E106" s="7" t="s">
        <v>18</v>
      </c>
      <c r="F106" s="7" t="s">
        <v>19</v>
      </c>
      <c r="G106" s="7" t="s">
        <v>2005</v>
      </c>
      <c r="J106" s="7" t="s">
        <v>1997</v>
      </c>
      <c r="M106" s="6">
        <v>44812</v>
      </c>
      <c r="O106" s="7" t="s">
        <v>30</v>
      </c>
      <c r="P106" s="7" t="s">
        <v>183</v>
      </c>
      <c r="Q106" s="7" t="s">
        <v>32</v>
      </c>
      <c r="R106" s="7" t="s">
        <v>144</v>
      </c>
      <c r="S106" s="7" t="s">
        <v>400</v>
      </c>
      <c r="T106" s="7" t="s">
        <v>137</v>
      </c>
      <c r="U106" s="7" t="s">
        <v>401</v>
      </c>
      <c r="V106" s="7" t="s">
        <v>186</v>
      </c>
      <c r="Y106" s="2" t="str">
        <f>HYPERLINK("https://hsdes.intel.com/resource/14013174630","14013174630")</f>
        <v>14013174630</v>
      </c>
    </row>
    <row r="107" spans="1:25" x14ac:dyDescent="0.3">
      <c r="A107" s="4">
        <v>14013174625</v>
      </c>
      <c r="B107" s="7" t="s">
        <v>402</v>
      </c>
      <c r="C107" s="7" t="s">
        <v>2013</v>
      </c>
      <c r="D107" s="7" t="s">
        <v>396</v>
      </c>
      <c r="E107" s="7" t="s">
        <v>18</v>
      </c>
      <c r="F107" s="7" t="s">
        <v>19</v>
      </c>
      <c r="G107" s="7" t="s">
        <v>2005</v>
      </c>
      <c r="J107" s="7" t="s">
        <v>1997</v>
      </c>
      <c r="L107" s="7" t="s">
        <v>1994</v>
      </c>
      <c r="M107" s="6">
        <v>44812</v>
      </c>
      <c r="O107" s="7" t="s">
        <v>30</v>
      </c>
      <c r="P107" s="7" t="s">
        <v>183</v>
      </c>
      <c r="Q107" s="7" t="s">
        <v>32</v>
      </c>
      <c r="R107" s="7" t="s">
        <v>144</v>
      </c>
      <c r="S107" s="7" t="s">
        <v>403</v>
      </c>
      <c r="T107" s="7" t="s">
        <v>240</v>
      </c>
      <c r="U107" s="7" t="s">
        <v>404</v>
      </c>
      <c r="V107" s="7" t="s">
        <v>186</v>
      </c>
      <c r="Y107" s="4">
        <v>14013174625</v>
      </c>
    </row>
    <row r="108" spans="1:25" x14ac:dyDescent="0.3">
      <c r="A108" s="2" t="str">
        <f>HYPERLINK("https://hsdes.intel.com/resource/14013175738","14013175738")</f>
        <v>14013175738</v>
      </c>
      <c r="B108" s="7" t="s">
        <v>405</v>
      </c>
      <c r="C108" s="7" t="s">
        <v>2013</v>
      </c>
      <c r="D108" s="7" t="s">
        <v>165</v>
      </c>
      <c r="E108" s="7" t="s">
        <v>119</v>
      </c>
      <c r="F108" s="7" t="s">
        <v>19</v>
      </c>
      <c r="G108" s="7" t="s">
        <v>2005</v>
      </c>
      <c r="J108" s="7" t="s">
        <v>2006</v>
      </c>
      <c r="L108" s="7" t="s">
        <v>2030</v>
      </c>
      <c r="M108" s="6">
        <v>44816</v>
      </c>
      <c r="O108" s="7" t="s">
        <v>101</v>
      </c>
      <c r="P108" s="7" t="s">
        <v>172</v>
      </c>
      <c r="Q108" s="7" t="s">
        <v>32</v>
      </c>
      <c r="R108" s="7" t="s">
        <v>23</v>
      </c>
      <c r="S108" s="7" t="s">
        <v>406</v>
      </c>
      <c r="T108" s="7" t="s">
        <v>132</v>
      </c>
      <c r="U108" s="7" t="s">
        <v>407</v>
      </c>
      <c r="V108" s="7" t="s">
        <v>176</v>
      </c>
      <c r="Y108" s="2" t="str">
        <f>HYPERLINK("https://hsdes.intel.com/resource/14013175738","14013175738")</f>
        <v>14013175738</v>
      </c>
    </row>
    <row r="109" spans="1:25" x14ac:dyDescent="0.3">
      <c r="A109" s="5" t="str">
        <f>HYPERLINK("https://hsdes.intel.com/resource/14013178001","14013178001")</f>
        <v>14013178001</v>
      </c>
      <c r="B109" s="7" t="s">
        <v>408</v>
      </c>
      <c r="C109" s="7" t="s">
        <v>2013</v>
      </c>
      <c r="D109" s="7" t="s">
        <v>279</v>
      </c>
      <c r="E109" s="7" t="s">
        <v>18</v>
      </c>
      <c r="F109" s="7" t="s">
        <v>19</v>
      </c>
      <c r="G109" s="7" t="s">
        <v>2005</v>
      </c>
      <c r="J109" s="7" t="s">
        <v>2006</v>
      </c>
      <c r="M109" s="6">
        <v>44811</v>
      </c>
      <c r="O109" s="7" t="s">
        <v>30</v>
      </c>
      <c r="P109" s="7" t="s">
        <v>172</v>
      </c>
      <c r="Q109" s="7" t="s">
        <v>32</v>
      </c>
      <c r="R109" s="7" t="s">
        <v>23</v>
      </c>
      <c r="S109" s="7" t="s">
        <v>409</v>
      </c>
      <c r="T109" s="7" t="s">
        <v>202</v>
      </c>
      <c r="U109" s="7" t="s">
        <v>410</v>
      </c>
      <c r="V109" s="7" t="s">
        <v>282</v>
      </c>
      <c r="Y109" s="2" t="str">
        <f>HYPERLINK("https://hsdes.intel.com/resource/14013178001","14013178001")</f>
        <v>14013178001</v>
      </c>
    </row>
    <row r="110" spans="1:25" x14ac:dyDescent="0.3">
      <c r="A110" s="2" t="str">
        <f>HYPERLINK("https://hsdes.intel.com/resource/14013169128","14013169128")</f>
        <v>14013169128</v>
      </c>
      <c r="B110" s="7" t="s">
        <v>411</v>
      </c>
      <c r="C110" s="7" t="s">
        <v>2013</v>
      </c>
      <c r="D110" s="7" t="s">
        <v>412</v>
      </c>
      <c r="E110" s="7" t="s">
        <v>18</v>
      </c>
      <c r="F110" s="7" t="s">
        <v>19</v>
      </c>
      <c r="G110" s="7" t="s">
        <v>2005</v>
      </c>
      <c r="J110" s="7" t="s">
        <v>2011</v>
      </c>
      <c r="M110" s="6">
        <v>44812</v>
      </c>
      <c r="O110" s="7" t="s">
        <v>101</v>
      </c>
      <c r="P110" s="7" t="s">
        <v>160</v>
      </c>
      <c r="Q110" s="7" t="s">
        <v>32</v>
      </c>
      <c r="R110" s="7" t="s">
        <v>23</v>
      </c>
      <c r="S110" s="7" t="s">
        <v>413</v>
      </c>
      <c r="T110" s="7" t="s">
        <v>414</v>
      </c>
      <c r="U110" s="7" t="s">
        <v>415</v>
      </c>
      <c r="V110" s="7" t="s">
        <v>416</v>
      </c>
      <c r="Y110" s="2" t="str">
        <f>HYPERLINK("https://hsdes.intel.com/resource/14013169128","14013169128")</f>
        <v>14013169128</v>
      </c>
    </row>
    <row r="111" spans="1:25" x14ac:dyDescent="0.3">
      <c r="A111" s="2" t="str">
        <f>HYPERLINK("https://hsdes.intel.com/resource/14013169126","14013169126")</f>
        <v>14013169126</v>
      </c>
      <c r="B111" s="7" t="s">
        <v>417</v>
      </c>
      <c r="C111" s="7" t="s">
        <v>2013</v>
      </c>
      <c r="D111" s="7" t="s">
        <v>412</v>
      </c>
      <c r="E111" s="7" t="s">
        <v>18</v>
      </c>
      <c r="F111" s="7" t="s">
        <v>19</v>
      </c>
      <c r="G111" s="7" t="s">
        <v>2005</v>
      </c>
      <c r="J111" s="7" t="s">
        <v>2011</v>
      </c>
      <c r="M111" s="6">
        <v>44812</v>
      </c>
      <c r="O111" s="7" t="s">
        <v>101</v>
      </c>
      <c r="P111" s="7" t="s">
        <v>160</v>
      </c>
      <c r="Q111" s="7" t="s">
        <v>32</v>
      </c>
      <c r="R111" s="7" t="s">
        <v>23</v>
      </c>
      <c r="S111" s="7" t="s">
        <v>418</v>
      </c>
      <c r="T111" s="7" t="s">
        <v>414</v>
      </c>
      <c r="U111" s="7" t="s">
        <v>419</v>
      </c>
      <c r="V111" s="7" t="s">
        <v>416</v>
      </c>
      <c r="Y111" s="2" t="str">
        <f>HYPERLINK("https://hsdes.intel.com/resource/14013169126","14013169126")</f>
        <v>14013169126</v>
      </c>
    </row>
    <row r="112" spans="1:25" x14ac:dyDescent="0.3">
      <c r="A112" s="2" t="str">
        <f>HYPERLINK("https://hsdes.intel.com/resource/14013163226","14013163226")</f>
        <v>14013163226</v>
      </c>
      <c r="B112" s="7" t="s">
        <v>420</v>
      </c>
      <c r="C112" s="7" t="s">
        <v>2010</v>
      </c>
      <c r="D112" s="7" t="s">
        <v>17</v>
      </c>
      <c r="E112" s="7" t="s">
        <v>18</v>
      </c>
      <c r="F112" s="7" t="s">
        <v>19</v>
      </c>
      <c r="G112" s="7" t="s">
        <v>2005</v>
      </c>
      <c r="J112" s="7" t="s">
        <v>1997</v>
      </c>
      <c r="M112" s="6">
        <v>44816</v>
      </c>
      <c r="O112" s="7" t="s">
        <v>101</v>
      </c>
      <c r="P112" s="7" t="s">
        <v>21</v>
      </c>
      <c r="Q112" s="7" t="s">
        <v>32</v>
      </c>
      <c r="R112" s="7" t="s">
        <v>23</v>
      </c>
      <c r="S112" s="7" t="s">
        <v>421</v>
      </c>
      <c r="T112" s="7" t="s">
        <v>422</v>
      </c>
      <c r="U112" s="7" t="s">
        <v>423</v>
      </c>
      <c r="V112" s="7" t="s">
        <v>27</v>
      </c>
      <c r="Y112" s="5" t="str">
        <f>HYPERLINK("https://hsdes.intel.com/resource/14013163226","14013163226")</f>
        <v>14013163226</v>
      </c>
    </row>
    <row r="113" spans="1:25" x14ac:dyDescent="0.3">
      <c r="A113" s="5" t="str">
        <f>HYPERLINK("https://hsdes.intel.com/resource/14013176650","14013176650")</f>
        <v>14013176650</v>
      </c>
      <c r="B113" s="7" t="s">
        <v>424</v>
      </c>
      <c r="C113" s="7" t="s">
        <v>2010</v>
      </c>
      <c r="D113" s="7" t="s">
        <v>271</v>
      </c>
      <c r="E113" s="7" t="s">
        <v>119</v>
      </c>
      <c r="F113" s="7" t="s">
        <v>19</v>
      </c>
      <c r="G113" s="7" t="s">
        <v>2005</v>
      </c>
      <c r="J113" s="7" t="s">
        <v>1996</v>
      </c>
      <c r="M113" s="6">
        <v>44813</v>
      </c>
      <c r="N113" s="6"/>
      <c r="O113" s="7" t="s">
        <v>30</v>
      </c>
      <c r="P113" s="7" t="s">
        <v>75</v>
      </c>
      <c r="Q113" s="7" t="s">
        <v>32</v>
      </c>
      <c r="R113" s="7" t="s">
        <v>23</v>
      </c>
      <c r="S113" s="7" t="s">
        <v>425</v>
      </c>
      <c r="T113" s="7" t="s">
        <v>240</v>
      </c>
      <c r="U113" s="7" t="s">
        <v>426</v>
      </c>
      <c r="V113" s="7" t="s">
        <v>274</v>
      </c>
      <c r="Y113" s="2" t="str">
        <f>HYPERLINK("https://hsdes.intel.com/resource/14013176650","14013176650")</f>
        <v>14013176650</v>
      </c>
    </row>
    <row r="114" spans="1:25" x14ac:dyDescent="0.3">
      <c r="A114" s="5" t="str">
        <f>HYPERLINK("https://hsdes.intel.com/resource/14013176647","14013176647")</f>
        <v>14013176647</v>
      </c>
      <c r="B114" s="7" t="s">
        <v>427</v>
      </c>
      <c r="C114" s="7" t="s">
        <v>2010</v>
      </c>
      <c r="D114" s="7" t="s">
        <v>271</v>
      </c>
      <c r="E114" s="7" t="s">
        <v>119</v>
      </c>
      <c r="F114" s="7" t="s">
        <v>19</v>
      </c>
      <c r="G114" s="7" t="s">
        <v>2005</v>
      </c>
      <c r="J114" s="7" t="s">
        <v>2025</v>
      </c>
      <c r="M114" s="6">
        <v>44816</v>
      </c>
      <c r="N114" s="6"/>
      <c r="O114" s="7" t="s">
        <v>30</v>
      </c>
      <c r="P114" s="7" t="s">
        <v>75</v>
      </c>
      <c r="Q114" s="7" t="s">
        <v>32</v>
      </c>
      <c r="R114" s="7" t="s">
        <v>23</v>
      </c>
      <c r="S114" s="7" t="s">
        <v>428</v>
      </c>
      <c r="T114" s="7" t="s">
        <v>240</v>
      </c>
      <c r="U114" s="7" t="s">
        <v>429</v>
      </c>
      <c r="V114" s="7" t="s">
        <v>274</v>
      </c>
      <c r="Y114" s="2" t="str">
        <f>HYPERLINK("https://hsdes.intel.com/resource/14013176647","14013176647")</f>
        <v>14013176647</v>
      </c>
    </row>
    <row r="115" spans="1:25" x14ac:dyDescent="0.3">
      <c r="A115" s="5" t="str">
        <f>HYPERLINK("https://hsdes.intel.com/resource/14013176644","14013176644")</f>
        <v>14013176644</v>
      </c>
      <c r="B115" s="7" t="s">
        <v>430</v>
      </c>
      <c r="C115" s="7" t="s">
        <v>2010</v>
      </c>
      <c r="D115" s="7" t="s">
        <v>271</v>
      </c>
      <c r="E115" s="7" t="s">
        <v>119</v>
      </c>
      <c r="F115" s="7" t="s">
        <v>19</v>
      </c>
      <c r="G115" s="7" t="s">
        <v>2005</v>
      </c>
      <c r="J115" s="7" t="s">
        <v>1996</v>
      </c>
      <c r="M115" s="6">
        <v>44813</v>
      </c>
      <c r="O115" s="7" t="s">
        <v>30</v>
      </c>
      <c r="P115" s="7" t="s">
        <v>75</v>
      </c>
      <c r="Q115" s="7" t="s">
        <v>22</v>
      </c>
      <c r="R115" s="7" t="s">
        <v>23</v>
      </c>
      <c r="S115" s="7" t="s">
        <v>431</v>
      </c>
      <c r="T115" s="7" t="s">
        <v>240</v>
      </c>
      <c r="U115" s="7" t="s">
        <v>432</v>
      </c>
      <c r="V115" s="7" t="s">
        <v>274</v>
      </c>
      <c r="Y115" s="2" t="str">
        <f>HYPERLINK("https://hsdes.intel.com/resource/14013176644","14013176644")</f>
        <v>14013176644</v>
      </c>
    </row>
    <row r="116" spans="1:25" x14ac:dyDescent="0.3">
      <c r="A116" s="5" t="str">
        <f>HYPERLINK("https://hsdes.intel.com/resource/14013176415","14013176415")</f>
        <v>14013176415</v>
      </c>
      <c r="B116" s="7" t="s">
        <v>433</v>
      </c>
      <c r="C116" s="7" t="s">
        <v>2010</v>
      </c>
      <c r="D116" s="7" t="s">
        <v>271</v>
      </c>
      <c r="E116" s="7" t="s">
        <v>18</v>
      </c>
      <c r="F116" s="7" t="s">
        <v>19</v>
      </c>
      <c r="G116" s="7" t="s">
        <v>2005</v>
      </c>
      <c r="J116" s="7" t="s">
        <v>1996</v>
      </c>
      <c r="M116" s="6">
        <v>44813</v>
      </c>
      <c r="O116" s="7" t="s">
        <v>101</v>
      </c>
      <c r="P116" s="7" t="s">
        <v>75</v>
      </c>
      <c r="Q116" s="7" t="s">
        <v>32</v>
      </c>
      <c r="R116" s="7" t="s">
        <v>23</v>
      </c>
      <c r="S116" s="7" t="s">
        <v>434</v>
      </c>
      <c r="T116" s="7" t="s">
        <v>240</v>
      </c>
      <c r="U116" s="7" t="s">
        <v>435</v>
      </c>
      <c r="V116" s="7" t="s">
        <v>274</v>
      </c>
      <c r="Y116" s="2" t="str">
        <f>HYPERLINK("https://hsdes.intel.com/resource/14013176415","14013176415")</f>
        <v>14013176415</v>
      </c>
    </row>
    <row r="117" spans="1:25" x14ac:dyDescent="0.3">
      <c r="A117" s="5" t="str">
        <f>HYPERLINK("https://hsdes.intel.com/resource/14013160446","14013160446")</f>
        <v>14013160446</v>
      </c>
      <c r="B117" s="7" t="s">
        <v>436</v>
      </c>
      <c r="C117" s="7" t="s">
        <v>2010</v>
      </c>
      <c r="D117" s="7" t="s">
        <v>271</v>
      </c>
      <c r="E117" s="7" t="s">
        <v>18</v>
      </c>
      <c r="F117" s="7" t="s">
        <v>19</v>
      </c>
      <c r="G117" s="7" t="s">
        <v>2005</v>
      </c>
      <c r="J117" s="7" t="s">
        <v>2016</v>
      </c>
      <c r="M117" s="6">
        <v>44817</v>
      </c>
      <c r="O117" s="7" t="s">
        <v>101</v>
      </c>
      <c r="P117" s="7" t="s">
        <v>75</v>
      </c>
      <c r="Q117" s="7" t="s">
        <v>32</v>
      </c>
      <c r="R117" s="7" t="s">
        <v>23</v>
      </c>
      <c r="S117" s="7" t="s">
        <v>437</v>
      </c>
      <c r="T117" s="7" t="s">
        <v>240</v>
      </c>
      <c r="U117" s="7" t="s">
        <v>438</v>
      </c>
      <c r="V117" s="7" t="s">
        <v>274</v>
      </c>
      <c r="Y117" s="2" t="str">
        <f>HYPERLINK("https://hsdes.intel.com/resource/14013160446","14013160446")</f>
        <v>14013160446</v>
      </c>
    </row>
    <row r="118" spans="1:25" x14ac:dyDescent="0.3">
      <c r="A118" s="5" t="str">
        <f>HYPERLINK("https://hsdes.intel.com/resource/14013172908","14013172908")</f>
        <v>14013172908</v>
      </c>
      <c r="B118" s="7" t="s">
        <v>439</v>
      </c>
      <c r="C118" s="7" t="s">
        <v>2013</v>
      </c>
      <c r="D118" s="7" t="s">
        <v>279</v>
      </c>
      <c r="E118" s="7" t="s">
        <v>18</v>
      </c>
      <c r="F118" s="7" t="s">
        <v>19</v>
      </c>
      <c r="G118" s="7" t="s">
        <v>2005</v>
      </c>
      <c r="J118" s="7" t="s">
        <v>2006</v>
      </c>
      <c r="M118" s="6">
        <v>44811</v>
      </c>
      <c r="O118" s="7" t="s">
        <v>30</v>
      </c>
      <c r="P118" s="7" t="s">
        <v>172</v>
      </c>
      <c r="Q118" s="7" t="s">
        <v>32</v>
      </c>
      <c r="R118" s="7" t="s">
        <v>23</v>
      </c>
      <c r="S118" s="7" t="s">
        <v>440</v>
      </c>
      <c r="T118" s="7" t="s">
        <v>441</v>
      </c>
      <c r="U118" s="7" t="s">
        <v>442</v>
      </c>
      <c r="V118" s="7" t="s">
        <v>282</v>
      </c>
      <c r="Y118" s="2" t="str">
        <f>HYPERLINK("https://hsdes.intel.com/resource/14013172908","14013172908")</f>
        <v>14013172908</v>
      </c>
    </row>
    <row r="119" spans="1:25" x14ac:dyDescent="0.3">
      <c r="A119" s="5" t="str">
        <f>HYPERLINK("https://hsdes.intel.com/resource/14013161111","14013161111")</f>
        <v>14013161111</v>
      </c>
      <c r="B119" s="7" t="s">
        <v>443</v>
      </c>
      <c r="C119" s="7" t="s">
        <v>2013</v>
      </c>
      <c r="D119" s="7" t="s">
        <v>234</v>
      </c>
      <c r="E119" s="7" t="s">
        <v>18</v>
      </c>
      <c r="F119" s="7" t="s">
        <v>19</v>
      </c>
      <c r="G119" s="7" t="s">
        <v>2005</v>
      </c>
      <c r="J119" s="7" t="s">
        <v>1997</v>
      </c>
      <c r="M119" s="6">
        <v>44811</v>
      </c>
      <c r="O119" s="7" t="s">
        <v>30</v>
      </c>
      <c r="P119" s="7" t="s">
        <v>183</v>
      </c>
      <c r="Q119" s="7" t="s">
        <v>22</v>
      </c>
      <c r="R119" s="7" t="s">
        <v>144</v>
      </c>
      <c r="S119" s="7" t="s">
        <v>444</v>
      </c>
      <c r="T119" s="7" t="s">
        <v>202</v>
      </c>
      <c r="U119" s="7" t="s">
        <v>445</v>
      </c>
      <c r="V119" s="7" t="s">
        <v>186</v>
      </c>
      <c r="Y119" s="2" t="str">
        <f>HYPERLINK("https://hsdes.intel.com/resource/14013161111","14013161111")</f>
        <v>14013161111</v>
      </c>
    </row>
    <row r="120" spans="1:25" x14ac:dyDescent="0.3">
      <c r="A120" s="2" t="str">
        <f>HYPERLINK("https://hsdes.intel.com/resource/14013161102","14013161102")</f>
        <v>14013161102</v>
      </c>
      <c r="B120" s="7" t="s">
        <v>446</v>
      </c>
      <c r="C120" s="7" t="s">
        <v>2013</v>
      </c>
      <c r="D120" s="7" t="s">
        <v>234</v>
      </c>
      <c r="E120" s="7" t="s">
        <v>18</v>
      </c>
      <c r="F120" s="7" t="s">
        <v>19</v>
      </c>
      <c r="G120" s="7" t="s">
        <v>2005</v>
      </c>
      <c r="J120" s="7" t="s">
        <v>1997</v>
      </c>
      <c r="M120" s="6">
        <v>44811</v>
      </c>
      <c r="O120" s="7" t="s">
        <v>30</v>
      </c>
      <c r="P120" s="7" t="s">
        <v>183</v>
      </c>
      <c r="Q120" s="7" t="s">
        <v>22</v>
      </c>
      <c r="R120" s="7" t="s">
        <v>144</v>
      </c>
      <c r="S120" s="7" t="s">
        <v>447</v>
      </c>
      <c r="T120" s="7" t="s">
        <v>321</v>
      </c>
      <c r="U120" s="7" t="s">
        <v>448</v>
      </c>
      <c r="V120" s="7" t="s">
        <v>186</v>
      </c>
      <c r="Y120" s="2" t="str">
        <f>HYPERLINK("https://hsdes.intel.com/resource/14013161102","14013161102")</f>
        <v>14013161102</v>
      </c>
    </row>
    <row r="121" spans="1:25" x14ac:dyDescent="0.3">
      <c r="A121" s="2" t="str">
        <f>HYPERLINK("https://hsdes.intel.com/resource/14013179162","14013179162")</f>
        <v>14013179162</v>
      </c>
      <c r="B121" s="7" t="s">
        <v>449</v>
      </c>
      <c r="C121" s="7" t="s">
        <v>2013</v>
      </c>
      <c r="D121" s="7" t="s">
        <v>234</v>
      </c>
      <c r="E121" s="7" t="s">
        <v>18</v>
      </c>
      <c r="F121" s="7" t="s">
        <v>19</v>
      </c>
      <c r="G121" s="7" t="s">
        <v>2005</v>
      </c>
      <c r="J121" s="7" t="s">
        <v>1997</v>
      </c>
      <c r="M121" s="6">
        <v>44811</v>
      </c>
      <c r="O121" s="7" t="s">
        <v>101</v>
      </c>
      <c r="P121" s="7" t="s">
        <v>183</v>
      </c>
      <c r="Q121" s="7" t="s">
        <v>32</v>
      </c>
      <c r="R121" s="7" t="s">
        <v>144</v>
      </c>
      <c r="S121" s="7" t="s">
        <v>450</v>
      </c>
      <c r="T121" s="7" t="s">
        <v>202</v>
      </c>
      <c r="U121" s="7" t="s">
        <v>451</v>
      </c>
      <c r="V121" s="7" t="s">
        <v>186</v>
      </c>
      <c r="Y121" s="2" t="str">
        <f>HYPERLINK("https://hsdes.intel.com/resource/14013179162","14013179162")</f>
        <v>14013179162</v>
      </c>
    </row>
    <row r="122" spans="1:25" x14ac:dyDescent="0.3">
      <c r="A122" s="5" t="str">
        <f>HYPERLINK("https://hsdes.intel.com/resource/14013164115","14013164115")</f>
        <v>14013164115</v>
      </c>
      <c r="B122" s="7" t="s">
        <v>452</v>
      </c>
      <c r="C122" s="7" t="s">
        <v>2010</v>
      </c>
      <c r="D122" s="7" t="s">
        <v>17</v>
      </c>
      <c r="E122" s="7" t="s">
        <v>119</v>
      </c>
      <c r="F122" s="7" t="s">
        <v>19</v>
      </c>
      <c r="G122" s="7" t="s">
        <v>2005</v>
      </c>
      <c r="J122" s="7" t="s">
        <v>2011</v>
      </c>
      <c r="M122" s="6">
        <v>44813</v>
      </c>
      <c r="O122" s="7" t="s">
        <v>30</v>
      </c>
      <c r="P122" s="7" t="s">
        <v>21</v>
      </c>
      <c r="Q122" s="7" t="s">
        <v>32</v>
      </c>
      <c r="R122" s="7" t="s">
        <v>23</v>
      </c>
      <c r="S122" s="7" t="s">
        <v>453</v>
      </c>
      <c r="T122" s="7" t="s">
        <v>103</v>
      </c>
      <c r="U122" s="7" t="s">
        <v>454</v>
      </c>
      <c r="V122" s="7" t="s">
        <v>27</v>
      </c>
      <c r="Y122" s="2" t="str">
        <f>HYPERLINK("https://hsdes.intel.com/resource/14013164115","14013164115")</f>
        <v>14013164115</v>
      </c>
    </row>
    <row r="123" spans="1:25" x14ac:dyDescent="0.3">
      <c r="A123" s="2" t="str">
        <f>HYPERLINK("https://hsdes.intel.com/resource/14013163931","14013163931")</f>
        <v>14013163931</v>
      </c>
      <c r="B123" s="7" t="s">
        <v>455</v>
      </c>
      <c r="C123" s="7" t="s">
        <v>2010</v>
      </c>
      <c r="D123" s="7" t="s">
        <v>17</v>
      </c>
      <c r="E123" s="7" t="s">
        <v>119</v>
      </c>
      <c r="F123" s="7" t="s">
        <v>19</v>
      </c>
      <c r="G123" s="7" t="s">
        <v>2005</v>
      </c>
      <c r="J123" s="7" t="s">
        <v>2011</v>
      </c>
      <c r="K123" s="7" t="s">
        <v>1987</v>
      </c>
      <c r="M123" s="6">
        <v>44813</v>
      </c>
      <c r="O123" s="7" t="s">
        <v>101</v>
      </c>
      <c r="P123" s="7" t="s">
        <v>21</v>
      </c>
      <c r="Q123" s="7" t="s">
        <v>32</v>
      </c>
      <c r="R123" s="7" t="s">
        <v>23</v>
      </c>
      <c r="S123" s="7" t="s">
        <v>456</v>
      </c>
      <c r="T123" s="7" t="s">
        <v>103</v>
      </c>
      <c r="U123" s="7" t="s">
        <v>457</v>
      </c>
      <c r="V123" s="7" t="s">
        <v>27</v>
      </c>
      <c r="Y123" s="2" t="str">
        <f>HYPERLINK("https://hsdes.intel.com/resource/14013163931","14013163931")</f>
        <v>14013163931</v>
      </c>
    </row>
    <row r="124" spans="1:25" x14ac:dyDescent="0.3">
      <c r="A124" s="2" t="str">
        <f>HYPERLINK("https://hsdes.intel.com/resource/14013174623","14013174623")</f>
        <v>14013174623</v>
      </c>
      <c r="B124" s="7" t="s">
        <v>458</v>
      </c>
      <c r="C124" s="7" t="s">
        <v>2010</v>
      </c>
      <c r="D124" s="7" t="s">
        <v>396</v>
      </c>
      <c r="E124" s="7" t="s">
        <v>18</v>
      </c>
      <c r="F124" s="7" t="s">
        <v>19</v>
      </c>
      <c r="G124" s="7" t="s">
        <v>2005</v>
      </c>
      <c r="J124" s="7" t="s">
        <v>1997</v>
      </c>
      <c r="L124" s="6"/>
      <c r="M124" s="6">
        <v>44812</v>
      </c>
      <c r="O124" s="7" t="s">
        <v>30</v>
      </c>
      <c r="P124" s="7" t="s">
        <v>183</v>
      </c>
      <c r="Q124" s="7" t="s">
        <v>22</v>
      </c>
      <c r="R124" s="7" t="s">
        <v>144</v>
      </c>
      <c r="S124" s="7" t="s">
        <v>459</v>
      </c>
      <c r="T124" s="7" t="s">
        <v>240</v>
      </c>
      <c r="U124" s="7" t="s">
        <v>460</v>
      </c>
      <c r="V124" s="7" t="s">
        <v>186</v>
      </c>
      <c r="Y124" s="2" t="str">
        <f>HYPERLINK("https://hsdes.intel.com/resource/14013174623","14013174623")</f>
        <v>14013174623</v>
      </c>
    </row>
    <row r="125" spans="1:25" x14ac:dyDescent="0.3">
      <c r="A125" s="2" t="str">
        <f>HYPERLINK("https://hsdes.intel.com/resource/16013677281","16013677281")</f>
        <v>16013677281</v>
      </c>
      <c r="B125" s="7" t="s">
        <v>461</v>
      </c>
      <c r="C125" s="7" t="s">
        <v>2010</v>
      </c>
      <c r="D125" s="7" t="s">
        <v>396</v>
      </c>
      <c r="E125" s="7" t="s">
        <v>18</v>
      </c>
      <c r="F125" s="7" t="s">
        <v>19</v>
      </c>
      <c r="G125" s="7" t="s">
        <v>2005</v>
      </c>
      <c r="J125" s="7" t="s">
        <v>1997</v>
      </c>
      <c r="M125" s="6">
        <v>44812</v>
      </c>
      <c r="O125" s="7" t="s">
        <v>30</v>
      </c>
      <c r="P125" s="7" t="s">
        <v>183</v>
      </c>
      <c r="Q125" s="7" t="s">
        <v>32</v>
      </c>
      <c r="R125" s="7" t="s">
        <v>144</v>
      </c>
      <c r="S125" s="7" t="s">
        <v>462</v>
      </c>
      <c r="T125" s="7" t="s">
        <v>240</v>
      </c>
      <c r="U125" s="7" t="s">
        <v>463</v>
      </c>
      <c r="V125" s="7" t="s">
        <v>186</v>
      </c>
      <c r="Y125" s="2" t="str">
        <f>HYPERLINK("https://hsdes.intel.com/resource/16013677281","16013677281")</f>
        <v>16013677281</v>
      </c>
    </row>
    <row r="126" spans="1:25" x14ac:dyDescent="0.3">
      <c r="A126" s="5" t="str">
        <f>HYPERLINK("https://hsdes.intel.com/resource/14013160458","14013160458")</f>
        <v>14013160458</v>
      </c>
      <c r="B126" s="7" t="s">
        <v>464</v>
      </c>
      <c r="C126" s="7" t="s">
        <v>2013</v>
      </c>
      <c r="D126" s="7" t="s">
        <v>135</v>
      </c>
      <c r="E126" s="7" t="s">
        <v>18</v>
      </c>
      <c r="F126" s="7" t="s">
        <v>19</v>
      </c>
      <c r="G126" s="7" t="s">
        <v>2005</v>
      </c>
      <c r="J126" s="7" t="s">
        <v>2025</v>
      </c>
      <c r="M126" s="6">
        <v>44816</v>
      </c>
      <c r="O126" s="7" t="s">
        <v>30</v>
      </c>
      <c r="P126" s="7" t="s">
        <v>21</v>
      </c>
      <c r="Q126" s="7" t="s">
        <v>32</v>
      </c>
      <c r="R126" s="7" t="s">
        <v>23</v>
      </c>
      <c r="S126" s="7" t="s">
        <v>465</v>
      </c>
      <c r="T126" s="7" t="s">
        <v>466</v>
      </c>
      <c r="U126" s="7" t="s">
        <v>467</v>
      </c>
      <c r="V126" s="7" t="s">
        <v>169</v>
      </c>
      <c r="Y126" s="2" t="str">
        <f>HYPERLINK("https://hsdes.intel.com/resource/14013160458","14013160458")</f>
        <v>14013160458</v>
      </c>
    </row>
    <row r="127" spans="1:25" x14ac:dyDescent="0.3">
      <c r="A127" s="2" t="str">
        <f>HYPERLINK("https://hsdes.intel.com/resource/14013174344","14013174344")</f>
        <v>14013174344</v>
      </c>
      <c r="B127" s="7" t="s">
        <v>468</v>
      </c>
      <c r="C127" s="7" t="s">
        <v>2010</v>
      </c>
      <c r="D127" s="7" t="s">
        <v>234</v>
      </c>
      <c r="E127" s="7" t="s">
        <v>18</v>
      </c>
      <c r="F127" s="7" t="s">
        <v>19</v>
      </c>
      <c r="G127" s="7" t="s">
        <v>2005</v>
      </c>
      <c r="J127" s="7" t="s">
        <v>1997</v>
      </c>
      <c r="M127" s="6">
        <v>44812</v>
      </c>
      <c r="O127" s="7" t="s">
        <v>30</v>
      </c>
      <c r="P127" s="7" t="s">
        <v>183</v>
      </c>
      <c r="Q127" s="7" t="s">
        <v>22</v>
      </c>
      <c r="R127" s="7" t="s">
        <v>144</v>
      </c>
      <c r="S127" s="7" t="s">
        <v>469</v>
      </c>
      <c r="T127" s="7" t="s">
        <v>202</v>
      </c>
      <c r="U127" s="7" t="s">
        <v>470</v>
      </c>
      <c r="V127" s="7" t="s">
        <v>186</v>
      </c>
      <c r="Y127" s="2" t="str">
        <f>HYPERLINK("https://hsdes.intel.com/resource/14013174344","14013174344")</f>
        <v>14013174344</v>
      </c>
    </row>
    <row r="128" spans="1:25" x14ac:dyDescent="0.3">
      <c r="A128" s="5" t="str">
        <f>HYPERLINK("https://hsdes.intel.com/resource/14013158359","14013158359")</f>
        <v>14013158359</v>
      </c>
      <c r="B128" s="19" t="s">
        <v>471</v>
      </c>
      <c r="C128" s="7" t="s">
        <v>2010</v>
      </c>
      <c r="D128" s="7" t="s">
        <v>29</v>
      </c>
      <c r="E128" s="7" t="s">
        <v>18</v>
      </c>
      <c r="F128" s="7" t="s">
        <v>19</v>
      </c>
      <c r="G128" s="7" t="s">
        <v>2005</v>
      </c>
      <c r="J128" s="7" t="s">
        <v>2025</v>
      </c>
      <c r="M128" s="6">
        <v>44816</v>
      </c>
      <c r="O128" s="7" t="s">
        <v>30</v>
      </c>
      <c r="P128" s="7" t="s">
        <v>31</v>
      </c>
      <c r="Q128" s="7" t="s">
        <v>32</v>
      </c>
      <c r="R128" s="7" t="s">
        <v>23</v>
      </c>
      <c r="S128" s="7" t="s">
        <v>472</v>
      </c>
      <c r="T128" s="7" t="s">
        <v>473</v>
      </c>
      <c r="U128" s="7" t="s">
        <v>474</v>
      </c>
      <c r="V128" s="7" t="s">
        <v>36</v>
      </c>
      <c r="Y128" s="2" t="str">
        <f>HYPERLINK("https://hsdes.intel.com/resource/14013158359","14013158359")</f>
        <v>14013158359</v>
      </c>
    </row>
    <row r="129" spans="1:25" x14ac:dyDescent="0.3">
      <c r="A129" s="2" t="str">
        <f>HYPERLINK("https://hsdes.intel.com/resource/14013163232","14013163232")</f>
        <v>14013163232</v>
      </c>
      <c r="B129" s="7" t="s">
        <v>475</v>
      </c>
      <c r="C129" s="7" t="s">
        <v>2013</v>
      </c>
      <c r="D129" s="7" t="s">
        <v>17</v>
      </c>
      <c r="E129" s="7" t="s">
        <v>18</v>
      </c>
      <c r="F129" s="7" t="s">
        <v>19</v>
      </c>
      <c r="G129" s="7" t="s">
        <v>2005</v>
      </c>
      <c r="J129" s="7" t="s">
        <v>1997</v>
      </c>
      <c r="M129" s="6">
        <v>44816</v>
      </c>
      <c r="O129" s="7" t="s">
        <v>101</v>
      </c>
      <c r="P129" s="7" t="s">
        <v>21</v>
      </c>
      <c r="Q129" s="7" t="s">
        <v>32</v>
      </c>
      <c r="R129" s="7" t="s">
        <v>23</v>
      </c>
      <c r="S129" s="7" t="s">
        <v>476</v>
      </c>
      <c r="T129" s="7" t="s">
        <v>103</v>
      </c>
      <c r="U129" s="7" t="s">
        <v>477</v>
      </c>
      <c r="V129" s="7" t="s">
        <v>27</v>
      </c>
      <c r="Y129" s="5" t="str">
        <f>HYPERLINK("https://hsdes.intel.com/resource/14013163232","14013163232")</f>
        <v>14013163232</v>
      </c>
    </row>
    <row r="130" spans="1:25" x14ac:dyDescent="0.3">
      <c r="A130" s="2" t="str">
        <f>HYPERLINK("https://hsdes.intel.com/resource/14013184856","14013184856")</f>
        <v>14013184856</v>
      </c>
      <c r="B130" s="7" t="s">
        <v>478</v>
      </c>
      <c r="C130" s="7" t="s">
        <v>2010</v>
      </c>
      <c r="D130" s="7" t="s">
        <v>234</v>
      </c>
      <c r="E130" s="7" t="s">
        <v>18</v>
      </c>
      <c r="F130" s="7" t="s">
        <v>19</v>
      </c>
      <c r="G130" s="7" t="s">
        <v>2005</v>
      </c>
      <c r="J130" s="7" t="s">
        <v>1997</v>
      </c>
      <c r="L130" s="7" t="s">
        <v>1990</v>
      </c>
      <c r="M130" s="6">
        <v>44811</v>
      </c>
      <c r="O130" s="7" t="s">
        <v>30</v>
      </c>
      <c r="P130" s="7" t="s">
        <v>183</v>
      </c>
      <c r="Q130" s="7" t="s">
        <v>22</v>
      </c>
      <c r="R130" s="7" t="s">
        <v>144</v>
      </c>
      <c r="S130" s="7" t="s">
        <v>479</v>
      </c>
      <c r="T130" s="7" t="s">
        <v>480</v>
      </c>
      <c r="U130" s="7" t="s">
        <v>481</v>
      </c>
      <c r="V130" s="7" t="s">
        <v>186</v>
      </c>
      <c r="Y130" s="2" t="str">
        <f>HYPERLINK("https://hsdes.intel.com/resource/14013184856","14013184856")</f>
        <v>14013184856</v>
      </c>
    </row>
    <row r="131" spans="1:25" x14ac:dyDescent="0.3">
      <c r="A131" s="2" t="str">
        <f>HYPERLINK("https://hsdes.intel.com/resource/14013185503","14013185503")</f>
        <v>14013185503</v>
      </c>
      <c r="B131" s="7" t="s">
        <v>482</v>
      </c>
      <c r="C131" s="7" t="s">
        <v>2010</v>
      </c>
      <c r="D131" s="7" t="s">
        <v>234</v>
      </c>
      <c r="E131" s="7" t="s">
        <v>18</v>
      </c>
      <c r="F131" s="7" t="s">
        <v>19</v>
      </c>
      <c r="G131" s="7" t="s">
        <v>2005</v>
      </c>
      <c r="J131" s="7" t="s">
        <v>1997</v>
      </c>
      <c r="M131" s="6">
        <v>44811</v>
      </c>
      <c r="O131" s="7" t="s">
        <v>30</v>
      </c>
      <c r="P131" s="7" t="s">
        <v>183</v>
      </c>
      <c r="Q131" s="7" t="s">
        <v>22</v>
      </c>
      <c r="R131" s="7" t="s">
        <v>144</v>
      </c>
      <c r="S131" s="7" t="s">
        <v>483</v>
      </c>
      <c r="T131" s="7" t="s">
        <v>484</v>
      </c>
      <c r="U131" s="7" t="s">
        <v>485</v>
      </c>
      <c r="V131" s="7" t="s">
        <v>186</v>
      </c>
      <c r="Y131" s="2" t="str">
        <f>HYPERLINK("https://hsdes.intel.com/resource/14013185503","14013185503")</f>
        <v>14013185503</v>
      </c>
    </row>
    <row r="132" spans="1:25" x14ac:dyDescent="0.3">
      <c r="A132" s="2" t="str">
        <f>HYPERLINK("https://hsdes.intel.com/resource/14013176151","14013176151")</f>
        <v>14013176151</v>
      </c>
      <c r="B132" s="7" t="s">
        <v>486</v>
      </c>
      <c r="C132" s="7" t="s">
        <v>2010</v>
      </c>
      <c r="D132" s="7" t="s">
        <v>171</v>
      </c>
      <c r="E132" s="7" t="s">
        <v>18</v>
      </c>
      <c r="F132" s="7" t="s">
        <v>19</v>
      </c>
      <c r="G132" s="7" t="s">
        <v>2005</v>
      </c>
      <c r="J132" s="7" t="s">
        <v>2011</v>
      </c>
      <c r="M132" s="6">
        <v>44812</v>
      </c>
      <c r="O132" s="7" t="s">
        <v>30</v>
      </c>
      <c r="P132" s="7" t="s">
        <v>172</v>
      </c>
      <c r="Q132" s="7" t="s">
        <v>32</v>
      </c>
      <c r="R132" s="7" t="s">
        <v>23</v>
      </c>
      <c r="S132" s="7" t="s">
        <v>487</v>
      </c>
      <c r="T132" s="7" t="s">
        <v>132</v>
      </c>
      <c r="U132" s="7" t="s">
        <v>488</v>
      </c>
      <c r="V132" s="7" t="s">
        <v>176</v>
      </c>
      <c r="Y132" s="2" t="str">
        <f>HYPERLINK("https://hsdes.intel.com/resource/14013176151","14013176151")</f>
        <v>14013176151</v>
      </c>
    </row>
    <row r="133" spans="1:25" x14ac:dyDescent="0.3">
      <c r="A133" s="2" t="str">
        <f>HYPERLINK("https://hsdes.intel.com/resource/14013177940","14013177940")</f>
        <v>14013177940</v>
      </c>
      <c r="B133" s="7" t="s">
        <v>489</v>
      </c>
      <c r="C133" s="7" t="s">
        <v>2010</v>
      </c>
      <c r="D133" s="7" t="s">
        <v>234</v>
      </c>
      <c r="E133" s="7" t="s">
        <v>18</v>
      </c>
      <c r="F133" s="7" t="s">
        <v>19</v>
      </c>
      <c r="G133" s="7" t="s">
        <v>2005</v>
      </c>
      <c r="J133" s="7" t="s">
        <v>1997</v>
      </c>
      <c r="M133" s="6">
        <v>44811</v>
      </c>
      <c r="O133" s="7" t="s">
        <v>30</v>
      </c>
      <c r="P133" s="7" t="s">
        <v>183</v>
      </c>
      <c r="Q133" s="7" t="s">
        <v>22</v>
      </c>
      <c r="R133" s="7" t="s">
        <v>144</v>
      </c>
      <c r="S133" s="7" t="s">
        <v>490</v>
      </c>
      <c r="T133" s="7" t="s">
        <v>491</v>
      </c>
      <c r="U133" s="7" t="s">
        <v>492</v>
      </c>
      <c r="V133" s="7" t="s">
        <v>186</v>
      </c>
      <c r="Y133" s="2" t="str">
        <f>HYPERLINK("https://hsdes.intel.com/resource/14013177940","14013177940")</f>
        <v>14013177940</v>
      </c>
    </row>
    <row r="134" spans="1:25" x14ac:dyDescent="0.3">
      <c r="A134" s="2" t="str">
        <f>HYPERLINK("https://hsdes.intel.com/resource/14013174814","14013174814")</f>
        <v>14013174814</v>
      </c>
      <c r="B134" s="7" t="s">
        <v>493</v>
      </c>
      <c r="C134" s="7" t="s">
        <v>2010</v>
      </c>
      <c r="D134" s="7" t="s">
        <v>396</v>
      </c>
      <c r="E134" s="7" t="s">
        <v>18</v>
      </c>
      <c r="F134" s="7" t="s">
        <v>19</v>
      </c>
      <c r="G134" s="7" t="s">
        <v>2005</v>
      </c>
      <c r="J134" s="7" t="s">
        <v>1997</v>
      </c>
      <c r="L134" s="6"/>
      <c r="M134" s="6">
        <v>44812</v>
      </c>
      <c r="O134" s="7" t="s">
        <v>30</v>
      </c>
      <c r="P134" s="7" t="s">
        <v>183</v>
      </c>
      <c r="Q134" s="7" t="s">
        <v>32</v>
      </c>
      <c r="R134" s="7" t="s">
        <v>144</v>
      </c>
      <c r="S134" s="7" t="s">
        <v>494</v>
      </c>
      <c r="T134" s="7" t="s">
        <v>202</v>
      </c>
      <c r="U134" s="7" t="s">
        <v>495</v>
      </c>
      <c r="V134" s="7" t="s">
        <v>186</v>
      </c>
      <c r="Y134" s="2" t="str">
        <f>HYPERLINK("https://hsdes.intel.com/resource/14013174814","14013174814")</f>
        <v>14013174814</v>
      </c>
    </row>
    <row r="135" spans="1:25" x14ac:dyDescent="0.3">
      <c r="A135" s="2" t="str">
        <f>HYPERLINK("https://hsdes.intel.com/resource/14013174731","14013174731")</f>
        <v>14013174731</v>
      </c>
      <c r="B135" s="7" t="s">
        <v>496</v>
      </c>
      <c r="C135" s="7" t="s">
        <v>2010</v>
      </c>
      <c r="D135" s="7" t="s">
        <v>396</v>
      </c>
      <c r="E135" s="7" t="s">
        <v>18</v>
      </c>
      <c r="F135" s="7" t="s">
        <v>19</v>
      </c>
      <c r="G135" s="7" t="s">
        <v>2005</v>
      </c>
      <c r="J135" s="7" t="s">
        <v>1997</v>
      </c>
      <c r="M135" s="6">
        <v>44811</v>
      </c>
      <c r="O135" s="7" t="s">
        <v>30</v>
      </c>
      <c r="P135" s="7" t="s">
        <v>183</v>
      </c>
      <c r="Q135" s="7" t="s">
        <v>32</v>
      </c>
      <c r="R135" s="7" t="s">
        <v>144</v>
      </c>
      <c r="S135" s="7" t="s">
        <v>497</v>
      </c>
      <c r="T135" s="7" t="s">
        <v>43</v>
      </c>
      <c r="U135" s="7" t="s">
        <v>498</v>
      </c>
      <c r="V135" s="7" t="s">
        <v>186</v>
      </c>
      <c r="Y135" s="2" t="str">
        <f>HYPERLINK("https://hsdes.intel.com/resource/14013174731","14013174731")</f>
        <v>14013174731</v>
      </c>
    </row>
    <row r="136" spans="1:25" x14ac:dyDescent="0.3">
      <c r="A136" s="2" t="str">
        <f>HYPERLINK("https://hsdes.intel.com/resource/14013174768","14013174768")</f>
        <v>14013174768</v>
      </c>
      <c r="B136" s="7" t="s">
        <v>499</v>
      </c>
      <c r="C136" s="7" t="s">
        <v>2010</v>
      </c>
      <c r="D136" s="7" t="s">
        <v>234</v>
      </c>
      <c r="E136" s="7" t="s">
        <v>18</v>
      </c>
      <c r="F136" s="7" t="s">
        <v>19</v>
      </c>
      <c r="G136" s="7" t="s">
        <v>2005</v>
      </c>
      <c r="J136" s="7" t="s">
        <v>1997</v>
      </c>
      <c r="M136" s="6">
        <v>44811</v>
      </c>
      <c r="O136" s="7" t="s">
        <v>30</v>
      </c>
      <c r="P136" s="7" t="s">
        <v>183</v>
      </c>
      <c r="Q136" s="7" t="s">
        <v>32</v>
      </c>
      <c r="R136" s="7" t="s">
        <v>144</v>
      </c>
      <c r="S136" s="7" t="s">
        <v>500</v>
      </c>
      <c r="T136" s="7" t="s">
        <v>501</v>
      </c>
      <c r="U136" s="7" t="s">
        <v>502</v>
      </c>
      <c r="V136" s="7" t="s">
        <v>186</v>
      </c>
      <c r="Y136" s="2" t="str">
        <f>HYPERLINK("https://hsdes.intel.com/resource/14013174768","14013174768")</f>
        <v>14013174768</v>
      </c>
    </row>
    <row r="137" spans="1:25" x14ac:dyDescent="0.3">
      <c r="A137" s="2" t="str">
        <f>HYPERLINK("https://hsdes.intel.com/resource/14013174775","14013174775")</f>
        <v>14013174775</v>
      </c>
      <c r="B137" s="7" t="s">
        <v>503</v>
      </c>
      <c r="C137" s="7" t="s">
        <v>2010</v>
      </c>
      <c r="D137" s="7" t="s">
        <v>234</v>
      </c>
      <c r="E137" s="7" t="s">
        <v>18</v>
      </c>
      <c r="F137" s="7" t="s">
        <v>19</v>
      </c>
      <c r="G137" s="7" t="s">
        <v>2005</v>
      </c>
      <c r="J137" s="7" t="s">
        <v>1997</v>
      </c>
      <c r="M137" s="6">
        <v>44812</v>
      </c>
      <c r="O137" s="7" t="s">
        <v>30</v>
      </c>
      <c r="P137" s="7" t="s">
        <v>183</v>
      </c>
      <c r="Q137" s="7" t="s">
        <v>32</v>
      </c>
      <c r="R137" s="7" t="s">
        <v>144</v>
      </c>
      <c r="S137" s="7" t="s">
        <v>504</v>
      </c>
      <c r="T137" s="7" t="s">
        <v>505</v>
      </c>
      <c r="U137" s="7" t="s">
        <v>506</v>
      </c>
      <c r="V137" s="7" t="s">
        <v>186</v>
      </c>
      <c r="Y137" s="2" t="str">
        <f>HYPERLINK("https://hsdes.intel.com/resource/14013174775","14013174775")</f>
        <v>14013174775</v>
      </c>
    </row>
    <row r="138" spans="1:25" x14ac:dyDescent="0.3">
      <c r="A138" s="2" t="str">
        <f>HYPERLINK("https://hsdes.intel.com/resource/14013179142","14013179142")</f>
        <v>14013179142</v>
      </c>
      <c r="B138" s="7" t="s">
        <v>507</v>
      </c>
      <c r="C138" s="7" t="s">
        <v>2010</v>
      </c>
      <c r="D138" s="7" t="s">
        <v>234</v>
      </c>
      <c r="E138" s="7" t="s">
        <v>18</v>
      </c>
      <c r="F138" s="7" t="s">
        <v>19</v>
      </c>
      <c r="G138" s="7" t="s">
        <v>2005</v>
      </c>
      <c r="J138" s="7" t="s">
        <v>1997</v>
      </c>
      <c r="M138" s="6">
        <v>44812</v>
      </c>
      <c r="O138" s="7" t="s">
        <v>30</v>
      </c>
      <c r="P138" s="7" t="s">
        <v>183</v>
      </c>
      <c r="Q138" s="7" t="s">
        <v>22</v>
      </c>
      <c r="R138" s="7" t="s">
        <v>144</v>
      </c>
      <c r="S138" s="7" t="s">
        <v>508</v>
      </c>
      <c r="T138" s="7" t="s">
        <v>480</v>
      </c>
      <c r="U138" s="7" t="s">
        <v>509</v>
      </c>
      <c r="V138" s="7" t="s">
        <v>186</v>
      </c>
      <c r="Y138" s="2" t="str">
        <f>HYPERLINK("https://hsdes.intel.com/resource/14013179142","14013179142")</f>
        <v>14013179142</v>
      </c>
    </row>
    <row r="139" spans="1:25" x14ac:dyDescent="0.3">
      <c r="A139" s="2" t="str">
        <f>HYPERLINK("https://hsdes.intel.com/resource/14013174033","14013174033")</f>
        <v>14013174033</v>
      </c>
      <c r="B139" s="7" t="s">
        <v>510</v>
      </c>
      <c r="C139" s="7" t="s">
        <v>2013</v>
      </c>
      <c r="D139" s="7" t="s">
        <v>234</v>
      </c>
      <c r="E139" s="7" t="s">
        <v>18</v>
      </c>
      <c r="F139" s="7" t="s">
        <v>19</v>
      </c>
      <c r="G139" s="7" t="s">
        <v>2005</v>
      </c>
      <c r="J139" s="7" t="s">
        <v>2016</v>
      </c>
      <c r="M139" s="6">
        <v>44817</v>
      </c>
      <c r="O139" s="7" t="s">
        <v>101</v>
      </c>
      <c r="P139" s="7" t="s">
        <v>183</v>
      </c>
      <c r="Q139" s="7" t="s">
        <v>22</v>
      </c>
      <c r="R139" s="7" t="s">
        <v>144</v>
      </c>
      <c r="S139" s="7" t="s">
        <v>511</v>
      </c>
      <c r="T139" s="7" t="s">
        <v>202</v>
      </c>
      <c r="U139" s="7" t="s">
        <v>512</v>
      </c>
      <c r="V139" s="7" t="s">
        <v>186</v>
      </c>
      <c r="Y139" s="2" t="str">
        <f>HYPERLINK("https://hsdes.intel.com/resource/14013174033","14013174033")</f>
        <v>14013174033</v>
      </c>
    </row>
    <row r="140" spans="1:25" x14ac:dyDescent="0.3">
      <c r="A140" s="3" t="str">
        <f>HYPERLINK("https://hsdes.intel.com/resource/14013178318","14013178318")</f>
        <v>14013178318</v>
      </c>
      <c r="B140" s="7" t="s">
        <v>513</v>
      </c>
      <c r="C140" s="7" t="s">
        <v>2010</v>
      </c>
      <c r="D140" s="7" t="s">
        <v>234</v>
      </c>
      <c r="E140" s="7" t="s">
        <v>18</v>
      </c>
      <c r="F140" s="7" t="s">
        <v>19</v>
      </c>
      <c r="G140" s="7" t="s">
        <v>2005</v>
      </c>
      <c r="J140" s="7" t="s">
        <v>1997</v>
      </c>
      <c r="M140" s="6">
        <v>44812</v>
      </c>
      <c r="O140" s="7" t="s">
        <v>30</v>
      </c>
      <c r="P140" s="7" t="s">
        <v>183</v>
      </c>
      <c r="Q140" s="7" t="s">
        <v>22</v>
      </c>
      <c r="R140" s="7" t="s">
        <v>144</v>
      </c>
      <c r="S140" s="7" t="s">
        <v>514</v>
      </c>
      <c r="T140" s="7" t="s">
        <v>202</v>
      </c>
      <c r="U140" s="7" t="s">
        <v>515</v>
      </c>
      <c r="V140" s="7" t="s">
        <v>186</v>
      </c>
      <c r="Y140" s="3" t="str">
        <f>HYPERLINK("https://hsdes.intel.com/resource/14013178318","14013178318")</f>
        <v>14013178318</v>
      </c>
    </row>
    <row r="141" spans="1:25" x14ac:dyDescent="0.3">
      <c r="A141" s="2" t="str">
        <f>HYPERLINK("https://hsdes.intel.com/resource/14013177930","14013177930")</f>
        <v>14013177930</v>
      </c>
      <c r="B141" s="7" t="s">
        <v>516</v>
      </c>
      <c r="C141" s="7" t="s">
        <v>2010</v>
      </c>
      <c r="D141" s="7" t="s">
        <v>234</v>
      </c>
      <c r="E141" s="7" t="s">
        <v>18</v>
      </c>
      <c r="F141" s="7" t="s">
        <v>19</v>
      </c>
      <c r="G141" s="7" t="s">
        <v>2005</v>
      </c>
      <c r="J141" s="7" t="s">
        <v>1997</v>
      </c>
      <c r="M141" s="6">
        <v>44811</v>
      </c>
      <c r="O141" s="7" t="s">
        <v>101</v>
      </c>
      <c r="P141" s="7" t="s">
        <v>183</v>
      </c>
      <c r="Q141" s="7" t="s">
        <v>32</v>
      </c>
      <c r="R141" s="7" t="s">
        <v>144</v>
      </c>
      <c r="S141" s="7" t="s">
        <v>517</v>
      </c>
      <c r="T141" s="7" t="s">
        <v>202</v>
      </c>
      <c r="U141" s="7" t="s">
        <v>518</v>
      </c>
      <c r="V141" s="7" t="s">
        <v>186</v>
      </c>
      <c r="Y141" s="2" t="str">
        <f>HYPERLINK("https://hsdes.intel.com/resource/14013177930","14013177930")</f>
        <v>14013177930</v>
      </c>
    </row>
    <row r="142" spans="1:25" x14ac:dyDescent="0.3">
      <c r="A142" s="2" t="str">
        <f>HYPERLINK("https://hsdes.intel.com/resource/14013177961","14013177961")</f>
        <v>14013177961</v>
      </c>
      <c r="B142" s="7" t="s">
        <v>519</v>
      </c>
      <c r="C142" s="7" t="s">
        <v>2010</v>
      </c>
      <c r="D142" s="7" t="s">
        <v>234</v>
      </c>
      <c r="E142" s="7" t="s">
        <v>18</v>
      </c>
      <c r="F142" s="7" t="s">
        <v>19</v>
      </c>
      <c r="G142" s="7" t="s">
        <v>2005</v>
      </c>
      <c r="J142" s="7" t="s">
        <v>1997</v>
      </c>
      <c r="L142" s="7" t="s">
        <v>1986</v>
      </c>
      <c r="M142" s="6">
        <v>44812</v>
      </c>
      <c r="O142" s="7" t="s">
        <v>101</v>
      </c>
      <c r="P142" s="7" t="s">
        <v>183</v>
      </c>
      <c r="Q142" s="7" t="s">
        <v>22</v>
      </c>
      <c r="R142" s="7" t="s">
        <v>144</v>
      </c>
      <c r="S142" s="7" t="s">
        <v>520</v>
      </c>
      <c r="T142" s="7" t="s">
        <v>202</v>
      </c>
      <c r="U142" s="7" t="s">
        <v>521</v>
      </c>
      <c r="V142" s="7" t="s">
        <v>186</v>
      </c>
      <c r="Y142" s="2" t="str">
        <f>HYPERLINK("https://hsdes.intel.com/resource/14013177961","14013177961")</f>
        <v>14013177961</v>
      </c>
    </row>
    <row r="143" spans="1:25" x14ac:dyDescent="0.3">
      <c r="A143" s="3" t="str">
        <f>HYPERLINK("https://hsdes.intel.com/resource/14013185356","14013185356")</f>
        <v>14013185356</v>
      </c>
      <c r="B143" s="7" t="s">
        <v>522</v>
      </c>
      <c r="C143" s="7" t="s">
        <v>2010</v>
      </c>
      <c r="D143" s="7" t="s">
        <v>234</v>
      </c>
      <c r="E143" s="7" t="s">
        <v>18</v>
      </c>
      <c r="F143" s="7" t="s">
        <v>19</v>
      </c>
      <c r="G143" s="7" t="s">
        <v>2005</v>
      </c>
      <c r="J143" s="7" t="s">
        <v>1997</v>
      </c>
      <c r="M143" s="6">
        <v>44811</v>
      </c>
      <c r="O143" s="7" t="s">
        <v>30</v>
      </c>
      <c r="P143" s="7" t="s">
        <v>183</v>
      </c>
      <c r="Q143" s="7" t="s">
        <v>22</v>
      </c>
      <c r="R143" s="7" t="s">
        <v>144</v>
      </c>
      <c r="S143" s="7" t="s">
        <v>523</v>
      </c>
      <c r="T143" s="7" t="s">
        <v>480</v>
      </c>
      <c r="U143" s="7" t="s">
        <v>524</v>
      </c>
      <c r="V143" s="7" t="s">
        <v>186</v>
      </c>
      <c r="Y143" s="3" t="str">
        <f>HYPERLINK("https://hsdes.intel.com/resource/14013185356","14013185356")</f>
        <v>14013185356</v>
      </c>
    </row>
    <row r="144" spans="1:25" x14ac:dyDescent="0.3">
      <c r="A144" s="2" t="str">
        <f>HYPERLINK("https://hsdes.intel.com/resource/14013183750","14013183750")</f>
        <v>14013183750</v>
      </c>
      <c r="B144" s="7" t="s">
        <v>525</v>
      </c>
      <c r="C144" s="7" t="s">
        <v>2010</v>
      </c>
      <c r="D144" s="7" t="s">
        <v>234</v>
      </c>
      <c r="E144" s="7" t="s">
        <v>18</v>
      </c>
      <c r="F144" s="7" t="s">
        <v>19</v>
      </c>
      <c r="G144" s="7" t="s">
        <v>2005</v>
      </c>
      <c r="J144" s="7" t="s">
        <v>1997</v>
      </c>
      <c r="M144" s="6">
        <v>44811</v>
      </c>
      <c r="O144" s="7" t="s">
        <v>30</v>
      </c>
      <c r="P144" s="7" t="s">
        <v>183</v>
      </c>
      <c r="Q144" s="7" t="s">
        <v>22</v>
      </c>
      <c r="R144" s="7" t="s">
        <v>144</v>
      </c>
      <c r="S144" s="7" t="s">
        <v>526</v>
      </c>
      <c r="T144" s="7" t="s">
        <v>202</v>
      </c>
      <c r="U144" s="7" t="s">
        <v>527</v>
      </c>
      <c r="V144" s="7" t="s">
        <v>186</v>
      </c>
      <c r="Y144" s="2" t="str">
        <f>HYPERLINK("https://hsdes.intel.com/resource/14013183750","14013183750")</f>
        <v>14013183750</v>
      </c>
    </row>
    <row r="145" spans="1:25" x14ac:dyDescent="0.3">
      <c r="A145" s="2" t="str">
        <f>HYPERLINK("https://hsdes.intel.com/resource/14013179166","14013179166")</f>
        <v>14013179166</v>
      </c>
      <c r="B145" s="7" t="s">
        <v>528</v>
      </c>
      <c r="C145" s="7" t="s">
        <v>2010</v>
      </c>
      <c r="D145" s="7" t="s">
        <v>234</v>
      </c>
      <c r="E145" s="7" t="s">
        <v>18</v>
      </c>
      <c r="F145" s="7" t="s">
        <v>19</v>
      </c>
      <c r="G145" s="7" t="s">
        <v>2005</v>
      </c>
      <c r="J145" s="7" t="s">
        <v>1997</v>
      </c>
      <c r="M145" s="6">
        <v>44811</v>
      </c>
      <c r="O145" s="7" t="s">
        <v>30</v>
      </c>
      <c r="P145" s="7" t="s">
        <v>183</v>
      </c>
      <c r="Q145" s="7" t="s">
        <v>22</v>
      </c>
      <c r="R145" s="7" t="s">
        <v>144</v>
      </c>
      <c r="S145" s="7" t="s">
        <v>529</v>
      </c>
      <c r="T145" s="7" t="s">
        <v>202</v>
      </c>
      <c r="U145" s="7" t="s">
        <v>530</v>
      </c>
      <c r="V145" s="7" t="s">
        <v>186</v>
      </c>
      <c r="Y145" s="2" t="str">
        <f>HYPERLINK("https://hsdes.intel.com/resource/14013179166","14013179166")</f>
        <v>14013179166</v>
      </c>
    </row>
    <row r="146" spans="1:25" x14ac:dyDescent="0.3">
      <c r="A146" s="2" t="str">
        <f>HYPERLINK("https://hsdes.intel.com/resource/14013178326","14013178326")</f>
        <v>14013178326</v>
      </c>
      <c r="B146" s="7" t="s">
        <v>531</v>
      </c>
      <c r="C146" s="7" t="s">
        <v>2010</v>
      </c>
      <c r="D146" s="7" t="s">
        <v>234</v>
      </c>
      <c r="E146" s="7" t="s">
        <v>18</v>
      </c>
      <c r="F146" s="7" t="s">
        <v>19</v>
      </c>
      <c r="G146" s="7" t="s">
        <v>2005</v>
      </c>
      <c r="J146" s="7" t="s">
        <v>1997</v>
      </c>
      <c r="M146" s="6">
        <v>44812</v>
      </c>
      <c r="O146" s="7" t="s">
        <v>30</v>
      </c>
      <c r="P146" s="7" t="s">
        <v>183</v>
      </c>
      <c r="Q146" s="7" t="s">
        <v>22</v>
      </c>
      <c r="R146" s="7" t="s">
        <v>144</v>
      </c>
      <c r="S146" s="7" t="s">
        <v>532</v>
      </c>
      <c r="T146" s="7" t="s">
        <v>202</v>
      </c>
      <c r="U146" s="7" t="s">
        <v>533</v>
      </c>
      <c r="V146" s="7" t="s">
        <v>186</v>
      </c>
      <c r="Y146" s="2" t="str">
        <f>HYPERLINK("https://hsdes.intel.com/resource/14013178326","14013178326")</f>
        <v>14013178326</v>
      </c>
    </row>
    <row r="147" spans="1:25" x14ac:dyDescent="0.3">
      <c r="A147" s="2" t="str">
        <f>HYPERLINK("https://hsdes.intel.com/resource/14013158143","14013158143")</f>
        <v>14013158143</v>
      </c>
      <c r="B147" s="7" t="s">
        <v>534</v>
      </c>
      <c r="C147" s="7" t="s">
        <v>2010</v>
      </c>
      <c r="D147" s="7" t="s">
        <v>234</v>
      </c>
      <c r="E147" s="7" t="s">
        <v>18</v>
      </c>
      <c r="F147" s="7" t="s">
        <v>19</v>
      </c>
      <c r="G147" s="7" t="s">
        <v>2005</v>
      </c>
      <c r="J147" s="7" t="s">
        <v>1997</v>
      </c>
      <c r="M147" s="6">
        <v>44811</v>
      </c>
      <c r="O147" s="7" t="s">
        <v>30</v>
      </c>
      <c r="P147" s="7" t="s">
        <v>183</v>
      </c>
      <c r="Q147" s="7" t="s">
        <v>22</v>
      </c>
      <c r="R147" s="7" t="s">
        <v>144</v>
      </c>
      <c r="S147" s="7" t="s">
        <v>535</v>
      </c>
      <c r="T147" s="7" t="s">
        <v>202</v>
      </c>
      <c r="U147" s="7" t="s">
        <v>536</v>
      </c>
      <c r="V147" s="7" t="s">
        <v>186</v>
      </c>
      <c r="Y147" s="2" t="str">
        <f>HYPERLINK("https://hsdes.intel.com/resource/14013158143","14013158143")</f>
        <v>14013158143</v>
      </c>
    </row>
    <row r="148" spans="1:25" x14ac:dyDescent="0.3">
      <c r="A148" s="2" t="str">
        <f>HYPERLINK("https://hsdes.intel.com/resource/14013179255","14013179255")</f>
        <v>14013179255</v>
      </c>
      <c r="B148" s="7" t="s">
        <v>537</v>
      </c>
      <c r="C148" s="7" t="s">
        <v>2010</v>
      </c>
      <c r="D148" s="7" t="s">
        <v>135</v>
      </c>
      <c r="E148" s="7" t="s">
        <v>18</v>
      </c>
      <c r="F148" s="7" t="s">
        <v>19</v>
      </c>
      <c r="G148" s="7" t="s">
        <v>2005</v>
      </c>
      <c r="J148" s="7" t="s">
        <v>2011</v>
      </c>
      <c r="M148" s="6">
        <v>44812</v>
      </c>
      <c r="O148" s="7" t="s">
        <v>30</v>
      </c>
      <c r="P148" s="7" t="s">
        <v>75</v>
      </c>
      <c r="Q148" s="7" t="s">
        <v>32</v>
      </c>
      <c r="R148" s="7" t="s">
        <v>23</v>
      </c>
      <c r="S148" s="7" t="s">
        <v>538</v>
      </c>
      <c r="T148" s="7" t="s">
        <v>240</v>
      </c>
      <c r="U148" s="7" t="s">
        <v>539</v>
      </c>
      <c r="V148" s="7" t="s">
        <v>139</v>
      </c>
      <c r="Y148" s="2" t="str">
        <f>HYPERLINK("https://hsdes.intel.com/resource/14013179255","14013179255")</f>
        <v>14013179255</v>
      </c>
    </row>
    <row r="149" spans="1:25" x14ac:dyDescent="0.3">
      <c r="A149" s="2" t="str">
        <f>HYPERLINK("https://hsdes.intel.com/resource/14013184540","14013184540")</f>
        <v>14013184540</v>
      </c>
      <c r="B149" s="7" t="s">
        <v>540</v>
      </c>
      <c r="C149" s="7" t="s">
        <v>2010</v>
      </c>
      <c r="D149" s="7" t="s">
        <v>541</v>
      </c>
      <c r="E149" s="7" t="s">
        <v>18</v>
      </c>
      <c r="F149" s="7" t="s">
        <v>19</v>
      </c>
      <c r="G149" s="7" t="s">
        <v>2005</v>
      </c>
      <c r="J149" s="7" t="s">
        <v>1997</v>
      </c>
      <c r="M149" s="6">
        <v>44811</v>
      </c>
      <c r="O149" s="7" t="s">
        <v>30</v>
      </c>
      <c r="P149" s="7" t="s">
        <v>183</v>
      </c>
      <c r="Q149" s="7" t="s">
        <v>22</v>
      </c>
      <c r="R149" s="7" t="s">
        <v>144</v>
      </c>
      <c r="S149" s="7" t="s">
        <v>542</v>
      </c>
      <c r="T149" s="7" t="s">
        <v>179</v>
      </c>
      <c r="U149" s="7" t="s">
        <v>543</v>
      </c>
      <c r="V149" s="7" t="s">
        <v>186</v>
      </c>
      <c r="Y149" s="2" t="str">
        <f>HYPERLINK("https://hsdes.intel.com/resource/14013184540","14013184540")</f>
        <v>14013184540</v>
      </c>
    </row>
    <row r="150" spans="1:25" x14ac:dyDescent="0.3">
      <c r="A150" s="2" t="str">
        <f>HYPERLINK("https://hsdes.intel.com/resource/14013165521","14013165521")</f>
        <v>14013165521</v>
      </c>
      <c r="B150" s="7" t="s">
        <v>544</v>
      </c>
      <c r="C150" s="7" t="s">
        <v>1961</v>
      </c>
      <c r="D150" s="7" t="s">
        <v>545</v>
      </c>
      <c r="E150" s="7" t="s">
        <v>18</v>
      </c>
      <c r="F150" s="7" t="s">
        <v>19</v>
      </c>
      <c r="G150" s="7" t="s">
        <v>1989</v>
      </c>
      <c r="J150" s="7" t="s">
        <v>2016</v>
      </c>
      <c r="L150" s="7" t="s">
        <v>546</v>
      </c>
      <c r="M150" s="6"/>
      <c r="O150" s="7" t="s">
        <v>101</v>
      </c>
      <c r="P150" s="7" t="s">
        <v>21</v>
      </c>
      <c r="Q150" s="7" t="s">
        <v>32</v>
      </c>
      <c r="R150" s="7" t="s">
        <v>23</v>
      </c>
      <c r="S150" s="7" t="s">
        <v>547</v>
      </c>
      <c r="T150" s="7" t="s">
        <v>548</v>
      </c>
      <c r="U150" s="7" t="s">
        <v>549</v>
      </c>
      <c r="V150" s="7" t="s">
        <v>169</v>
      </c>
      <c r="Y150" s="2" t="str">
        <f>HYPERLINK("https://hsdes.intel.com/resource/14013165521","14013165521")</f>
        <v>14013165521</v>
      </c>
    </row>
    <row r="151" spans="1:25" x14ac:dyDescent="0.3">
      <c r="A151" s="2" t="str">
        <f>HYPERLINK("https://hsdes.intel.com/resource/14013176861","14013176861")</f>
        <v>14013176861</v>
      </c>
      <c r="B151" s="7" t="s">
        <v>550</v>
      </c>
      <c r="C151" s="7" t="s">
        <v>2010</v>
      </c>
      <c r="D151" s="7" t="s">
        <v>171</v>
      </c>
      <c r="E151" s="7" t="s">
        <v>119</v>
      </c>
      <c r="F151" s="7" t="s">
        <v>19</v>
      </c>
      <c r="G151" s="7" t="s">
        <v>2005</v>
      </c>
      <c r="J151" s="7" t="s">
        <v>2011</v>
      </c>
      <c r="M151" s="6">
        <v>44812</v>
      </c>
      <c r="O151" s="7" t="s">
        <v>30</v>
      </c>
      <c r="P151" s="7" t="s">
        <v>172</v>
      </c>
      <c r="Q151" s="7" t="s">
        <v>32</v>
      </c>
      <c r="R151" s="7" t="s">
        <v>23</v>
      </c>
      <c r="S151" s="7" t="s">
        <v>551</v>
      </c>
      <c r="T151" s="7" t="s">
        <v>202</v>
      </c>
      <c r="U151" s="7" t="s">
        <v>552</v>
      </c>
      <c r="V151" s="7" t="s">
        <v>176</v>
      </c>
      <c r="Y151" s="2" t="str">
        <f>HYPERLINK("https://hsdes.intel.com/resource/14013176861","14013176861")</f>
        <v>14013176861</v>
      </c>
    </row>
    <row r="152" spans="1:25" x14ac:dyDescent="0.3">
      <c r="A152" s="2" t="str">
        <f>HYPERLINK("https://hsdes.intel.com/resource/14013173927","14013173927")</f>
        <v>14013173927</v>
      </c>
      <c r="B152" s="7" t="s">
        <v>553</v>
      </c>
      <c r="C152" s="7" t="s">
        <v>2010</v>
      </c>
      <c r="D152" s="7" t="s">
        <v>243</v>
      </c>
      <c r="E152" s="7" t="s">
        <v>18</v>
      </c>
      <c r="F152" s="7" t="s">
        <v>19</v>
      </c>
      <c r="G152" s="7" t="s">
        <v>2005</v>
      </c>
      <c r="J152" s="7" t="s">
        <v>1997</v>
      </c>
      <c r="M152" s="6">
        <v>44811</v>
      </c>
      <c r="O152" s="7" t="s">
        <v>30</v>
      </c>
      <c r="P152" s="7" t="s">
        <v>183</v>
      </c>
      <c r="Q152" s="7" t="s">
        <v>32</v>
      </c>
      <c r="R152" s="7" t="s">
        <v>144</v>
      </c>
      <c r="S152" s="7" t="s">
        <v>554</v>
      </c>
      <c r="T152" s="7" t="s">
        <v>240</v>
      </c>
      <c r="U152" s="7" t="s">
        <v>555</v>
      </c>
      <c r="V152" s="7" t="s">
        <v>186</v>
      </c>
      <c r="Y152" s="2" t="str">
        <f>HYPERLINK("https://hsdes.intel.com/resource/14013173927","14013173927")</f>
        <v>14013173927</v>
      </c>
    </row>
    <row r="153" spans="1:25" x14ac:dyDescent="0.3">
      <c r="A153" s="2" t="str">
        <f>HYPERLINK("https://hsdes.intel.com/resource/16012963869","16012963869")</f>
        <v>16012963869</v>
      </c>
      <c r="B153" s="7" t="s">
        <v>556</v>
      </c>
      <c r="C153" s="7" t="s">
        <v>2010</v>
      </c>
      <c r="D153" s="7" t="s">
        <v>234</v>
      </c>
      <c r="E153" s="7" t="s">
        <v>18</v>
      </c>
      <c r="F153" s="7" t="s">
        <v>19</v>
      </c>
      <c r="G153" s="7" t="s">
        <v>2005</v>
      </c>
      <c r="J153" s="7" t="s">
        <v>1997</v>
      </c>
      <c r="M153" s="6">
        <v>44811</v>
      </c>
      <c r="O153" s="7" t="s">
        <v>30</v>
      </c>
      <c r="P153" s="7" t="s">
        <v>183</v>
      </c>
      <c r="Q153" s="7" t="s">
        <v>22</v>
      </c>
      <c r="R153" s="7" t="s">
        <v>144</v>
      </c>
      <c r="S153" s="7" t="s">
        <v>557</v>
      </c>
      <c r="T153" s="7" t="s">
        <v>202</v>
      </c>
      <c r="U153" s="7" t="s">
        <v>558</v>
      </c>
      <c r="V153" s="7" t="s">
        <v>186</v>
      </c>
      <c r="Y153" s="2" t="str">
        <f>HYPERLINK("https://hsdes.intel.com/resource/16012963869","16012963869")</f>
        <v>16012963869</v>
      </c>
    </row>
    <row r="154" spans="1:25" x14ac:dyDescent="0.3">
      <c r="A154" s="2" t="str">
        <f>HYPERLINK("https://hsdes.intel.com/resource/22011834336","22011834336")</f>
        <v>22011834336</v>
      </c>
      <c r="B154" s="7" t="s">
        <v>559</v>
      </c>
      <c r="C154" s="7" t="s">
        <v>2010</v>
      </c>
      <c r="D154" s="7" t="s">
        <v>135</v>
      </c>
      <c r="E154" s="7" t="s">
        <v>18</v>
      </c>
      <c r="F154" s="7" t="s">
        <v>19</v>
      </c>
      <c r="G154" s="7" t="s">
        <v>2005</v>
      </c>
      <c r="J154" s="7" t="s">
        <v>2011</v>
      </c>
      <c r="M154" s="6">
        <v>44812</v>
      </c>
      <c r="O154" s="7" t="s">
        <v>30</v>
      </c>
      <c r="P154" s="7" t="s">
        <v>75</v>
      </c>
      <c r="Q154" s="7" t="s">
        <v>32</v>
      </c>
      <c r="R154" s="7" t="s">
        <v>144</v>
      </c>
      <c r="S154" s="7" t="s">
        <v>560</v>
      </c>
      <c r="T154" s="7" t="s">
        <v>561</v>
      </c>
      <c r="U154" s="7" t="s">
        <v>562</v>
      </c>
      <c r="V154" s="7" t="s">
        <v>139</v>
      </c>
      <c r="Y154" s="2" t="str">
        <f>HYPERLINK("https://hsdes.intel.com/resource/22011834336","22011834336")</f>
        <v>22011834336</v>
      </c>
    </row>
    <row r="155" spans="1:25" x14ac:dyDescent="0.3">
      <c r="A155" s="2" t="str">
        <f>HYPERLINK("https://hsdes.intel.com/resource/14013177299","14013177299")</f>
        <v>14013177299</v>
      </c>
      <c r="B155" s="7" t="s">
        <v>563</v>
      </c>
      <c r="C155" s="7" t="s">
        <v>1961</v>
      </c>
      <c r="D155" s="7" t="s">
        <v>29</v>
      </c>
      <c r="E155" s="7" t="s">
        <v>18</v>
      </c>
      <c r="F155" s="7" t="s">
        <v>19</v>
      </c>
      <c r="G155" s="7" t="s">
        <v>1989</v>
      </c>
      <c r="J155" s="7" t="s">
        <v>2016</v>
      </c>
      <c r="L155" s="7" t="s">
        <v>564</v>
      </c>
      <c r="M155" s="6"/>
      <c r="O155" s="7" t="s">
        <v>30</v>
      </c>
      <c r="P155" s="7" t="s">
        <v>172</v>
      </c>
      <c r="Q155" s="7" t="s">
        <v>32</v>
      </c>
      <c r="R155" s="7" t="s">
        <v>23</v>
      </c>
      <c r="S155" s="7" t="s">
        <v>565</v>
      </c>
      <c r="T155" s="7" t="s">
        <v>132</v>
      </c>
      <c r="U155" s="7" t="s">
        <v>566</v>
      </c>
      <c r="V155" s="7" t="s">
        <v>176</v>
      </c>
      <c r="Y155" s="2" t="str">
        <f>HYPERLINK("https://hsdes.intel.com/resource/14013177299","14013177299")</f>
        <v>14013177299</v>
      </c>
    </row>
    <row r="156" spans="1:25" x14ac:dyDescent="0.3">
      <c r="A156" s="2" t="str">
        <f>HYPERLINK("https://hsdes.intel.com/resource/14013177439","14013177439")</f>
        <v>14013177439</v>
      </c>
      <c r="B156" s="7" t="s">
        <v>567</v>
      </c>
      <c r="C156" s="7" t="s">
        <v>2010</v>
      </c>
      <c r="D156" s="7" t="s">
        <v>29</v>
      </c>
      <c r="E156" s="7" t="s">
        <v>18</v>
      </c>
      <c r="F156" s="7" t="s">
        <v>19</v>
      </c>
      <c r="G156" s="7" t="s">
        <v>2005</v>
      </c>
      <c r="J156" s="7" t="s">
        <v>2011</v>
      </c>
      <c r="M156" s="6">
        <v>44812</v>
      </c>
      <c r="O156" s="7" t="s">
        <v>30</v>
      </c>
      <c r="P156" s="7" t="s">
        <v>172</v>
      </c>
      <c r="Q156" s="7" t="s">
        <v>32</v>
      </c>
      <c r="R156" s="7" t="s">
        <v>144</v>
      </c>
      <c r="S156" s="7" t="s">
        <v>568</v>
      </c>
      <c r="T156" s="7" t="s">
        <v>132</v>
      </c>
      <c r="U156" s="7" t="s">
        <v>569</v>
      </c>
      <c r="V156" s="7" t="s">
        <v>176</v>
      </c>
      <c r="Y156" s="2" t="str">
        <f>HYPERLINK("https://hsdes.intel.com/resource/14013177439","14013177439")</f>
        <v>14013177439</v>
      </c>
    </row>
    <row r="157" spans="1:25" x14ac:dyDescent="0.3">
      <c r="A157" s="5" t="str">
        <f>HYPERLINK("https://hsdes.intel.com/resource/16012975448","16012975448")</f>
        <v>16012975448</v>
      </c>
      <c r="B157" s="7" t="s">
        <v>570</v>
      </c>
      <c r="C157" s="7" t="s">
        <v>2010</v>
      </c>
      <c r="D157" s="7" t="s">
        <v>253</v>
      </c>
      <c r="E157" s="7" t="s">
        <v>18</v>
      </c>
      <c r="F157" s="7" t="s">
        <v>19</v>
      </c>
      <c r="G157" s="7" t="s">
        <v>2005</v>
      </c>
      <c r="J157" s="7" t="s">
        <v>1996</v>
      </c>
      <c r="M157" s="6">
        <v>44813</v>
      </c>
      <c r="O157" s="7" t="s">
        <v>101</v>
      </c>
      <c r="P157" s="7" t="s">
        <v>160</v>
      </c>
      <c r="Q157" s="7" t="s">
        <v>32</v>
      </c>
      <c r="R157" s="7" t="s">
        <v>144</v>
      </c>
      <c r="T157" s="7" t="s">
        <v>202</v>
      </c>
      <c r="U157" s="7" t="s">
        <v>571</v>
      </c>
      <c r="Y157" s="2" t="str">
        <f>HYPERLINK("https://hsdes.intel.com/resource/16012975448","16012975448")</f>
        <v>16012975448</v>
      </c>
    </row>
    <row r="158" spans="1:25" x14ac:dyDescent="0.3">
      <c r="A158" s="5" t="str">
        <f>HYPERLINK("https://hsdes.intel.com/resource/14013158543","14013158543")</f>
        <v>14013158543</v>
      </c>
      <c r="B158" s="7" t="s">
        <v>572</v>
      </c>
      <c r="C158" s="7" t="s">
        <v>2013</v>
      </c>
      <c r="D158" s="7" t="s">
        <v>573</v>
      </c>
      <c r="E158" s="7" t="s">
        <v>18</v>
      </c>
      <c r="F158" s="7" t="s">
        <v>19</v>
      </c>
      <c r="G158" s="7" t="s">
        <v>2005</v>
      </c>
      <c r="J158" s="7" t="s">
        <v>2006</v>
      </c>
      <c r="L158" s="7" t="s">
        <v>2030</v>
      </c>
      <c r="M158" s="6">
        <v>44816</v>
      </c>
      <c r="O158" s="7" t="s">
        <v>101</v>
      </c>
      <c r="P158" s="7" t="s">
        <v>31</v>
      </c>
      <c r="Q158" s="7" t="s">
        <v>32</v>
      </c>
      <c r="R158" s="7" t="s">
        <v>23</v>
      </c>
      <c r="S158" s="7" t="s">
        <v>574</v>
      </c>
      <c r="T158" s="7" t="s">
        <v>240</v>
      </c>
      <c r="U158" s="7" t="s">
        <v>575</v>
      </c>
      <c r="V158" s="7" t="s">
        <v>36</v>
      </c>
      <c r="Y158" s="5" t="str">
        <f>HYPERLINK("https://hsdes.intel.com/resource/14013158543","14013158543")</f>
        <v>14013158543</v>
      </c>
    </row>
    <row r="159" spans="1:25" x14ac:dyDescent="0.3">
      <c r="A159" s="2" t="str">
        <f>HYPERLINK("https://hsdes.intel.com/resource/14013162406","14013162406")</f>
        <v>14013162406</v>
      </c>
      <c r="B159" s="7" t="s">
        <v>576</v>
      </c>
      <c r="C159" s="7" t="s">
        <v>2013</v>
      </c>
      <c r="D159" s="7" t="s">
        <v>263</v>
      </c>
      <c r="E159" s="7" t="s">
        <v>18</v>
      </c>
      <c r="F159" s="7" t="s">
        <v>19</v>
      </c>
      <c r="G159" s="7" t="s">
        <v>2005</v>
      </c>
      <c r="J159" s="7" t="s">
        <v>2016</v>
      </c>
      <c r="L159" s="7" t="s">
        <v>1962</v>
      </c>
      <c r="M159" s="6">
        <v>44816</v>
      </c>
      <c r="O159" s="7" t="s">
        <v>30</v>
      </c>
      <c r="P159" s="7" t="s">
        <v>31</v>
      </c>
      <c r="Q159" s="7" t="s">
        <v>32</v>
      </c>
      <c r="R159" s="7" t="s">
        <v>144</v>
      </c>
      <c r="S159" s="7" t="s">
        <v>577</v>
      </c>
      <c r="T159" s="7" t="s">
        <v>202</v>
      </c>
      <c r="U159" s="7" t="s">
        <v>578</v>
      </c>
      <c r="V159" s="7" t="s">
        <v>266</v>
      </c>
      <c r="Y159" s="2" t="str">
        <f>HYPERLINK("https://hsdes.intel.com/resource/14013162406","14013162406")</f>
        <v>14013162406</v>
      </c>
    </row>
    <row r="160" spans="1:25" x14ac:dyDescent="0.3">
      <c r="A160" s="5" t="str">
        <f>HYPERLINK("https://hsdes.intel.com/resource/14013118918","14013118918")</f>
        <v>14013118918</v>
      </c>
      <c r="B160" s="7" t="s">
        <v>579</v>
      </c>
      <c r="C160" s="7" t="s">
        <v>2013</v>
      </c>
      <c r="D160" s="7" t="s">
        <v>29</v>
      </c>
      <c r="E160" s="7" t="s">
        <v>18</v>
      </c>
      <c r="F160" s="7" t="s">
        <v>19</v>
      </c>
      <c r="G160" s="7" t="s">
        <v>2005</v>
      </c>
      <c r="J160" s="7" t="s">
        <v>1996</v>
      </c>
      <c r="M160" s="6">
        <v>44812</v>
      </c>
      <c r="O160" s="7" t="s">
        <v>30</v>
      </c>
      <c r="P160" s="7" t="s">
        <v>31</v>
      </c>
      <c r="Q160" s="7" t="s">
        <v>32</v>
      </c>
      <c r="R160" s="7" t="s">
        <v>23</v>
      </c>
      <c r="S160" s="7" t="s">
        <v>580</v>
      </c>
      <c r="T160" s="7" t="s">
        <v>202</v>
      </c>
      <c r="U160" s="7" t="s">
        <v>581</v>
      </c>
      <c r="V160" s="7" t="s">
        <v>36</v>
      </c>
      <c r="Y160" s="2" t="str">
        <f>HYPERLINK("https://hsdes.intel.com/resource/14013118918","14013118918")</f>
        <v>14013118918</v>
      </c>
    </row>
    <row r="161" spans="1:25" x14ac:dyDescent="0.3">
      <c r="A161" s="2" t="str">
        <f>HYPERLINK("https://hsdes.intel.com/resource/14013176958","14013176958")</f>
        <v>14013176958</v>
      </c>
      <c r="B161" s="7" t="s">
        <v>582</v>
      </c>
      <c r="C161" s="7" t="s">
        <v>2013</v>
      </c>
      <c r="D161" s="7" t="s">
        <v>130</v>
      </c>
      <c r="E161" s="7" t="s">
        <v>119</v>
      </c>
      <c r="F161" s="7" t="s">
        <v>19</v>
      </c>
      <c r="G161" s="7" t="s">
        <v>2005</v>
      </c>
      <c r="J161" s="7" t="s">
        <v>2011</v>
      </c>
      <c r="M161" s="6">
        <v>44812</v>
      </c>
      <c r="O161" s="7" t="s">
        <v>30</v>
      </c>
      <c r="P161" s="7" t="s">
        <v>172</v>
      </c>
      <c r="Q161" s="7" t="s">
        <v>32</v>
      </c>
      <c r="R161" s="7" t="s">
        <v>144</v>
      </c>
      <c r="S161" s="7" t="s">
        <v>583</v>
      </c>
      <c r="T161" s="7" t="s">
        <v>584</v>
      </c>
      <c r="U161" s="7" t="s">
        <v>585</v>
      </c>
      <c r="V161" s="7" t="s">
        <v>176</v>
      </c>
      <c r="Y161" s="2" t="str">
        <f>HYPERLINK("https://hsdes.intel.com/resource/14013176958","14013176958")</f>
        <v>14013176958</v>
      </c>
    </row>
    <row r="162" spans="1:25" x14ac:dyDescent="0.3">
      <c r="A162" s="5" t="str">
        <f>HYPERLINK("https://hsdes.intel.com/resource/14013177014","14013177014")</f>
        <v>14013177014</v>
      </c>
      <c r="B162" s="7" t="s">
        <v>586</v>
      </c>
      <c r="C162" s="7" t="s">
        <v>2013</v>
      </c>
      <c r="D162" s="7" t="s">
        <v>587</v>
      </c>
      <c r="E162" s="7" t="s">
        <v>119</v>
      </c>
      <c r="F162" s="7" t="s">
        <v>19</v>
      </c>
      <c r="G162" s="7" t="s">
        <v>2005</v>
      </c>
      <c r="J162" s="7" t="s">
        <v>2006</v>
      </c>
      <c r="M162" s="6">
        <v>44811</v>
      </c>
      <c r="O162" s="7" t="s">
        <v>20</v>
      </c>
      <c r="P162" s="7" t="s">
        <v>21</v>
      </c>
      <c r="Q162" s="7" t="s">
        <v>32</v>
      </c>
      <c r="R162" s="7" t="s">
        <v>23</v>
      </c>
      <c r="S162" s="7" t="s">
        <v>588</v>
      </c>
      <c r="T162" s="7" t="s">
        <v>202</v>
      </c>
      <c r="U162" s="7" t="s">
        <v>589</v>
      </c>
      <c r="V162" s="7" t="s">
        <v>282</v>
      </c>
      <c r="Y162" s="2" t="str">
        <f>HYPERLINK("https://hsdes.intel.com/resource/14013177014","14013177014")</f>
        <v>14013177014</v>
      </c>
    </row>
    <row r="163" spans="1:25" x14ac:dyDescent="0.3">
      <c r="A163" s="2" t="str">
        <f>HYPERLINK("https://hsdes.intel.com/resource/14013162577","14013162577")</f>
        <v>14013162577</v>
      </c>
      <c r="B163" s="7" t="s">
        <v>590</v>
      </c>
      <c r="C163" s="7" t="s">
        <v>2013</v>
      </c>
      <c r="D163" s="7" t="s">
        <v>135</v>
      </c>
      <c r="E163" s="7" t="s">
        <v>18</v>
      </c>
      <c r="F163" s="7" t="s">
        <v>19</v>
      </c>
      <c r="G163" s="7" t="s">
        <v>2005</v>
      </c>
      <c r="J163" s="7" t="s">
        <v>2011</v>
      </c>
      <c r="M163" s="6">
        <v>44812</v>
      </c>
      <c r="O163" s="7" t="s">
        <v>30</v>
      </c>
      <c r="P163" s="7" t="s">
        <v>75</v>
      </c>
      <c r="Q163" s="7" t="s">
        <v>32</v>
      </c>
      <c r="R163" s="7" t="s">
        <v>23</v>
      </c>
      <c r="S163" s="7" t="s">
        <v>591</v>
      </c>
      <c r="T163" s="7" t="s">
        <v>240</v>
      </c>
      <c r="U163" s="7" t="s">
        <v>592</v>
      </c>
      <c r="V163" s="7" t="s">
        <v>139</v>
      </c>
      <c r="Y163" s="2" t="str">
        <f>HYPERLINK("https://hsdes.intel.com/resource/14013162577","14013162577")</f>
        <v>14013162577</v>
      </c>
    </row>
    <row r="164" spans="1:25" x14ac:dyDescent="0.3">
      <c r="A164" s="2" t="str">
        <f>HYPERLINK("https://hsdes.intel.com/resource/14013162512","14013162512")</f>
        <v>14013162512</v>
      </c>
      <c r="B164" s="7" t="s">
        <v>593</v>
      </c>
      <c r="C164" s="7" t="s">
        <v>2013</v>
      </c>
      <c r="D164" s="7" t="s">
        <v>135</v>
      </c>
      <c r="E164" s="7" t="s">
        <v>18</v>
      </c>
      <c r="F164" s="7" t="s">
        <v>19</v>
      </c>
      <c r="G164" s="7" t="s">
        <v>2005</v>
      </c>
      <c r="J164" s="7" t="s">
        <v>2011</v>
      </c>
      <c r="M164" s="6">
        <v>44812</v>
      </c>
      <c r="O164" s="7" t="s">
        <v>30</v>
      </c>
      <c r="P164" s="7" t="s">
        <v>75</v>
      </c>
      <c r="Q164" s="7" t="s">
        <v>32</v>
      </c>
      <c r="R164" s="7" t="s">
        <v>23</v>
      </c>
      <c r="S164" s="7" t="s">
        <v>594</v>
      </c>
      <c r="T164" s="7" t="s">
        <v>240</v>
      </c>
      <c r="U164" s="7" t="s">
        <v>595</v>
      </c>
      <c r="V164" s="7" t="s">
        <v>139</v>
      </c>
      <c r="Y164" s="2" t="str">
        <f>HYPERLINK("https://hsdes.intel.com/resource/14013162512","14013162512")</f>
        <v>14013162512</v>
      </c>
    </row>
    <row r="165" spans="1:25" x14ac:dyDescent="0.3">
      <c r="A165" s="2" t="str">
        <f>HYPERLINK("https://hsdes.intel.com/resource/14013162499","14013162499")</f>
        <v>14013162499</v>
      </c>
      <c r="B165" s="7" t="s">
        <v>596</v>
      </c>
      <c r="C165" s="7" t="s">
        <v>2013</v>
      </c>
      <c r="D165" s="7" t="s">
        <v>135</v>
      </c>
      <c r="E165" s="7" t="s">
        <v>18</v>
      </c>
      <c r="F165" s="7" t="s">
        <v>19</v>
      </c>
      <c r="G165" s="7" t="s">
        <v>2005</v>
      </c>
      <c r="J165" s="7" t="s">
        <v>2011</v>
      </c>
      <c r="M165" s="6">
        <v>44812</v>
      </c>
      <c r="O165" s="7" t="s">
        <v>30</v>
      </c>
      <c r="P165" s="7" t="s">
        <v>75</v>
      </c>
      <c r="Q165" s="7" t="s">
        <v>32</v>
      </c>
      <c r="R165" s="7" t="s">
        <v>23</v>
      </c>
      <c r="S165" s="7" t="s">
        <v>597</v>
      </c>
      <c r="T165" s="7" t="s">
        <v>240</v>
      </c>
      <c r="U165" s="7" t="s">
        <v>598</v>
      </c>
      <c r="V165" s="7" t="s">
        <v>139</v>
      </c>
      <c r="Y165" s="2" t="str">
        <f>HYPERLINK("https://hsdes.intel.com/resource/14013162499","14013162499")</f>
        <v>14013162499</v>
      </c>
    </row>
    <row r="166" spans="1:25" x14ac:dyDescent="0.3">
      <c r="A166" s="5" t="str">
        <f>HYPERLINK("https://hsdes.intel.com/resource/14013177007","14013177007")</f>
        <v>14013177007</v>
      </c>
      <c r="B166" s="7" t="s">
        <v>599</v>
      </c>
      <c r="C166" s="7" t="s">
        <v>2013</v>
      </c>
      <c r="D166" s="7" t="s">
        <v>587</v>
      </c>
      <c r="E166" s="7" t="s">
        <v>119</v>
      </c>
      <c r="F166" s="7" t="s">
        <v>19</v>
      </c>
      <c r="G166" s="7" t="s">
        <v>2005</v>
      </c>
      <c r="J166" s="7" t="s">
        <v>2006</v>
      </c>
      <c r="M166" s="6">
        <v>44811</v>
      </c>
      <c r="O166" s="7" t="s">
        <v>20</v>
      </c>
      <c r="P166" s="7" t="s">
        <v>21</v>
      </c>
      <c r="Q166" s="7" t="s">
        <v>32</v>
      </c>
      <c r="R166" s="7" t="s">
        <v>23</v>
      </c>
      <c r="S166" s="7" t="s">
        <v>600</v>
      </c>
      <c r="T166" s="7" t="s">
        <v>202</v>
      </c>
      <c r="U166" s="7" t="s">
        <v>601</v>
      </c>
      <c r="V166" s="7" t="s">
        <v>282</v>
      </c>
      <c r="Y166" s="2" t="str">
        <f>HYPERLINK("https://hsdes.intel.com/resource/14013177007","14013177007")</f>
        <v>14013177007</v>
      </c>
    </row>
    <row r="167" spans="1:25" x14ac:dyDescent="0.3">
      <c r="A167" s="5" t="str">
        <f>HYPERLINK("https://hsdes.intel.com/resource/14013177725","14013177725")</f>
        <v>14013177725</v>
      </c>
      <c r="B167" s="7" t="s">
        <v>602</v>
      </c>
      <c r="C167" s="7" t="s">
        <v>2013</v>
      </c>
      <c r="D167" s="7" t="s">
        <v>587</v>
      </c>
      <c r="E167" s="7" t="s">
        <v>119</v>
      </c>
      <c r="F167" s="7" t="s">
        <v>19</v>
      </c>
      <c r="G167" s="7" t="s">
        <v>2005</v>
      </c>
      <c r="J167" s="7" t="s">
        <v>2020</v>
      </c>
      <c r="M167" s="6">
        <v>44812</v>
      </c>
      <c r="O167" s="7" t="s">
        <v>101</v>
      </c>
      <c r="P167" s="7" t="s">
        <v>21</v>
      </c>
      <c r="Q167" s="7" t="s">
        <v>32</v>
      </c>
      <c r="R167" s="7" t="s">
        <v>23</v>
      </c>
      <c r="S167" s="7" t="s">
        <v>603</v>
      </c>
      <c r="T167" s="7" t="s">
        <v>202</v>
      </c>
      <c r="U167" s="7" t="s">
        <v>604</v>
      </c>
      <c r="V167" s="7" t="s">
        <v>282</v>
      </c>
      <c r="Y167" s="2" t="str">
        <f>HYPERLINK("https://hsdes.intel.com/resource/14013177725","14013177725")</f>
        <v>14013177725</v>
      </c>
    </row>
    <row r="168" spans="1:25" x14ac:dyDescent="0.3">
      <c r="A168" s="5" t="str">
        <f>HYPERLINK("https://hsdes.intel.com/resource/14013177005","14013177005")</f>
        <v>14013177005</v>
      </c>
      <c r="B168" s="7" t="s">
        <v>605</v>
      </c>
      <c r="C168" s="7" t="s">
        <v>2013</v>
      </c>
      <c r="D168" s="7" t="s">
        <v>587</v>
      </c>
      <c r="E168" s="7" t="s">
        <v>119</v>
      </c>
      <c r="F168" s="7" t="s">
        <v>19</v>
      </c>
      <c r="G168" s="7" t="s">
        <v>2005</v>
      </c>
      <c r="J168" s="7" t="s">
        <v>2020</v>
      </c>
      <c r="M168" s="6">
        <v>44812</v>
      </c>
      <c r="O168" s="7" t="s">
        <v>30</v>
      </c>
      <c r="P168" s="7" t="s">
        <v>21</v>
      </c>
      <c r="Q168" s="7" t="s">
        <v>32</v>
      </c>
      <c r="R168" s="7" t="s">
        <v>23</v>
      </c>
      <c r="S168" s="7" t="s">
        <v>606</v>
      </c>
      <c r="T168" s="7" t="s">
        <v>202</v>
      </c>
      <c r="U168" s="7" t="s">
        <v>607</v>
      </c>
      <c r="V168" s="7" t="s">
        <v>282</v>
      </c>
      <c r="Y168" s="2" t="str">
        <f>HYPERLINK("https://hsdes.intel.com/resource/14013177005","14013177005")</f>
        <v>14013177005</v>
      </c>
    </row>
    <row r="169" spans="1:25" x14ac:dyDescent="0.3">
      <c r="A169" s="5" t="str">
        <f>HYPERLINK("https://hsdes.intel.com/resource/14013158758","14013158758")</f>
        <v>14013158758</v>
      </c>
      <c r="B169" s="7" t="s">
        <v>608</v>
      </c>
      <c r="C169" s="7" t="s">
        <v>2013</v>
      </c>
      <c r="D169" s="7" t="s">
        <v>74</v>
      </c>
      <c r="E169" s="7" t="s">
        <v>18</v>
      </c>
      <c r="F169" s="7" t="s">
        <v>19</v>
      </c>
      <c r="G169" s="7" t="s">
        <v>2005</v>
      </c>
      <c r="J169" s="7" t="s">
        <v>2017</v>
      </c>
      <c r="M169" s="6">
        <v>44811</v>
      </c>
      <c r="O169" s="7" t="s">
        <v>30</v>
      </c>
      <c r="P169" s="7" t="s">
        <v>75</v>
      </c>
      <c r="Q169" s="7" t="s">
        <v>32</v>
      </c>
      <c r="R169" s="7" t="s">
        <v>23</v>
      </c>
      <c r="S169" s="7" t="s">
        <v>609</v>
      </c>
      <c r="T169" s="7" t="s">
        <v>240</v>
      </c>
      <c r="U169" s="7" t="s">
        <v>610</v>
      </c>
      <c r="V169" s="7" t="s">
        <v>78</v>
      </c>
      <c r="Y169" s="5" t="str">
        <f>HYPERLINK("https://hsdes.intel.com/resource/14013158758","14013158758")</f>
        <v>14013158758</v>
      </c>
    </row>
    <row r="170" spans="1:25" x14ac:dyDescent="0.3">
      <c r="A170" s="5" t="str">
        <f>HYPERLINK("https://hsdes.intel.com/resource/14013180508","14013180508")</f>
        <v>14013180508</v>
      </c>
      <c r="B170" s="7" t="s">
        <v>611</v>
      </c>
      <c r="C170" s="7" t="s">
        <v>2013</v>
      </c>
      <c r="D170" s="7" t="s">
        <v>29</v>
      </c>
      <c r="E170" s="7" t="s">
        <v>18</v>
      </c>
      <c r="F170" s="7" t="s">
        <v>19</v>
      </c>
      <c r="G170" s="7" t="s">
        <v>2005</v>
      </c>
      <c r="J170" s="7" t="s">
        <v>1996</v>
      </c>
      <c r="M170" s="6">
        <v>44812</v>
      </c>
      <c r="O170" s="7" t="s">
        <v>30</v>
      </c>
      <c r="P170" s="7" t="s">
        <v>31</v>
      </c>
      <c r="Q170" s="7" t="s">
        <v>32</v>
      </c>
      <c r="R170" s="7" t="s">
        <v>23</v>
      </c>
      <c r="S170" s="7" t="s">
        <v>612</v>
      </c>
      <c r="T170" s="7" t="s">
        <v>137</v>
      </c>
      <c r="U170" s="7" t="s">
        <v>613</v>
      </c>
      <c r="V170" s="7" t="s">
        <v>36</v>
      </c>
      <c r="Y170" s="2" t="str">
        <f>HYPERLINK("https://hsdes.intel.com/resource/14013180508","14013180508")</f>
        <v>14013180508</v>
      </c>
    </row>
    <row r="171" spans="1:25" x14ac:dyDescent="0.3">
      <c r="A171" s="2" t="str">
        <f>HYPERLINK("https://hsdes.intel.com/resource/14013161630","14013161630")</f>
        <v>14013161630</v>
      </c>
      <c r="B171" s="7" t="s">
        <v>614</v>
      </c>
      <c r="C171" s="7" t="s">
        <v>2010</v>
      </c>
      <c r="D171" s="7" t="s">
        <v>263</v>
      </c>
      <c r="E171" s="7" t="s">
        <v>18</v>
      </c>
      <c r="F171" s="7" t="s">
        <v>19</v>
      </c>
      <c r="G171" s="7" t="s">
        <v>2005</v>
      </c>
      <c r="J171" s="7" t="s">
        <v>2011</v>
      </c>
      <c r="M171" s="6">
        <v>44811</v>
      </c>
      <c r="O171" s="7" t="s">
        <v>30</v>
      </c>
      <c r="P171" s="7" t="s">
        <v>31</v>
      </c>
      <c r="Q171" s="7" t="s">
        <v>32</v>
      </c>
      <c r="R171" s="7" t="s">
        <v>23</v>
      </c>
      <c r="S171" s="7" t="s">
        <v>615</v>
      </c>
      <c r="T171" s="7" t="s">
        <v>202</v>
      </c>
      <c r="U171" s="7" t="s">
        <v>616</v>
      </c>
      <c r="V171" s="7" t="s">
        <v>266</v>
      </c>
      <c r="Y171" s="2" t="str">
        <f>HYPERLINK("https://hsdes.intel.com/resource/14013161630","14013161630")</f>
        <v>14013161630</v>
      </c>
    </row>
    <row r="172" spans="1:25" x14ac:dyDescent="0.3">
      <c r="A172" s="2" t="str">
        <f>HYPERLINK("https://hsdes.intel.com/resource/14013161629","14013161629")</f>
        <v>14013161629</v>
      </c>
      <c r="B172" s="7" t="s">
        <v>617</v>
      </c>
      <c r="C172" s="7" t="s">
        <v>2010</v>
      </c>
      <c r="D172" s="7" t="s">
        <v>263</v>
      </c>
      <c r="E172" s="7" t="s">
        <v>18</v>
      </c>
      <c r="F172" s="7" t="s">
        <v>19</v>
      </c>
      <c r="G172" s="7" t="s">
        <v>2005</v>
      </c>
      <c r="J172" s="7" t="s">
        <v>2011</v>
      </c>
      <c r="M172" s="6">
        <v>44811</v>
      </c>
      <c r="O172" s="7" t="s">
        <v>30</v>
      </c>
      <c r="P172" s="7" t="s">
        <v>31</v>
      </c>
      <c r="Q172" s="7" t="s">
        <v>32</v>
      </c>
      <c r="R172" s="7" t="s">
        <v>23</v>
      </c>
      <c r="S172" s="7" t="s">
        <v>618</v>
      </c>
      <c r="T172" s="7" t="s">
        <v>202</v>
      </c>
      <c r="U172" s="7" t="s">
        <v>619</v>
      </c>
      <c r="V172" s="7" t="s">
        <v>266</v>
      </c>
      <c r="Y172" s="2" t="str">
        <f>HYPERLINK("https://hsdes.intel.com/resource/14013161629","14013161629")</f>
        <v>14013161629</v>
      </c>
    </row>
    <row r="173" spans="1:25" x14ac:dyDescent="0.3">
      <c r="A173" s="2" t="str">
        <f>HYPERLINK("https://hsdes.intel.com/resource/14013161623","14013161623")</f>
        <v>14013161623</v>
      </c>
      <c r="B173" s="7" t="s">
        <v>620</v>
      </c>
      <c r="C173" s="7" t="s">
        <v>2010</v>
      </c>
      <c r="D173" s="7" t="s">
        <v>263</v>
      </c>
      <c r="E173" s="7" t="s">
        <v>18</v>
      </c>
      <c r="F173" s="7" t="s">
        <v>19</v>
      </c>
      <c r="G173" s="7" t="s">
        <v>2005</v>
      </c>
      <c r="J173" s="7" t="s">
        <v>2011</v>
      </c>
      <c r="M173" s="6">
        <v>44811</v>
      </c>
      <c r="O173" s="7" t="s">
        <v>30</v>
      </c>
      <c r="P173" s="7" t="s">
        <v>31</v>
      </c>
      <c r="Q173" s="7" t="s">
        <v>32</v>
      </c>
      <c r="R173" s="7" t="s">
        <v>23</v>
      </c>
      <c r="S173" s="7" t="s">
        <v>621</v>
      </c>
      <c r="T173" s="7" t="s">
        <v>202</v>
      </c>
      <c r="U173" s="7" t="s">
        <v>622</v>
      </c>
      <c r="V173" s="7" t="s">
        <v>266</v>
      </c>
      <c r="Y173" s="2" t="str">
        <f>HYPERLINK("https://hsdes.intel.com/resource/14013161623","14013161623")</f>
        <v>14013161623</v>
      </c>
    </row>
    <row r="174" spans="1:25" x14ac:dyDescent="0.3">
      <c r="A174" s="2" t="str">
        <f>HYPERLINK("https://hsdes.intel.com/resource/14013176948","14013176948")</f>
        <v>14013176948</v>
      </c>
      <c r="B174" s="7" t="s">
        <v>623</v>
      </c>
      <c r="C174" s="7" t="s">
        <v>2013</v>
      </c>
      <c r="D174" s="7" t="s">
        <v>171</v>
      </c>
      <c r="E174" s="7" t="s">
        <v>119</v>
      </c>
      <c r="F174" s="7" t="s">
        <v>19</v>
      </c>
      <c r="G174" s="7" t="s">
        <v>2005</v>
      </c>
      <c r="J174" s="7" t="s">
        <v>2011</v>
      </c>
      <c r="M174" s="6">
        <v>44812</v>
      </c>
      <c r="O174" s="7" t="s">
        <v>30</v>
      </c>
      <c r="P174" s="7" t="s">
        <v>172</v>
      </c>
      <c r="Q174" s="7" t="s">
        <v>32</v>
      </c>
      <c r="R174" s="7" t="s">
        <v>23</v>
      </c>
      <c r="S174" s="7" t="s">
        <v>624</v>
      </c>
      <c r="T174" s="7" t="s">
        <v>202</v>
      </c>
      <c r="U174" s="7" t="s">
        <v>625</v>
      </c>
      <c r="V174" s="7" t="s">
        <v>176</v>
      </c>
      <c r="Y174" s="2" t="str">
        <f>HYPERLINK("https://hsdes.intel.com/resource/14013176948","14013176948")</f>
        <v>14013176948</v>
      </c>
    </row>
    <row r="175" spans="1:25" x14ac:dyDescent="0.3">
      <c r="A175" s="2" t="str">
        <f>HYPERLINK("https://hsdes.intel.com/resource/14013164746","14013164746")</f>
        <v>14013164746</v>
      </c>
      <c r="B175" s="7" t="s">
        <v>626</v>
      </c>
      <c r="C175" s="7" t="s">
        <v>2010</v>
      </c>
      <c r="D175" s="7" t="s">
        <v>263</v>
      </c>
      <c r="E175" s="7" t="s">
        <v>18</v>
      </c>
      <c r="F175" s="7" t="s">
        <v>19</v>
      </c>
      <c r="G175" s="7" t="s">
        <v>2005</v>
      </c>
      <c r="J175" s="7" t="s">
        <v>2011</v>
      </c>
      <c r="M175" s="6">
        <v>44811</v>
      </c>
      <c r="O175" s="7" t="s">
        <v>30</v>
      </c>
      <c r="P175" s="7" t="s">
        <v>31</v>
      </c>
      <c r="Q175" s="7" t="s">
        <v>32</v>
      </c>
      <c r="R175" s="7" t="s">
        <v>23</v>
      </c>
      <c r="S175" s="7" t="s">
        <v>627</v>
      </c>
      <c r="T175" s="7" t="s">
        <v>202</v>
      </c>
      <c r="U175" s="7" t="s">
        <v>628</v>
      </c>
      <c r="V175" s="7" t="s">
        <v>266</v>
      </c>
      <c r="Y175" s="2" t="str">
        <f>HYPERLINK("https://hsdes.intel.com/resource/14013164746","14013164746")</f>
        <v>14013164746</v>
      </c>
    </row>
    <row r="176" spans="1:25" x14ac:dyDescent="0.3">
      <c r="A176" s="2" t="str">
        <f>HYPERLINK("https://hsdes.intel.com/resource/14013164753","14013164753")</f>
        <v>14013164753</v>
      </c>
      <c r="B176" s="7" t="s">
        <v>629</v>
      </c>
      <c r="C176" s="7" t="s">
        <v>2010</v>
      </c>
      <c r="D176" s="7" t="s">
        <v>263</v>
      </c>
      <c r="E176" s="7" t="s">
        <v>18</v>
      </c>
      <c r="F176" s="7" t="s">
        <v>19</v>
      </c>
      <c r="G176" s="7" t="s">
        <v>2005</v>
      </c>
      <c r="J176" s="7" t="s">
        <v>2011</v>
      </c>
      <c r="M176" s="6">
        <v>44811</v>
      </c>
      <c r="O176" s="7" t="s">
        <v>30</v>
      </c>
      <c r="P176" s="7" t="s">
        <v>31</v>
      </c>
      <c r="Q176" s="7" t="s">
        <v>32</v>
      </c>
      <c r="R176" s="7" t="s">
        <v>23</v>
      </c>
      <c r="S176" s="7" t="s">
        <v>630</v>
      </c>
      <c r="T176" s="7" t="s">
        <v>202</v>
      </c>
      <c r="U176" s="7" t="s">
        <v>631</v>
      </c>
      <c r="V176" s="7" t="s">
        <v>266</v>
      </c>
      <c r="Y176" s="5" t="str">
        <f>HYPERLINK("https://hsdes.intel.com/resource/14013164753","14013164753")</f>
        <v>14013164753</v>
      </c>
    </row>
    <row r="177" spans="1:25" x14ac:dyDescent="0.3">
      <c r="A177" s="2" t="str">
        <f>HYPERLINK("https://hsdes.intel.com/resource/14013177261","14013177261")</f>
        <v>14013177261</v>
      </c>
      <c r="B177" t="s">
        <v>632</v>
      </c>
      <c r="C177" s="7" t="s">
        <v>2010</v>
      </c>
      <c r="D177" s="7" t="s">
        <v>633</v>
      </c>
      <c r="E177" s="7" t="s">
        <v>18</v>
      </c>
      <c r="F177" s="7" t="s">
        <v>19</v>
      </c>
      <c r="G177" s="7" t="s">
        <v>2005</v>
      </c>
      <c r="J177" s="7" t="s">
        <v>2006</v>
      </c>
      <c r="M177" s="6">
        <v>44816</v>
      </c>
      <c r="O177" s="7" t="s">
        <v>20</v>
      </c>
      <c r="P177" s="7" t="s">
        <v>172</v>
      </c>
      <c r="Q177" s="7" t="s">
        <v>32</v>
      </c>
      <c r="R177" s="7" t="s">
        <v>23</v>
      </c>
      <c r="S177" s="7" t="s">
        <v>634</v>
      </c>
      <c r="T177" s="7" t="s">
        <v>202</v>
      </c>
      <c r="U177" s="7" t="s">
        <v>635</v>
      </c>
      <c r="V177" s="7" t="s">
        <v>176</v>
      </c>
      <c r="Y177" s="2" t="str">
        <f>HYPERLINK("https://hsdes.intel.com/resource/14013177261","14013177261")</f>
        <v>14013177261</v>
      </c>
    </row>
    <row r="178" spans="1:25" x14ac:dyDescent="0.3">
      <c r="A178" s="2" t="str">
        <f>HYPERLINK("https://hsdes.intel.com/resource/14013177264","14013177264")</f>
        <v>14013177264</v>
      </c>
      <c r="B178" s="7" t="s">
        <v>636</v>
      </c>
      <c r="C178" s="7" t="s">
        <v>2010</v>
      </c>
      <c r="D178" s="7" t="s">
        <v>633</v>
      </c>
      <c r="E178" s="7" t="s">
        <v>18</v>
      </c>
      <c r="F178" s="7" t="s">
        <v>19</v>
      </c>
      <c r="G178" s="7" t="s">
        <v>2005</v>
      </c>
      <c r="J178" s="7" t="s">
        <v>2006</v>
      </c>
      <c r="M178" s="6">
        <v>44816</v>
      </c>
      <c r="O178" s="7" t="s">
        <v>20</v>
      </c>
      <c r="P178" s="7" t="s">
        <v>172</v>
      </c>
      <c r="Q178" s="7" t="s">
        <v>32</v>
      </c>
      <c r="R178" s="7" t="s">
        <v>144</v>
      </c>
      <c r="S178" s="7" t="s">
        <v>637</v>
      </c>
      <c r="T178" s="7" t="s">
        <v>202</v>
      </c>
      <c r="U178" s="7" t="s">
        <v>638</v>
      </c>
      <c r="V178" s="7" t="s">
        <v>176</v>
      </c>
      <c r="Y178" s="2" t="str">
        <f>HYPERLINK("https://hsdes.intel.com/resource/14013177264","14013177264")</f>
        <v>14013177264</v>
      </c>
    </row>
    <row r="179" spans="1:25" x14ac:dyDescent="0.3">
      <c r="A179" s="2" t="str">
        <f>HYPERLINK("https://hsdes.intel.com/resource/14013177266","14013177266")</f>
        <v>14013177266</v>
      </c>
      <c r="B179" s="7" t="s">
        <v>639</v>
      </c>
      <c r="C179" s="7" t="s">
        <v>2010</v>
      </c>
      <c r="D179" s="7" t="s">
        <v>633</v>
      </c>
      <c r="E179" s="7" t="s">
        <v>18</v>
      </c>
      <c r="F179" s="7" t="s">
        <v>19</v>
      </c>
      <c r="G179" s="7" t="s">
        <v>2005</v>
      </c>
      <c r="J179" s="7" t="s">
        <v>2006</v>
      </c>
      <c r="M179" s="6">
        <v>44816</v>
      </c>
      <c r="O179" s="7" t="s">
        <v>20</v>
      </c>
      <c r="P179" s="7" t="s">
        <v>172</v>
      </c>
      <c r="Q179" s="7" t="s">
        <v>32</v>
      </c>
      <c r="R179" s="7" t="s">
        <v>144</v>
      </c>
      <c r="S179" s="7" t="s">
        <v>640</v>
      </c>
      <c r="T179" s="7" t="s">
        <v>202</v>
      </c>
      <c r="U179" s="7" t="s">
        <v>641</v>
      </c>
      <c r="V179" s="7" t="s">
        <v>176</v>
      </c>
      <c r="Y179" s="2" t="str">
        <f>HYPERLINK("https://hsdes.intel.com/resource/14013177266","14013177266")</f>
        <v>14013177266</v>
      </c>
    </row>
    <row r="180" spans="1:25" x14ac:dyDescent="0.3">
      <c r="A180" s="2" t="str">
        <f>HYPERLINK("https://hsdes.intel.com/resource/14013161490","14013161490")</f>
        <v>14013161490</v>
      </c>
      <c r="B180" s="19" t="s">
        <v>642</v>
      </c>
      <c r="C180" s="7" t="s">
        <v>2013</v>
      </c>
      <c r="D180" s="7" t="s">
        <v>396</v>
      </c>
      <c r="E180" s="7" t="s">
        <v>18</v>
      </c>
      <c r="F180" s="7" t="s">
        <v>19</v>
      </c>
      <c r="G180" s="7" t="s">
        <v>2005</v>
      </c>
      <c r="J180" s="7" t="s">
        <v>2020</v>
      </c>
      <c r="M180" s="6">
        <v>44812</v>
      </c>
      <c r="O180" s="7" t="s">
        <v>30</v>
      </c>
      <c r="P180" s="7" t="s">
        <v>143</v>
      </c>
      <c r="Q180" s="7" t="s">
        <v>32</v>
      </c>
      <c r="R180" s="7" t="s">
        <v>144</v>
      </c>
      <c r="S180" s="7" t="s">
        <v>643</v>
      </c>
      <c r="T180" s="7" t="s">
        <v>202</v>
      </c>
      <c r="U180" s="7" t="s">
        <v>644</v>
      </c>
      <c r="V180" s="7" t="s">
        <v>199</v>
      </c>
      <c r="Y180" s="23" t="str">
        <f>HYPERLINK("https://hsdes.intel.com/resource/14013161490","14013161490")</f>
        <v>14013161490</v>
      </c>
    </row>
    <row r="181" spans="1:25" x14ac:dyDescent="0.3">
      <c r="A181" s="3" t="str">
        <f>HYPERLINK("https://hsdes.intel.com/resource/14013163101","14013163101")</f>
        <v>14013163101</v>
      </c>
      <c r="B181" s="7" t="s">
        <v>645</v>
      </c>
      <c r="C181" s="7" t="s">
        <v>2013</v>
      </c>
      <c r="D181" s="7" t="s">
        <v>234</v>
      </c>
      <c r="E181" s="7" t="s">
        <v>18</v>
      </c>
      <c r="F181" s="7" t="s">
        <v>19</v>
      </c>
      <c r="G181" s="7" t="s">
        <v>2005</v>
      </c>
      <c r="J181" s="7" t="s">
        <v>1997</v>
      </c>
      <c r="M181" s="6">
        <v>44812</v>
      </c>
      <c r="O181" s="7" t="s">
        <v>30</v>
      </c>
      <c r="P181" s="7" t="s">
        <v>183</v>
      </c>
      <c r="Q181" s="7" t="s">
        <v>32</v>
      </c>
      <c r="R181" s="7" t="s">
        <v>144</v>
      </c>
      <c r="S181" s="7" t="s">
        <v>646</v>
      </c>
      <c r="T181" s="7" t="s">
        <v>202</v>
      </c>
      <c r="U181" s="7" t="s">
        <v>647</v>
      </c>
      <c r="V181" s="7" t="s">
        <v>186</v>
      </c>
      <c r="Y181" s="3" t="str">
        <f>HYPERLINK("https://hsdes.intel.com/resource/14013163101","14013163101")</f>
        <v>14013163101</v>
      </c>
    </row>
    <row r="182" spans="1:25" x14ac:dyDescent="0.3">
      <c r="A182" s="2" t="str">
        <f>HYPERLINK("https://hsdes.intel.com/resource/14013165037","14013165037")</f>
        <v>14013165037</v>
      </c>
      <c r="B182" s="7" t="s">
        <v>648</v>
      </c>
      <c r="C182" s="7" t="s">
        <v>2013</v>
      </c>
      <c r="D182" s="7" t="s">
        <v>279</v>
      </c>
      <c r="E182" s="7" t="s">
        <v>18</v>
      </c>
      <c r="F182" s="7" t="s">
        <v>19</v>
      </c>
      <c r="G182" s="7" t="s">
        <v>2005</v>
      </c>
      <c r="J182" s="7" t="s">
        <v>2020</v>
      </c>
      <c r="M182" s="6">
        <v>44812</v>
      </c>
      <c r="O182" s="7" t="s">
        <v>30</v>
      </c>
      <c r="P182" s="7" t="s">
        <v>172</v>
      </c>
      <c r="Q182" s="7" t="s">
        <v>32</v>
      </c>
      <c r="R182" s="7" t="s">
        <v>23</v>
      </c>
      <c r="S182" s="7" t="s">
        <v>649</v>
      </c>
      <c r="T182" s="7" t="s">
        <v>174</v>
      </c>
      <c r="U182" s="7" t="s">
        <v>650</v>
      </c>
      <c r="V182" s="7" t="s">
        <v>282</v>
      </c>
      <c r="Y182" s="2" t="str">
        <f>HYPERLINK("https://hsdes.intel.com/resource/14013165037","14013165037")</f>
        <v>14013165037</v>
      </c>
    </row>
    <row r="183" spans="1:25" x14ac:dyDescent="0.3">
      <c r="A183" s="5" t="str">
        <f>HYPERLINK("https://hsdes.intel.com/resource/14013174845","14013174845")</f>
        <v>14013174845</v>
      </c>
      <c r="B183" s="7" t="s">
        <v>651</v>
      </c>
      <c r="C183" s="7" t="s">
        <v>2010</v>
      </c>
      <c r="D183" s="7" t="s">
        <v>541</v>
      </c>
      <c r="E183" s="7" t="s">
        <v>18</v>
      </c>
      <c r="F183" s="7" t="s">
        <v>19</v>
      </c>
      <c r="G183" s="7" t="s">
        <v>2005</v>
      </c>
      <c r="J183" s="7" t="s">
        <v>1997</v>
      </c>
      <c r="M183" s="6">
        <v>44812</v>
      </c>
      <c r="O183" s="7" t="s">
        <v>30</v>
      </c>
      <c r="P183" s="7" t="s">
        <v>183</v>
      </c>
      <c r="Q183" s="7" t="s">
        <v>32</v>
      </c>
      <c r="R183" s="7" t="s">
        <v>144</v>
      </c>
      <c r="S183" s="7" t="s">
        <v>652</v>
      </c>
      <c r="T183" s="7" t="s">
        <v>174</v>
      </c>
      <c r="U183" s="7" t="s">
        <v>653</v>
      </c>
      <c r="V183" s="7" t="s">
        <v>186</v>
      </c>
      <c r="Y183" s="5" t="str">
        <f>HYPERLINK("https://hsdes.intel.com/resource/14013174845","14013174845")</f>
        <v>14013174845</v>
      </c>
    </row>
    <row r="184" spans="1:25" x14ac:dyDescent="0.3">
      <c r="A184" s="2" t="str">
        <f>HYPERLINK("https://hsdes.intel.com/resource/14013177900","14013177900")</f>
        <v>14013177900</v>
      </c>
      <c r="B184" s="7" t="s">
        <v>654</v>
      </c>
      <c r="C184" s="7" t="s">
        <v>1961</v>
      </c>
      <c r="D184" s="7" t="s">
        <v>171</v>
      </c>
      <c r="E184" s="7" t="s">
        <v>18</v>
      </c>
      <c r="F184" s="7" t="s">
        <v>19</v>
      </c>
      <c r="G184" s="7" t="s">
        <v>1989</v>
      </c>
      <c r="J184" s="7" t="s">
        <v>2016</v>
      </c>
      <c r="L184" s="7" t="s">
        <v>655</v>
      </c>
      <c r="M184" s="6"/>
      <c r="O184" s="7" t="s">
        <v>30</v>
      </c>
      <c r="P184" s="7" t="s">
        <v>172</v>
      </c>
      <c r="Q184" s="7" t="s">
        <v>32</v>
      </c>
      <c r="R184" s="7" t="s">
        <v>144</v>
      </c>
      <c r="S184" s="7" t="s">
        <v>656</v>
      </c>
      <c r="T184" s="7" t="s">
        <v>174</v>
      </c>
      <c r="U184" s="7" t="s">
        <v>657</v>
      </c>
      <c r="V184" s="7" t="s">
        <v>176</v>
      </c>
      <c r="Y184" s="2" t="str">
        <f>HYPERLINK("https://hsdes.intel.com/resource/14013177900","14013177900")</f>
        <v>14013177900</v>
      </c>
    </row>
    <row r="185" spans="1:25" x14ac:dyDescent="0.3">
      <c r="A185" s="2" t="str">
        <f>HYPERLINK("https://hsdes.intel.com/resource/14013174763","14013174763")</f>
        <v>14013174763</v>
      </c>
      <c r="B185" s="7" t="s">
        <v>658</v>
      </c>
      <c r="C185" s="7" t="s">
        <v>2013</v>
      </c>
      <c r="D185" s="7" t="s">
        <v>541</v>
      </c>
      <c r="E185" s="7" t="s">
        <v>18</v>
      </c>
      <c r="F185" s="7" t="s">
        <v>19</v>
      </c>
      <c r="G185" s="7" t="s">
        <v>2005</v>
      </c>
      <c r="J185" s="7" t="s">
        <v>1997</v>
      </c>
      <c r="M185" s="6">
        <v>44812</v>
      </c>
      <c r="O185" s="7" t="s">
        <v>30</v>
      </c>
      <c r="P185" s="7" t="s">
        <v>183</v>
      </c>
      <c r="Q185" s="7" t="s">
        <v>32</v>
      </c>
      <c r="R185" s="7" t="s">
        <v>144</v>
      </c>
      <c r="S185" s="7" t="s">
        <v>659</v>
      </c>
      <c r="T185" s="7" t="s">
        <v>174</v>
      </c>
      <c r="U185" s="7" t="s">
        <v>660</v>
      </c>
      <c r="V185" s="7" t="s">
        <v>186</v>
      </c>
      <c r="Y185" s="2" t="str">
        <f>HYPERLINK("https://hsdes.intel.com/resource/14013174763","14013174763")</f>
        <v>14013174763</v>
      </c>
    </row>
    <row r="186" spans="1:25" x14ac:dyDescent="0.3">
      <c r="A186" s="2" t="str">
        <f>HYPERLINK("https://hsdes.intel.com/resource/14013182569","14013182569")</f>
        <v>14013182569</v>
      </c>
      <c r="B186" s="7" t="s">
        <v>661</v>
      </c>
      <c r="C186" s="7" t="s">
        <v>2010</v>
      </c>
      <c r="D186" s="7" t="s">
        <v>135</v>
      </c>
      <c r="E186" s="7" t="s">
        <v>18</v>
      </c>
      <c r="F186" s="7" t="s">
        <v>19</v>
      </c>
      <c r="G186" s="7" t="s">
        <v>2005</v>
      </c>
      <c r="J186" s="7" t="s">
        <v>2011</v>
      </c>
      <c r="M186" s="6">
        <v>44811</v>
      </c>
      <c r="O186" s="7" t="s">
        <v>101</v>
      </c>
      <c r="P186" s="7" t="s">
        <v>75</v>
      </c>
      <c r="Q186" s="7" t="s">
        <v>32</v>
      </c>
      <c r="R186" s="7" t="s">
        <v>23</v>
      </c>
      <c r="S186" s="7" t="s">
        <v>662</v>
      </c>
      <c r="T186" s="7" t="s">
        <v>240</v>
      </c>
      <c r="U186" s="7" t="s">
        <v>663</v>
      </c>
      <c r="V186" s="7" t="s">
        <v>139</v>
      </c>
      <c r="Y186" s="2" t="str">
        <f>HYPERLINK("https://hsdes.intel.com/resource/14013182569","14013182569")</f>
        <v>14013182569</v>
      </c>
    </row>
    <row r="187" spans="1:25" x14ac:dyDescent="0.3">
      <c r="A187" s="2" t="str">
        <f>HYPERLINK("https://hsdes.intel.com/resource/14013160614","14013160614")</f>
        <v>14013160614</v>
      </c>
      <c r="B187" s="7" t="s">
        <v>664</v>
      </c>
      <c r="C187" s="7" t="s">
        <v>2010</v>
      </c>
      <c r="D187" s="7" t="s">
        <v>263</v>
      </c>
      <c r="E187" s="7" t="s">
        <v>18</v>
      </c>
      <c r="F187" s="7" t="s">
        <v>19</v>
      </c>
      <c r="G187" s="7" t="s">
        <v>2005</v>
      </c>
      <c r="H187" s="19"/>
      <c r="J187" s="7" t="s">
        <v>2011</v>
      </c>
      <c r="M187" s="6">
        <v>44811</v>
      </c>
      <c r="O187" s="7" t="s">
        <v>30</v>
      </c>
      <c r="P187" s="7" t="s">
        <v>31</v>
      </c>
      <c r="Q187" s="7" t="s">
        <v>32</v>
      </c>
      <c r="R187" s="7" t="s">
        <v>23</v>
      </c>
      <c r="S187" s="7" t="s">
        <v>665</v>
      </c>
      <c r="T187" s="7" t="s">
        <v>202</v>
      </c>
      <c r="U187" s="7" t="s">
        <v>666</v>
      </c>
      <c r="V187" s="7" t="s">
        <v>266</v>
      </c>
      <c r="Y187" s="2" t="str">
        <f>HYPERLINK("https://hsdes.intel.com/resource/14013160614","14013160614")</f>
        <v>14013160614</v>
      </c>
    </row>
    <row r="188" spans="1:25" x14ac:dyDescent="0.3">
      <c r="A188" s="2" t="str">
        <f>HYPERLINK("https://hsdes.intel.com/resource/14013161693","14013161693")</f>
        <v>14013161693</v>
      </c>
      <c r="B188" s="7" t="s">
        <v>667</v>
      </c>
      <c r="C188" s="7" t="s">
        <v>2010</v>
      </c>
      <c r="D188" s="7" t="s">
        <v>263</v>
      </c>
      <c r="E188" s="7" t="s">
        <v>18</v>
      </c>
      <c r="F188" s="7" t="s">
        <v>19</v>
      </c>
      <c r="G188" s="7" t="s">
        <v>2005</v>
      </c>
      <c r="J188" s="7" t="s">
        <v>2011</v>
      </c>
      <c r="M188" s="6">
        <v>44811</v>
      </c>
      <c r="O188" s="7" t="s">
        <v>30</v>
      </c>
      <c r="P188" s="7" t="s">
        <v>31</v>
      </c>
      <c r="Q188" s="7" t="s">
        <v>32</v>
      </c>
      <c r="R188" s="7" t="s">
        <v>23</v>
      </c>
      <c r="S188" s="7" t="s">
        <v>668</v>
      </c>
      <c r="T188" s="7" t="s">
        <v>202</v>
      </c>
      <c r="U188" s="7" t="s">
        <v>669</v>
      </c>
      <c r="V188" s="7" t="s">
        <v>266</v>
      </c>
      <c r="Y188" s="2" t="str">
        <f>HYPERLINK("https://hsdes.intel.com/resource/14013161693","14013161693")</f>
        <v>14013161693</v>
      </c>
    </row>
    <row r="189" spans="1:25" x14ac:dyDescent="0.3">
      <c r="A189" s="2" t="str">
        <f>HYPERLINK("https://hsdes.intel.com/resource/14013115489","14013115489")</f>
        <v>14013115489</v>
      </c>
      <c r="B189" s="7" t="s">
        <v>670</v>
      </c>
      <c r="C189" s="7" t="s">
        <v>2010</v>
      </c>
      <c r="D189" s="7" t="s">
        <v>74</v>
      </c>
      <c r="E189" s="7" t="s">
        <v>18</v>
      </c>
      <c r="F189" s="7" t="s">
        <v>19</v>
      </c>
      <c r="G189" s="7" t="s">
        <v>2005</v>
      </c>
      <c r="J189" s="7" t="s">
        <v>2017</v>
      </c>
      <c r="M189" s="6">
        <v>44811</v>
      </c>
      <c r="O189" s="7" t="s">
        <v>30</v>
      </c>
      <c r="P189" s="7" t="s">
        <v>75</v>
      </c>
      <c r="Q189" s="7" t="s">
        <v>22</v>
      </c>
      <c r="R189" s="7" t="s">
        <v>23</v>
      </c>
      <c r="S189" s="7" t="s">
        <v>671</v>
      </c>
      <c r="T189" s="7" t="s">
        <v>189</v>
      </c>
      <c r="U189" s="7" t="s">
        <v>672</v>
      </c>
      <c r="V189" s="7" t="s">
        <v>78</v>
      </c>
      <c r="Y189" s="2" t="str">
        <f>HYPERLINK("https://hsdes.intel.com/resource/14013115489","14013115489")</f>
        <v>14013115489</v>
      </c>
    </row>
    <row r="190" spans="1:25" x14ac:dyDescent="0.3">
      <c r="A190" s="2" t="str">
        <f>HYPERLINK("https://hsdes.intel.com/resource/14013163449","14013163449")</f>
        <v>14013163449</v>
      </c>
      <c r="B190" s="7" t="s">
        <v>673</v>
      </c>
      <c r="C190" s="7" t="s">
        <v>2010</v>
      </c>
      <c r="D190" s="7" t="s">
        <v>17</v>
      </c>
      <c r="E190" s="7" t="s">
        <v>18</v>
      </c>
      <c r="F190" s="7" t="s">
        <v>19</v>
      </c>
      <c r="G190" s="7" t="s">
        <v>2005</v>
      </c>
      <c r="J190" s="7" t="s">
        <v>2011</v>
      </c>
      <c r="M190" s="6">
        <v>44813</v>
      </c>
      <c r="N190" s="6"/>
      <c r="O190" s="7" t="s">
        <v>101</v>
      </c>
      <c r="P190" s="7" t="s">
        <v>21</v>
      </c>
      <c r="Q190" s="7" t="s">
        <v>32</v>
      </c>
      <c r="R190" s="7" t="s">
        <v>23</v>
      </c>
      <c r="S190" s="7" t="s">
        <v>674</v>
      </c>
      <c r="T190" s="7" t="s">
        <v>355</v>
      </c>
      <c r="U190" s="7" t="s">
        <v>675</v>
      </c>
      <c r="V190" s="7" t="s">
        <v>27</v>
      </c>
      <c r="Y190" s="5" t="str">
        <f>HYPERLINK("https://hsdes.intel.com/resource/14013163449","14013163449")</f>
        <v>14013163449</v>
      </c>
    </row>
    <row r="191" spans="1:25" x14ac:dyDescent="0.3">
      <c r="A191" s="2" t="str">
        <f>HYPERLINK("https://hsdes.intel.com/resource/14013115165","14013115165")</f>
        <v>14013115165</v>
      </c>
      <c r="B191" s="7" t="s">
        <v>676</v>
      </c>
      <c r="C191" s="7" t="s">
        <v>2013</v>
      </c>
      <c r="D191" s="7" t="s">
        <v>253</v>
      </c>
      <c r="E191" s="7" t="s">
        <v>18</v>
      </c>
      <c r="F191" s="7" t="s">
        <v>19</v>
      </c>
      <c r="G191" s="7" t="s">
        <v>2005</v>
      </c>
      <c r="J191" s="7" t="s">
        <v>2016</v>
      </c>
      <c r="M191" s="6">
        <v>44811</v>
      </c>
      <c r="O191" s="7" t="s">
        <v>30</v>
      </c>
      <c r="P191" s="7" t="s">
        <v>160</v>
      </c>
      <c r="Q191" s="7" t="s">
        <v>22</v>
      </c>
      <c r="R191" s="7" t="s">
        <v>23</v>
      </c>
      <c r="S191" s="7" t="s">
        <v>677</v>
      </c>
      <c r="T191" s="7" t="s">
        <v>202</v>
      </c>
      <c r="U191" s="7" t="s">
        <v>678</v>
      </c>
      <c r="V191" s="7" t="s">
        <v>163</v>
      </c>
      <c r="Y191" s="2" t="str">
        <f>HYPERLINK("https://hsdes.intel.com/resource/14013115165","14013115165")</f>
        <v>14013115165</v>
      </c>
    </row>
    <row r="192" spans="1:25" x14ac:dyDescent="0.3">
      <c r="A192" s="2" t="str">
        <f>HYPERLINK("https://hsdes.intel.com/resource/14013160620","14013160620")</f>
        <v>14013160620</v>
      </c>
      <c r="B192" s="7" t="s">
        <v>679</v>
      </c>
      <c r="C192" s="7" t="s">
        <v>1961</v>
      </c>
      <c r="D192" s="7" t="s">
        <v>263</v>
      </c>
      <c r="E192" s="7" t="s">
        <v>18</v>
      </c>
      <c r="F192" s="7" t="s">
        <v>19</v>
      </c>
      <c r="G192" s="7" t="s">
        <v>1989</v>
      </c>
      <c r="J192" s="7" t="s">
        <v>2011</v>
      </c>
      <c r="L192" s="7" t="s">
        <v>680</v>
      </c>
      <c r="M192" s="6"/>
      <c r="O192" s="7" t="s">
        <v>30</v>
      </c>
      <c r="P192" s="7" t="s">
        <v>31</v>
      </c>
      <c r="Q192" s="7" t="s">
        <v>32</v>
      </c>
      <c r="R192" s="7" t="s">
        <v>144</v>
      </c>
      <c r="S192" s="7" t="s">
        <v>681</v>
      </c>
      <c r="T192" s="7" t="s">
        <v>202</v>
      </c>
      <c r="U192" s="7" t="s">
        <v>682</v>
      </c>
      <c r="V192" s="7" t="s">
        <v>266</v>
      </c>
      <c r="Y192" s="2" t="str">
        <f>HYPERLINK("https://hsdes.intel.com/resource/14013160620","14013160620")</f>
        <v>14013160620</v>
      </c>
    </row>
    <row r="193" spans="1:25" x14ac:dyDescent="0.3">
      <c r="A193" s="2" t="str">
        <f>HYPERLINK("https://hsdes.intel.com/resource/14013160613","14013160613")</f>
        <v>14013160613</v>
      </c>
      <c r="B193" s="7" t="s">
        <v>683</v>
      </c>
      <c r="C193" s="7" t="s">
        <v>1961</v>
      </c>
      <c r="D193" s="7" t="s">
        <v>263</v>
      </c>
      <c r="E193" s="7" t="s">
        <v>18</v>
      </c>
      <c r="F193" s="7" t="s">
        <v>19</v>
      </c>
      <c r="G193" s="7" t="s">
        <v>1989</v>
      </c>
      <c r="J193" s="7" t="s">
        <v>2011</v>
      </c>
      <c r="L193" s="7" t="s">
        <v>680</v>
      </c>
      <c r="M193" s="6"/>
      <c r="O193" s="7" t="s">
        <v>30</v>
      </c>
      <c r="P193" s="7" t="s">
        <v>31</v>
      </c>
      <c r="Q193" s="7" t="s">
        <v>32</v>
      </c>
      <c r="R193" s="7" t="s">
        <v>144</v>
      </c>
      <c r="S193" s="7" t="s">
        <v>684</v>
      </c>
      <c r="T193" s="7" t="s">
        <v>202</v>
      </c>
      <c r="U193" s="7" t="s">
        <v>685</v>
      </c>
      <c r="V193" s="7" t="s">
        <v>266</v>
      </c>
      <c r="Y193" s="2" t="str">
        <f>HYPERLINK("https://hsdes.intel.com/resource/14013160613","14013160613")</f>
        <v>14013160613</v>
      </c>
    </row>
    <row r="194" spans="1:25" x14ac:dyDescent="0.3">
      <c r="A194" s="2" t="str">
        <f>HYPERLINK("https://hsdes.intel.com/resource/14013179479","14013179479")</f>
        <v>14013179479</v>
      </c>
      <c r="B194" s="7" t="s">
        <v>686</v>
      </c>
      <c r="C194" s="7" t="s">
        <v>1961</v>
      </c>
      <c r="D194" s="7" t="s">
        <v>263</v>
      </c>
      <c r="E194" s="7" t="s">
        <v>18</v>
      </c>
      <c r="F194" s="7" t="s">
        <v>19</v>
      </c>
      <c r="G194" s="7" t="s">
        <v>1989</v>
      </c>
      <c r="J194" s="7" t="s">
        <v>2011</v>
      </c>
      <c r="L194" s="7" t="s">
        <v>680</v>
      </c>
      <c r="M194" s="6"/>
      <c r="O194" s="7" t="s">
        <v>101</v>
      </c>
      <c r="P194" s="7" t="s">
        <v>31</v>
      </c>
      <c r="Q194" s="7" t="s">
        <v>32</v>
      </c>
      <c r="R194" s="7" t="s">
        <v>144</v>
      </c>
      <c r="S194" s="7" t="s">
        <v>687</v>
      </c>
      <c r="T194" s="7" t="s">
        <v>202</v>
      </c>
      <c r="U194" s="7" t="s">
        <v>688</v>
      </c>
      <c r="V194" s="7" t="s">
        <v>266</v>
      </c>
      <c r="Y194" s="2" t="str">
        <f>HYPERLINK("https://hsdes.intel.com/resource/14013179479","14013179479")</f>
        <v>14013179479</v>
      </c>
    </row>
    <row r="195" spans="1:25" x14ac:dyDescent="0.3">
      <c r="A195" s="2" t="str">
        <f>HYPERLINK("https://hsdes.intel.com/resource/14013165526","14013165526")</f>
        <v>14013165526</v>
      </c>
      <c r="B195" s="7" t="s">
        <v>689</v>
      </c>
      <c r="C195" s="7" t="s">
        <v>2013</v>
      </c>
      <c r="D195" s="7" t="s">
        <v>253</v>
      </c>
      <c r="E195" s="7" t="s">
        <v>18</v>
      </c>
      <c r="F195" s="7" t="s">
        <v>19</v>
      </c>
      <c r="G195" s="7" t="s">
        <v>2005</v>
      </c>
      <c r="J195" s="7" t="s">
        <v>2016</v>
      </c>
      <c r="M195" s="6">
        <v>44811</v>
      </c>
      <c r="O195" s="7" t="s">
        <v>30</v>
      </c>
      <c r="P195" s="7" t="s">
        <v>160</v>
      </c>
      <c r="Q195" s="7" t="s">
        <v>32</v>
      </c>
      <c r="R195" s="7" t="s">
        <v>23</v>
      </c>
      <c r="S195" s="7" t="s">
        <v>690</v>
      </c>
      <c r="T195" s="7" t="s">
        <v>202</v>
      </c>
      <c r="U195" s="7" t="s">
        <v>691</v>
      </c>
      <c r="V195" s="7" t="s">
        <v>163</v>
      </c>
      <c r="Y195" s="2" t="str">
        <f>HYPERLINK("https://hsdes.intel.com/resource/14013165526","14013165526")</f>
        <v>14013165526</v>
      </c>
    </row>
    <row r="196" spans="1:25" x14ac:dyDescent="0.3">
      <c r="A196" s="2" t="str">
        <f>HYPERLINK("https://hsdes.intel.com/resource/14013182324","14013182324")</f>
        <v>14013182324</v>
      </c>
      <c r="B196" s="7" t="s">
        <v>692</v>
      </c>
      <c r="C196" s="7" t="s">
        <v>2013</v>
      </c>
      <c r="D196" s="7" t="s">
        <v>17</v>
      </c>
      <c r="E196" s="7" t="s">
        <v>18</v>
      </c>
      <c r="F196" s="7" t="s">
        <v>19</v>
      </c>
      <c r="G196" s="7" t="s">
        <v>2005</v>
      </c>
      <c r="J196" s="7" t="s">
        <v>2016</v>
      </c>
      <c r="M196" s="6">
        <v>44811</v>
      </c>
      <c r="O196" s="7" t="s">
        <v>30</v>
      </c>
      <c r="P196" s="7" t="s">
        <v>21</v>
      </c>
      <c r="Q196" s="7" t="s">
        <v>32</v>
      </c>
      <c r="R196" s="7" t="s">
        <v>23</v>
      </c>
      <c r="S196" s="7" t="s">
        <v>693</v>
      </c>
      <c r="T196" s="7" t="s">
        <v>127</v>
      </c>
      <c r="U196" s="7" t="s">
        <v>694</v>
      </c>
      <c r="V196" s="7" t="s">
        <v>163</v>
      </c>
      <c r="Y196" s="2" t="str">
        <f>HYPERLINK("https://hsdes.intel.com/resource/14013182324","14013182324")</f>
        <v>14013182324</v>
      </c>
    </row>
    <row r="197" spans="1:25" x14ac:dyDescent="0.3">
      <c r="A197" s="5" t="str">
        <f>HYPERLINK("https://hsdes.intel.com/resource/14013163080","14013163080")</f>
        <v>14013163080</v>
      </c>
      <c r="B197" s="7" t="s">
        <v>695</v>
      </c>
      <c r="C197" s="7" t="s">
        <v>2010</v>
      </c>
      <c r="D197" s="7" t="s">
        <v>573</v>
      </c>
      <c r="E197" s="7" t="s">
        <v>18</v>
      </c>
      <c r="F197" s="7" t="s">
        <v>19</v>
      </c>
      <c r="G197" s="7" t="s">
        <v>2005</v>
      </c>
      <c r="J197" s="7" t="s">
        <v>2006</v>
      </c>
      <c r="L197" s="6"/>
      <c r="M197" s="6">
        <v>44816</v>
      </c>
      <c r="O197" s="7" t="s">
        <v>20</v>
      </c>
      <c r="P197" s="7" t="s">
        <v>31</v>
      </c>
      <c r="Q197" s="7" t="s">
        <v>32</v>
      </c>
      <c r="R197" s="7" t="s">
        <v>23</v>
      </c>
      <c r="S197" s="7" t="s">
        <v>696</v>
      </c>
      <c r="T197" s="7" t="s">
        <v>697</v>
      </c>
      <c r="U197" s="7" t="s">
        <v>698</v>
      </c>
      <c r="V197" s="7" t="s">
        <v>36</v>
      </c>
      <c r="Y197" s="2" t="str">
        <f>HYPERLINK("https://hsdes.intel.com/resource/14013163080","14013163080")</f>
        <v>14013163080</v>
      </c>
    </row>
    <row r="198" spans="1:25" x14ac:dyDescent="0.3">
      <c r="A198" s="5" t="str">
        <f>HYPERLINK("https://hsdes.intel.com/resource/14013159015","14013159015")</f>
        <v>14013159015</v>
      </c>
      <c r="B198" s="7" t="s">
        <v>699</v>
      </c>
      <c r="C198" s="7" t="s">
        <v>2013</v>
      </c>
      <c r="D198" s="7" t="s">
        <v>279</v>
      </c>
      <c r="E198" s="7" t="s">
        <v>18</v>
      </c>
      <c r="F198" s="7" t="s">
        <v>19</v>
      </c>
      <c r="G198" s="7" t="s">
        <v>2005</v>
      </c>
      <c r="J198" s="7" t="s">
        <v>2006</v>
      </c>
      <c r="M198" s="6">
        <v>44811</v>
      </c>
      <c r="O198" s="7" t="s">
        <v>30</v>
      </c>
      <c r="P198" s="7" t="s">
        <v>172</v>
      </c>
      <c r="Q198" s="7" t="s">
        <v>32</v>
      </c>
      <c r="R198" s="7" t="s">
        <v>23</v>
      </c>
      <c r="S198" s="7" t="s">
        <v>700</v>
      </c>
      <c r="T198" s="7" t="s">
        <v>701</v>
      </c>
      <c r="U198" s="7" t="s">
        <v>702</v>
      </c>
      <c r="V198" s="7" t="s">
        <v>282</v>
      </c>
      <c r="Y198" s="2" t="str">
        <f>HYPERLINK("https://hsdes.intel.com/resource/14013159015","14013159015")</f>
        <v>14013159015</v>
      </c>
    </row>
    <row r="199" spans="1:25" x14ac:dyDescent="0.3">
      <c r="A199" s="5" t="str">
        <f>HYPERLINK("https://hsdes.intel.com/resource/14013157183","14013157183")</f>
        <v>14013157183</v>
      </c>
      <c r="B199" s="7" t="s">
        <v>703</v>
      </c>
      <c r="C199" s="7" t="s">
        <v>2013</v>
      </c>
      <c r="D199" s="7" t="s">
        <v>279</v>
      </c>
      <c r="E199" s="7" t="s">
        <v>18</v>
      </c>
      <c r="F199" s="7" t="s">
        <v>19</v>
      </c>
      <c r="G199" s="7" t="s">
        <v>2005</v>
      </c>
      <c r="J199" s="7" t="s">
        <v>2006</v>
      </c>
      <c r="M199" s="6">
        <v>44811</v>
      </c>
      <c r="O199" s="7" t="s">
        <v>101</v>
      </c>
      <c r="P199" s="7" t="s">
        <v>172</v>
      </c>
      <c r="Q199" s="7" t="s">
        <v>32</v>
      </c>
      <c r="R199" s="7" t="s">
        <v>23</v>
      </c>
      <c r="S199" s="7" t="s">
        <v>704</v>
      </c>
      <c r="T199" s="7" t="s">
        <v>43</v>
      </c>
      <c r="U199" s="7" t="s">
        <v>705</v>
      </c>
      <c r="V199" s="7" t="s">
        <v>282</v>
      </c>
      <c r="Y199" s="2" t="str">
        <f>HYPERLINK("https://hsdes.intel.com/resource/14013157183","14013157183")</f>
        <v>14013157183</v>
      </c>
    </row>
    <row r="200" spans="1:25" x14ac:dyDescent="0.3">
      <c r="A200" s="5" t="str">
        <f>HYPERLINK("https://hsdes.intel.com/resource/14013157534","14013157534")</f>
        <v>14013157534</v>
      </c>
      <c r="B200" s="7" t="s">
        <v>706</v>
      </c>
      <c r="C200" s="7" t="s">
        <v>2013</v>
      </c>
      <c r="D200" s="7" t="s">
        <v>279</v>
      </c>
      <c r="E200" s="7" t="s">
        <v>18</v>
      </c>
      <c r="F200" s="7" t="s">
        <v>19</v>
      </c>
      <c r="G200" s="7" t="s">
        <v>2005</v>
      </c>
      <c r="J200" s="7" t="s">
        <v>2006</v>
      </c>
      <c r="M200" s="6">
        <v>44811</v>
      </c>
      <c r="O200" s="7" t="s">
        <v>30</v>
      </c>
      <c r="P200" s="7" t="s">
        <v>172</v>
      </c>
      <c r="Q200" s="7" t="s">
        <v>32</v>
      </c>
      <c r="R200" s="7" t="s">
        <v>23</v>
      </c>
      <c r="S200" s="7" t="s">
        <v>707</v>
      </c>
      <c r="T200" s="7" t="s">
        <v>43</v>
      </c>
      <c r="U200" s="7" t="s">
        <v>708</v>
      </c>
      <c r="V200" s="7" t="s">
        <v>282</v>
      </c>
      <c r="Y200" s="5" t="str">
        <f>HYPERLINK("https://hsdes.intel.com/resource/14013157534","14013157534")</f>
        <v>14013157534</v>
      </c>
    </row>
    <row r="201" spans="1:25" x14ac:dyDescent="0.3">
      <c r="A201" s="5" t="str">
        <f>HYPERLINK("https://hsdes.intel.com/resource/16014811724","16014811724")</f>
        <v>16014811724</v>
      </c>
      <c r="B201" s="19" t="s">
        <v>709</v>
      </c>
      <c r="C201" s="7" t="s">
        <v>2013</v>
      </c>
      <c r="D201" s="7" t="s">
        <v>541</v>
      </c>
      <c r="E201" s="7" t="s">
        <v>18</v>
      </c>
      <c r="F201" s="7" t="s">
        <v>19</v>
      </c>
      <c r="G201" s="7" t="s">
        <v>2005</v>
      </c>
      <c r="J201" s="7" t="s">
        <v>1997</v>
      </c>
      <c r="L201" s="7" t="s">
        <v>2021</v>
      </c>
      <c r="M201" s="6">
        <v>44812</v>
      </c>
      <c r="O201" s="7" t="s">
        <v>101</v>
      </c>
      <c r="P201" s="7" t="s">
        <v>183</v>
      </c>
      <c r="Q201" s="7" t="s">
        <v>32</v>
      </c>
      <c r="R201" s="7" t="s">
        <v>144</v>
      </c>
      <c r="S201" s="7" t="s">
        <v>710</v>
      </c>
      <c r="T201" s="7" t="s">
        <v>174</v>
      </c>
      <c r="U201" s="7" t="s">
        <v>711</v>
      </c>
      <c r="V201" s="7" t="s">
        <v>186</v>
      </c>
      <c r="Y201" s="2" t="str">
        <f>HYPERLINK("https://hsdes.intel.com/resource/16014811724","16014811724")</f>
        <v>16014811724</v>
      </c>
    </row>
    <row r="202" spans="1:25" x14ac:dyDescent="0.3">
      <c r="A202" s="5" t="str">
        <f>HYPERLINK("https://hsdes.intel.com/resource/14013185407","14013185407")</f>
        <v>14013185407</v>
      </c>
      <c r="B202" s="7" t="s">
        <v>712</v>
      </c>
      <c r="C202" s="7" t="s">
        <v>2010</v>
      </c>
      <c r="D202" s="7" t="s">
        <v>545</v>
      </c>
      <c r="E202" s="7" t="s">
        <v>18</v>
      </c>
      <c r="F202" s="7" t="s">
        <v>19</v>
      </c>
      <c r="G202" s="7" t="s">
        <v>2005</v>
      </c>
      <c r="J202" s="7" t="s">
        <v>1996</v>
      </c>
      <c r="M202" s="6">
        <v>44816</v>
      </c>
      <c r="O202" s="7" t="s">
        <v>101</v>
      </c>
      <c r="P202" s="7" t="s">
        <v>21</v>
      </c>
      <c r="Q202" s="7" t="s">
        <v>32</v>
      </c>
      <c r="R202" s="7" t="s">
        <v>23</v>
      </c>
      <c r="S202" s="7" t="s">
        <v>713</v>
      </c>
      <c r="T202" s="7" t="s">
        <v>167</v>
      </c>
      <c r="U202" s="7" t="s">
        <v>714</v>
      </c>
      <c r="V202" s="7" t="s">
        <v>169</v>
      </c>
      <c r="Y202" s="2" t="str">
        <f>HYPERLINK("https://hsdes.intel.com/resource/14013185407","14013185407")</f>
        <v>14013185407</v>
      </c>
    </row>
    <row r="203" spans="1:25" x14ac:dyDescent="0.3">
      <c r="A203" s="5" t="str">
        <f>HYPERLINK("https://hsdes.intel.com/resource/14013184108","14013184108")</f>
        <v>14013184108</v>
      </c>
      <c r="B203" s="7" t="s">
        <v>715</v>
      </c>
      <c r="C203" s="7" t="s">
        <v>2010</v>
      </c>
      <c r="D203" s="7" t="s">
        <v>545</v>
      </c>
      <c r="E203" s="7" t="s">
        <v>18</v>
      </c>
      <c r="F203" s="7" t="s">
        <v>19</v>
      </c>
      <c r="G203" s="7" t="s">
        <v>2005</v>
      </c>
      <c r="J203" s="7" t="s">
        <v>2023</v>
      </c>
      <c r="M203" s="6">
        <v>44812</v>
      </c>
      <c r="O203" s="7" t="s">
        <v>101</v>
      </c>
      <c r="P203" s="7" t="s">
        <v>21</v>
      </c>
      <c r="Q203" s="7" t="s">
        <v>32</v>
      </c>
      <c r="R203" s="7" t="s">
        <v>23</v>
      </c>
      <c r="S203" s="7" t="s">
        <v>716</v>
      </c>
      <c r="T203" s="7" t="s">
        <v>167</v>
      </c>
      <c r="U203" s="7" t="s">
        <v>717</v>
      </c>
      <c r="V203" s="7" t="s">
        <v>169</v>
      </c>
      <c r="Y203" s="2" t="str">
        <f>HYPERLINK("https://hsdes.intel.com/resource/14013184108","14013184108")</f>
        <v>14013184108</v>
      </c>
    </row>
    <row r="204" spans="1:25" x14ac:dyDescent="0.3">
      <c r="A204" s="5" t="str">
        <f>HYPERLINK("https://hsdes.intel.com/resource/14013185837","14013185837")</f>
        <v>14013185837</v>
      </c>
      <c r="B204" s="7" t="s">
        <v>718</v>
      </c>
      <c r="C204" s="7" t="s">
        <v>2010</v>
      </c>
      <c r="D204" s="7" t="s">
        <v>545</v>
      </c>
      <c r="E204" s="7" t="s">
        <v>18</v>
      </c>
      <c r="F204" s="7" t="s">
        <v>19</v>
      </c>
      <c r="G204" s="7" t="s">
        <v>2005</v>
      </c>
      <c r="J204" s="7" t="s">
        <v>1996</v>
      </c>
      <c r="M204" s="6">
        <v>44816</v>
      </c>
      <c r="O204" s="7" t="s">
        <v>101</v>
      </c>
      <c r="P204" s="7" t="s">
        <v>21</v>
      </c>
      <c r="Q204" s="7" t="s">
        <v>32</v>
      </c>
      <c r="R204" s="7" t="s">
        <v>23</v>
      </c>
      <c r="S204" s="7" t="s">
        <v>719</v>
      </c>
      <c r="T204" s="7" t="s">
        <v>167</v>
      </c>
      <c r="U204" s="7" t="s">
        <v>720</v>
      </c>
      <c r="V204" s="7" t="s">
        <v>169</v>
      </c>
      <c r="Y204" s="2" t="str">
        <f>HYPERLINK("https://hsdes.intel.com/resource/14013185837","14013185837")</f>
        <v>14013185837</v>
      </c>
    </row>
    <row r="205" spans="1:25" x14ac:dyDescent="0.3">
      <c r="A205" s="5" t="str">
        <f>HYPERLINK("https://hsdes.intel.com/resource/14013184100","14013184100")</f>
        <v>14013184100</v>
      </c>
      <c r="B205" s="7" t="s">
        <v>721</v>
      </c>
      <c r="C205" s="7" t="s">
        <v>2010</v>
      </c>
      <c r="D205" s="7" t="s">
        <v>545</v>
      </c>
      <c r="E205" s="7" t="s">
        <v>18</v>
      </c>
      <c r="F205" s="7" t="s">
        <v>19</v>
      </c>
      <c r="G205" s="7" t="s">
        <v>2005</v>
      </c>
      <c r="J205" s="7" t="s">
        <v>1997</v>
      </c>
      <c r="M205" s="6">
        <v>44816</v>
      </c>
      <c r="O205" s="7" t="s">
        <v>30</v>
      </c>
      <c r="P205" s="7" t="s">
        <v>21</v>
      </c>
      <c r="Q205" s="7" t="s">
        <v>32</v>
      </c>
      <c r="R205" s="7" t="s">
        <v>23</v>
      </c>
      <c r="S205" s="7" t="s">
        <v>722</v>
      </c>
      <c r="T205" s="7" t="s">
        <v>167</v>
      </c>
      <c r="U205" s="7" t="s">
        <v>723</v>
      </c>
      <c r="V205" s="7" t="s">
        <v>169</v>
      </c>
      <c r="Y205" s="2" t="str">
        <f>HYPERLINK("https://hsdes.intel.com/resource/14013184100","14013184100")</f>
        <v>14013184100</v>
      </c>
    </row>
    <row r="206" spans="1:25" x14ac:dyDescent="0.3">
      <c r="A206" s="5" t="str">
        <f>HYPERLINK("https://hsdes.intel.com/resource/14013185834","14013185834")</f>
        <v>14013185834</v>
      </c>
      <c r="B206" s="7" t="s">
        <v>724</v>
      </c>
      <c r="C206" s="7" t="s">
        <v>2010</v>
      </c>
      <c r="D206" s="7" t="s">
        <v>545</v>
      </c>
      <c r="E206" s="7" t="s">
        <v>18</v>
      </c>
      <c r="F206" s="7" t="s">
        <v>19</v>
      </c>
      <c r="G206" s="7" t="s">
        <v>2005</v>
      </c>
      <c r="J206" s="7" t="s">
        <v>1996</v>
      </c>
      <c r="M206" s="6">
        <v>44813</v>
      </c>
      <c r="O206" s="7" t="s">
        <v>101</v>
      </c>
      <c r="P206" s="7" t="s">
        <v>21</v>
      </c>
      <c r="Q206" s="7" t="s">
        <v>32</v>
      </c>
      <c r="R206" s="7" t="s">
        <v>23</v>
      </c>
      <c r="S206" s="7" t="s">
        <v>725</v>
      </c>
      <c r="T206" s="7" t="s">
        <v>167</v>
      </c>
      <c r="U206" s="7" t="s">
        <v>726</v>
      </c>
      <c r="V206" s="7" t="s">
        <v>169</v>
      </c>
      <c r="Y206" s="2" t="str">
        <f>HYPERLINK("https://hsdes.intel.com/resource/14013185834","14013185834")</f>
        <v>14013185834</v>
      </c>
    </row>
    <row r="207" spans="1:25" x14ac:dyDescent="0.3">
      <c r="A207" s="5" t="str">
        <f>HYPERLINK("https://hsdes.intel.com/resource/14013184139","14013184139")</f>
        <v>14013184139</v>
      </c>
      <c r="B207" s="7" t="s">
        <v>727</v>
      </c>
      <c r="C207" s="7" t="s">
        <v>2010</v>
      </c>
      <c r="D207" s="7" t="s">
        <v>545</v>
      </c>
      <c r="E207" s="7" t="s">
        <v>18</v>
      </c>
      <c r="F207" s="7" t="s">
        <v>19</v>
      </c>
      <c r="G207" s="7" t="s">
        <v>2005</v>
      </c>
      <c r="J207" s="7" t="s">
        <v>1996</v>
      </c>
      <c r="M207" s="6">
        <v>44813</v>
      </c>
      <c r="O207" s="7" t="s">
        <v>20</v>
      </c>
      <c r="P207" s="7" t="s">
        <v>21</v>
      </c>
      <c r="Q207" s="7" t="s">
        <v>32</v>
      </c>
      <c r="R207" s="7" t="s">
        <v>23</v>
      </c>
      <c r="S207" s="7" t="s">
        <v>728</v>
      </c>
      <c r="T207" s="7" t="s">
        <v>167</v>
      </c>
      <c r="U207" s="7" t="s">
        <v>729</v>
      </c>
      <c r="V207" s="7" t="s">
        <v>169</v>
      </c>
      <c r="Y207" s="2" t="str">
        <f>HYPERLINK("https://hsdes.intel.com/resource/14013184139","14013184139")</f>
        <v>14013184139</v>
      </c>
    </row>
    <row r="208" spans="1:25" x14ac:dyDescent="0.3">
      <c r="A208" s="5" t="str">
        <f>HYPERLINK("https://hsdes.intel.com/resource/14013185426","14013185426")</f>
        <v>14013185426</v>
      </c>
      <c r="B208" s="7" t="s">
        <v>730</v>
      </c>
      <c r="C208" s="7" t="s">
        <v>2013</v>
      </c>
      <c r="D208" s="7" t="s">
        <v>545</v>
      </c>
      <c r="E208" s="7" t="s">
        <v>18</v>
      </c>
      <c r="F208" s="7" t="s">
        <v>19</v>
      </c>
      <c r="G208" s="7" t="s">
        <v>2005</v>
      </c>
      <c r="J208" s="7" t="s">
        <v>1996</v>
      </c>
      <c r="M208" s="6">
        <v>44816</v>
      </c>
      <c r="O208" s="7" t="s">
        <v>30</v>
      </c>
      <c r="P208" s="7" t="s">
        <v>21</v>
      </c>
      <c r="Q208" s="7" t="s">
        <v>32</v>
      </c>
      <c r="R208" s="7" t="s">
        <v>23</v>
      </c>
      <c r="S208" s="7" t="s">
        <v>731</v>
      </c>
      <c r="T208" s="7" t="s">
        <v>167</v>
      </c>
      <c r="U208" s="7" t="s">
        <v>732</v>
      </c>
      <c r="V208" s="7" t="s">
        <v>169</v>
      </c>
      <c r="Y208" s="2" t="str">
        <f>HYPERLINK("https://hsdes.intel.com/resource/14013185426","14013185426")</f>
        <v>14013185426</v>
      </c>
    </row>
    <row r="209" spans="1:25" x14ac:dyDescent="0.3">
      <c r="A209" s="2" t="str">
        <f>HYPERLINK("https://hsdes.intel.com/resource/14013175230","14013175230")</f>
        <v>14013175230</v>
      </c>
      <c r="B209" s="19" t="s">
        <v>733</v>
      </c>
      <c r="C209" s="7" t="s">
        <v>2010</v>
      </c>
      <c r="D209" s="7" t="s">
        <v>541</v>
      </c>
      <c r="E209" s="7" t="s">
        <v>18</v>
      </c>
      <c r="F209" s="7" t="s">
        <v>19</v>
      </c>
      <c r="G209" s="7" t="s">
        <v>2005</v>
      </c>
      <c r="J209" s="7" t="s">
        <v>1997</v>
      </c>
      <c r="M209" s="6">
        <v>44811</v>
      </c>
      <c r="O209" s="7" t="s">
        <v>30</v>
      </c>
      <c r="P209" s="7" t="s">
        <v>183</v>
      </c>
      <c r="Q209" s="7" t="s">
        <v>32</v>
      </c>
      <c r="R209" s="7" t="s">
        <v>144</v>
      </c>
      <c r="S209" s="7" t="s">
        <v>734</v>
      </c>
      <c r="T209" s="7" t="s">
        <v>174</v>
      </c>
      <c r="U209" s="7" t="s">
        <v>735</v>
      </c>
      <c r="V209" s="7" t="s">
        <v>186</v>
      </c>
      <c r="Y209" s="2" t="str">
        <f>HYPERLINK("https://hsdes.intel.com/resource/14013175230","14013175230")</f>
        <v>14013175230</v>
      </c>
    </row>
    <row r="210" spans="1:25" x14ac:dyDescent="0.3">
      <c r="A210" s="2" t="str">
        <f>HYPERLINK("https://hsdes.intel.com/resource/14013187972","14013187972")</f>
        <v>14013187972</v>
      </c>
      <c r="B210" s="19" t="s">
        <v>733</v>
      </c>
      <c r="C210" s="7" t="s">
        <v>2010</v>
      </c>
      <c r="D210" s="7" t="s">
        <v>541</v>
      </c>
      <c r="E210" s="7" t="s">
        <v>18</v>
      </c>
      <c r="F210" s="7" t="s">
        <v>19</v>
      </c>
      <c r="G210" s="7" t="s">
        <v>2005</v>
      </c>
      <c r="J210" s="7" t="s">
        <v>1997</v>
      </c>
      <c r="M210" s="6">
        <v>44811</v>
      </c>
      <c r="O210" s="7" t="s">
        <v>30</v>
      </c>
      <c r="P210" s="7" t="s">
        <v>183</v>
      </c>
      <c r="Q210" s="7" t="s">
        <v>22</v>
      </c>
      <c r="R210" s="7" t="s">
        <v>144</v>
      </c>
      <c r="S210" s="7" t="s">
        <v>736</v>
      </c>
      <c r="T210" s="7" t="s">
        <v>240</v>
      </c>
      <c r="U210" s="7" t="s">
        <v>737</v>
      </c>
      <c r="V210" s="7" t="s">
        <v>186</v>
      </c>
      <c r="Y210" s="2" t="str">
        <f>HYPERLINK("https://hsdes.intel.com/resource/14013187972","14013187972")</f>
        <v>14013187972</v>
      </c>
    </row>
    <row r="211" spans="1:25" x14ac:dyDescent="0.3">
      <c r="A211" s="2" t="str">
        <f>HYPERLINK("https://hsdes.intel.com/resource/14013175445","14013175445")</f>
        <v>14013175445</v>
      </c>
      <c r="B211" s="19" t="s">
        <v>738</v>
      </c>
      <c r="C211" s="7" t="s">
        <v>2010</v>
      </c>
      <c r="D211" s="7" t="s">
        <v>541</v>
      </c>
      <c r="E211" s="7" t="s">
        <v>18</v>
      </c>
      <c r="F211" s="7" t="s">
        <v>19</v>
      </c>
      <c r="G211" s="7" t="s">
        <v>2005</v>
      </c>
      <c r="J211" s="7" t="s">
        <v>1997</v>
      </c>
      <c r="M211" s="6">
        <v>44811</v>
      </c>
      <c r="O211" s="7" t="s">
        <v>30</v>
      </c>
      <c r="P211" s="7" t="s">
        <v>183</v>
      </c>
      <c r="Q211" s="7" t="s">
        <v>22</v>
      </c>
      <c r="R211" s="7" t="s">
        <v>144</v>
      </c>
      <c r="S211" s="7" t="s">
        <v>739</v>
      </c>
      <c r="T211" s="7" t="s">
        <v>174</v>
      </c>
      <c r="U211" s="7" t="s">
        <v>740</v>
      </c>
      <c r="V211" s="7" t="s">
        <v>186</v>
      </c>
      <c r="Y211" s="2" t="str">
        <f>HYPERLINK("https://hsdes.intel.com/resource/14013175445","14013175445")</f>
        <v>14013175445</v>
      </c>
    </row>
    <row r="212" spans="1:25" x14ac:dyDescent="0.3">
      <c r="A212" s="2" t="str">
        <f>HYPERLINK("https://hsdes.intel.com/resource/14013187978","14013187978")</f>
        <v>14013187978</v>
      </c>
      <c r="B212" s="19" t="s">
        <v>738</v>
      </c>
      <c r="C212" s="7" t="s">
        <v>2010</v>
      </c>
      <c r="D212" s="7" t="s">
        <v>541</v>
      </c>
      <c r="E212" s="7" t="s">
        <v>18</v>
      </c>
      <c r="F212" s="7" t="s">
        <v>19</v>
      </c>
      <c r="G212" s="7" t="s">
        <v>2005</v>
      </c>
      <c r="J212" s="7" t="s">
        <v>1997</v>
      </c>
      <c r="M212" s="6">
        <v>44811</v>
      </c>
      <c r="O212" s="7" t="s">
        <v>30</v>
      </c>
      <c r="P212" s="7" t="s">
        <v>183</v>
      </c>
      <c r="Q212" s="7" t="s">
        <v>32</v>
      </c>
      <c r="R212" s="7" t="s">
        <v>144</v>
      </c>
      <c r="S212" s="7" t="s">
        <v>741</v>
      </c>
      <c r="T212" s="7" t="s">
        <v>240</v>
      </c>
      <c r="U212" s="7" t="s">
        <v>737</v>
      </c>
      <c r="V212" s="7" t="s">
        <v>186</v>
      </c>
      <c r="Y212" s="2" t="str">
        <f>HYPERLINK("https://hsdes.intel.com/resource/14013187978","14013187978")</f>
        <v>14013187978</v>
      </c>
    </row>
    <row r="213" spans="1:25" x14ac:dyDescent="0.3">
      <c r="A213" s="2" t="str">
        <f>HYPERLINK("https://hsdes.intel.com/resource/14013175209","14013175209")</f>
        <v>14013175209</v>
      </c>
      <c r="B213" s="19" t="s">
        <v>742</v>
      </c>
      <c r="C213" s="7" t="s">
        <v>2010</v>
      </c>
      <c r="D213" s="7" t="s">
        <v>541</v>
      </c>
      <c r="E213" s="7" t="s">
        <v>18</v>
      </c>
      <c r="F213" s="7" t="s">
        <v>19</v>
      </c>
      <c r="G213" s="7" t="s">
        <v>2005</v>
      </c>
      <c r="J213" s="7" t="s">
        <v>1997</v>
      </c>
      <c r="M213" s="6">
        <v>44811</v>
      </c>
      <c r="O213" s="7" t="s">
        <v>30</v>
      </c>
      <c r="P213" s="7" t="s">
        <v>183</v>
      </c>
      <c r="Q213" s="7" t="s">
        <v>22</v>
      </c>
      <c r="R213" s="7" t="s">
        <v>144</v>
      </c>
      <c r="S213" s="7" t="s">
        <v>743</v>
      </c>
      <c r="T213" s="7" t="s">
        <v>240</v>
      </c>
      <c r="U213" s="7" t="s">
        <v>744</v>
      </c>
      <c r="V213" s="7" t="s">
        <v>186</v>
      </c>
      <c r="Y213" s="2" t="str">
        <f>HYPERLINK("https://hsdes.intel.com/resource/14013175209","14013175209")</f>
        <v>14013175209</v>
      </c>
    </row>
    <row r="214" spans="1:25" x14ac:dyDescent="0.3">
      <c r="A214" s="2" t="str">
        <f>HYPERLINK("https://hsdes.intel.com/resource/14013187969","14013187969")</f>
        <v>14013187969</v>
      </c>
      <c r="B214" s="19" t="s">
        <v>742</v>
      </c>
      <c r="C214" s="7" t="s">
        <v>2010</v>
      </c>
      <c r="D214" s="7" t="s">
        <v>541</v>
      </c>
      <c r="E214" s="7" t="s">
        <v>18</v>
      </c>
      <c r="F214" s="7" t="s">
        <v>19</v>
      </c>
      <c r="G214" s="7" t="s">
        <v>2005</v>
      </c>
      <c r="J214" s="7" t="s">
        <v>1997</v>
      </c>
      <c r="M214" s="6">
        <v>44811</v>
      </c>
      <c r="O214" s="7" t="s">
        <v>30</v>
      </c>
      <c r="P214" s="7" t="s">
        <v>183</v>
      </c>
      <c r="Q214" s="7" t="s">
        <v>32</v>
      </c>
      <c r="R214" s="7" t="s">
        <v>144</v>
      </c>
      <c r="S214" s="7" t="s">
        <v>745</v>
      </c>
      <c r="T214" s="7" t="s">
        <v>240</v>
      </c>
      <c r="U214" s="7" t="s">
        <v>737</v>
      </c>
      <c r="V214" s="7" t="s">
        <v>186</v>
      </c>
      <c r="Y214" s="2" t="str">
        <f>HYPERLINK("https://hsdes.intel.com/resource/14013187969","14013187969")</f>
        <v>14013187969</v>
      </c>
    </row>
    <row r="215" spans="1:25" x14ac:dyDescent="0.3">
      <c r="A215" s="2" t="str">
        <f>HYPERLINK("https://hsdes.intel.com/resource/14013175211","14013175211")</f>
        <v>14013175211</v>
      </c>
      <c r="B215" s="7" t="s">
        <v>746</v>
      </c>
      <c r="C215" s="7" t="s">
        <v>1961</v>
      </c>
      <c r="D215" s="7" t="s">
        <v>541</v>
      </c>
      <c r="E215" s="7" t="s">
        <v>18</v>
      </c>
      <c r="F215" s="7" t="s">
        <v>19</v>
      </c>
      <c r="G215" s="7" t="s">
        <v>1989</v>
      </c>
      <c r="J215" s="7" t="s">
        <v>1997</v>
      </c>
      <c r="L215" s="7" t="s">
        <v>747</v>
      </c>
      <c r="M215" s="6"/>
      <c r="O215" s="7" t="s">
        <v>30</v>
      </c>
      <c r="P215" s="7" t="s">
        <v>183</v>
      </c>
      <c r="Q215" s="7" t="s">
        <v>32</v>
      </c>
      <c r="R215" s="7" t="s">
        <v>144</v>
      </c>
      <c r="S215" s="7" t="s">
        <v>748</v>
      </c>
      <c r="T215" s="7" t="s">
        <v>174</v>
      </c>
      <c r="U215" s="7" t="s">
        <v>749</v>
      </c>
      <c r="V215" s="7" t="s">
        <v>186</v>
      </c>
      <c r="Y215" s="2" t="str">
        <f>HYPERLINK("https://hsdes.intel.com/resource/14013175211","14013175211")</f>
        <v>14013175211</v>
      </c>
    </row>
    <row r="216" spans="1:25" x14ac:dyDescent="0.3">
      <c r="A216" s="2" t="str">
        <f>HYPERLINK("https://hsdes.intel.com/resource/14013187970","14013187970")</f>
        <v>14013187970</v>
      </c>
      <c r="B216" s="7" t="s">
        <v>746</v>
      </c>
      <c r="C216" s="7" t="s">
        <v>1961</v>
      </c>
      <c r="D216" s="7" t="s">
        <v>541</v>
      </c>
      <c r="E216" s="7" t="s">
        <v>18</v>
      </c>
      <c r="F216" s="7" t="s">
        <v>19</v>
      </c>
      <c r="G216" s="7" t="s">
        <v>1989</v>
      </c>
      <c r="J216" s="7" t="s">
        <v>1997</v>
      </c>
      <c r="L216" s="7" t="s">
        <v>747</v>
      </c>
      <c r="M216" s="6"/>
      <c r="O216" s="7" t="s">
        <v>30</v>
      </c>
      <c r="P216" s="7" t="s">
        <v>183</v>
      </c>
      <c r="Q216" s="7" t="s">
        <v>32</v>
      </c>
      <c r="R216" s="7" t="s">
        <v>144</v>
      </c>
      <c r="S216" s="7" t="s">
        <v>750</v>
      </c>
      <c r="T216" s="7" t="s">
        <v>240</v>
      </c>
      <c r="U216" s="7" t="s">
        <v>751</v>
      </c>
      <c r="V216" s="7" t="s">
        <v>186</v>
      </c>
      <c r="Y216" s="2" t="str">
        <f>HYPERLINK("https://hsdes.intel.com/resource/14013187970","14013187970")</f>
        <v>14013187970</v>
      </c>
    </row>
    <row r="217" spans="1:25" x14ac:dyDescent="0.3">
      <c r="A217" s="2" t="str">
        <f>HYPERLINK("https://hsdes.intel.com/resource/16013298939","16013298939")</f>
        <v>16013298939</v>
      </c>
      <c r="B217" s="7" t="s">
        <v>752</v>
      </c>
      <c r="C217" s="7" t="s">
        <v>2010</v>
      </c>
      <c r="D217" s="7" t="s">
        <v>412</v>
      </c>
      <c r="E217" s="7" t="s">
        <v>119</v>
      </c>
      <c r="F217" s="7" t="s">
        <v>19</v>
      </c>
      <c r="G217" s="7" t="s">
        <v>2005</v>
      </c>
      <c r="H217" s="19"/>
      <c r="J217" s="7" t="s">
        <v>1996</v>
      </c>
      <c r="M217" s="6">
        <v>44813</v>
      </c>
      <c r="O217" s="7" t="s">
        <v>101</v>
      </c>
      <c r="P217" s="7" t="s">
        <v>160</v>
      </c>
      <c r="Q217" s="7" t="s">
        <v>32</v>
      </c>
      <c r="R217" s="7" t="s">
        <v>144</v>
      </c>
      <c r="T217" s="7" t="s">
        <v>414</v>
      </c>
      <c r="U217" s="7" t="s">
        <v>753</v>
      </c>
      <c r="Y217" s="5" t="str">
        <f>HYPERLINK("https://hsdes.intel.com/resource/16013298939","16013298939")</f>
        <v>16013298939</v>
      </c>
    </row>
    <row r="218" spans="1:25" x14ac:dyDescent="0.3">
      <c r="A218" s="5" t="str">
        <f>HYPERLINK("https://hsdes.intel.com/resource/16013298935","16013298935")</f>
        <v>16013298935</v>
      </c>
      <c r="B218" s="7" t="s">
        <v>754</v>
      </c>
      <c r="C218" s="7" t="s">
        <v>2010</v>
      </c>
      <c r="D218" s="7" t="s">
        <v>412</v>
      </c>
      <c r="E218" s="7" t="s">
        <v>119</v>
      </c>
      <c r="F218" s="7" t="s">
        <v>19</v>
      </c>
      <c r="G218" s="7" t="s">
        <v>2005</v>
      </c>
      <c r="H218" s="19"/>
      <c r="J218" s="7" t="s">
        <v>1996</v>
      </c>
      <c r="M218" s="6">
        <v>44813</v>
      </c>
      <c r="O218" s="7" t="s">
        <v>101</v>
      </c>
      <c r="P218" s="7" t="s">
        <v>160</v>
      </c>
      <c r="Q218" s="7" t="s">
        <v>32</v>
      </c>
      <c r="R218" s="7" t="s">
        <v>144</v>
      </c>
      <c r="T218" s="7" t="s">
        <v>414</v>
      </c>
      <c r="U218" s="7" t="s">
        <v>755</v>
      </c>
      <c r="Y218" s="2" t="str">
        <f>HYPERLINK("https://hsdes.intel.com/resource/16013298935","16013298935")</f>
        <v>16013298935</v>
      </c>
    </row>
    <row r="219" spans="1:25" x14ac:dyDescent="0.3">
      <c r="A219" s="2" t="str">
        <f>HYPERLINK("https://hsdes.intel.com/resource/14013185714","14013185714")</f>
        <v>14013185714</v>
      </c>
      <c r="B219" s="7" t="s">
        <v>756</v>
      </c>
      <c r="C219" s="7" t="s">
        <v>1961</v>
      </c>
      <c r="D219" s="7" t="s">
        <v>263</v>
      </c>
      <c r="E219" s="7" t="s">
        <v>18</v>
      </c>
      <c r="F219" s="7" t="s">
        <v>19</v>
      </c>
      <c r="G219" s="7" t="s">
        <v>1989</v>
      </c>
      <c r="J219" s="7" t="s">
        <v>2011</v>
      </c>
      <c r="L219" s="7" t="s">
        <v>747</v>
      </c>
      <c r="M219" s="6"/>
      <c r="O219" s="7" t="s">
        <v>30</v>
      </c>
      <c r="P219" s="7" t="s">
        <v>31</v>
      </c>
      <c r="Q219" s="7" t="s">
        <v>32</v>
      </c>
      <c r="R219" s="7" t="s">
        <v>23</v>
      </c>
      <c r="S219" s="7" t="s">
        <v>757</v>
      </c>
      <c r="T219" s="7" t="s">
        <v>501</v>
      </c>
      <c r="U219" s="7" t="s">
        <v>758</v>
      </c>
      <c r="V219" s="7" t="s">
        <v>266</v>
      </c>
      <c r="Y219" s="2" t="str">
        <f>HYPERLINK("https://hsdes.intel.com/resource/14013185714","14013185714")</f>
        <v>14013185714</v>
      </c>
    </row>
    <row r="220" spans="1:25" x14ac:dyDescent="0.3">
      <c r="A220" s="2" t="str">
        <f>HYPERLINK("https://hsdes.intel.com/resource/14013185710","14013185710")</f>
        <v>14013185710</v>
      </c>
      <c r="B220" s="7" t="s">
        <v>759</v>
      </c>
      <c r="C220" s="7" t="s">
        <v>2010</v>
      </c>
      <c r="D220" s="7" t="s">
        <v>263</v>
      </c>
      <c r="E220" s="7" t="s">
        <v>18</v>
      </c>
      <c r="F220" s="7" t="s">
        <v>19</v>
      </c>
      <c r="G220" s="7" t="s">
        <v>2005</v>
      </c>
      <c r="J220" s="7" t="s">
        <v>2011</v>
      </c>
      <c r="M220" s="6">
        <v>44811</v>
      </c>
      <c r="O220" s="7" t="s">
        <v>30</v>
      </c>
      <c r="P220" s="7" t="s">
        <v>31</v>
      </c>
      <c r="Q220" s="7" t="s">
        <v>32</v>
      </c>
      <c r="R220" s="7" t="s">
        <v>23</v>
      </c>
      <c r="S220" s="7" t="s">
        <v>760</v>
      </c>
      <c r="T220" s="7" t="s">
        <v>202</v>
      </c>
      <c r="U220" s="7" t="s">
        <v>761</v>
      </c>
      <c r="V220" s="7" t="s">
        <v>266</v>
      </c>
      <c r="Y220" s="2" t="str">
        <f>HYPERLINK("https://hsdes.intel.com/resource/14013185710","14013185710")</f>
        <v>14013185710</v>
      </c>
    </row>
    <row r="221" spans="1:25" x14ac:dyDescent="0.3">
      <c r="A221" s="2" t="str">
        <f>HYPERLINK("https://hsdes.intel.com/resource/14013157757","14013157757")</f>
        <v>14013157757</v>
      </c>
      <c r="B221" s="7" t="s">
        <v>762</v>
      </c>
      <c r="C221" s="7" t="s">
        <v>2010</v>
      </c>
      <c r="D221" s="7" t="s">
        <v>263</v>
      </c>
      <c r="E221" s="7" t="s">
        <v>18</v>
      </c>
      <c r="F221" s="7" t="s">
        <v>19</v>
      </c>
      <c r="G221" s="7" t="s">
        <v>2005</v>
      </c>
      <c r="H221" s="19"/>
      <c r="J221" s="7" t="s">
        <v>2011</v>
      </c>
      <c r="M221" s="6">
        <v>44811</v>
      </c>
      <c r="O221" s="7" t="s">
        <v>101</v>
      </c>
      <c r="P221" s="7" t="s">
        <v>31</v>
      </c>
      <c r="Q221" s="7" t="s">
        <v>22</v>
      </c>
      <c r="R221" s="7" t="s">
        <v>23</v>
      </c>
      <c r="S221" s="7" t="s">
        <v>763</v>
      </c>
      <c r="T221" s="7" t="s">
        <v>202</v>
      </c>
      <c r="U221" s="7" t="s">
        <v>764</v>
      </c>
      <c r="V221" s="7" t="s">
        <v>266</v>
      </c>
      <c r="Y221" s="2" t="str">
        <f>HYPERLINK("https://hsdes.intel.com/resource/14013157757","14013157757")</f>
        <v>14013157757</v>
      </c>
    </row>
    <row r="222" spans="1:25" x14ac:dyDescent="0.3">
      <c r="A222" s="2" t="str">
        <f>HYPERLINK("https://hsdes.intel.com/resource/14013185678","14013185678")</f>
        <v>14013185678</v>
      </c>
      <c r="B222" s="7" t="s">
        <v>765</v>
      </c>
      <c r="C222" s="7" t="s">
        <v>2010</v>
      </c>
      <c r="D222" s="7" t="s">
        <v>263</v>
      </c>
      <c r="E222" s="7" t="s">
        <v>18</v>
      </c>
      <c r="F222" s="7" t="s">
        <v>19</v>
      </c>
      <c r="G222" s="7" t="s">
        <v>2005</v>
      </c>
      <c r="J222" s="7" t="s">
        <v>2011</v>
      </c>
      <c r="M222" s="6">
        <v>44811</v>
      </c>
      <c r="O222" s="7" t="s">
        <v>30</v>
      </c>
      <c r="P222" s="7" t="s">
        <v>31</v>
      </c>
      <c r="Q222" s="7" t="s">
        <v>32</v>
      </c>
      <c r="R222" s="7" t="s">
        <v>23</v>
      </c>
      <c r="S222" s="7" t="s">
        <v>766</v>
      </c>
      <c r="T222" s="7" t="s">
        <v>202</v>
      </c>
      <c r="U222" s="7" t="s">
        <v>767</v>
      </c>
      <c r="V222" s="7" t="s">
        <v>266</v>
      </c>
      <c r="Y222" s="2" t="str">
        <f>HYPERLINK("https://hsdes.intel.com/resource/14013185678","14013185678")</f>
        <v>14013185678</v>
      </c>
    </row>
    <row r="223" spans="1:25" x14ac:dyDescent="0.3">
      <c r="A223" s="2" t="str">
        <f>HYPERLINK("https://hsdes.intel.com/resource/14013160689","14013160689")</f>
        <v>14013160689</v>
      </c>
      <c r="B223" s="7" t="s">
        <v>768</v>
      </c>
      <c r="C223" s="7" t="s">
        <v>2010</v>
      </c>
      <c r="D223" s="7" t="s">
        <v>263</v>
      </c>
      <c r="E223" s="7" t="s">
        <v>18</v>
      </c>
      <c r="F223" s="7" t="s">
        <v>19</v>
      </c>
      <c r="G223" s="7" t="s">
        <v>2005</v>
      </c>
      <c r="J223" s="7" t="s">
        <v>2011</v>
      </c>
      <c r="M223" s="6">
        <v>44811</v>
      </c>
      <c r="O223" s="7" t="s">
        <v>101</v>
      </c>
      <c r="P223" s="7" t="s">
        <v>31</v>
      </c>
      <c r="Q223" s="7" t="s">
        <v>32</v>
      </c>
      <c r="R223" s="7" t="s">
        <v>23</v>
      </c>
      <c r="S223" s="7" t="s">
        <v>769</v>
      </c>
      <c r="T223" s="7" t="s">
        <v>202</v>
      </c>
      <c r="U223" s="7" t="s">
        <v>770</v>
      </c>
      <c r="V223" s="7" t="s">
        <v>266</v>
      </c>
      <c r="Y223" s="2" t="str">
        <f>HYPERLINK("https://hsdes.intel.com/resource/14013160689","14013160689")</f>
        <v>14013160689</v>
      </c>
    </row>
    <row r="224" spans="1:25" x14ac:dyDescent="0.3">
      <c r="A224" s="2" t="str">
        <f>HYPERLINK("https://hsdes.intel.com/resource/14013164082","14013164082")</f>
        <v>14013164082</v>
      </c>
      <c r="B224" s="7" t="s">
        <v>771</v>
      </c>
      <c r="C224" s="7" t="s">
        <v>2010</v>
      </c>
      <c r="D224" s="7" t="s">
        <v>263</v>
      </c>
      <c r="E224" s="7" t="s">
        <v>18</v>
      </c>
      <c r="F224" s="7" t="s">
        <v>19</v>
      </c>
      <c r="G224" s="7" t="s">
        <v>2005</v>
      </c>
      <c r="J224" s="7" t="s">
        <v>2011</v>
      </c>
      <c r="M224" s="6">
        <v>44811</v>
      </c>
      <c r="O224" s="7" t="s">
        <v>30</v>
      </c>
      <c r="P224" s="7" t="s">
        <v>31</v>
      </c>
      <c r="Q224" s="7" t="s">
        <v>32</v>
      </c>
      <c r="R224" s="7" t="s">
        <v>23</v>
      </c>
      <c r="S224" s="7" t="s">
        <v>772</v>
      </c>
      <c r="T224" s="7" t="s">
        <v>202</v>
      </c>
      <c r="U224" s="7" t="s">
        <v>773</v>
      </c>
      <c r="V224" s="7" t="s">
        <v>266</v>
      </c>
      <c r="Y224" s="2" t="str">
        <f>HYPERLINK("https://hsdes.intel.com/resource/14013164082","14013164082")</f>
        <v>14013164082</v>
      </c>
    </row>
    <row r="225" spans="1:25" x14ac:dyDescent="0.3">
      <c r="A225" s="2" t="str">
        <f>HYPERLINK("https://hsdes.intel.com/resource/14013185707","14013185707")</f>
        <v>14013185707</v>
      </c>
      <c r="B225" s="7" t="s">
        <v>774</v>
      </c>
      <c r="C225" s="7" t="s">
        <v>1961</v>
      </c>
      <c r="D225" s="7" t="s">
        <v>263</v>
      </c>
      <c r="E225" s="7" t="s">
        <v>18</v>
      </c>
      <c r="F225" s="7" t="s">
        <v>19</v>
      </c>
      <c r="G225" s="7" t="s">
        <v>1989</v>
      </c>
      <c r="J225" s="7" t="s">
        <v>2011</v>
      </c>
      <c r="L225" s="7" t="s">
        <v>747</v>
      </c>
      <c r="M225" s="6"/>
      <c r="O225" s="7" t="s">
        <v>30</v>
      </c>
      <c r="P225" s="7" t="s">
        <v>31</v>
      </c>
      <c r="Q225" s="7" t="s">
        <v>32</v>
      </c>
      <c r="R225" s="7" t="s">
        <v>23</v>
      </c>
      <c r="S225" s="7" t="s">
        <v>775</v>
      </c>
      <c r="T225" s="7" t="s">
        <v>501</v>
      </c>
      <c r="U225" s="7" t="s">
        <v>776</v>
      </c>
      <c r="V225" s="7" t="s">
        <v>266</v>
      </c>
      <c r="Y225" s="2" t="str">
        <f>HYPERLINK("https://hsdes.intel.com/resource/14013185707","14013185707")</f>
        <v>14013185707</v>
      </c>
    </row>
    <row r="226" spans="1:25" x14ac:dyDescent="0.3">
      <c r="A226" s="2" t="str">
        <f>HYPERLINK("https://hsdes.intel.com/resource/14013185694","14013185694")</f>
        <v>14013185694</v>
      </c>
      <c r="B226" s="7" t="s">
        <v>777</v>
      </c>
      <c r="C226" s="7" t="s">
        <v>2010</v>
      </c>
      <c r="D226" s="7" t="s">
        <v>263</v>
      </c>
      <c r="E226" s="7" t="s">
        <v>18</v>
      </c>
      <c r="F226" s="7" t="s">
        <v>19</v>
      </c>
      <c r="G226" s="7" t="s">
        <v>2005</v>
      </c>
      <c r="J226" s="7" t="s">
        <v>2011</v>
      </c>
      <c r="M226" s="6">
        <v>44811</v>
      </c>
      <c r="O226" s="7" t="s">
        <v>30</v>
      </c>
      <c r="P226" s="7" t="s">
        <v>31</v>
      </c>
      <c r="Q226" s="7" t="s">
        <v>32</v>
      </c>
      <c r="R226" s="7" t="s">
        <v>23</v>
      </c>
      <c r="S226" s="7" t="s">
        <v>778</v>
      </c>
      <c r="T226" s="7" t="s">
        <v>202</v>
      </c>
      <c r="U226" s="7" t="s">
        <v>779</v>
      </c>
      <c r="V226" s="7" t="s">
        <v>266</v>
      </c>
      <c r="Y226" s="2" t="str">
        <f>HYPERLINK("https://hsdes.intel.com/resource/14013185694","14013185694")</f>
        <v>14013185694</v>
      </c>
    </row>
    <row r="227" spans="1:25" x14ac:dyDescent="0.3">
      <c r="A227" s="2" t="str">
        <f>HYPERLINK("https://hsdes.intel.com/resource/14013179118","14013179118")</f>
        <v>14013179118</v>
      </c>
      <c r="B227" s="7" t="s">
        <v>780</v>
      </c>
      <c r="C227" s="7" t="s">
        <v>2010</v>
      </c>
      <c r="D227" s="7" t="s">
        <v>263</v>
      </c>
      <c r="E227" s="7" t="s">
        <v>18</v>
      </c>
      <c r="F227" s="7" t="s">
        <v>19</v>
      </c>
      <c r="G227" s="7" t="s">
        <v>2005</v>
      </c>
      <c r="J227" s="7" t="s">
        <v>2011</v>
      </c>
      <c r="M227" s="6">
        <v>44811</v>
      </c>
      <c r="O227" s="7" t="s">
        <v>101</v>
      </c>
      <c r="P227" s="7" t="s">
        <v>31</v>
      </c>
      <c r="Q227" s="7" t="s">
        <v>32</v>
      </c>
      <c r="R227" s="7" t="s">
        <v>23</v>
      </c>
      <c r="S227" s="7" t="s">
        <v>781</v>
      </c>
      <c r="T227" s="7" t="s">
        <v>501</v>
      </c>
      <c r="U227" s="7" t="s">
        <v>782</v>
      </c>
      <c r="V227" s="7" t="s">
        <v>266</v>
      </c>
      <c r="Y227" s="2" t="str">
        <f>HYPERLINK("https://hsdes.intel.com/resource/14013179118","14013179118")</f>
        <v>14013179118</v>
      </c>
    </row>
    <row r="228" spans="1:25" x14ac:dyDescent="0.3">
      <c r="A228" s="2" t="str">
        <f>HYPERLINK("https://hsdes.intel.com/resource/14013159046","14013159046")</f>
        <v>14013159046</v>
      </c>
      <c r="B228" s="7" t="s">
        <v>783</v>
      </c>
      <c r="C228" s="7" t="s">
        <v>2010</v>
      </c>
      <c r="D228" s="7" t="s">
        <v>263</v>
      </c>
      <c r="E228" s="7" t="s">
        <v>18</v>
      </c>
      <c r="F228" s="7" t="s">
        <v>19</v>
      </c>
      <c r="G228" s="7" t="s">
        <v>2005</v>
      </c>
      <c r="J228" s="7" t="s">
        <v>2011</v>
      </c>
      <c r="L228" s="9"/>
      <c r="M228" s="6">
        <v>44811</v>
      </c>
      <c r="O228" s="7" t="s">
        <v>30</v>
      </c>
      <c r="P228" s="7" t="s">
        <v>31</v>
      </c>
      <c r="Q228" s="7" t="s">
        <v>32</v>
      </c>
      <c r="R228" s="7" t="s">
        <v>23</v>
      </c>
      <c r="S228" s="7" t="s">
        <v>784</v>
      </c>
      <c r="T228" s="7" t="s">
        <v>321</v>
      </c>
      <c r="U228" s="7" t="s">
        <v>785</v>
      </c>
      <c r="V228" s="7" t="s">
        <v>266</v>
      </c>
      <c r="Y228" s="2" t="str">
        <f>HYPERLINK("https://hsdes.intel.com/resource/14013159046","14013159046")</f>
        <v>14013159046</v>
      </c>
    </row>
    <row r="229" spans="1:25" x14ac:dyDescent="0.3">
      <c r="A229" s="2" t="str">
        <f>HYPERLINK("https://hsdes.intel.com/resource/14013161675","14013161675")</f>
        <v>14013161675</v>
      </c>
      <c r="B229" s="7" t="s">
        <v>786</v>
      </c>
      <c r="C229" s="7" t="s">
        <v>2013</v>
      </c>
      <c r="D229" s="7" t="s">
        <v>263</v>
      </c>
      <c r="E229" s="7" t="s">
        <v>18</v>
      </c>
      <c r="F229" s="7" t="s">
        <v>19</v>
      </c>
      <c r="G229" s="7" t="s">
        <v>2005</v>
      </c>
      <c r="J229" s="7" t="s">
        <v>2016</v>
      </c>
      <c r="L229" s="7" t="s">
        <v>1962</v>
      </c>
      <c r="M229" s="6">
        <v>44816</v>
      </c>
      <c r="O229" s="7" t="s">
        <v>30</v>
      </c>
      <c r="P229" s="7" t="s">
        <v>31</v>
      </c>
      <c r="Q229" s="7" t="s">
        <v>32</v>
      </c>
      <c r="R229" s="7" t="s">
        <v>23</v>
      </c>
      <c r="S229" s="7" t="s">
        <v>787</v>
      </c>
      <c r="T229" s="7" t="s">
        <v>321</v>
      </c>
      <c r="U229" s="7" t="s">
        <v>788</v>
      </c>
      <c r="V229" s="7" t="s">
        <v>266</v>
      </c>
      <c r="Y229" s="2" t="str">
        <f>HYPERLINK("https://hsdes.intel.com/resource/14013161675","14013161675")</f>
        <v>14013161675</v>
      </c>
    </row>
    <row r="230" spans="1:25" x14ac:dyDescent="0.3">
      <c r="A230" s="2" t="str">
        <f>HYPERLINK("https://hsdes.intel.com/resource/14013185689","14013185689")</f>
        <v>14013185689</v>
      </c>
      <c r="B230" s="7" t="s">
        <v>789</v>
      </c>
      <c r="C230" s="7" t="s">
        <v>2013</v>
      </c>
      <c r="D230" s="7" t="s">
        <v>263</v>
      </c>
      <c r="E230" s="7" t="s">
        <v>18</v>
      </c>
      <c r="F230" s="7" t="s">
        <v>19</v>
      </c>
      <c r="G230" s="7" t="s">
        <v>2005</v>
      </c>
      <c r="J230" s="7" t="s">
        <v>2016</v>
      </c>
      <c r="L230" s="7" t="s">
        <v>1962</v>
      </c>
      <c r="M230" s="6">
        <v>44816</v>
      </c>
      <c r="O230" s="7" t="s">
        <v>30</v>
      </c>
      <c r="P230" s="7" t="s">
        <v>31</v>
      </c>
      <c r="Q230" s="7" t="s">
        <v>32</v>
      </c>
      <c r="R230" s="7" t="s">
        <v>23</v>
      </c>
      <c r="S230" s="7" t="s">
        <v>790</v>
      </c>
      <c r="T230" s="7" t="s">
        <v>321</v>
      </c>
      <c r="U230" s="7" t="s">
        <v>791</v>
      </c>
      <c r="V230" s="7" t="s">
        <v>266</v>
      </c>
      <c r="Y230" s="2" t="str">
        <f>HYPERLINK("https://hsdes.intel.com/resource/14013185689","14013185689")</f>
        <v>14013185689</v>
      </c>
    </row>
    <row r="231" spans="1:25" x14ac:dyDescent="0.3">
      <c r="A231" s="5" t="str">
        <f>HYPERLINK("https://hsdes.intel.com/resource/14013165202","14013165202")</f>
        <v>14013165202</v>
      </c>
      <c r="B231" s="7" t="s">
        <v>792</v>
      </c>
      <c r="C231" s="7" t="s">
        <v>2010</v>
      </c>
      <c r="D231" s="7" t="s">
        <v>17</v>
      </c>
      <c r="E231" s="7" t="s">
        <v>18</v>
      </c>
      <c r="F231" s="7" t="s">
        <v>19</v>
      </c>
      <c r="G231" s="7" t="s">
        <v>2005</v>
      </c>
      <c r="J231" s="7" t="s">
        <v>2011</v>
      </c>
      <c r="M231" s="6">
        <v>44813</v>
      </c>
      <c r="N231" s="6"/>
      <c r="O231" s="7" t="s">
        <v>20</v>
      </c>
      <c r="P231" s="7" t="s">
        <v>21</v>
      </c>
      <c r="Q231" s="7" t="s">
        <v>32</v>
      </c>
      <c r="R231" s="7" t="s">
        <v>23</v>
      </c>
      <c r="S231" s="7" t="s">
        <v>793</v>
      </c>
      <c r="T231" s="7" t="s">
        <v>103</v>
      </c>
      <c r="U231" s="7" t="s">
        <v>794</v>
      </c>
      <c r="V231" s="7" t="s">
        <v>27</v>
      </c>
      <c r="Y231" s="2" t="str">
        <f>HYPERLINK("https://hsdes.intel.com/resource/14013165202","14013165202")</f>
        <v>14013165202</v>
      </c>
    </row>
    <row r="232" spans="1:25" s="19" customFormat="1" x14ac:dyDescent="0.3">
      <c r="A232" s="26" t="str">
        <f>HYPERLINK("https://hsdes.intel.com/resource/14013165225","14013165225")</f>
        <v>14013165225</v>
      </c>
      <c r="B232" s="19" t="s">
        <v>795</v>
      </c>
      <c r="C232" s="19" t="s">
        <v>2013</v>
      </c>
      <c r="D232" s="7" t="s">
        <v>17</v>
      </c>
      <c r="E232" s="7" t="s">
        <v>18</v>
      </c>
      <c r="F232" s="7" t="s">
        <v>19</v>
      </c>
      <c r="G232" s="7" t="s">
        <v>2005</v>
      </c>
      <c r="H232" s="7"/>
      <c r="J232" s="19" t="s">
        <v>1997</v>
      </c>
      <c r="M232" s="27">
        <v>44816</v>
      </c>
      <c r="N232" s="27"/>
      <c r="O232" s="19" t="s">
        <v>20</v>
      </c>
      <c r="P232" s="19" t="s">
        <v>21</v>
      </c>
      <c r="Q232" s="19" t="s">
        <v>32</v>
      </c>
      <c r="R232" s="19" t="s">
        <v>23</v>
      </c>
      <c r="S232" s="19" t="s">
        <v>796</v>
      </c>
      <c r="T232" s="19" t="s">
        <v>103</v>
      </c>
      <c r="U232" s="19" t="s">
        <v>797</v>
      </c>
      <c r="V232" s="19" t="s">
        <v>27</v>
      </c>
      <c r="Y232" s="26" t="str">
        <f>HYPERLINK("https://hsdes.intel.com/resource/14013165225","14013165225")</f>
        <v>14013165225</v>
      </c>
    </row>
    <row r="233" spans="1:25" x14ac:dyDescent="0.3">
      <c r="A233" s="2" t="str">
        <f>HYPERLINK("https://hsdes.intel.com/resource/14013165287","14013165287")</f>
        <v>14013165287</v>
      </c>
      <c r="B233" s="7" t="s">
        <v>798</v>
      </c>
      <c r="C233" s="7" t="s">
        <v>2010</v>
      </c>
      <c r="D233" s="7" t="s">
        <v>17</v>
      </c>
      <c r="E233" s="7" t="s">
        <v>18</v>
      </c>
      <c r="F233" s="7" t="s">
        <v>19</v>
      </c>
      <c r="G233" s="7" t="s">
        <v>2005</v>
      </c>
      <c r="J233" s="7" t="s">
        <v>2011</v>
      </c>
      <c r="M233" s="6">
        <v>44813</v>
      </c>
      <c r="O233" s="7" t="s">
        <v>20</v>
      </c>
      <c r="P233" s="7" t="s">
        <v>21</v>
      </c>
      <c r="Q233" s="7" t="s">
        <v>32</v>
      </c>
      <c r="R233" s="7" t="s">
        <v>23</v>
      </c>
      <c r="S233" s="7" t="s">
        <v>799</v>
      </c>
      <c r="T233" s="7" t="s">
        <v>103</v>
      </c>
      <c r="U233" s="7" t="s">
        <v>800</v>
      </c>
      <c r="V233" s="7" t="s">
        <v>27</v>
      </c>
      <c r="Y233" s="2" t="str">
        <f>HYPERLINK("https://hsdes.intel.com/resource/14013165287","14013165287")</f>
        <v>14013165287</v>
      </c>
    </row>
    <row r="234" spans="1:25" x14ac:dyDescent="0.3">
      <c r="A234" s="2" t="str">
        <f>HYPERLINK("https://hsdes.intel.com/resource/14013165290","14013165290")</f>
        <v>14013165290</v>
      </c>
      <c r="B234" s="7" t="s">
        <v>801</v>
      </c>
      <c r="C234" s="7" t="s">
        <v>2010</v>
      </c>
      <c r="D234" s="7" t="s">
        <v>17</v>
      </c>
      <c r="E234" s="7" t="s">
        <v>18</v>
      </c>
      <c r="F234" s="7" t="s">
        <v>19</v>
      </c>
      <c r="G234" s="7" t="s">
        <v>2005</v>
      </c>
      <c r="J234" s="7" t="s">
        <v>2011</v>
      </c>
      <c r="M234" s="6">
        <v>44813</v>
      </c>
      <c r="O234" s="7" t="s">
        <v>20</v>
      </c>
      <c r="P234" s="7" t="s">
        <v>21</v>
      </c>
      <c r="Q234" s="7" t="s">
        <v>32</v>
      </c>
      <c r="R234" s="7" t="s">
        <v>23</v>
      </c>
      <c r="S234" s="7" t="s">
        <v>802</v>
      </c>
      <c r="T234" s="7" t="s">
        <v>103</v>
      </c>
      <c r="U234" s="7" t="s">
        <v>803</v>
      </c>
      <c r="V234" s="7" t="s">
        <v>27</v>
      </c>
      <c r="Y234" s="2" t="str">
        <f>HYPERLINK("https://hsdes.intel.com/resource/14013165290","14013165290")</f>
        <v>14013165290</v>
      </c>
    </row>
    <row r="235" spans="1:25" x14ac:dyDescent="0.3">
      <c r="A235" s="2" t="str">
        <f>HYPERLINK("https://hsdes.intel.com/resource/14013165243","14013165243")</f>
        <v>14013165243</v>
      </c>
      <c r="B235" s="7" t="s">
        <v>804</v>
      </c>
      <c r="C235" s="7" t="s">
        <v>2013</v>
      </c>
      <c r="D235" s="7" t="s">
        <v>17</v>
      </c>
      <c r="E235" s="7" t="s">
        <v>18</v>
      </c>
      <c r="F235" s="7" t="s">
        <v>19</v>
      </c>
      <c r="G235" s="7" t="s">
        <v>2005</v>
      </c>
      <c r="J235" s="7" t="s">
        <v>1997</v>
      </c>
      <c r="M235" s="6">
        <v>44816</v>
      </c>
      <c r="O235" s="7" t="s">
        <v>20</v>
      </c>
      <c r="P235" s="7" t="s">
        <v>21</v>
      </c>
      <c r="Q235" s="7" t="s">
        <v>32</v>
      </c>
      <c r="R235" s="7" t="s">
        <v>23</v>
      </c>
      <c r="S235" s="7" t="s">
        <v>805</v>
      </c>
      <c r="T235" s="7" t="s">
        <v>103</v>
      </c>
      <c r="U235" s="7" t="s">
        <v>806</v>
      </c>
      <c r="V235" s="7" t="s">
        <v>27</v>
      </c>
      <c r="Y235" s="5" t="str">
        <f>HYPERLINK("https://hsdes.intel.com/resource/14013165243","14013165243")</f>
        <v>14013165243</v>
      </c>
    </row>
    <row r="236" spans="1:25" x14ac:dyDescent="0.3">
      <c r="A236" s="2" t="str">
        <f>HYPERLINK("https://hsdes.intel.com/resource/14013165260","14013165260")</f>
        <v>14013165260</v>
      </c>
      <c r="B236" s="7" t="s">
        <v>807</v>
      </c>
      <c r="C236" s="7" t="s">
        <v>2013</v>
      </c>
      <c r="D236" s="7" t="s">
        <v>17</v>
      </c>
      <c r="E236" s="7" t="s">
        <v>18</v>
      </c>
      <c r="F236" s="7" t="s">
        <v>19</v>
      </c>
      <c r="G236" s="7" t="s">
        <v>2005</v>
      </c>
      <c r="J236" s="7" t="s">
        <v>1997</v>
      </c>
      <c r="M236" s="6">
        <v>44816</v>
      </c>
      <c r="O236" s="7" t="s">
        <v>20</v>
      </c>
      <c r="P236" s="7" t="s">
        <v>21</v>
      </c>
      <c r="Q236" s="7" t="s">
        <v>32</v>
      </c>
      <c r="R236" s="7" t="s">
        <v>23</v>
      </c>
      <c r="S236" s="7" t="s">
        <v>808</v>
      </c>
      <c r="T236" s="7" t="s">
        <v>103</v>
      </c>
      <c r="U236" s="7" t="s">
        <v>809</v>
      </c>
      <c r="V236" s="7" t="s">
        <v>27</v>
      </c>
      <c r="Y236" s="2" t="str">
        <f>HYPERLINK("https://hsdes.intel.com/resource/14013165260","14013165260")</f>
        <v>14013165260</v>
      </c>
    </row>
    <row r="237" spans="1:25" x14ac:dyDescent="0.3">
      <c r="A237" s="2" t="str">
        <f>HYPERLINK("https://hsdes.intel.com/resource/14013165272","14013165272")</f>
        <v>14013165272</v>
      </c>
      <c r="B237" s="7" t="s">
        <v>810</v>
      </c>
      <c r="C237" s="7" t="s">
        <v>2013</v>
      </c>
      <c r="D237" s="7" t="s">
        <v>17</v>
      </c>
      <c r="E237" s="7" t="s">
        <v>18</v>
      </c>
      <c r="F237" s="7" t="s">
        <v>19</v>
      </c>
      <c r="G237" s="7" t="s">
        <v>2005</v>
      </c>
      <c r="J237" s="7" t="s">
        <v>1997</v>
      </c>
      <c r="M237" s="6">
        <v>44816</v>
      </c>
      <c r="O237" s="7" t="s">
        <v>20</v>
      </c>
      <c r="P237" s="7" t="s">
        <v>21</v>
      </c>
      <c r="Q237" s="7" t="s">
        <v>32</v>
      </c>
      <c r="R237" s="7" t="s">
        <v>23</v>
      </c>
      <c r="S237" s="7" t="s">
        <v>811</v>
      </c>
      <c r="T237" s="7" t="s">
        <v>103</v>
      </c>
      <c r="U237" s="7" t="s">
        <v>812</v>
      </c>
      <c r="V237" s="7" t="s">
        <v>27</v>
      </c>
      <c r="Y237" s="2" t="str">
        <f>HYPERLINK("https://hsdes.intel.com/resource/14013165272","14013165272")</f>
        <v>14013165272</v>
      </c>
    </row>
    <row r="238" spans="1:25" x14ac:dyDescent="0.3">
      <c r="A238" s="5" t="str">
        <f>HYPERLINK("https://hsdes.intel.com/resource/14013165281","14013165281")</f>
        <v>14013165281</v>
      </c>
      <c r="B238" s="7" t="s">
        <v>813</v>
      </c>
      <c r="C238" s="7" t="s">
        <v>2013</v>
      </c>
      <c r="D238" s="7" t="s">
        <v>17</v>
      </c>
      <c r="E238" s="7" t="s">
        <v>18</v>
      </c>
      <c r="F238" s="7" t="s">
        <v>19</v>
      </c>
      <c r="G238" s="7" t="s">
        <v>2005</v>
      </c>
      <c r="J238" s="7" t="s">
        <v>1997</v>
      </c>
      <c r="M238" s="6">
        <v>44816</v>
      </c>
      <c r="O238" s="7" t="s">
        <v>20</v>
      </c>
      <c r="P238" s="7" t="s">
        <v>21</v>
      </c>
      <c r="Q238" s="7" t="s">
        <v>32</v>
      </c>
      <c r="R238" s="7" t="s">
        <v>23</v>
      </c>
      <c r="S238" s="7" t="s">
        <v>814</v>
      </c>
      <c r="T238" s="7" t="s">
        <v>103</v>
      </c>
      <c r="U238" s="7" t="s">
        <v>815</v>
      </c>
      <c r="V238" s="7" t="s">
        <v>27</v>
      </c>
      <c r="Y238" s="2" t="str">
        <f>HYPERLINK("https://hsdes.intel.com/resource/14013165281","14013165281")</f>
        <v>14013165281</v>
      </c>
    </row>
    <row r="239" spans="1:25" x14ac:dyDescent="0.3">
      <c r="A239" s="2" t="str">
        <f>HYPERLINK("https://hsdes.intel.com/resource/14013165116","14013165116")</f>
        <v>14013165116</v>
      </c>
      <c r="B239" s="7" t="s">
        <v>816</v>
      </c>
      <c r="C239" s="7" t="s">
        <v>2010</v>
      </c>
      <c r="D239" s="7" t="s">
        <v>17</v>
      </c>
      <c r="E239" s="7" t="s">
        <v>18</v>
      </c>
      <c r="F239" s="7" t="s">
        <v>19</v>
      </c>
      <c r="G239" s="7" t="s">
        <v>2005</v>
      </c>
      <c r="J239" s="7" t="s">
        <v>1997</v>
      </c>
      <c r="M239" s="6">
        <v>44816</v>
      </c>
      <c r="O239" s="7" t="s">
        <v>30</v>
      </c>
      <c r="P239" s="7" t="s">
        <v>21</v>
      </c>
      <c r="Q239" s="7" t="s">
        <v>32</v>
      </c>
      <c r="R239" s="7" t="s">
        <v>23</v>
      </c>
      <c r="S239" s="7" t="s">
        <v>817</v>
      </c>
      <c r="T239" s="7" t="s">
        <v>103</v>
      </c>
      <c r="U239" s="7" t="s">
        <v>818</v>
      </c>
      <c r="V239" s="7" t="s">
        <v>27</v>
      </c>
      <c r="Y239" s="2" t="str">
        <f>HYPERLINK("https://hsdes.intel.com/resource/14013165116","14013165116")</f>
        <v>14013165116</v>
      </c>
    </row>
    <row r="240" spans="1:25" x14ac:dyDescent="0.3">
      <c r="A240" s="2" t="str">
        <f>HYPERLINK("https://hsdes.intel.com/resource/14013165112","14013165112")</f>
        <v>14013165112</v>
      </c>
      <c r="B240" s="7" t="s">
        <v>819</v>
      </c>
      <c r="C240" s="7" t="s">
        <v>2010</v>
      </c>
      <c r="D240" s="7" t="s">
        <v>17</v>
      </c>
      <c r="E240" s="7" t="s">
        <v>18</v>
      </c>
      <c r="F240" s="7" t="s">
        <v>19</v>
      </c>
      <c r="G240" s="7" t="s">
        <v>2005</v>
      </c>
      <c r="J240" s="7" t="s">
        <v>1997</v>
      </c>
      <c r="M240" s="6">
        <v>44816</v>
      </c>
      <c r="O240" s="7" t="s">
        <v>20</v>
      </c>
      <c r="P240" s="7" t="s">
        <v>21</v>
      </c>
      <c r="Q240" s="7" t="s">
        <v>32</v>
      </c>
      <c r="R240" s="7" t="s">
        <v>23</v>
      </c>
      <c r="S240" s="7" t="s">
        <v>820</v>
      </c>
      <c r="T240" s="7" t="s">
        <v>103</v>
      </c>
      <c r="U240" s="7" t="s">
        <v>821</v>
      </c>
      <c r="V240" s="7" t="s">
        <v>27</v>
      </c>
      <c r="Y240" s="5" t="str">
        <f>HYPERLINK("https://hsdes.intel.com/resource/14013165112","14013165112")</f>
        <v>14013165112</v>
      </c>
    </row>
    <row r="241" spans="1:25" x14ac:dyDescent="0.3">
      <c r="A241" s="2" t="str">
        <f>HYPERLINK("https://hsdes.intel.com/resource/14013165295","14013165295")</f>
        <v>14013165295</v>
      </c>
      <c r="B241" s="7" t="s">
        <v>822</v>
      </c>
      <c r="C241" s="7" t="s">
        <v>2013</v>
      </c>
      <c r="D241" s="7" t="s">
        <v>17</v>
      </c>
      <c r="E241" s="7" t="s">
        <v>18</v>
      </c>
      <c r="F241" s="7" t="s">
        <v>19</v>
      </c>
      <c r="G241" s="7" t="s">
        <v>2005</v>
      </c>
      <c r="J241" s="7" t="s">
        <v>1997</v>
      </c>
      <c r="M241" s="6">
        <v>44813</v>
      </c>
      <c r="O241" s="7" t="s">
        <v>20</v>
      </c>
      <c r="P241" s="7" t="s">
        <v>21</v>
      </c>
      <c r="Q241" s="7" t="s">
        <v>32</v>
      </c>
      <c r="R241" s="7" t="s">
        <v>23</v>
      </c>
      <c r="S241" s="7" t="s">
        <v>823</v>
      </c>
      <c r="T241" s="7" t="s">
        <v>103</v>
      </c>
      <c r="U241" s="7" t="s">
        <v>824</v>
      </c>
      <c r="V241" s="7" t="s">
        <v>27</v>
      </c>
      <c r="Y241" s="2" t="str">
        <f>HYPERLINK("https://hsdes.intel.com/resource/14013165295","14013165295")</f>
        <v>14013165295</v>
      </c>
    </row>
    <row r="242" spans="1:25" x14ac:dyDescent="0.3">
      <c r="A242" s="2" t="str">
        <f>HYPERLINK("https://hsdes.intel.com/resource/14013161312","14013161312")</f>
        <v>14013161312</v>
      </c>
      <c r="B242" s="7" t="s">
        <v>825</v>
      </c>
      <c r="C242" s="7" t="s">
        <v>2013</v>
      </c>
      <c r="D242" s="7" t="s">
        <v>279</v>
      </c>
      <c r="E242" s="7" t="s">
        <v>18</v>
      </c>
      <c r="F242" s="7" t="s">
        <v>19</v>
      </c>
      <c r="G242" s="7" t="s">
        <v>2005</v>
      </c>
      <c r="J242" s="7" t="s">
        <v>2006</v>
      </c>
      <c r="M242" s="6">
        <v>44811</v>
      </c>
      <c r="O242" s="7" t="s">
        <v>30</v>
      </c>
      <c r="P242" s="7" t="s">
        <v>172</v>
      </c>
      <c r="Q242" s="7" t="s">
        <v>32</v>
      </c>
      <c r="R242" s="7" t="s">
        <v>23</v>
      </c>
      <c r="S242" s="7" t="s">
        <v>826</v>
      </c>
      <c r="T242" s="7" t="s">
        <v>701</v>
      </c>
      <c r="U242" s="7" t="s">
        <v>827</v>
      </c>
      <c r="V242" s="7" t="s">
        <v>282</v>
      </c>
      <c r="Y242" s="2" t="str">
        <f>HYPERLINK("https://hsdes.intel.com/resource/14013161312","14013161312")</f>
        <v>14013161312</v>
      </c>
    </row>
    <row r="243" spans="1:25" x14ac:dyDescent="0.3">
      <c r="A243" s="2" t="str">
        <f>HYPERLINK("https://hsdes.intel.com/resource/14013175598","14013175598")</f>
        <v>14013175598</v>
      </c>
      <c r="B243" s="7" t="s">
        <v>828</v>
      </c>
      <c r="C243" s="7" t="s">
        <v>2013</v>
      </c>
      <c r="D243" s="7" t="s">
        <v>74</v>
      </c>
      <c r="E243" s="7" t="s">
        <v>18</v>
      </c>
      <c r="F243" s="7" t="s">
        <v>19</v>
      </c>
      <c r="G243" s="7" t="s">
        <v>2005</v>
      </c>
      <c r="J243" s="7" t="s">
        <v>2017</v>
      </c>
      <c r="M243" s="6">
        <v>44811</v>
      </c>
      <c r="O243" s="7" t="s">
        <v>30</v>
      </c>
      <c r="P243" s="7" t="s">
        <v>75</v>
      </c>
      <c r="Q243" s="7" t="s">
        <v>32</v>
      </c>
      <c r="R243" s="7" t="s">
        <v>23</v>
      </c>
      <c r="S243" s="7" t="s">
        <v>829</v>
      </c>
      <c r="T243" s="7" t="s">
        <v>43</v>
      </c>
      <c r="U243" s="7" t="s">
        <v>830</v>
      </c>
      <c r="V243" s="7" t="s">
        <v>78</v>
      </c>
      <c r="Y243" s="2" t="str">
        <f>HYPERLINK("https://hsdes.intel.com/resource/14013175598","14013175598")</f>
        <v>14013175598</v>
      </c>
    </row>
    <row r="244" spans="1:25" x14ac:dyDescent="0.3">
      <c r="A244" s="5" t="str">
        <f>HYPERLINK("https://hsdes.intel.com/resource/14013183707","14013183707")</f>
        <v>14013183707</v>
      </c>
      <c r="B244" s="7" t="s">
        <v>831</v>
      </c>
      <c r="C244" s="7" t="s">
        <v>2013</v>
      </c>
      <c r="D244" s="7" t="s">
        <v>279</v>
      </c>
      <c r="E244" s="7" t="s">
        <v>18</v>
      </c>
      <c r="F244" s="7" t="s">
        <v>19</v>
      </c>
      <c r="G244" s="7" t="s">
        <v>2005</v>
      </c>
      <c r="J244" s="7" t="s">
        <v>2020</v>
      </c>
      <c r="M244" s="6">
        <v>44812</v>
      </c>
      <c r="O244" s="7" t="s">
        <v>30</v>
      </c>
      <c r="P244" s="7" t="s">
        <v>172</v>
      </c>
      <c r="Q244" s="7" t="s">
        <v>32</v>
      </c>
      <c r="R244" s="7" t="s">
        <v>23</v>
      </c>
      <c r="S244" s="7" t="s">
        <v>832</v>
      </c>
      <c r="T244" s="7" t="s">
        <v>43</v>
      </c>
      <c r="U244" s="7" t="s">
        <v>833</v>
      </c>
      <c r="V244" s="7" t="s">
        <v>282</v>
      </c>
      <c r="Y244" s="2" t="str">
        <f>HYPERLINK("https://hsdes.intel.com/resource/14013183707","14013183707")</f>
        <v>14013183707</v>
      </c>
    </row>
    <row r="245" spans="1:25" x14ac:dyDescent="0.3">
      <c r="A245" s="2" t="str">
        <f>HYPERLINK("https://hsdes.intel.com/resource/14013163063","14013163063")</f>
        <v>14013163063</v>
      </c>
      <c r="B245" s="7" t="s">
        <v>834</v>
      </c>
      <c r="C245" s="7" t="s">
        <v>2013</v>
      </c>
      <c r="D245" s="7" t="s">
        <v>17</v>
      </c>
      <c r="E245" s="7" t="s">
        <v>119</v>
      </c>
      <c r="F245" s="7" t="s">
        <v>19</v>
      </c>
      <c r="G245" s="7" t="s">
        <v>2005</v>
      </c>
      <c r="J245" s="7" t="s">
        <v>1997</v>
      </c>
      <c r="M245" s="6">
        <v>44816</v>
      </c>
      <c r="O245" s="7" t="s">
        <v>20</v>
      </c>
      <c r="P245" s="7" t="s">
        <v>21</v>
      </c>
      <c r="Q245" s="7" t="s">
        <v>32</v>
      </c>
      <c r="R245" s="7" t="s">
        <v>144</v>
      </c>
      <c r="S245" s="7" t="s">
        <v>835</v>
      </c>
      <c r="T245" s="7" t="s">
        <v>103</v>
      </c>
      <c r="U245" s="7" t="s">
        <v>836</v>
      </c>
      <c r="V245" s="7" t="s">
        <v>27</v>
      </c>
      <c r="Y245" s="5" t="str">
        <f>HYPERLINK("https://hsdes.intel.com/resource/14013163063","14013163063")</f>
        <v>14013163063</v>
      </c>
    </row>
    <row r="246" spans="1:25" x14ac:dyDescent="0.3">
      <c r="A246" s="5" t="str">
        <f>HYPERLINK("https://hsdes.intel.com/resource/14013173096","14013173096")</f>
        <v>14013173096</v>
      </c>
      <c r="B246" s="7" t="s">
        <v>837</v>
      </c>
      <c r="C246" s="7" t="s">
        <v>2013</v>
      </c>
      <c r="D246" s="7" t="s">
        <v>838</v>
      </c>
      <c r="E246" s="7" t="s">
        <v>18</v>
      </c>
      <c r="F246" s="7" t="s">
        <v>19</v>
      </c>
      <c r="G246" s="7" t="s">
        <v>2005</v>
      </c>
      <c r="J246" s="7" t="s">
        <v>2011</v>
      </c>
      <c r="M246" s="6">
        <v>44813</v>
      </c>
      <c r="O246" s="7" t="s">
        <v>30</v>
      </c>
      <c r="P246" s="7" t="s">
        <v>21</v>
      </c>
      <c r="Q246" s="7" t="s">
        <v>32</v>
      </c>
      <c r="R246" s="7" t="s">
        <v>23</v>
      </c>
      <c r="S246" s="7" t="s">
        <v>839</v>
      </c>
      <c r="T246" s="7" t="s">
        <v>43</v>
      </c>
      <c r="U246" s="7" t="s">
        <v>840</v>
      </c>
      <c r="V246" s="7" t="s">
        <v>169</v>
      </c>
      <c r="Y246" s="2" t="str">
        <f>HYPERLINK("https://hsdes.intel.com/resource/14013173096","14013173096")</f>
        <v>14013173096</v>
      </c>
    </row>
    <row r="247" spans="1:25" x14ac:dyDescent="0.3">
      <c r="A247" s="2" t="str">
        <f>HYPERLINK("https://hsdes.intel.com/resource/14013161993","14013161993")</f>
        <v>14013161993</v>
      </c>
      <c r="B247" s="19" t="s">
        <v>841</v>
      </c>
      <c r="C247" s="7" t="s">
        <v>2010</v>
      </c>
      <c r="D247" s="7" t="s">
        <v>838</v>
      </c>
      <c r="E247" s="7" t="s">
        <v>18</v>
      </c>
      <c r="F247" s="7" t="s">
        <v>19</v>
      </c>
      <c r="G247" s="7" t="s">
        <v>2005</v>
      </c>
      <c r="J247" s="7" t="s">
        <v>1997</v>
      </c>
      <c r="M247" s="6">
        <v>44816</v>
      </c>
      <c r="O247" s="7" t="s">
        <v>30</v>
      </c>
      <c r="P247" s="7" t="s">
        <v>172</v>
      </c>
      <c r="Q247" s="7" t="s">
        <v>32</v>
      </c>
      <c r="R247" s="7" t="s">
        <v>23</v>
      </c>
      <c r="S247" s="7" t="s">
        <v>842</v>
      </c>
      <c r="T247" s="7" t="s">
        <v>43</v>
      </c>
      <c r="U247" s="7" t="s">
        <v>843</v>
      </c>
      <c r="V247" s="7" t="s">
        <v>844</v>
      </c>
      <c r="Y247" s="5" t="str">
        <f>HYPERLINK("https://hsdes.intel.com/resource/14013161993","14013161993")</f>
        <v>14013161993</v>
      </c>
    </row>
    <row r="248" spans="1:25" x14ac:dyDescent="0.3">
      <c r="A248" s="5" t="str">
        <f>HYPERLINK("https://hsdes.intel.com/resource/14013173107","14013173107")</f>
        <v>14013173107</v>
      </c>
      <c r="B248" s="7" t="s">
        <v>845</v>
      </c>
      <c r="C248" s="7" t="s">
        <v>2013</v>
      </c>
      <c r="D248" s="7" t="s">
        <v>838</v>
      </c>
      <c r="E248" s="7" t="s">
        <v>18</v>
      </c>
      <c r="F248" s="7" t="s">
        <v>19</v>
      </c>
      <c r="G248" s="7" t="s">
        <v>2005</v>
      </c>
      <c r="J248" s="7" t="s">
        <v>1996</v>
      </c>
      <c r="M248" s="6">
        <v>44816</v>
      </c>
      <c r="O248" s="7" t="s">
        <v>30</v>
      </c>
      <c r="P248" s="7" t="s">
        <v>21</v>
      </c>
      <c r="Q248" s="7" t="s">
        <v>32</v>
      </c>
      <c r="R248" s="7" t="s">
        <v>23</v>
      </c>
      <c r="S248" s="7" t="s">
        <v>846</v>
      </c>
      <c r="T248" s="7" t="s">
        <v>43</v>
      </c>
      <c r="U248" s="7" t="s">
        <v>847</v>
      </c>
      <c r="V248" s="7" t="s">
        <v>169</v>
      </c>
      <c r="Y248" s="2" t="str">
        <f>HYPERLINK("https://hsdes.intel.com/resource/14013173107","14013173107")</f>
        <v>14013173107</v>
      </c>
    </row>
    <row r="249" spans="1:25" x14ac:dyDescent="0.3">
      <c r="A249" s="4">
        <v>14013161969</v>
      </c>
      <c r="B249" s="19" t="s">
        <v>848</v>
      </c>
      <c r="C249" s="7" t="s">
        <v>2013</v>
      </c>
      <c r="D249" s="7" t="s">
        <v>838</v>
      </c>
      <c r="E249" s="7" t="s">
        <v>18</v>
      </c>
      <c r="F249" s="7" t="s">
        <v>19</v>
      </c>
      <c r="G249" s="7" t="s">
        <v>2005</v>
      </c>
      <c r="J249" s="7" t="s">
        <v>1997</v>
      </c>
      <c r="M249" s="6">
        <v>44816</v>
      </c>
      <c r="O249" s="7" t="s">
        <v>30</v>
      </c>
      <c r="P249" s="7" t="s">
        <v>172</v>
      </c>
      <c r="Q249" s="7" t="s">
        <v>32</v>
      </c>
      <c r="R249" s="7" t="s">
        <v>23</v>
      </c>
      <c r="S249" s="7" t="s">
        <v>849</v>
      </c>
      <c r="T249" s="7" t="s">
        <v>43</v>
      </c>
      <c r="U249" s="7" t="s">
        <v>850</v>
      </c>
      <c r="V249" s="7" t="s">
        <v>844</v>
      </c>
      <c r="Y249" s="4">
        <v>14013161969</v>
      </c>
    </row>
    <row r="250" spans="1:25" x14ac:dyDescent="0.3">
      <c r="A250" s="5" t="str">
        <f>HYPERLINK("https://hsdes.intel.com/resource/14013156881","14013156881")</f>
        <v>14013156881</v>
      </c>
      <c r="B250" s="7" t="s">
        <v>848</v>
      </c>
      <c r="C250" s="7" t="s">
        <v>2013</v>
      </c>
      <c r="D250" s="7" t="s">
        <v>279</v>
      </c>
      <c r="E250" s="7" t="s">
        <v>18</v>
      </c>
      <c r="F250" s="7" t="s">
        <v>19</v>
      </c>
      <c r="G250" s="7" t="s">
        <v>2005</v>
      </c>
      <c r="H250" s="19"/>
      <c r="J250" s="7" t="s">
        <v>2016</v>
      </c>
      <c r="M250" s="6">
        <v>44817</v>
      </c>
      <c r="O250" s="7" t="s">
        <v>30</v>
      </c>
      <c r="P250" s="7" t="s">
        <v>172</v>
      </c>
      <c r="Q250" s="7" t="s">
        <v>32</v>
      </c>
      <c r="R250" s="7" t="s">
        <v>23</v>
      </c>
      <c r="S250" s="7" t="s">
        <v>851</v>
      </c>
      <c r="T250" s="7" t="s">
        <v>852</v>
      </c>
      <c r="U250" s="7" t="s">
        <v>853</v>
      </c>
      <c r="V250" s="7" t="s">
        <v>282</v>
      </c>
      <c r="Y250" s="5" t="str">
        <f>HYPERLINK("https://hsdes.intel.com/resource/14013156881","14013156881")</f>
        <v>14013156881</v>
      </c>
    </row>
    <row r="251" spans="1:25" x14ac:dyDescent="0.3">
      <c r="A251" s="5" t="str">
        <f>HYPERLINK("https://hsdes.intel.com/resource/14013173200","14013173200")</f>
        <v>14013173200</v>
      </c>
      <c r="B251" s="7" t="s">
        <v>854</v>
      </c>
      <c r="C251" s="7" t="s">
        <v>2013</v>
      </c>
      <c r="D251" s="7" t="s">
        <v>279</v>
      </c>
      <c r="E251" s="7" t="s">
        <v>18</v>
      </c>
      <c r="F251" s="7" t="s">
        <v>19</v>
      </c>
      <c r="G251" s="7" t="s">
        <v>2005</v>
      </c>
      <c r="J251" s="7" t="s">
        <v>2006</v>
      </c>
      <c r="M251" s="6">
        <v>44816</v>
      </c>
      <c r="O251" s="7" t="s">
        <v>30</v>
      </c>
      <c r="P251" s="7" t="s">
        <v>172</v>
      </c>
      <c r="Q251" s="7" t="s">
        <v>32</v>
      </c>
      <c r="R251" s="7" t="s">
        <v>23</v>
      </c>
      <c r="S251" s="7" t="s">
        <v>855</v>
      </c>
      <c r="T251" s="7" t="s">
        <v>701</v>
      </c>
      <c r="U251" s="7" t="s">
        <v>856</v>
      </c>
      <c r="V251" s="7" t="s">
        <v>282</v>
      </c>
      <c r="Y251" s="2" t="str">
        <f>HYPERLINK("https://hsdes.intel.com/resource/14013173200","14013173200")</f>
        <v>14013173200</v>
      </c>
    </row>
    <row r="252" spans="1:25" x14ac:dyDescent="0.3">
      <c r="A252" s="2" t="str">
        <f>HYPERLINK("https://hsdes.intel.com/resource/14013185276","14013185276")</f>
        <v>14013185276</v>
      </c>
      <c r="B252" s="7" t="s">
        <v>857</v>
      </c>
      <c r="C252" s="7" t="s">
        <v>1961</v>
      </c>
      <c r="D252" s="7" t="s">
        <v>279</v>
      </c>
      <c r="E252" s="7" t="s">
        <v>18</v>
      </c>
      <c r="F252" s="7" t="s">
        <v>19</v>
      </c>
      <c r="G252" s="7" t="s">
        <v>1989</v>
      </c>
      <c r="J252" s="7" t="s">
        <v>2006</v>
      </c>
      <c r="L252" s="7" t="s">
        <v>564</v>
      </c>
      <c r="M252" s="6"/>
      <c r="O252" s="7" t="s">
        <v>30</v>
      </c>
      <c r="P252" s="7" t="s">
        <v>172</v>
      </c>
      <c r="Q252" s="7" t="s">
        <v>32</v>
      </c>
      <c r="R252" s="7" t="s">
        <v>23</v>
      </c>
      <c r="S252" s="7" t="s">
        <v>858</v>
      </c>
      <c r="T252" s="7" t="s">
        <v>701</v>
      </c>
      <c r="U252" s="7" t="s">
        <v>859</v>
      </c>
      <c r="V252" s="7" t="s">
        <v>282</v>
      </c>
      <c r="Y252" s="2" t="str">
        <f>HYPERLINK("https://hsdes.intel.com/resource/14013185276","14013185276")</f>
        <v>14013185276</v>
      </c>
    </row>
    <row r="253" spans="1:25" x14ac:dyDescent="0.3">
      <c r="A253" s="2" t="str">
        <f>HYPERLINK("https://hsdes.intel.com/resource/14013162551","14013162551")</f>
        <v>14013162551</v>
      </c>
      <c r="B253" s="7" t="s">
        <v>860</v>
      </c>
      <c r="C253" s="7" t="s">
        <v>2010</v>
      </c>
      <c r="D253" s="7" t="s">
        <v>141</v>
      </c>
      <c r="E253" s="7" t="s">
        <v>18</v>
      </c>
      <c r="F253" s="7" t="s">
        <v>19</v>
      </c>
      <c r="G253" s="7" t="s">
        <v>2005</v>
      </c>
      <c r="J253" s="7" t="s">
        <v>2006</v>
      </c>
      <c r="M253" s="6">
        <v>44816</v>
      </c>
      <c r="O253" s="7" t="s">
        <v>30</v>
      </c>
      <c r="P253" s="7" t="s">
        <v>143</v>
      </c>
      <c r="Q253" s="7" t="s">
        <v>32</v>
      </c>
      <c r="R253" s="7" t="s">
        <v>144</v>
      </c>
      <c r="S253" s="7" t="s">
        <v>861</v>
      </c>
      <c r="T253" s="7" t="s">
        <v>146</v>
      </c>
      <c r="U253" s="7" t="s">
        <v>862</v>
      </c>
      <c r="V253" s="7" t="s">
        <v>148</v>
      </c>
      <c r="Y253" s="2" t="str">
        <f>HYPERLINK("https://hsdes.intel.com/resource/14013162551","14013162551")</f>
        <v>14013162551</v>
      </c>
    </row>
    <row r="254" spans="1:25" x14ac:dyDescent="0.3">
      <c r="A254" s="5" t="str">
        <f>HYPERLINK("https://hsdes.intel.com/resource/14013160438","14013160438")</f>
        <v>14013160438</v>
      </c>
      <c r="B254" s="7" t="s">
        <v>863</v>
      </c>
      <c r="C254" s="7" t="s">
        <v>2010</v>
      </c>
      <c r="D254" s="7" t="s">
        <v>271</v>
      </c>
      <c r="E254" s="7" t="s">
        <v>18</v>
      </c>
      <c r="F254" s="7" t="s">
        <v>19</v>
      </c>
      <c r="G254" s="7" t="s">
        <v>2005</v>
      </c>
      <c r="J254" s="7" t="s">
        <v>1996</v>
      </c>
      <c r="M254" s="6">
        <v>44816</v>
      </c>
      <c r="O254" s="7" t="s">
        <v>101</v>
      </c>
      <c r="P254" s="7" t="s">
        <v>75</v>
      </c>
      <c r="Q254" s="7" t="s">
        <v>32</v>
      </c>
      <c r="R254" s="7" t="s">
        <v>23</v>
      </c>
      <c r="S254" s="7" t="s">
        <v>864</v>
      </c>
      <c r="T254" s="7" t="s">
        <v>137</v>
      </c>
      <c r="U254" s="7" t="s">
        <v>865</v>
      </c>
      <c r="V254" s="7" t="s">
        <v>274</v>
      </c>
      <c r="Y254" s="2" t="str">
        <f>HYPERLINK("https://hsdes.intel.com/resource/14013160438","14013160438")</f>
        <v>14013160438</v>
      </c>
    </row>
    <row r="255" spans="1:25" x14ac:dyDescent="0.3">
      <c r="A255" s="5" t="str">
        <f>HYPERLINK("https://hsdes.intel.com/resource/14013172958","14013172958")</f>
        <v>14013172958</v>
      </c>
      <c r="B255" s="7" t="s">
        <v>866</v>
      </c>
      <c r="C255" s="7" t="s">
        <v>2010</v>
      </c>
      <c r="D255" s="7" t="s">
        <v>545</v>
      </c>
      <c r="E255" s="7" t="s">
        <v>18</v>
      </c>
      <c r="F255" s="7" t="s">
        <v>19</v>
      </c>
      <c r="G255" s="7" t="s">
        <v>2005</v>
      </c>
      <c r="J255" s="7" t="s">
        <v>1996</v>
      </c>
      <c r="L255" s="10" t="s">
        <v>2007</v>
      </c>
      <c r="M255" s="6">
        <v>44813</v>
      </c>
      <c r="O255" s="7" t="s">
        <v>101</v>
      </c>
      <c r="P255" s="7" t="s">
        <v>21</v>
      </c>
      <c r="Q255" s="7" t="s">
        <v>32</v>
      </c>
      <c r="R255" s="7" t="s">
        <v>23</v>
      </c>
      <c r="S255" s="7" t="s">
        <v>867</v>
      </c>
      <c r="T255" s="7" t="s">
        <v>548</v>
      </c>
      <c r="U255" s="7" t="s">
        <v>868</v>
      </c>
      <c r="V255" s="7" t="s">
        <v>169</v>
      </c>
      <c r="Y255" s="2" t="str">
        <f>HYPERLINK("https://hsdes.intel.com/resource/14013172958","14013172958")</f>
        <v>14013172958</v>
      </c>
    </row>
    <row r="256" spans="1:25" x14ac:dyDescent="0.3">
      <c r="A256" s="2" t="str">
        <f>HYPERLINK("https://hsdes.intel.com/resource/14013160085","14013160085")</f>
        <v>14013160085</v>
      </c>
      <c r="B256" s="7" t="s">
        <v>869</v>
      </c>
      <c r="C256" s="7" t="s">
        <v>2010</v>
      </c>
      <c r="D256" s="7" t="s">
        <v>234</v>
      </c>
      <c r="E256" s="7" t="s">
        <v>18</v>
      </c>
      <c r="F256" s="7" t="s">
        <v>19</v>
      </c>
      <c r="G256" s="7" t="s">
        <v>2005</v>
      </c>
      <c r="J256" s="7" t="s">
        <v>1997</v>
      </c>
      <c r="M256" s="6">
        <v>44811</v>
      </c>
      <c r="O256" s="7" t="s">
        <v>30</v>
      </c>
      <c r="P256" s="7" t="s">
        <v>183</v>
      </c>
      <c r="Q256" s="7" t="s">
        <v>22</v>
      </c>
      <c r="R256" s="7" t="s">
        <v>144</v>
      </c>
      <c r="S256" s="7" t="s">
        <v>870</v>
      </c>
      <c r="T256" s="7" t="s">
        <v>321</v>
      </c>
      <c r="U256" s="7" t="s">
        <v>871</v>
      </c>
      <c r="V256" s="7" t="s">
        <v>186</v>
      </c>
      <c r="Y256" s="2" t="str">
        <f>HYPERLINK("https://hsdes.intel.com/resource/14013160085","14013160085")</f>
        <v>14013160085</v>
      </c>
    </row>
    <row r="257" spans="1:25" x14ac:dyDescent="0.3">
      <c r="A257" s="2" t="str">
        <f>HYPERLINK("https://hsdes.intel.com/resource/14013176953","14013176953")</f>
        <v>14013176953</v>
      </c>
      <c r="B257" s="7" t="s">
        <v>872</v>
      </c>
      <c r="C257" s="7" t="s">
        <v>2010</v>
      </c>
      <c r="D257" s="7" t="s">
        <v>29</v>
      </c>
      <c r="E257" s="7" t="s">
        <v>119</v>
      </c>
      <c r="F257" s="7" t="s">
        <v>19</v>
      </c>
      <c r="G257" s="7" t="s">
        <v>1989</v>
      </c>
      <c r="J257" s="7" t="s">
        <v>2006</v>
      </c>
      <c r="K257" s="18"/>
      <c r="M257" s="6">
        <v>44816</v>
      </c>
      <c r="O257" s="7" t="s">
        <v>101</v>
      </c>
      <c r="P257" s="7" t="s">
        <v>172</v>
      </c>
      <c r="Q257" s="7" t="s">
        <v>32</v>
      </c>
      <c r="R257" s="7" t="s">
        <v>23</v>
      </c>
      <c r="S257" s="7" t="s">
        <v>873</v>
      </c>
      <c r="T257" s="7" t="s">
        <v>202</v>
      </c>
      <c r="U257" s="7" t="s">
        <v>874</v>
      </c>
      <c r="V257" s="7" t="s">
        <v>176</v>
      </c>
      <c r="Y257" s="2" t="str">
        <f>HYPERLINK("https://hsdes.intel.com/resource/14013176953","14013176953")</f>
        <v>14013176953</v>
      </c>
    </row>
    <row r="258" spans="1:25" x14ac:dyDescent="0.3">
      <c r="A258" s="5" t="str">
        <f>HYPERLINK("https://hsdes.intel.com/resource/14013160449","14013160449")</f>
        <v>14013160449</v>
      </c>
      <c r="B258" s="7" t="s">
        <v>875</v>
      </c>
      <c r="C258" s="7" t="s">
        <v>2010</v>
      </c>
      <c r="D258" s="7" t="s">
        <v>279</v>
      </c>
      <c r="E258" s="7" t="s">
        <v>18</v>
      </c>
      <c r="F258" s="7" t="s">
        <v>19</v>
      </c>
      <c r="G258" s="7" t="s">
        <v>2005</v>
      </c>
      <c r="J258" s="7" t="s">
        <v>2020</v>
      </c>
      <c r="M258" s="6">
        <v>44812</v>
      </c>
      <c r="O258" s="7" t="s">
        <v>30</v>
      </c>
      <c r="P258" s="7" t="s">
        <v>172</v>
      </c>
      <c r="Q258" s="7" t="s">
        <v>32</v>
      </c>
      <c r="R258" s="7" t="s">
        <v>23</v>
      </c>
      <c r="S258" s="7" t="s">
        <v>876</v>
      </c>
      <c r="T258" s="7" t="s">
        <v>441</v>
      </c>
      <c r="U258" s="7" t="s">
        <v>877</v>
      </c>
      <c r="V258" s="7" t="s">
        <v>282</v>
      </c>
      <c r="Y258" s="2" t="str">
        <f>HYPERLINK("https://hsdes.intel.com/resource/14013160449","14013160449")</f>
        <v>14013160449</v>
      </c>
    </row>
    <row r="259" spans="1:25" x14ac:dyDescent="0.3">
      <c r="A259" s="2" t="str">
        <f>HYPERLINK("https://hsdes.intel.com/resource/14013175857","14013175857")</f>
        <v>14013175857</v>
      </c>
      <c r="B259" s="19" t="s">
        <v>878</v>
      </c>
      <c r="C259" s="7" t="s">
        <v>2010</v>
      </c>
      <c r="D259" s="7" t="s">
        <v>195</v>
      </c>
      <c r="E259" s="7" t="s">
        <v>18</v>
      </c>
      <c r="F259" s="7" t="s">
        <v>19</v>
      </c>
      <c r="G259" s="7" t="s">
        <v>2005</v>
      </c>
      <c r="J259" s="7" t="s">
        <v>2020</v>
      </c>
      <c r="M259" s="6">
        <v>44812</v>
      </c>
      <c r="O259" s="7" t="s">
        <v>30</v>
      </c>
      <c r="P259" s="7" t="s">
        <v>143</v>
      </c>
      <c r="Q259" s="7" t="s">
        <v>32</v>
      </c>
      <c r="R259" s="7" t="s">
        <v>144</v>
      </c>
      <c r="S259" s="7" t="s">
        <v>879</v>
      </c>
      <c r="T259" s="7" t="s">
        <v>197</v>
      </c>
      <c r="U259" s="7" t="s">
        <v>880</v>
      </c>
      <c r="V259" s="7" t="s">
        <v>199</v>
      </c>
      <c r="Y259" s="2" t="str">
        <f>HYPERLINK("https://hsdes.intel.com/resource/14013175857","14013175857")</f>
        <v>14013175857</v>
      </c>
    </row>
    <row r="260" spans="1:25" x14ac:dyDescent="0.3">
      <c r="A260" s="2" t="str">
        <f>HYPERLINK("https://hsdes.intel.com/resource/14013184473","14013184473")</f>
        <v>14013184473</v>
      </c>
      <c r="B260" s="19" t="s">
        <v>881</v>
      </c>
      <c r="C260" s="7" t="s">
        <v>2010</v>
      </c>
      <c r="D260" s="7" t="s">
        <v>234</v>
      </c>
      <c r="E260" s="7" t="s">
        <v>18</v>
      </c>
      <c r="F260" s="7" t="s">
        <v>19</v>
      </c>
      <c r="G260" s="7" t="s">
        <v>2005</v>
      </c>
      <c r="J260" s="7" t="s">
        <v>1997</v>
      </c>
      <c r="M260" s="6">
        <v>44811</v>
      </c>
      <c r="O260" s="7" t="s">
        <v>30</v>
      </c>
      <c r="P260" s="7" t="s">
        <v>183</v>
      </c>
      <c r="Q260" s="7" t="s">
        <v>22</v>
      </c>
      <c r="R260" s="7" t="s">
        <v>144</v>
      </c>
      <c r="S260" s="7" t="s">
        <v>882</v>
      </c>
      <c r="T260" s="7" t="s">
        <v>491</v>
      </c>
      <c r="U260" s="7" t="s">
        <v>883</v>
      </c>
      <c r="V260" s="7" t="s">
        <v>186</v>
      </c>
      <c r="Y260" s="2" t="str">
        <f>HYPERLINK("https://hsdes.intel.com/resource/14013184473","14013184473")</f>
        <v>14013184473</v>
      </c>
    </row>
    <row r="261" spans="1:25" x14ac:dyDescent="0.3">
      <c r="A261" s="2" t="str">
        <f>HYPERLINK("https://hsdes.intel.com/resource/14013175421","14013175421")</f>
        <v>14013175421</v>
      </c>
      <c r="B261" s="7" t="s">
        <v>884</v>
      </c>
      <c r="C261" s="7" t="s">
        <v>2010</v>
      </c>
      <c r="D261" s="7" t="s">
        <v>396</v>
      </c>
      <c r="E261" s="7" t="s">
        <v>18</v>
      </c>
      <c r="F261" s="7" t="s">
        <v>19</v>
      </c>
      <c r="G261" s="7" t="s">
        <v>2005</v>
      </c>
      <c r="J261" s="7" t="s">
        <v>1997</v>
      </c>
      <c r="K261" s="7" t="s">
        <v>1988</v>
      </c>
      <c r="M261" s="6">
        <v>44811</v>
      </c>
      <c r="O261" s="7" t="s">
        <v>30</v>
      </c>
      <c r="P261" s="7" t="s">
        <v>183</v>
      </c>
      <c r="Q261" s="7" t="s">
        <v>32</v>
      </c>
      <c r="R261" s="7" t="s">
        <v>144</v>
      </c>
      <c r="S261" s="7" t="s">
        <v>885</v>
      </c>
      <c r="T261" s="7" t="s">
        <v>240</v>
      </c>
      <c r="U261" s="7" t="s">
        <v>886</v>
      </c>
      <c r="V261" s="7" t="s">
        <v>186</v>
      </c>
      <c r="Y261" s="2" t="str">
        <f>HYPERLINK("https://hsdes.intel.com/resource/14013175421","14013175421")</f>
        <v>14013175421</v>
      </c>
    </row>
    <row r="262" spans="1:25" x14ac:dyDescent="0.3">
      <c r="A262" s="2" t="str">
        <f>HYPERLINK("https://hsdes.intel.com/resource/14013175416","14013175416")</f>
        <v>14013175416</v>
      </c>
      <c r="B262" s="7" t="s">
        <v>887</v>
      </c>
      <c r="C262" s="7" t="s">
        <v>2010</v>
      </c>
      <c r="D262" s="7" t="s">
        <v>396</v>
      </c>
      <c r="E262" s="7" t="s">
        <v>18</v>
      </c>
      <c r="F262" s="7" t="s">
        <v>19</v>
      </c>
      <c r="G262" s="7" t="s">
        <v>2005</v>
      </c>
      <c r="J262" s="7" t="s">
        <v>1997</v>
      </c>
      <c r="M262" s="6">
        <v>44812</v>
      </c>
      <c r="O262" s="7" t="s">
        <v>30</v>
      </c>
      <c r="P262" s="7" t="s">
        <v>183</v>
      </c>
      <c r="Q262" s="7" t="s">
        <v>22</v>
      </c>
      <c r="R262" s="7" t="s">
        <v>144</v>
      </c>
      <c r="S262" s="7" t="s">
        <v>888</v>
      </c>
      <c r="T262" s="7" t="s">
        <v>240</v>
      </c>
      <c r="U262" s="7" t="s">
        <v>889</v>
      </c>
      <c r="V262" s="7" t="s">
        <v>186</v>
      </c>
      <c r="Y262" s="2" t="str">
        <f>HYPERLINK("https://hsdes.intel.com/resource/14013175416","14013175416")</f>
        <v>14013175416</v>
      </c>
    </row>
    <row r="263" spans="1:25" x14ac:dyDescent="0.3">
      <c r="A263" s="2" t="str">
        <f>HYPERLINK("https://hsdes.intel.com/resource/14013174447","14013174447")</f>
        <v>14013174447</v>
      </c>
      <c r="B263" s="7" t="s">
        <v>890</v>
      </c>
      <c r="C263" s="7" t="s">
        <v>2010</v>
      </c>
      <c r="D263" s="7" t="s">
        <v>396</v>
      </c>
      <c r="E263" s="7" t="s">
        <v>18</v>
      </c>
      <c r="F263" s="7" t="s">
        <v>19</v>
      </c>
      <c r="G263" s="7" t="s">
        <v>2005</v>
      </c>
      <c r="J263" s="7" t="s">
        <v>1997</v>
      </c>
      <c r="M263" s="6">
        <v>44812</v>
      </c>
      <c r="O263" s="7" t="s">
        <v>30</v>
      </c>
      <c r="P263" s="7" t="s">
        <v>183</v>
      </c>
      <c r="Q263" s="7" t="s">
        <v>32</v>
      </c>
      <c r="R263" s="7" t="s">
        <v>144</v>
      </c>
      <c r="S263" s="7" t="s">
        <v>891</v>
      </c>
      <c r="T263" s="7" t="s">
        <v>240</v>
      </c>
      <c r="U263" s="7" t="s">
        <v>892</v>
      </c>
      <c r="V263" s="7" t="s">
        <v>186</v>
      </c>
      <c r="Y263" s="2" t="str">
        <f>HYPERLINK("https://hsdes.intel.com/resource/14013174447","14013174447")</f>
        <v>14013174447</v>
      </c>
    </row>
    <row r="264" spans="1:25" x14ac:dyDescent="0.3">
      <c r="A264" s="2" t="str">
        <f>HYPERLINK("https://hsdes.intel.com/resource/14013174718","14013174718")</f>
        <v>14013174718</v>
      </c>
      <c r="B264" s="7" t="s">
        <v>893</v>
      </c>
      <c r="C264" s="7" t="s">
        <v>2010</v>
      </c>
      <c r="D264" s="7" t="s">
        <v>396</v>
      </c>
      <c r="E264" s="7" t="s">
        <v>18</v>
      </c>
      <c r="F264" s="7" t="s">
        <v>19</v>
      </c>
      <c r="G264" s="7" t="s">
        <v>2005</v>
      </c>
      <c r="J264" s="7" t="s">
        <v>1996</v>
      </c>
      <c r="L264" s="7" t="s">
        <v>1994</v>
      </c>
      <c r="M264" s="6">
        <v>44811</v>
      </c>
      <c r="O264" s="7" t="s">
        <v>30</v>
      </c>
      <c r="P264" s="7" t="s">
        <v>183</v>
      </c>
      <c r="Q264" s="7" t="s">
        <v>32</v>
      </c>
      <c r="R264" s="7" t="s">
        <v>144</v>
      </c>
      <c r="S264" s="7" t="s">
        <v>894</v>
      </c>
      <c r="T264" s="7" t="s">
        <v>240</v>
      </c>
      <c r="U264" s="7" t="s">
        <v>895</v>
      </c>
      <c r="V264" s="7" t="s">
        <v>186</v>
      </c>
      <c r="Y264" s="2" t="str">
        <f>HYPERLINK("https://hsdes.intel.com/resource/14013174718","14013174718")</f>
        <v>14013174718</v>
      </c>
    </row>
    <row r="265" spans="1:25" x14ac:dyDescent="0.3">
      <c r="A265" s="2" t="str">
        <f>HYPERLINK("https://hsdes.intel.com/resource/14013163415","14013163415")</f>
        <v>14013163415</v>
      </c>
      <c r="B265" s="7" t="s">
        <v>896</v>
      </c>
      <c r="C265" s="7" t="s">
        <v>2010</v>
      </c>
      <c r="D265" s="7" t="s">
        <v>17</v>
      </c>
      <c r="E265" s="7" t="s">
        <v>18</v>
      </c>
      <c r="F265" s="7" t="s">
        <v>19</v>
      </c>
      <c r="G265" s="7" t="s">
        <v>2005</v>
      </c>
      <c r="J265" s="7" t="s">
        <v>2016</v>
      </c>
      <c r="M265" s="6">
        <v>44817</v>
      </c>
      <c r="O265" s="7" t="s">
        <v>101</v>
      </c>
      <c r="P265" s="7" t="s">
        <v>21</v>
      </c>
      <c r="Q265" s="7" t="s">
        <v>32</v>
      </c>
      <c r="R265" s="7" t="s">
        <v>23</v>
      </c>
      <c r="S265" s="7" t="s">
        <v>897</v>
      </c>
      <c r="T265" s="7" t="s">
        <v>355</v>
      </c>
      <c r="U265" s="7" t="s">
        <v>898</v>
      </c>
      <c r="V265" s="7" t="s">
        <v>27</v>
      </c>
      <c r="Y265" s="5" t="str">
        <f>HYPERLINK("https://hsdes.intel.com/resource/14013163415","14013163415")</f>
        <v>14013163415</v>
      </c>
    </row>
    <row r="266" spans="1:25" x14ac:dyDescent="0.3">
      <c r="A266" s="5" t="str">
        <f>HYPERLINK("https://hsdes.intel.com/resource/16013162130","16013162130")</f>
        <v>16013162130</v>
      </c>
      <c r="B266" t="s">
        <v>899</v>
      </c>
      <c r="C266" s="7" t="s">
        <v>2010</v>
      </c>
      <c r="D266" s="7" t="s">
        <v>17</v>
      </c>
      <c r="E266" s="7" t="s">
        <v>119</v>
      </c>
      <c r="F266" s="7" t="s">
        <v>19</v>
      </c>
      <c r="G266" s="7" t="s">
        <v>2005</v>
      </c>
      <c r="J266" s="7" t="s">
        <v>2016</v>
      </c>
      <c r="M266" s="6">
        <v>44817</v>
      </c>
      <c r="O266" s="7" t="s">
        <v>101</v>
      </c>
      <c r="P266" s="7" t="s">
        <v>21</v>
      </c>
      <c r="Q266" s="7" t="s">
        <v>32</v>
      </c>
      <c r="R266" s="7" t="s">
        <v>23</v>
      </c>
      <c r="T266" s="7" t="s">
        <v>900</v>
      </c>
      <c r="U266" s="7" t="s">
        <v>901</v>
      </c>
      <c r="Y266" s="5" t="str">
        <f>HYPERLINK("https://hsdes.intel.com/resource/16013162130","16013162130")</f>
        <v>16013162130</v>
      </c>
    </row>
    <row r="267" spans="1:25" x14ac:dyDescent="0.3">
      <c r="A267" s="2" t="str">
        <f>HYPERLINK("https://hsdes.intel.com/resource/14013175465","14013175465")</f>
        <v>14013175465</v>
      </c>
      <c r="B267" s="7" t="s">
        <v>902</v>
      </c>
      <c r="C267" s="7" t="s">
        <v>2010</v>
      </c>
      <c r="D267" s="7" t="s">
        <v>396</v>
      </c>
      <c r="E267" s="7" t="s">
        <v>18</v>
      </c>
      <c r="F267" s="7" t="s">
        <v>19</v>
      </c>
      <c r="G267" s="7" t="s">
        <v>2005</v>
      </c>
      <c r="J267" s="7" t="s">
        <v>1997</v>
      </c>
      <c r="M267" s="6">
        <v>44811</v>
      </c>
      <c r="O267" s="7" t="s">
        <v>30</v>
      </c>
      <c r="P267" s="7" t="s">
        <v>183</v>
      </c>
      <c r="Q267" s="7" t="s">
        <v>22</v>
      </c>
      <c r="R267" s="7" t="s">
        <v>144</v>
      </c>
      <c r="S267" s="7" t="s">
        <v>903</v>
      </c>
      <c r="T267" s="7" t="s">
        <v>137</v>
      </c>
      <c r="U267" s="7" t="s">
        <v>904</v>
      </c>
      <c r="V267" s="7" t="s">
        <v>186</v>
      </c>
      <c r="Y267" s="2" t="str">
        <f>HYPERLINK("https://hsdes.intel.com/resource/14013175465","14013175465")</f>
        <v>14013175465</v>
      </c>
    </row>
    <row r="268" spans="1:25" x14ac:dyDescent="0.3">
      <c r="A268" s="2" t="str">
        <f>HYPERLINK("https://hsdes.intel.com/resource/14013175473","14013175473")</f>
        <v>14013175473</v>
      </c>
      <c r="B268" s="7" t="s">
        <v>905</v>
      </c>
      <c r="C268" s="7" t="s">
        <v>2010</v>
      </c>
      <c r="D268" s="7" t="s">
        <v>396</v>
      </c>
      <c r="E268" s="7" t="s">
        <v>18</v>
      </c>
      <c r="F268" s="7" t="s">
        <v>19</v>
      </c>
      <c r="G268" s="7" t="s">
        <v>2005</v>
      </c>
      <c r="J268" s="7" t="s">
        <v>1997</v>
      </c>
      <c r="L268" s="7" t="s">
        <v>1994</v>
      </c>
      <c r="M268" s="6">
        <v>44811</v>
      </c>
      <c r="O268" s="7" t="s">
        <v>30</v>
      </c>
      <c r="P268" s="7" t="s">
        <v>183</v>
      </c>
      <c r="Q268" s="7" t="s">
        <v>22</v>
      </c>
      <c r="R268" s="7" t="s">
        <v>144</v>
      </c>
      <c r="S268" s="7" t="s">
        <v>906</v>
      </c>
      <c r="T268" s="7" t="s">
        <v>240</v>
      </c>
      <c r="U268" s="7" t="s">
        <v>907</v>
      </c>
      <c r="V268" s="7" t="s">
        <v>186</v>
      </c>
      <c r="Y268" s="2" t="str">
        <f>HYPERLINK("https://hsdes.intel.com/resource/14013175473","14013175473")</f>
        <v>14013175473</v>
      </c>
    </row>
    <row r="269" spans="1:25" x14ac:dyDescent="0.3">
      <c r="A269" s="2" t="str">
        <f>HYPERLINK("https://hsdes.intel.com/resource/14013175469","14013175469")</f>
        <v>14013175469</v>
      </c>
      <c r="B269" s="7" t="s">
        <v>908</v>
      </c>
      <c r="C269" s="7" t="s">
        <v>1961</v>
      </c>
      <c r="D269" s="7" t="s">
        <v>396</v>
      </c>
      <c r="E269" s="7" t="s">
        <v>18</v>
      </c>
      <c r="F269" s="7" t="s">
        <v>19</v>
      </c>
      <c r="G269" s="7" t="s">
        <v>1989</v>
      </c>
      <c r="J269" s="7" t="s">
        <v>1997</v>
      </c>
      <c r="L269" s="7" t="s">
        <v>909</v>
      </c>
      <c r="M269" s="6"/>
      <c r="O269" s="7" t="s">
        <v>30</v>
      </c>
      <c r="P269" s="7" t="s">
        <v>183</v>
      </c>
      <c r="Q269" s="7" t="s">
        <v>32</v>
      </c>
      <c r="R269" s="7" t="s">
        <v>144</v>
      </c>
      <c r="S269" s="7" t="s">
        <v>910</v>
      </c>
      <c r="T269" s="7" t="s">
        <v>240</v>
      </c>
      <c r="U269" s="7" t="s">
        <v>911</v>
      </c>
      <c r="V269" s="7" t="s">
        <v>186</v>
      </c>
      <c r="Y269" s="2" t="str">
        <f>HYPERLINK("https://hsdes.intel.com/resource/14013175469","14013175469")</f>
        <v>14013175469</v>
      </c>
    </row>
    <row r="270" spans="1:25" x14ac:dyDescent="0.3">
      <c r="A270" s="2" t="str">
        <f>HYPERLINK("https://hsdes.intel.com/resource/14013183238","14013183238")</f>
        <v>14013183238</v>
      </c>
      <c r="B270" s="7" t="s">
        <v>912</v>
      </c>
      <c r="C270" s="7" t="s">
        <v>1961</v>
      </c>
      <c r="D270" s="7" t="s">
        <v>396</v>
      </c>
      <c r="E270" s="7" t="s">
        <v>18</v>
      </c>
      <c r="F270" s="7" t="s">
        <v>19</v>
      </c>
      <c r="G270" s="7" t="s">
        <v>1989</v>
      </c>
      <c r="J270" s="7" t="s">
        <v>1997</v>
      </c>
      <c r="L270" s="7" t="s">
        <v>909</v>
      </c>
      <c r="M270" s="6"/>
      <c r="O270" s="7" t="s">
        <v>30</v>
      </c>
      <c r="P270" s="7" t="s">
        <v>183</v>
      </c>
      <c r="Q270" s="7" t="s">
        <v>32</v>
      </c>
      <c r="R270" s="7" t="s">
        <v>144</v>
      </c>
      <c r="S270" s="7" t="s">
        <v>913</v>
      </c>
      <c r="T270" s="7" t="s">
        <v>240</v>
      </c>
      <c r="U270" s="7" t="s">
        <v>914</v>
      </c>
      <c r="V270" s="7" t="s">
        <v>186</v>
      </c>
      <c r="Y270" s="2" t="str">
        <f>HYPERLINK("https://hsdes.intel.com/resource/14013183238","14013183238")</f>
        <v>14013183238</v>
      </c>
    </row>
    <row r="271" spans="1:25" x14ac:dyDescent="0.3">
      <c r="A271" s="2" t="str">
        <f>HYPERLINK("https://hsdes.intel.com/resource/14013163191","14013163191")</f>
        <v>14013163191</v>
      </c>
      <c r="B271" s="7" t="s">
        <v>915</v>
      </c>
      <c r="C271" s="7" t="s">
        <v>2010</v>
      </c>
      <c r="D271" s="7" t="s">
        <v>17</v>
      </c>
      <c r="E271" s="7" t="s">
        <v>18</v>
      </c>
      <c r="F271" s="7" t="s">
        <v>19</v>
      </c>
      <c r="G271" s="7" t="s">
        <v>2005</v>
      </c>
      <c r="J271" s="7" t="s">
        <v>1997</v>
      </c>
      <c r="M271" s="6">
        <v>44813</v>
      </c>
      <c r="O271" s="7" t="s">
        <v>30</v>
      </c>
      <c r="P271" s="7" t="s">
        <v>21</v>
      </c>
      <c r="Q271" s="7" t="s">
        <v>32</v>
      </c>
      <c r="R271" s="7" t="s">
        <v>23</v>
      </c>
      <c r="S271" s="7" t="s">
        <v>916</v>
      </c>
      <c r="T271" s="7" t="s">
        <v>103</v>
      </c>
      <c r="U271" s="7" t="s">
        <v>917</v>
      </c>
      <c r="V271" s="7" t="s">
        <v>27</v>
      </c>
      <c r="Y271" s="2" t="str">
        <f>HYPERLINK("https://hsdes.intel.com/resource/14013163191","14013163191")</f>
        <v>14013163191</v>
      </c>
    </row>
    <row r="272" spans="1:25" x14ac:dyDescent="0.3">
      <c r="A272" s="2" t="str">
        <f>HYPERLINK("https://hsdes.intel.com/resource/14013178947","14013178947")</f>
        <v>14013178947</v>
      </c>
      <c r="B272" s="7" t="s">
        <v>918</v>
      </c>
      <c r="C272" s="7" t="s">
        <v>2013</v>
      </c>
      <c r="D272" s="7" t="s">
        <v>234</v>
      </c>
      <c r="E272" s="7" t="s">
        <v>18</v>
      </c>
      <c r="F272" s="7" t="s">
        <v>19</v>
      </c>
      <c r="G272" s="7" t="s">
        <v>2005</v>
      </c>
      <c r="J272" s="7" t="s">
        <v>2016</v>
      </c>
      <c r="M272" s="6">
        <v>44816</v>
      </c>
      <c r="O272" s="7" t="s">
        <v>30</v>
      </c>
      <c r="P272" s="7" t="s">
        <v>183</v>
      </c>
      <c r="Q272" s="7" t="s">
        <v>22</v>
      </c>
      <c r="R272" s="7" t="s">
        <v>144</v>
      </c>
      <c r="S272" s="7" t="s">
        <v>919</v>
      </c>
      <c r="T272" s="7" t="s">
        <v>202</v>
      </c>
      <c r="U272" s="7" t="s">
        <v>920</v>
      </c>
      <c r="V272" s="7" t="s">
        <v>186</v>
      </c>
      <c r="Y272" s="2" t="str">
        <f>HYPERLINK("https://hsdes.intel.com/resource/14013178947","14013178947")</f>
        <v>14013178947</v>
      </c>
    </row>
    <row r="273" spans="1:25" x14ac:dyDescent="0.3">
      <c r="A273" s="2" t="str">
        <f>HYPERLINK("https://hsdes.intel.com/resource/14013178956","14013178956")</f>
        <v>14013178956</v>
      </c>
      <c r="B273" s="7" t="s">
        <v>921</v>
      </c>
      <c r="C273" s="7" t="s">
        <v>2013</v>
      </c>
      <c r="D273" s="7" t="s">
        <v>234</v>
      </c>
      <c r="E273" s="7" t="s">
        <v>18</v>
      </c>
      <c r="F273" s="7" t="s">
        <v>19</v>
      </c>
      <c r="G273" s="7" t="s">
        <v>2005</v>
      </c>
      <c r="J273" s="7" t="s">
        <v>2016</v>
      </c>
      <c r="M273" s="6">
        <v>44816</v>
      </c>
      <c r="O273" s="7" t="s">
        <v>30</v>
      </c>
      <c r="P273" s="7" t="s">
        <v>183</v>
      </c>
      <c r="Q273" s="7" t="s">
        <v>22</v>
      </c>
      <c r="R273" s="7" t="s">
        <v>144</v>
      </c>
      <c r="S273" s="7" t="s">
        <v>922</v>
      </c>
      <c r="T273" s="7" t="s">
        <v>202</v>
      </c>
      <c r="U273" s="7" t="s">
        <v>923</v>
      </c>
      <c r="V273" s="7" t="s">
        <v>186</v>
      </c>
      <c r="Y273" s="2" t="str">
        <f>HYPERLINK("https://hsdes.intel.com/resource/14013178956","14013178956")</f>
        <v>14013178956</v>
      </c>
    </row>
    <row r="274" spans="1:25" x14ac:dyDescent="0.3">
      <c r="A274" s="2" t="str">
        <f>HYPERLINK("https://hsdes.intel.com/resource/14013158399","14013158399")</f>
        <v>14013158399</v>
      </c>
      <c r="B274" s="7" t="s">
        <v>924</v>
      </c>
      <c r="C274" s="7" t="s">
        <v>2010</v>
      </c>
      <c r="D274" s="7" t="s">
        <v>17</v>
      </c>
      <c r="E274" s="7" t="s">
        <v>18</v>
      </c>
      <c r="F274" s="7" t="s">
        <v>19</v>
      </c>
      <c r="G274" s="7" t="s">
        <v>2005</v>
      </c>
      <c r="J274" s="7" t="s">
        <v>1997</v>
      </c>
      <c r="M274" s="6">
        <v>44812</v>
      </c>
      <c r="O274" s="7" t="s">
        <v>101</v>
      </c>
      <c r="P274" s="7" t="s">
        <v>21</v>
      </c>
      <c r="Q274" s="7" t="s">
        <v>32</v>
      </c>
      <c r="R274" s="7" t="s">
        <v>23</v>
      </c>
      <c r="S274" s="7" t="s">
        <v>925</v>
      </c>
      <c r="T274" s="7" t="s">
        <v>103</v>
      </c>
      <c r="U274" s="7" t="s">
        <v>926</v>
      </c>
      <c r="V274" s="7" t="s">
        <v>27</v>
      </c>
      <c r="Y274" s="2" t="str">
        <f>HYPERLINK("https://hsdes.intel.com/resource/14013158399","14013158399")</f>
        <v>14013158399</v>
      </c>
    </row>
    <row r="275" spans="1:25" x14ac:dyDescent="0.3">
      <c r="A275" s="2" t="str">
        <f>HYPERLINK("https://hsdes.intel.com/resource/14013179108","14013179108")</f>
        <v>14013179108</v>
      </c>
      <c r="B275" s="7" t="s">
        <v>927</v>
      </c>
      <c r="C275" s="7" t="s">
        <v>2010</v>
      </c>
      <c r="D275" s="7" t="s">
        <v>396</v>
      </c>
      <c r="E275" s="7" t="s">
        <v>18</v>
      </c>
      <c r="F275" s="7" t="s">
        <v>19</v>
      </c>
      <c r="G275" s="7" t="s">
        <v>2005</v>
      </c>
      <c r="J275" s="7" t="s">
        <v>1997</v>
      </c>
      <c r="L275" s="7" t="s">
        <v>1966</v>
      </c>
      <c r="M275" s="6">
        <v>44811</v>
      </c>
      <c r="O275" s="7" t="s">
        <v>30</v>
      </c>
      <c r="P275" s="7" t="s">
        <v>183</v>
      </c>
      <c r="Q275" s="7" t="s">
        <v>32</v>
      </c>
      <c r="R275" s="7" t="s">
        <v>144</v>
      </c>
      <c r="S275" s="7" t="s">
        <v>928</v>
      </c>
      <c r="T275" s="7" t="s">
        <v>240</v>
      </c>
      <c r="U275" s="7" t="s">
        <v>929</v>
      </c>
      <c r="V275" s="7" t="s">
        <v>186</v>
      </c>
      <c r="Y275" s="2" t="str">
        <f>HYPERLINK("https://hsdes.intel.com/resource/14013179108","14013179108")</f>
        <v>14013179108</v>
      </c>
    </row>
    <row r="276" spans="1:25" x14ac:dyDescent="0.3">
      <c r="A276" s="2" t="str">
        <f>HYPERLINK("https://hsdes.intel.com/resource/14013163019","14013163019")</f>
        <v>14013163019</v>
      </c>
      <c r="B276" s="7" t="s">
        <v>930</v>
      </c>
      <c r="C276" s="7" t="s">
        <v>2010</v>
      </c>
      <c r="D276" s="7" t="s">
        <v>396</v>
      </c>
      <c r="E276" s="7" t="s">
        <v>18</v>
      </c>
      <c r="F276" s="7" t="s">
        <v>19</v>
      </c>
      <c r="G276" s="7" t="s">
        <v>2005</v>
      </c>
      <c r="J276" s="7" t="s">
        <v>1997</v>
      </c>
      <c r="M276" s="6">
        <v>44812</v>
      </c>
      <c r="O276" s="7" t="s">
        <v>30</v>
      </c>
      <c r="P276" s="7" t="s">
        <v>183</v>
      </c>
      <c r="Q276" s="7" t="s">
        <v>22</v>
      </c>
      <c r="R276" s="7" t="s">
        <v>144</v>
      </c>
      <c r="S276" s="7" t="s">
        <v>931</v>
      </c>
      <c r="T276" s="7" t="s">
        <v>240</v>
      </c>
      <c r="U276" s="7" t="s">
        <v>932</v>
      </c>
      <c r="V276" s="7" t="s">
        <v>186</v>
      </c>
      <c r="Y276" s="2" t="str">
        <f>HYPERLINK("https://hsdes.intel.com/resource/14013163019","14013163019")</f>
        <v>14013163019</v>
      </c>
    </row>
    <row r="277" spans="1:25" x14ac:dyDescent="0.3">
      <c r="A277" s="5" t="str">
        <f>HYPERLINK("https://hsdes.intel.com/resource/14013173243","14013173243")</f>
        <v>14013173243</v>
      </c>
      <c r="B277" s="7" t="s">
        <v>933</v>
      </c>
      <c r="C277" s="7" t="s">
        <v>2010</v>
      </c>
      <c r="D277" s="7" t="s">
        <v>279</v>
      </c>
      <c r="E277" s="7" t="s">
        <v>18</v>
      </c>
      <c r="F277" s="7" t="s">
        <v>19</v>
      </c>
      <c r="G277" s="7" t="s">
        <v>2005</v>
      </c>
      <c r="J277" s="7" t="s">
        <v>1996</v>
      </c>
      <c r="K277" s="7" t="s">
        <v>2028</v>
      </c>
      <c r="M277" s="6">
        <v>44816</v>
      </c>
      <c r="O277" s="7" t="s">
        <v>30</v>
      </c>
      <c r="P277" s="7" t="s">
        <v>21</v>
      </c>
      <c r="Q277" s="7" t="s">
        <v>32</v>
      </c>
      <c r="R277" s="7" t="s">
        <v>23</v>
      </c>
      <c r="S277" s="7" t="s">
        <v>934</v>
      </c>
      <c r="T277" s="7" t="s">
        <v>935</v>
      </c>
      <c r="U277" s="7" t="s">
        <v>936</v>
      </c>
      <c r="V277" s="7" t="s">
        <v>169</v>
      </c>
      <c r="Y277" s="5" t="str">
        <f>HYPERLINK("https://hsdes.intel.com/resource/14013173243","14013173243")</f>
        <v>14013173243</v>
      </c>
    </row>
    <row r="278" spans="1:25" x14ac:dyDescent="0.3">
      <c r="A278" s="2" t="str">
        <f>HYPERLINK("https://hsdes.intel.com/resource/14013176457","14013176457")</f>
        <v>14013176457</v>
      </c>
      <c r="B278" s="7" t="s">
        <v>937</v>
      </c>
      <c r="C278" s="7" t="s">
        <v>2013</v>
      </c>
      <c r="D278" s="7" t="s">
        <v>135</v>
      </c>
      <c r="E278" s="7" t="s">
        <v>18</v>
      </c>
      <c r="F278" s="7" t="s">
        <v>19</v>
      </c>
      <c r="G278" s="7" t="s">
        <v>2005</v>
      </c>
      <c r="J278" s="7" t="s">
        <v>2016</v>
      </c>
      <c r="M278" s="6">
        <v>44816</v>
      </c>
      <c r="O278" s="7" t="s">
        <v>30</v>
      </c>
      <c r="P278" s="7" t="s">
        <v>21</v>
      </c>
      <c r="Q278" s="7" t="s">
        <v>32</v>
      </c>
      <c r="R278" s="7" t="s">
        <v>144</v>
      </c>
      <c r="S278" s="7" t="s">
        <v>938</v>
      </c>
      <c r="T278" s="7" t="s">
        <v>167</v>
      </c>
      <c r="U278" s="7" t="s">
        <v>939</v>
      </c>
      <c r="V278" s="7" t="s">
        <v>176</v>
      </c>
      <c r="Y278" s="2" t="str">
        <f>HYPERLINK("https://hsdes.intel.com/resource/14013176457","14013176457")</f>
        <v>14013176457</v>
      </c>
    </row>
    <row r="279" spans="1:25" x14ac:dyDescent="0.3">
      <c r="A279" s="2" t="str">
        <f>HYPERLINK("https://hsdes.intel.com/resource/14013176937","14013176937")</f>
        <v>14013176937</v>
      </c>
      <c r="B279" s="7" t="s">
        <v>940</v>
      </c>
      <c r="C279" s="7" t="s">
        <v>2013</v>
      </c>
      <c r="D279" s="7" t="s">
        <v>941</v>
      </c>
      <c r="E279" s="7" t="s">
        <v>119</v>
      </c>
      <c r="F279" s="7" t="s">
        <v>19</v>
      </c>
      <c r="G279" s="7" t="s">
        <v>2005</v>
      </c>
      <c r="J279" s="7" t="s">
        <v>2011</v>
      </c>
      <c r="L279" s="7" t="s">
        <v>942</v>
      </c>
      <c r="M279" s="6">
        <v>44812</v>
      </c>
      <c r="O279" s="7" t="s">
        <v>30</v>
      </c>
      <c r="P279" s="7" t="s">
        <v>172</v>
      </c>
      <c r="Q279" s="7" t="s">
        <v>32</v>
      </c>
      <c r="R279" s="7" t="s">
        <v>144</v>
      </c>
      <c r="S279" s="7" t="s">
        <v>943</v>
      </c>
      <c r="T279" s="7" t="s">
        <v>43</v>
      </c>
      <c r="U279" s="7" t="s">
        <v>944</v>
      </c>
      <c r="V279" s="7" t="s">
        <v>176</v>
      </c>
      <c r="Y279" s="2" t="str">
        <f>HYPERLINK("https://hsdes.intel.com/resource/14013176937","14013176937")</f>
        <v>14013176937</v>
      </c>
    </row>
    <row r="280" spans="1:25" x14ac:dyDescent="0.3">
      <c r="A280" s="2" t="str">
        <f>HYPERLINK("https://hsdes.intel.com/resource/14013183719","14013183719")</f>
        <v>14013183719</v>
      </c>
      <c r="B280" s="7" t="s">
        <v>945</v>
      </c>
      <c r="C280" s="7" t="s">
        <v>2013</v>
      </c>
      <c r="D280" s="7" t="s">
        <v>541</v>
      </c>
      <c r="E280" s="7" t="s">
        <v>18</v>
      </c>
      <c r="F280" s="7" t="s">
        <v>19</v>
      </c>
      <c r="G280" s="7" t="s">
        <v>2005</v>
      </c>
      <c r="J280" s="7" t="s">
        <v>1997</v>
      </c>
      <c r="M280" s="6">
        <v>44811</v>
      </c>
      <c r="O280" s="7" t="s">
        <v>30</v>
      </c>
      <c r="P280" s="7" t="s">
        <v>183</v>
      </c>
      <c r="Q280" s="7" t="s">
        <v>22</v>
      </c>
      <c r="R280" s="7" t="s">
        <v>144</v>
      </c>
      <c r="S280" s="7" t="s">
        <v>946</v>
      </c>
      <c r="T280" s="7" t="s">
        <v>43</v>
      </c>
      <c r="U280" s="7" t="s">
        <v>947</v>
      </c>
      <c r="V280" s="7" t="s">
        <v>186</v>
      </c>
      <c r="Y280" s="2" t="str">
        <f>HYPERLINK("https://hsdes.intel.com/resource/14013183719","14013183719")</f>
        <v>14013183719</v>
      </c>
    </row>
    <row r="281" spans="1:25" x14ac:dyDescent="0.3">
      <c r="A281" s="2" t="str">
        <f>HYPERLINK("https://hsdes.intel.com/resource/14013185345","14013185345")</f>
        <v>14013185345</v>
      </c>
      <c r="B281" s="7" t="s">
        <v>948</v>
      </c>
      <c r="C281" s="7" t="s">
        <v>2013</v>
      </c>
      <c r="D281" s="7" t="s">
        <v>541</v>
      </c>
      <c r="E281" s="7" t="s">
        <v>18</v>
      </c>
      <c r="F281" s="7" t="s">
        <v>19</v>
      </c>
      <c r="G281" s="7" t="s">
        <v>2005</v>
      </c>
      <c r="J281" s="7" t="s">
        <v>1997</v>
      </c>
      <c r="M281" s="6">
        <v>44811</v>
      </c>
      <c r="O281" s="7" t="s">
        <v>30</v>
      </c>
      <c r="P281" s="7" t="s">
        <v>183</v>
      </c>
      <c r="Q281" s="7" t="s">
        <v>32</v>
      </c>
      <c r="R281" s="7" t="s">
        <v>144</v>
      </c>
      <c r="S281" s="7" t="s">
        <v>949</v>
      </c>
      <c r="T281" s="7" t="s">
        <v>288</v>
      </c>
      <c r="U281" s="7" t="s">
        <v>950</v>
      </c>
      <c r="V281" s="7" t="s">
        <v>186</v>
      </c>
      <c r="Y281" s="2" t="str">
        <f>HYPERLINK("https://hsdes.intel.com/resource/14013185345","14013185345")</f>
        <v>14013185345</v>
      </c>
    </row>
    <row r="282" spans="1:25" x14ac:dyDescent="0.3">
      <c r="A282" s="2" t="str">
        <f>HYPERLINK("https://hsdes.intel.com/resource/16013335322","16013335322")</f>
        <v>16013335322</v>
      </c>
      <c r="B282" s="7" t="s">
        <v>951</v>
      </c>
      <c r="C282" s="7" t="s">
        <v>2013</v>
      </c>
      <c r="D282" s="7" t="s">
        <v>541</v>
      </c>
      <c r="E282" s="7" t="s">
        <v>18</v>
      </c>
      <c r="F282" s="7" t="s">
        <v>19</v>
      </c>
      <c r="G282" s="7" t="s">
        <v>2005</v>
      </c>
      <c r="J282" s="7" t="s">
        <v>1997</v>
      </c>
      <c r="K282" s="6"/>
      <c r="M282" s="6">
        <v>44811</v>
      </c>
      <c r="O282" s="7" t="s">
        <v>30</v>
      </c>
      <c r="P282" s="7" t="s">
        <v>183</v>
      </c>
      <c r="Q282" s="7" t="s">
        <v>32</v>
      </c>
      <c r="R282" s="7" t="s">
        <v>144</v>
      </c>
      <c r="S282" s="7" t="s">
        <v>946</v>
      </c>
      <c r="T282" s="7" t="s">
        <v>288</v>
      </c>
      <c r="U282" s="7" t="s">
        <v>952</v>
      </c>
      <c r="V282" s="7" t="s">
        <v>186</v>
      </c>
      <c r="Y282" s="2" t="str">
        <f>HYPERLINK("https://hsdes.intel.com/resource/16013335322","16013335322")</f>
        <v>16013335322</v>
      </c>
    </row>
    <row r="283" spans="1:25" x14ac:dyDescent="0.3">
      <c r="A283" s="2" t="str">
        <f>HYPERLINK("https://hsdes.intel.com/resource/14013160692","14013160692")</f>
        <v>14013160692</v>
      </c>
      <c r="B283" s="19" t="s">
        <v>953</v>
      </c>
      <c r="C283" s="7" t="s">
        <v>2010</v>
      </c>
      <c r="D283" s="7" t="s">
        <v>396</v>
      </c>
      <c r="E283" s="7" t="s">
        <v>18</v>
      </c>
      <c r="F283" s="7" t="s">
        <v>19</v>
      </c>
      <c r="G283" s="7" t="s">
        <v>2005</v>
      </c>
      <c r="J283" s="7" t="s">
        <v>2006</v>
      </c>
      <c r="M283" s="6">
        <v>44816</v>
      </c>
      <c r="O283" s="7" t="s">
        <v>30</v>
      </c>
      <c r="P283" s="7" t="s">
        <v>143</v>
      </c>
      <c r="Q283" s="7" t="s">
        <v>32</v>
      </c>
      <c r="R283" s="7" t="s">
        <v>144</v>
      </c>
      <c r="S283" s="7" t="s">
        <v>954</v>
      </c>
      <c r="T283" s="7" t="s">
        <v>955</v>
      </c>
      <c r="U283" s="7" t="s">
        <v>956</v>
      </c>
      <c r="V283" s="7" t="s">
        <v>199</v>
      </c>
      <c r="Y283" s="2" t="str">
        <f>HYPERLINK("https://hsdes.intel.com/resource/14013160692","14013160692")</f>
        <v>14013160692</v>
      </c>
    </row>
    <row r="284" spans="1:25" x14ac:dyDescent="0.3">
      <c r="A284" s="2" t="str">
        <f>HYPERLINK("https://hsdes.intel.com/resource/14013186480","14013186480")</f>
        <v>14013186480</v>
      </c>
      <c r="B284" s="19" t="s">
        <v>953</v>
      </c>
      <c r="C284" s="7" t="s">
        <v>2010</v>
      </c>
      <c r="D284" s="7" t="s">
        <v>396</v>
      </c>
      <c r="E284" s="7" t="s">
        <v>18</v>
      </c>
      <c r="F284" s="7" t="s">
        <v>19</v>
      </c>
      <c r="G284" s="7" t="s">
        <v>2005</v>
      </c>
      <c r="J284" s="7" t="s">
        <v>2006</v>
      </c>
      <c r="M284" s="6">
        <v>44816</v>
      </c>
      <c r="O284" s="7" t="s">
        <v>30</v>
      </c>
      <c r="P284" s="7" t="s">
        <v>143</v>
      </c>
      <c r="Q284" s="7" t="s">
        <v>32</v>
      </c>
      <c r="R284" s="7" t="s">
        <v>144</v>
      </c>
      <c r="S284" s="7" t="s">
        <v>957</v>
      </c>
      <c r="T284" s="7" t="s">
        <v>197</v>
      </c>
      <c r="U284" s="7" t="s">
        <v>958</v>
      </c>
      <c r="V284" s="7" t="s">
        <v>199</v>
      </c>
      <c r="Y284" s="2" t="str">
        <f>HYPERLINK("https://hsdes.intel.com/resource/14013186480","14013186480")</f>
        <v>14013186480</v>
      </c>
    </row>
    <row r="285" spans="1:25" x14ac:dyDescent="0.3">
      <c r="A285" s="2" t="str">
        <f>HYPERLINK("https://hsdes.intel.com/resource/14013185201","14013185201")</f>
        <v>14013185201</v>
      </c>
      <c r="B285" s="19" t="s">
        <v>959</v>
      </c>
      <c r="C285" s="7" t="s">
        <v>2013</v>
      </c>
      <c r="D285" s="7" t="s">
        <v>396</v>
      </c>
      <c r="E285" s="7" t="s">
        <v>18</v>
      </c>
      <c r="F285" s="7" t="s">
        <v>19</v>
      </c>
      <c r="G285" s="7" t="s">
        <v>2005</v>
      </c>
      <c r="J285" s="7" t="s">
        <v>2006</v>
      </c>
      <c r="M285" s="6">
        <v>44816</v>
      </c>
      <c r="O285" s="7" t="s">
        <v>30</v>
      </c>
      <c r="P285" s="7" t="s">
        <v>143</v>
      </c>
      <c r="Q285" s="7" t="s">
        <v>32</v>
      </c>
      <c r="R285" s="7" t="s">
        <v>144</v>
      </c>
      <c r="S285" s="7" t="s">
        <v>960</v>
      </c>
      <c r="T285" s="7" t="s">
        <v>955</v>
      </c>
      <c r="U285" s="7" t="s">
        <v>961</v>
      </c>
      <c r="V285" s="7" t="s">
        <v>199</v>
      </c>
      <c r="Y285" s="2" t="str">
        <f>HYPERLINK("https://hsdes.intel.com/resource/14013185201","14013185201")</f>
        <v>14013185201</v>
      </c>
    </row>
    <row r="286" spans="1:25" x14ac:dyDescent="0.3">
      <c r="A286" s="2" t="str">
        <f>HYPERLINK("https://hsdes.intel.com/resource/14013185861","14013185861")</f>
        <v>14013185861</v>
      </c>
      <c r="B286" s="19" t="s">
        <v>962</v>
      </c>
      <c r="C286" s="7" t="s">
        <v>2013</v>
      </c>
      <c r="D286" s="7" t="s">
        <v>396</v>
      </c>
      <c r="E286" s="7" t="s">
        <v>18</v>
      </c>
      <c r="F286" s="7" t="s">
        <v>19</v>
      </c>
      <c r="G286" s="7" t="s">
        <v>2005</v>
      </c>
      <c r="J286" s="7" t="s">
        <v>2006</v>
      </c>
      <c r="M286" s="6">
        <v>44816</v>
      </c>
      <c r="O286" s="7" t="s">
        <v>30</v>
      </c>
      <c r="P286" s="7" t="s">
        <v>143</v>
      </c>
      <c r="Q286" s="7" t="s">
        <v>32</v>
      </c>
      <c r="R286" s="7" t="s">
        <v>144</v>
      </c>
      <c r="S286" s="7" t="s">
        <v>963</v>
      </c>
      <c r="T286" s="7" t="s">
        <v>202</v>
      </c>
      <c r="U286" s="7" t="s">
        <v>964</v>
      </c>
      <c r="V286" s="7" t="s">
        <v>199</v>
      </c>
      <c r="Y286" s="2" t="str">
        <f>HYPERLINK("https://hsdes.intel.com/resource/14013185861","14013185861")</f>
        <v>14013185861</v>
      </c>
    </row>
    <row r="287" spans="1:25" x14ac:dyDescent="0.3">
      <c r="A287" s="2" t="str">
        <f>HYPERLINK("https://hsdes.intel.com/resource/14013175741","14013175741")</f>
        <v>14013175741</v>
      </c>
      <c r="B287" s="7" t="s">
        <v>965</v>
      </c>
      <c r="C287" s="7" t="s">
        <v>2013</v>
      </c>
      <c r="D287" s="7" t="s">
        <v>238</v>
      </c>
      <c r="E287" s="7" t="s">
        <v>119</v>
      </c>
      <c r="F287" s="7" t="s">
        <v>19</v>
      </c>
      <c r="G287" s="7" t="s">
        <v>2005</v>
      </c>
      <c r="J287" s="7" t="s">
        <v>2011</v>
      </c>
      <c r="M287" s="6">
        <v>44812</v>
      </c>
      <c r="O287" s="7" t="s">
        <v>30</v>
      </c>
      <c r="P287" s="7" t="s">
        <v>172</v>
      </c>
      <c r="Q287" s="7" t="s">
        <v>32</v>
      </c>
      <c r="R287" s="7" t="s">
        <v>23</v>
      </c>
      <c r="S287" s="7" t="s">
        <v>966</v>
      </c>
      <c r="T287" s="7" t="s">
        <v>132</v>
      </c>
      <c r="U287" s="7" t="s">
        <v>967</v>
      </c>
      <c r="V287" s="7" t="s">
        <v>176</v>
      </c>
      <c r="Y287" s="2" t="str">
        <f>HYPERLINK("https://hsdes.intel.com/resource/14013175741","14013175741")</f>
        <v>14013175741</v>
      </c>
    </row>
    <row r="288" spans="1:25" x14ac:dyDescent="0.3">
      <c r="A288" s="2" t="str">
        <f>HYPERLINK("https://hsdes.intel.com/resource/14013162431","14013162431")</f>
        <v>14013162431</v>
      </c>
      <c r="B288" s="7" t="s">
        <v>968</v>
      </c>
      <c r="C288" s="7" t="s">
        <v>2010</v>
      </c>
      <c r="D288" s="7" t="s">
        <v>263</v>
      </c>
      <c r="E288" s="7" t="s">
        <v>18</v>
      </c>
      <c r="F288" s="7" t="s">
        <v>19</v>
      </c>
      <c r="G288" s="7" t="s">
        <v>2005</v>
      </c>
      <c r="J288" s="7" t="s">
        <v>2011</v>
      </c>
      <c r="M288" s="6">
        <v>44811</v>
      </c>
      <c r="O288" s="7" t="s">
        <v>30</v>
      </c>
      <c r="P288" s="7" t="s">
        <v>31</v>
      </c>
      <c r="Q288" s="7" t="s">
        <v>32</v>
      </c>
      <c r="R288" s="7" t="s">
        <v>144</v>
      </c>
      <c r="S288" s="7" t="s">
        <v>969</v>
      </c>
      <c r="T288" s="7" t="s">
        <v>240</v>
      </c>
      <c r="U288" s="7" t="s">
        <v>970</v>
      </c>
      <c r="V288" s="7" t="s">
        <v>266</v>
      </c>
      <c r="Y288" s="2" t="str">
        <f>HYPERLINK("https://hsdes.intel.com/resource/14013162431","14013162431")</f>
        <v>14013162431</v>
      </c>
    </row>
    <row r="289" spans="1:25" x14ac:dyDescent="0.3">
      <c r="A289" s="2" t="str">
        <f>HYPERLINK("https://hsdes.intel.com/resource/14013114837","14013114837")</f>
        <v>14013114837</v>
      </c>
      <c r="B289" s="19" t="s">
        <v>971</v>
      </c>
      <c r="C289" s="7" t="s">
        <v>2010</v>
      </c>
      <c r="D289" s="7" t="s">
        <v>838</v>
      </c>
      <c r="E289" s="7" t="s">
        <v>119</v>
      </c>
      <c r="F289" s="7" t="s">
        <v>19</v>
      </c>
      <c r="G289" s="7" t="s">
        <v>2005</v>
      </c>
      <c r="J289" s="7" t="s">
        <v>1997</v>
      </c>
      <c r="M289" s="6">
        <v>44816</v>
      </c>
      <c r="O289" s="7" t="s">
        <v>30</v>
      </c>
      <c r="P289" s="7" t="s">
        <v>21</v>
      </c>
      <c r="Q289" s="7" t="s">
        <v>32</v>
      </c>
      <c r="R289" s="7" t="s">
        <v>23</v>
      </c>
      <c r="S289" s="7" t="s">
        <v>972</v>
      </c>
      <c r="T289" s="7" t="s">
        <v>43</v>
      </c>
      <c r="U289" s="7" t="s">
        <v>973</v>
      </c>
      <c r="V289" s="7" t="s">
        <v>844</v>
      </c>
      <c r="Y289" s="2" t="str">
        <f>HYPERLINK("https://hsdes.intel.com/resource/14013114837","14013114837")</f>
        <v>14013114837</v>
      </c>
    </row>
    <row r="290" spans="1:25" x14ac:dyDescent="0.3">
      <c r="A290" s="2" t="str">
        <f>HYPERLINK("https://hsdes.intel.com/resource/14013174283","14013174283")</f>
        <v>14013174283</v>
      </c>
      <c r="B290" s="7" t="s">
        <v>974</v>
      </c>
      <c r="C290" s="7" t="s">
        <v>2013</v>
      </c>
      <c r="D290" s="7" t="s">
        <v>541</v>
      </c>
      <c r="E290" s="7" t="s">
        <v>18</v>
      </c>
      <c r="F290" s="7" t="s">
        <v>19</v>
      </c>
      <c r="G290" s="7" t="s">
        <v>2005</v>
      </c>
      <c r="J290" s="7" t="s">
        <v>1997</v>
      </c>
      <c r="M290" s="6">
        <v>44811</v>
      </c>
      <c r="O290" s="7" t="s">
        <v>30</v>
      </c>
      <c r="P290" s="7" t="s">
        <v>183</v>
      </c>
      <c r="Q290" s="7" t="s">
        <v>22</v>
      </c>
      <c r="R290" s="7" t="s">
        <v>144</v>
      </c>
      <c r="S290" s="7" t="s">
        <v>975</v>
      </c>
      <c r="T290" s="7" t="s">
        <v>137</v>
      </c>
      <c r="U290" s="7" t="s">
        <v>976</v>
      </c>
      <c r="V290" s="7" t="s">
        <v>186</v>
      </c>
      <c r="Y290" s="5" t="str">
        <f>HYPERLINK("https://hsdes.intel.com/resource/14013174283","14013174283")</f>
        <v>14013174283</v>
      </c>
    </row>
    <row r="291" spans="1:25" x14ac:dyDescent="0.3">
      <c r="A291" s="5" t="str">
        <f>HYPERLINK("https://hsdes.intel.com/resource/14013158282","14013158282")</f>
        <v>14013158282</v>
      </c>
      <c r="B291" s="19" t="s">
        <v>977</v>
      </c>
      <c r="C291" s="7" t="s">
        <v>2013</v>
      </c>
      <c r="D291" s="7" t="s">
        <v>195</v>
      </c>
      <c r="E291" s="7" t="s">
        <v>18</v>
      </c>
      <c r="F291" s="7" t="s">
        <v>19</v>
      </c>
      <c r="G291" s="7" t="s">
        <v>2005</v>
      </c>
      <c r="J291" s="7" t="s">
        <v>1996</v>
      </c>
      <c r="M291" s="6">
        <v>44816</v>
      </c>
      <c r="O291" s="7" t="s">
        <v>30</v>
      </c>
      <c r="P291" s="7" t="s">
        <v>143</v>
      </c>
      <c r="Q291" s="7" t="s">
        <v>32</v>
      </c>
      <c r="R291" s="7" t="s">
        <v>144</v>
      </c>
      <c r="S291" s="7" t="s">
        <v>978</v>
      </c>
      <c r="T291" s="7" t="s">
        <v>979</v>
      </c>
      <c r="U291" s="7" t="s">
        <v>980</v>
      </c>
      <c r="V291" s="7" t="s">
        <v>199</v>
      </c>
      <c r="Y291" s="2" t="str">
        <f>HYPERLINK("https://hsdes.intel.com/resource/14013158282","14013158282")</f>
        <v>14013158282</v>
      </c>
    </row>
    <row r="292" spans="1:25" x14ac:dyDescent="0.3">
      <c r="A292" s="5" t="str">
        <f>HYPERLINK("https://hsdes.intel.com/resource/14013156876","14013156876")</f>
        <v>14013156876</v>
      </c>
      <c r="B292" s="7" t="s">
        <v>981</v>
      </c>
      <c r="C292" s="7" t="s">
        <v>2013</v>
      </c>
      <c r="D292" s="7" t="s">
        <v>279</v>
      </c>
      <c r="E292" s="7" t="s">
        <v>18</v>
      </c>
      <c r="F292" s="7" t="s">
        <v>19</v>
      </c>
      <c r="G292" s="7" t="s">
        <v>2005</v>
      </c>
      <c r="J292" s="7" t="s">
        <v>2020</v>
      </c>
      <c r="M292" s="6">
        <v>44812</v>
      </c>
      <c r="O292" s="7" t="s">
        <v>30</v>
      </c>
      <c r="P292" s="7" t="s">
        <v>172</v>
      </c>
      <c r="Q292" s="7" t="s">
        <v>32</v>
      </c>
      <c r="R292" s="7" t="s">
        <v>23</v>
      </c>
      <c r="S292" s="7" t="s">
        <v>982</v>
      </c>
      <c r="T292" s="7" t="s">
        <v>43</v>
      </c>
      <c r="U292" s="7" t="s">
        <v>983</v>
      </c>
      <c r="V292" s="7" t="s">
        <v>282</v>
      </c>
      <c r="Y292" s="2" t="str">
        <f>HYPERLINK("https://hsdes.intel.com/resource/14013156876","14013156876")</f>
        <v>14013156876</v>
      </c>
    </row>
    <row r="293" spans="1:25" x14ac:dyDescent="0.3">
      <c r="A293" s="2" t="str">
        <f>HYPERLINK("https://hsdes.intel.com/resource/14013175500","14013175500")</f>
        <v>14013175500</v>
      </c>
      <c r="B293" s="7" t="s">
        <v>984</v>
      </c>
      <c r="C293" s="7" t="s">
        <v>2010</v>
      </c>
      <c r="D293" s="7" t="s">
        <v>541</v>
      </c>
      <c r="E293" s="7" t="s">
        <v>18</v>
      </c>
      <c r="F293" s="7" t="s">
        <v>19</v>
      </c>
      <c r="G293" s="7" t="s">
        <v>2005</v>
      </c>
      <c r="J293" s="7" t="s">
        <v>1997</v>
      </c>
      <c r="K293" s="6"/>
      <c r="M293" s="6">
        <v>44811</v>
      </c>
      <c r="O293" s="7" t="s">
        <v>30</v>
      </c>
      <c r="P293" s="7" t="s">
        <v>183</v>
      </c>
      <c r="Q293" s="7" t="s">
        <v>32</v>
      </c>
      <c r="R293" s="7" t="s">
        <v>144</v>
      </c>
      <c r="S293" s="7" t="s">
        <v>985</v>
      </c>
      <c r="T293" s="7" t="s">
        <v>179</v>
      </c>
      <c r="U293" s="7" t="s">
        <v>986</v>
      </c>
      <c r="V293" s="7" t="s">
        <v>186</v>
      </c>
      <c r="Y293" s="5" t="str">
        <f>HYPERLINK("https://hsdes.intel.com/resource/14013175500","14013175500")</f>
        <v>14013175500</v>
      </c>
    </row>
    <row r="294" spans="1:25" x14ac:dyDescent="0.3">
      <c r="A294" s="2" t="str">
        <f>HYPERLINK("https://hsdes.intel.com/resource/14013183036","14013183036")</f>
        <v>14013183036</v>
      </c>
      <c r="B294" s="7" t="s">
        <v>987</v>
      </c>
      <c r="C294" s="7" t="s">
        <v>2010</v>
      </c>
      <c r="D294" s="7" t="s">
        <v>541</v>
      </c>
      <c r="E294" s="7" t="s">
        <v>18</v>
      </c>
      <c r="F294" s="7" t="s">
        <v>19</v>
      </c>
      <c r="G294" s="7" t="s">
        <v>2005</v>
      </c>
      <c r="J294" s="7" t="s">
        <v>1996</v>
      </c>
      <c r="M294" s="6">
        <v>44811</v>
      </c>
      <c r="O294" s="7" t="s">
        <v>30</v>
      </c>
      <c r="P294" s="7" t="s">
        <v>183</v>
      </c>
      <c r="Q294" s="7" t="s">
        <v>22</v>
      </c>
      <c r="R294" s="7" t="s">
        <v>144</v>
      </c>
      <c r="S294" s="7" t="s">
        <v>988</v>
      </c>
      <c r="T294" s="7" t="s">
        <v>43</v>
      </c>
      <c r="U294" s="7" t="s">
        <v>989</v>
      </c>
      <c r="V294" s="7" t="s">
        <v>186</v>
      </c>
      <c r="Y294" s="2" t="str">
        <f>HYPERLINK("https://hsdes.intel.com/resource/14013183036","14013183036")</f>
        <v>14013183036</v>
      </c>
    </row>
    <row r="295" spans="1:25" x14ac:dyDescent="0.3">
      <c r="A295" s="2" t="str">
        <f>HYPERLINK("https://hsdes.intel.com/resource/14013185242","14013185242")</f>
        <v>14013185242</v>
      </c>
      <c r="B295" s="7" t="s">
        <v>990</v>
      </c>
      <c r="C295" s="7" t="s">
        <v>2010</v>
      </c>
      <c r="D295" s="7" t="s">
        <v>541</v>
      </c>
      <c r="E295" s="7" t="s">
        <v>18</v>
      </c>
      <c r="F295" s="7" t="s">
        <v>19</v>
      </c>
      <c r="G295" s="7" t="s">
        <v>2005</v>
      </c>
      <c r="J295" s="7" t="s">
        <v>1996</v>
      </c>
      <c r="M295" s="6">
        <v>44811</v>
      </c>
      <c r="O295" s="7" t="s">
        <v>30</v>
      </c>
      <c r="P295" s="7" t="s">
        <v>183</v>
      </c>
      <c r="Q295" s="7" t="s">
        <v>32</v>
      </c>
      <c r="R295" s="7" t="s">
        <v>144</v>
      </c>
      <c r="S295" s="7" t="s">
        <v>991</v>
      </c>
      <c r="T295" s="7" t="s">
        <v>288</v>
      </c>
      <c r="U295" s="7" t="s">
        <v>992</v>
      </c>
      <c r="V295" s="7" t="s">
        <v>186</v>
      </c>
      <c r="Y295" s="2" t="str">
        <f>HYPERLINK("https://hsdes.intel.com/resource/14013185242","14013185242")</f>
        <v>14013185242</v>
      </c>
    </row>
    <row r="296" spans="1:25" x14ac:dyDescent="0.3">
      <c r="A296" s="2" t="str">
        <f>HYPERLINK("https://hsdes.intel.com/resource/14013185254","14013185254")</f>
        <v>14013185254</v>
      </c>
      <c r="B296" s="7" t="s">
        <v>993</v>
      </c>
      <c r="C296" s="7" t="s">
        <v>2010</v>
      </c>
      <c r="D296" s="7" t="s">
        <v>541</v>
      </c>
      <c r="E296" s="7" t="s">
        <v>18</v>
      </c>
      <c r="F296" s="7" t="s">
        <v>19</v>
      </c>
      <c r="G296" s="7" t="s">
        <v>2005</v>
      </c>
      <c r="J296" s="7" t="s">
        <v>1996</v>
      </c>
      <c r="M296" s="6">
        <v>44811</v>
      </c>
      <c r="O296" s="7" t="s">
        <v>101</v>
      </c>
      <c r="P296" s="7" t="s">
        <v>183</v>
      </c>
      <c r="Q296" s="7" t="s">
        <v>32</v>
      </c>
      <c r="R296" s="7" t="s">
        <v>144</v>
      </c>
      <c r="S296" s="7" t="s">
        <v>994</v>
      </c>
      <c r="T296" s="7" t="s">
        <v>288</v>
      </c>
      <c r="U296" s="7" t="s">
        <v>995</v>
      </c>
      <c r="V296" s="7" t="s">
        <v>186</v>
      </c>
      <c r="Y296" s="2" t="str">
        <f>HYPERLINK("https://hsdes.intel.com/resource/14013185254","14013185254")</f>
        <v>14013185254</v>
      </c>
    </row>
    <row r="297" spans="1:25" x14ac:dyDescent="0.3">
      <c r="A297" s="2" t="str">
        <f>HYPERLINK("https://hsdes.intel.com/resource/14013175495","14013175495")</f>
        <v>14013175495</v>
      </c>
      <c r="B297" s="7" t="s">
        <v>996</v>
      </c>
      <c r="C297" s="7" t="s">
        <v>2010</v>
      </c>
      <c r="D297" s="7" t="s">
        <v>541</v>
      </c>
      <c r="E297" s="7" t="s">
        <v>18</v>
      </c>
      <c r="F297" s="7" t="s">
        <v>19</v>
      </c>
      <c r="G297" s="7" t="s">
        <v>2005</v>
      </c>
      <c r="J297" s="7" t="s">
        <v>1996</v>
      </c>
      <c r="M297" s="6">
        <v>44811</v>
      </c>
      <c r="O297" s="7" t="s">
        <v>20</v>
      </c>
      <c r="P297" s="7" t="s">
        <v>183</v>
      </c>
      <c r="Q297" s="7" t="s">
        <v>32</v>
      </c>
      <c r="R297" s="7" t="s">
        <v>144</v>
      </c>
      <c r="S297" s="7" t="s">
        <v>997</v>
      </c>
      <c r="T297" s="7" t="s">
        <v>288</v>
      </c>
      <c r="U297" s="7" t="s">
        <v>998</v>
      </c>
      <c r="V297" s="7" t="s">
        <v>186</v>
      </c>
      <c r="Y297" s="2" t="str">
        <f>HYPERLINK("https://hsdes.intel.com/resource/14013175495","14013175495")</f>
        <v>14013175495</v>
      </c>
    </row>
    <row r="298" spans="1:25" x14ac:dyDescent="0.3">
      <c r="A298" s="5" t="str">
        <f>HYPERLINK("https://hsdes.intel.com/resource/14013173250","14013173250")</f>
        <v>14013173250</v>
      </c>
      <c r="B298" s="7" t="s">
        <v>999</v>
      </c>
      <c r="C298" s="7" t="s">
        <v>2010</v>
      </c>
      <c r="D298" s="7" t="s">
        <v>29</v>
      </c>
      <c r="E298" s="7" t="s">
        <v>18</v>
      </c>
      <c r="F298" s="7" t="s">
        <v>19</v>
      </c>
      <c r="G298" s="7" t="s">
        <v>2005</v>
      </c>
      <c r="J298" s="7" t="s">
        <v>2006</v>
      </c>
      <c r="M298" s="6">
        <v>44816</v>
      </c>
      <c r="O298" s="7" t="s">
        <v>30</v>
      </c>
      <c r="P298" s="7" t="s">
        <v>31</v>
      </c>
      <c r="Q298" s="7" t="s">
        <v>32</v>
      </c>
      <c r="R298" s="7" t="s">
        <v>23</v>
      </c>
      <c r="S298" s="7" t="s">
        <v>1000</v>
      </c>
      <c r="T298" s="7" t="s">
        <v>34</v>
      </c>
      <c r="U298" s="7" t="s">
        <v>1001</v>
      </c>
      <c r="V298" s="7" t="s">
        <v>36</v>
      </c>
      <c r="Y298" s="2" t="str">
        <f>HYPERLINK("https://hsdes.intel.com/resource/14013173250","14013173250")</f>
        <v>14013173250</v>
      </c>
    </row>
    <row r="299" spans="1:25" x14ac:dyDescent="0.3">
      <c r="A299" s="5" t="str">
        <f>HYPERLINK("https://hsdes.intel.com/resource/14013178166","14013178166")</f>
        <v>14013178166</v>
      </c>
      <c r="B299" s="7" t="s">
        <v>1002</v>
      </c>
      <c r="C299" s="7" t="s">
        <v>2013</v>
      </c>
      <c r="D299" s="7" t="s">
        <v>159</v>
      </c>
      <c r="E299" s="7" t="s">
        <v>18</v>
      </c>
      <c r="F299" s="7" t="s">
        <v>19</v>
      </c>
      <c r="G299" s="7" t="s">
        <v>2005</v>
      </c>
      <c r="J299" s="7" t="s">
        <v>2016</v>
      </c>
      <c r="M299" s="6">
        <v>44811</v>
      </c>
      <c r="O299" s="7" t="s">
        <v>101</v>
      </c>
      <c r="P299" s="7" t="s">
        <v>160</v>
      </c>
      <c r="Q299" s="7" t="s">
        <v>32</v>
      </c>
      <c r="R299" s="7" t="s">
        <v>23</v>
      </c>
      <c r="S299" s="7" t="s">
        <v>1003</v>
      </c>
      <c r="T299" s="7" t="s">
        <v>43</v>
      </c>
      <c r="U299" s="7" t="s">
        <v>1004</v>
      </c>
      <c r="V299" s="7" t="s">
        <v>163</v>
      </c>
      <c r="Y299" s="5" t="str">
        <f>HYPERLINK("https://hsdes.intel.com/resource/14013178166","14013178166")</f>
        <v>14013178166</v>
      </c>
    </row>
    <row r="300" spans="1:25" x14ac:dyDescent="0.3">
      <c r="A300" s="2" t="str">
        <f>HYPERLINK("https://hsdes.intel.com/resource/14013184395","14013184395")</f>
        <v>14013184395</v>
      </c>
      <c r="B300" s="7" t="s">
        <v>1005</v>
      </c>
      <c r="C300" s="7" t="s">
        <v>2010</v>
      </c>
      <c r="D300" s="7" t="s">
        <v>541</v>
      </c>
      <c r="E300" s="7" t="s">
        <v>18</v>
      </c>
      <c r="F300" s="7" t="s">
        <v>19</v>
      </c>
      <c r="G300" s="7" t="s">
        <v>2005</v>
      </c>
      <c r="J300" s="7" t="s">
        <v>1996</v>
      </c>
      <c r="L300" s="7" t="s">
        <v>353</v>
      </c>
      <c r="M300" s="6">
        <v>44811</v>
      </c>
      <c r="O300" s="7" t="s">
        <v>30</v>
      </c>
      <c r="P300" s="7" t="s">
        <v>183</v>
      </c>
      <c r="Q300" s="7" t="s">
        <v>32</v>
      </c>
      <c r="R300" s="7" t="s">
        <v>144</v>
      </c>
      <c r="S300" s="7" t="s">
        <v>1006</v>
      </c>
      <c r="T300" s="7" t="s">
        <v>288</v>
      </c>
      <c r="U300" s="7" t="s">
        <v>1007</v>
      </c>
      <c r="V300" s="7" t="s">
        <v>186</v>
      </c>
      <c r="Y300" s="2" t="str">
        <f>HYPERLINK("https://hsdes.intel.com/resource/14013184395","14013184395")</f>
        <v>14013184395</v>
      </c>
    </row>
    <row r="301" spans="1:25" x14ac:dyDescent="0.3">
      <c r="A301" s="2" t="str">
        <f>HYPERLINK("https://hsdes.intel.com/resource/14013185473","14013185473")</f>
        <v>14013185473</v>
      </c>
      <c r="B301" s="7" t="s">
        <v>1008</v>
      </c>
      <c r="C301" s="7" t="s">
        <v>2010</v>
      </c>
      <c r="D301" s="7" t="s">
        <v>541</v>
      </c>
      <c r="E301" s="7" t="s">
        <v>18</v>
      </c>
      <c r="F301" s="7" t="s">
        <v>19</v>
      </c>
      <c r="G301" s="7" t="s">
        <v>2005</v>
      </c>
      <c r="J301" s="7" t="s">
        <v>1996</v>
      </c>
      <c r="M301" s="6">
        <v>44811</v>
      </c>
      <c r="O301" s="7" t="s">
        <v>30</v>
      </c>
      <c r="P301" s="7" t="s">
        <v>183</v>
      </c>
      <c r="Q301" s="7" t="s">
        <v>32</v>
      </c>
      <c r="R301" s="7" t="s">
        <v>144</v>
      </c>
      <c r="S301" s="7" t="s">
        <v>1009</v>
      </c>
      <c r="T301" s="7" t="s">
        <v>1010</v>
      </c>
      <c r="U301" s="7" t="s">
        <v>1011</v>
      </c>
      <c r="V301" s="7" t="s">
        <v>186</v>
      </c>
      <c r="Y301" s="2" t="str">
        <f>HYPERLINK("https://hsdes.intel.com/resource/14013185473","14013185473")</f>
        <v>14013185473</v>
      </c>
    </row>
    <row r="302" spans="1:25" x14ac:dyDescent="0.3">
      <c r="A302" s="5" t="str">
        <f>HYPERLINK("https://hsdes.intel.com/resource/14013175223","14013175223")</f>
        <v>14013175223</v>
      </c>
      <c r="B302" s="7" t="s">
        <v>1012</v>
      </c>
      <c r="C302" s="7" t="s">
        <v>2010</v>
      </c>
      <c r="D302" s="7" t="s">
        <v>541</v>
      </c>
      <c r="E302" s="7" t="s">
        <v>18</v>
      </c>
      <c r="F302" s="7" t="s">
        <v>19</v>
      </c>
      <c r="G302" s="7" t="s">
        <v>2005</v>
      </c>
      <c r="J302" s="7" t="s">
        <v>2016</v>
      </c>
      <c r="M302" s="6">
        <v>44816</v>
      </c>
      <c r="O302" s="7" t="s">
        <v>101</v>
      </c>
      <c r="P302" s="7" t="s">
        <v>183</v>
      </c>
      <c r="Q302" s="7" t="s">
        <v>32</v>
      </c>
      <c r="R302" s="7" t="s">
        <v>144</v>
      </c>
      <c r="S302" s="7" t="s">
        <v>710</v>
      </c>
      <c r="T302" s="7" t="s">
        <v>240</v>
      </c>
      <c r="U302" s="7" t="s">
        <v>1013</v>
      </c>
      <c r="V302" s="7" t="s">
        <v>186</v>
      </c>
      <c r="Y302" s="2" t="str">
        <f>HYPERLINK("https://hsdes.intel.com/resource/14013175223","14013175223")</f>
        <v>14013175223</v>
      </c>
    </row>
    <row r="303" spans="1:25" x14ac:dyDescent="0.3">
      <c r="A303" s="2" t="str">
        <f>HYPERLINK("https://hsdes.intel.com/resource/14013178263","14013178263")</f>
        <v>14013178263</v>
      </c>
      <c r="B303" s="7" t="s">
        <v>1014</v>
      </c>
      <c r="C303" s="7" t="s">
        <v>2013</v>
      </c>
      <c r="D303" s="7" t="s">
        <v>159</v>
      </c>
      <c r="E303" s="7" t="s">
        <v>18</v>
      </c>
      <c r="F303" s="7" t="s">
        <v>19</v>
      </c>
      <c r="G303" s="7" t="s">
        <v>2005</v>
      </c>
      <c r="J303" s="7" t="s">
        <v>2016</v>
      </c>
      <c r="M303" s="6">
        <v>44811</v>
      </c>
      <c r="O303" s="7" t="s">
        <v>101</v>
      </c>
      <c r="P303" s="7" t="s">
        <v>160</v>
      </c>
      <c r="Q303" s="7" t="s">
        <v>32</v>
      </c>
      <c r="R303" s="7" t="s">
        <v>144</v>
      </c>
      <c r="S303" s="7" t="s">
        <v>1015</v>
      </c>
      <c r="T303" s="7" t="s">
        <v>43</v>
      </c>
      <c r="U303" s="7" t="s">
        <v>1016</v>
      </c>
      <c r="V303" s="7" t="s">
        <v>163</v>
      </c>
      <c r="Y303" s="5" t="str">
        <f>HYPERLINK("https://hsdes.intel.com/resource/14013178263","14013178263")</f>
        <v>14013178263</v>
      </c>
    </row>
    <row r="304" spans="1:25" x14ac:dyDescent="0.3">
      <c r="A304" s="5" t="str">
        <f>HYPERLINK("https://hsdes.intel.com/resource/14013162852","14013162852")</f>
        <v>14013162852</v>
      </c>
      <c r="B304" s="7" t="s">
        <v>1017</v>
      </c>
      <c r="C304" s="7" t="s">
        <v>2013</v>
      </c>
      <c r="D304" s="7" t="s">
        <v>279</v>
      </c>
      <c r="E304" s="7" t="s">
        <v>18</v>
      </c>
      <c r="F304" s="7" t="s">
        <v>19</v>
      </c>
      <c r="G304" s="7" t="s">
        <v>2005</v>
      </c>
      <c r="J304" s="7" t="s">
        <v>2020</v>
      </c>
      <c r="M304" s="6">
        <v>44812</v>
      </c>
      <c r="O304" s="7" t="s">
        <v>30</v>
      </c>
      <c r="P304" s="7" t="s">
        <v>172</v>
      </c>
      <c r="Q304" s="7" t="s">
        <v>32</v>
      </c>
      <c r="R304" s="7" t="s">
        <v>23</v>
      </c>
      <c r="S304" s="7" t="s">
        <v>1018</v>
      </c>
      <c r="T304" s="7" t="s">
        <v>240</v>
      </c>
      <c r="U304" s="7" t="s">
        <v>1019</v>
      </c>
      <c r="V304" s="7" t="s">
        <v>282</v>
      </c>
      <c r="Y304" s="2" t="str">
        <f>HYPERLINK("https://hsdes.intel.com/resource/14013162852","14013162852")</f>
        <v>14013162852</v>
      </c>
    </row>
    <row r="305" spans="1:25" x14ac:dyDescent="0.3">
      <c r="A305" s="2" t="str">
        <f>HYPERLINK("https://hsdes.intel.com/resource/14013176789","14013176789")</f>
        <v>14013176789</v>
      </c>
      <c r="B305" s="7" t="s">
        <v>1020</v>
      </c>
      <c r="C305" s="7" t="s">
        <v>2013</v>
      </c>
      <c r="D305" s="7" t="s">
        <v>130</v>
      </c>
      <c r="E305" s="7" t="s">
        <v>18</v>
      </c>
      <c r="F305" s="7" t="s">
        <v>19</v>
      </c>
      <c r="G305" s="7" t="s">
        <v>2005</v>
      </c>
      <c r="J305" s="7" t="s">
        <v>2011</v>
      </c>
      <c r="M305" s="6">
        <v>44812</v>
      </c>
      <c r="O305" s="7" t="s">
        <v>30</v>
      </c>
      <c r="P305" s="7" t="s">
        <v>172</v>
      </c>
      <c r="Q305" s="7" t="s">
        <v>32</v>
      </c>
      <c r="R305" s="7" t="s">
        <v>23</v>
      </c>
      <c r="S305" s="7" t="s">
        <v>1021</v>
      </c>
      <c r="T305" s="7" t="s">
        <v>132</v>
      </c>
      <c r="U305" s="7" t="s">
        <v>1022</v>
      </c>
      <c r="V305" s="7" t="s">
        <v>176</v>
      </c>
      <c r="Y305" s="2" t="str">
        <f>HYPERLINK("https://hsdes.intel.com/resource/14013176789","14013176789")</f>
        <v>14013176789</v>
      </c>
    </row>
    <row r="306" spans="1:25" x14ac:dyDescent="0.3">
      <c r="A306" s="2" t="str">
        <f>HYPERLINK("https://hsdes.intel.com/resource/14013177269","14013177269")</f>
        <v>14013177269</v>
      </c>
      <c r="B306" s="7" t="s">
        <v>1023</v>
      </c>
      <c r="C306" s="7" t="s">
        <v>2013</v>
      </c>
      <c r="D306" s="7" t="s">
        <v>130</v>
      </c>
      <c r="E306" s="7" t="s">
        <v>119</v>
      </c>
      <c r="F306" s="7" t="s">
        <v>19</v>
      </c>
      <c r="G306" s="7" t="s">
        <v>2005</v>
      </c>
      <c r="J306" s="7" t="s">
        <v>2011</v>
      </c>
      <c r="M306" s="6">
        <v>44812</v>
      </c>
      <c r="O306" s="7" t="s">
        <v>30</v>
      </c>
      <c r="P306" s="7" t="s">
        <v>172</v>
      </c>
      <c r="Q306" s="7" t="s">
        <v>32</v>
      </c>
      <c r="R306" s="7" t="s">
        <v>23</v>
      </c>
      <c r="S306" s="7" t="s">
        <v>1024</v>
      </c>
      <c r="T306" s="7" t="s">
        <v>1025</v>
      </c>
      <c r="U306" s="7" t="s">
        <v>1026</v>
      </c>
      <c r="V306" s="7" t="s">
        <v>176</v>
      </c>
      <c r="Y306" s="2" t="str">
        <f>HYPERLINK("https://hsdes.intel.com/resource/14013177269","14013177269")</f>
        <v>14013177269</v>
      </c>
    </row>
    <row r="307" spans="1:25" x14ac:dyDescent="0.3">
      <c r="A307" s="2" t="str">
        <f>HYPERLINK("https://hsdes.intel.com/resource/14013185111","14013185111")</f>
        <v>14013185111</v>
      </c>
      <c r="B307" s="7" t="s">
        <v>1027</v>
      </c>
      <c r="C307" s="7" t="s">
        <v>2013</v>
      </c>
      <c r="D307" s="7" t="s">
        <v>263</v>
      </c>
      <c r="E307" s="7" t="s">
        <v>18</v>
      </c>
      <c r="F307" s="7" t="s">
        <v>19</v>
      </c>
      <c r="G307" s="7" t="s">
        <v>2005</v>
      </c>
      <c r="J307" s="7" t="s">
        <v>2016</v>
      </c>
      <c r="L307" s="7" t="s">
        <v>1962</v>
      </c>
      <c r="M307" s="6">
        <v>44816</v>
      </c>
      <c r="O307" s="7" t="s">
        <v>30</v>
      </c>
      <c r="P307" s="7" t="s">
        <v>31</v>
      </c>
      <c r="Q307" s="7" t="s">
        <v>22</v>
      </c>
      <c r="R307" s="7" t="s">
        <v>23</v>
      </c>
      <c r="S307" s="7" t="s">
        <v>1028</v>
      </c>
      <c r="T307" s="7" t="s">
        <v>321</v>
      </c>
      <c r="U307" s="7" t="s">
        <v>1029</v>
      </c>
      <c r="V307" s="7" t="s">
        <v>266</v>
      </c>
      <c r="Y307" s="2" t="str">
        <f>HYPERLINK("https://hsdes.intel.com/resource/14013185111","14013185111")</f>
        <v>14013185111</v>
      </c>
    </row>
    <row r="308" spans="1:25" x14ac:dyDescent="0.3">
      <c r="A308" s="2" t="str">
        <f>HYPERLINK("https://hsdes.intel.com/resource/14013160693","14013160693")</f>
        <v>14013160693</v>
      </c>
      <c r="B308" s="7" t="s">
        <v>1030</v>
      </c>
      <c r="C308" s="7" t="s">
        <v>2013</v>
      </c>
      <c r="D308" s="7" t="s">
        <v>263</v>
      </c>
      <c r="E308" s="7" t="s">
        <v>18</v>
      </c>
      <c r="F308" s="7" t="s">
        <v>19</v>
      </c>
      <c r="G308" s="7" t="s">
        <v>2005</v>
      </c>
      <c r="J308" s="7" t="s">
        <v>2016</v>
      </c>
      <c r="L308" s="7" t="s">
        <v>1962</v>
      </c>
      <c r="M308" s="6">
        <v>44816</v>
      </c>
      <c r="O308" s="7" t="s">
        <v>101</v>
      </c>
      <c r="P308" s="7" t="s">
        <v>31</v>
      </c>
      <c r="Q308" s="7" t="s">
        <v>22</v>
      </c>
      <c r="R308" s="7" t="s">
        <v>23</v>
      </c>
      <c r="S308" s="7" t="s">
        <v>1031</v>
      </c>
      <c r="T308" s="7" t="s">
        <v>321</v>
      </c>
      <c r="U308" s="7" t="s">
        <v>1032</v>
      </c>
      <c r="V308" s="7" t="s">
        <v>266</v>
      </c>
      <c r="Y308" s="2" t="str">
        <f>HYPERLINK("https://hsdes.intel.com/resource/14013160693","14013160693")</f>
        <v>14013160693</v>
      </c>
    </row>
    <row r="309" spans="1:25" x14ac:dyDescent="0.3">
      <c r="A309" s="2" t="str">
        <f>HYPERLINK("https://hsdes.intel.com/resource/14013185103","14013185103")</f>
        <v>14013185103</v>
      </c>
      <c r="B309" s="7" t="s">
        <v>1033</v>
      </c>
      <c r="C309" s="7" t="s">
        <v>2013</v>
      </c>
      <c r="D309" s="7" t="s">
        <v>263</v>
      </c>
      <c r="E309" s="7" t="s">
        <v>18</v>
      </c>
      <c r="F309" s="7" t="s">
        <v>19</v>
      </c>
      <c r="G309" s="7" t="s">
        <v>2005</v>
      </c>
      <c r="J309" s="7" t="s">
        <v>2016</v>
      </c>
      <c r="L309" s="7" t="s">
        <v>1962</v>
      </c>
      <c r="M309" s="6">
        <v>44816</v>
      </c>
      <c r="O309" s="7" t="s">
        <v>101</v>
      </c>
      <c r="P309" s="7" t="s">
        <v>31</v>
      </c>
      <c r="Q309" s="7" t="s">
        <v>22</v>
      </c>
      <c r="R309" s="7" t="s">
        <v>23</v>
      </c>
      <c r="S309" s="7" t="s">
        <v>1034</v>
      </c>
      <c r="T309" s="7" t="s">
        <v>202</v>
      </c>
      <c r="U309" s="7" t="s">
        <v>1035</v>
      </c>
      <c r="V309" s="7" t="s">
        <v>266</v>
      </c>
      <c r="Y309" s="2" t="str">
        <f>HYPERLINK("https://hsdes.intel.com/resource/14013185103","14013185103")</f>
        <v>14013185103</v>
      </c>
    </row>
    <row r="310" spans="1:25" x14ac:dyDescent="0.3">
      <c r="A310" s="2" t="str">
        <f>HYPERLINK("https://hsdes.intel.com/resource/14013185105","14013185105")</f>
        <v>14013185105</v>
      </c>
      <c r="B310" s="7" t="s">
        <v>1036</v>
      </c>
      <c r="C310" s="7" t="s">
        <v>2013</v>
      </c>
      <c r="D310" s="7" t="s">
        <v>263</v>
      </c>
      <c r="E310" s="7" t="s">
        <v>18</v>
      </c>
      <c r="F310" s="7" t="s">
        <v>19</v>
      </c>
      <c r="G310" s="7" t="s">
        <v>2005</v>
      </c>
      <c r="J310" s="7" t="s">
        <v>2016</v>
      </c>
      <c r="L310" s="7" t="s">
        <v>1962</v>
      </c>
      <c r="M310" s="6">
        <v>44816</v>
      </c>
      <c r="O310" s="7" t="s">
        <v>101</v>
      </c>
      <c r="P310" s="7" t="s">
        <v>31</v>
      </c>
      <c r="Q310" s="7" t="s">
        <v>22</v>
      </c>
      <c r="R310" s="7" t="s">
        <v>23</v>
      </c>
      <c r="S310" s="7" t="s">
        <v>1037</v>
      </c>
      <c r="T310" s="7" t="s">
        <v>202</v>
      </c>
      <c r="U310" s="7" t="s">
        <v>1038</v>
      </c>
      <c r="V310" s="7" t="s">
        <v>266</v>
      </c>
      <c r="Y310" s="2" t="str">
        <f>HYPERLINK("https://hsdes.intel.com/resource/14013185105","14013185105")</f>
        <v>14013185105</v>
      </c>
    </row>
    <row r="311" spans="1:25" x14ac:dyDescent="0.3">
      <c r="A311" s="2" t="str">
        <f>HYPERLINK("https://hsdes.intel.com/resource/14013184723","14013184723")</f>
        <v>14013184723</v>
      </c>
      <c r="B311" s="7" t="s">
        <v>1039</v>
      </c>
      <c r="C311" s="7" t="s">
        <v>2013</v>
      </c>
      <c r="D311" s="7" t="s">
        <v>263</v>
      </c>
      <c r="E311" s="7" t="s">
        <v>18</v>
      </c>
      <c r="F311" s="7" t="s">
        <v>19</v>
      </c>
      <c r="G311" s="7" t="s">
        <v>2005</v>
      </c>
      <c r="J311" s="7" t="s">
        <v>2016</v>
      </c>
      <c r="L311" s="7" t="s">
        <v>1962</v>
      </c>
      <c r="M311" s="6">
        <v>44816</v>
      </c>
      <c r="O311" s="7" t="s">
        <v>30</v>
      </c>
      <c r="P311" s="7" t="s">
        <v>31</v>
      </c>
      <c r="Q311" s="7" t="s">
        <v>22</v>
      </c>
      <c r="R311" s="7" t="s">
        <v>23</v>
      </c>
      <c r="S311" s="7" t="s">
        <v>1040</v>
      </c>
      <c r="T311" s="7" t="s">
        <v>1041</v>
      </c>
      <c r="U311" s="7" t="s">
        <v>1042</v>
      </c>
      <c r="V311" s="7" t="s">
        <v>266</v>
      </c>
      <c r="Y311" s="2" t="str">
        <f>HYPERLINK("https://hsdes.intel.com/resource/14013184723","14013184723")</f>
        <v>14013184723</v>
      </c>
    </row>
    <row r="312" spans="1:25" x14ac:dyDescent="0.3">
      <c r="A312" s="2" t="str">
        <f>HYPERLINK("https://hsdes.intel.com/resource/14013175901","14013175901")</f>
        <v>14013175901</v>
      </c>
      <c r="B312" s="7" t="s">
        <v>1043</v>
      </c>
      <c r="C312" s="7" t="s">
        <v>2013</v>
      </c>
      <c r="D312" s="7" t="s">
        <v>263</v>
      </c>
      <c r="E312" s="7" t="s">
        <v>18</v>
      </c>
      <c r="F312" s="7" t="s">
        <v>19</v>
      </c>
      <c r="G312" s="7" t="s">
        <v>2005</v>
      </c>
      <c r="J312" s="7" t="s">
        <v>2016</v>
      </c>
      <c r="L312" s="7" t="s">
        <v>1962</v>
      </c>
      <c r="M312" s="6">
        <v>44816</v>
      </c>
      <c r="O312" s="7" t="s">
        <v>101</v>
      </c>
      <c r="P312" s="7" t="s">
        <v>31</v>
      </c>
      <c r="Q312" s="7" t="s">
        <v>22</v>
      </c>
      <c r="R312" s="7" t="s">
        <v>23</v>
      </c>
      <c r="S312" s="7" t="s">
        <v>1044</v>
      </c>
      <c r="T312" s="7" t="s">
        <v>202</v>
      </c>
      <c r="U312" s="7" t="s">
        <v>1045</v>
      </c>
      <c r="V312" s="7" t="s">
        <v>266</v>
      </c>
      <c r="Y312" s="2" t="str">
        <f>HYPERLINK("https://hsdes.intel.com/resource/14013175901","14013175901")</f>
        <v>14013175901</v>
      </c>
    </row>
    <row r="313" spans="1:25" x14ac:dyDescent="0.3">
      <c r="A313" s="2" t="str">
        <f>HYPERLINK("https://hsdes.intel.com/resource/14013185011","14013185011")</f>
        <v>14013185011</v>
      </c>
      <c r="B313" s="7" t="s">
        <v>1046</v>
      </c>
      <c r="C313" s="7" t="s">
        <v>2010</v>
      </c>
      <c r="D313" s="7" t="s">
        <v>195</v>
      </c>
      <c r="E313" s="7" t="s">
        <v>18</v>
      </c>
      <c r="F313" s="7" t="s">
        <v>19</v>
      </c>
      <c r="G313" s="7" t="s">
        <v>2005</v>
      </c>
      <c r="J313" s="7" t="s">
        <v>2020</v>
      </c>
      <c r="M313" s="6">
        <v>44812</v>
      </c>
      <c r="N313" s="6"/>
      <c r="O313" s="7" t="s">
        <v>30</v>
      </c>
      <c r="P313" s="7" t="s">
        <v>143</v>
      </c>
      <c r="Q313" s="7" t="s">
        <v>32</v>
      </c>
      <c r="R313" s="7" t="s">
        <v>144</v>
      </c>
      <c r="S313" s="7" t="s">
        <v>1047</v>
      </c>
      <c r="T313" s="7" t="s">
        <v>955</v>
      </c>
      <c r="U313" s="7" t="s">
        <v>1048</v>
      </c>
      <c r="V313" s="7" t="s">
        <v>199</v>
      </c>
      <c r="Y313" s="2" t="str">
        <f>HYPERLINK("https://hsdes.intel.com/resource/14013185011","14013185011")</f>
        <v>14013185011</v>
      </c>
    </row>
    <row r="314" spans="1:25" x14ac:dyDescent="0.3">
      <c r="A314" s="2" t="str">
        <f>HYPERLINK("https://hsdes.intel.com/resource/14013185013","14013185013")</f>
        <v>14013185013</v>
      </c>
      <c r="B314" s="7" t="s">
        <v>1049</v>
      </c>
      <c r="C314" s="7" t="s">
        <v>2010</v>
      </c>
      <c r="D314" s="7" t="s">
        <v>195</v>
      </c>
      <c r="E314" s="7" t="s">
        <v>18</v>
      </c>
      <c r="F314" s="7" t="s">
        <v>19</v>
      </c>
      <c r="G314" s="7" t="s">
        <v>2005</v>
      </c>
      <c r="J314" s="7" t="s">
        <v>2020</v>
      </c>
      <c r="M314" s="6">
        <v>44812</v>
      </c>
      <c r="N314" s="6"/>
      <c r="O314" s="7" t="s">
        <v>30</v>
      </c>
      <c r="P314" s="7" t="s">
        <v>143</v>
      </c>
      <c r="Q314" s="7" t="s">
        <v>32</v>
      </c>
      <c r="R314" s="7" t="s">
        <v>144</v>
      </c>
      <c r="S314" s="7" t="s">
        <v>1050</v>
      </c>
      <c r="T314" s="7" t="s">
        <v>955</v>
      </c>
      <c r="U314" s="7" t="s">
        <v>1051</v>
      </c>
      <c r="V314" s="7" t="s">
        <v>199</v>
      </c>
      <c r="Y314" s="2" t="str">
        <f>HYPERLINK("https://hsdes.intel.com/resource/14013185013","14013185013")</f>
        <v>14013185013</v>
      </c>
    </row>
    <row r="315" spans="1:25" x14ac:dyDescent="0.3">
      <c r="A315" s="2" t="str">
        <f>HYPERLINK("https://hsdes.intel.com/resource/14013185018","14013185018")</f>
        <v>14013185018</v>
      </c>
      <c r="B315" s="7" t="s">
        <v>1052</v>
      </c>
      <c r="C315" s="7" t="s">
        <v>2010</v>
      </c>
      <c r="D315" s="7" t="s">
        <v>195</v>
      </c>
      <c r="E315" s="7" t="s">
        <v>18</v>
      </c>
      <c r="F315" s="7" t="s">
        <v>19</v>
      </c>
      <c r="G315" s="7" t="s">
        <v>2005</v>
      </c>
      <c r="J315" s="7" t="s">
        <v>2020</v>
      </c>
      <c r="M315" s="6">
        <v>44812</v>
      </c>
      <c r="N315" s="6"/>
      <c r="O315" s="7" t="s">
        <v>30</v>
      </c>
      <c r="P315" s="7" t="s">
        <v>143</v>
      </c>
      <c r="Q315" s="7" t="s">
        <v>32</v>
      </c>
      <c r="R315" s="7" t="s">
        <v>144</v>
      </c>
      <c r="S315" s="7" t="s">
        <v>1053</v>
      </c>
      <c r="T315" s="7" t="s">
        <v>955</v>
      </c>
      <c r="U315" s="7" t="s">
        <v>1054</v>
      </c>
      <c r="V315" s="7" t="s">
        <v>199</v>
      </c>
      <c r="Y315" s="2" t="str">
        <f>HYPERLINK("https://hsdes.intel.com/resource/14013185018","14013185018")</f>
        <v>14013185018</v>
      </c>
    </row>
    <row r="316" spans="1:25" x14ac:dyDescent="0.3">
      <c r="A316" s="2" t="str">
        <f>HYPERLINK("https://hsdes.intel.com/resource/14013185024","14013185024")</f>
        <v>14013185024</v>
      </c>
      <c r="B316" s="7" t="s">
        <v>1055</v>
      </c>
      <c r="C316" s="7" t="s">
        <v>2010</v>
      </c>
      <c r="D316" s="7" t="s">
        <v>195</v>
      </c>
      <c r="E316" s="7" t="s">
        <v>18</v>
      </c>
      <c r="F316" s="7" t="s">
        <v>19</v>
      </c>
      <c r="G316" s="7" t="s">
        <v>2005</v>
      </c>
      <c r="J316" s="7" t="s">
        <v>2020</v>
      </c>
      <c r="M316" s="6">
        <v>44812</v>
      </c>
      <c r="N316" s="6"/>
      <c r="O316" s="7" t="s">
        <v>30</v>
      </c>
      <c r="P316" s="7" t="s">
        <v>143</v>
      </c>
      <c r="Q316" s="7" t="s">
        <v>32</v>
      </c>
      <c r="R316" s="7" t="s">
        <v>144</v>
      </c>
      <c r="S316" s="7" t="s">
        <v>1056</v>
      </c>
      <c r="T316" s="7" t="s">
        <v>955</v>
      </c>
      <c r="U316" s="7" t="s">
        <v>1057</v>
      </c>
      <c r="V316" s="7" t="s">
        <v>199</v>
      </c>
      <c r="Y316" s="2" t="str">
        <f>HYPERLINK("https://hsdes.intel.com/resource/14013185024","14013185024")</f>
        <v>14013185024</v>
      </c>
    </row>
    <row r="317" spans="1:25" x14ac:dyDescent="0.3">
      <c r="A317" s="5" t="str">
        <f>HYPERLINK("https://hsdes.intel.com/resource/14013179168","14013179168")</f>
        <v>14013179168</v>
      </c>
      <c r="B317" s="7" t="s">
        <v>1058</v>
      </c>
      <c r="C317" s="7" t="s">
        <v>2010</v>
      </c>
      <c r="D317" s="7" t="s">
        <v>234</v>
      </c>
      <c r="E317" s="7" t="s">
        <v>18</v>
      </c>
      <c r="F317" s="7" t="s">
        <v>19</v>
      </c>
      <c r="G317" s="7" t="s">
        <v>2005</v>
      </c>
      <c r="J317" s="7" t="s">
        <v>1996</v>
      </c>
      <c r="L317" s="9"/>
      <c r="M317" s="6">
        <v>44811</v>
      </c>
      <c r="O317" s="7" t="s">
        <v>101</v>
      </c>
      <c r="P317" s="7" t="s">
        <v>183</v>
      </c>
      <c r="Q317" s="7" t="s">
        <v>22</v>
      </c>
      <c r="R317" s="7" t="s">
        <v>144</v>
      </c>
      <c r="S317" s="7" t="s">
        <v>1059</v>
      </c>
      <c r="T317" s="7" t="s">
        <v>480</v>
      </c>
      <c r="U317" s="7" t="s">
        <v>1060</v>
      </c>
      <c r="V317" s="7" t="s">
        <v>186</v>
      </c>
      <c r="Y317" s="2" t="str">
        <f>HYPERLINK("https://hsdes.intel.com/resource/14013179168","14013179168")</f>
        <v>14013179168</v>
      </c>
    </row>
    <row r="318" spans="1:25" x14ac:dyDescent="0.3">
      <c r="A318" s="5" t="str">
        <f>HYPERLINK("https://hsdes.intel.com/resource/14013183837","14013183837")</f>
        <v>14013183837</v>
      </c>
      <c r="B318" s="7" t="s">
        <v>1061</v>
      </c>
      <c r="C318" s="7" t="s">
        <v>2010</v>
      </c>
      <c r="D318" s="7" t="s">
        <v>234</v>
      </c>
      <c r="E318" s="7" t="s">
        <v>18</v>
      </c>
      <c r="F318" s="7" t="s">
        <v>19</v>
      </c>
      <c r="G318" s="7" t="s">
        <v>2005</v>
      </c>
      <c r="J318" s="7" t="s">
        <v>1996</v>
      </c>
      <c r="M318" s="6">
        <v>44811</v>
      </c>
      <c r="O318" s="7" t="s">
        <v>30</v>
      </c>
      <c r="P318" s="7" t="s">
        <v>183</v>
      </c>
      <c r="Q318" s="7" t="s">
        <v>22</v>
      </c>
      <c r="R318" s="7" t="s">
        <v>144</v>
      </c>
      <c r="S318" s="7" t="s">
        <v>1062</v>
      </c>
      <c r="T318" s="7" t="s">
        <v>480</v>
      </c>
      <c r="U318" s="7" t="s">
        <v>1063</v>
      </c>
      <c r="V318" s="7" t="s">
        <v>186</v>
      </c>
      <c r="Y318" s="2" t="str">
        <f>HYPERLINK("https://hsdes.intel.com/resource/14013183837","14013183837")</f>
        <v>14013183837</v>
      </c>
    </row>
    <row r="319" spans="1:25" x14ac:dyDescent="0.3">
      <c r="A319" s="5" t="str">
        <f>HYPERLINK("https://hsdes.intel.com/resource/14013185372","14013185372")</f>
        <v>14013185372</v>
      </c>
      <c r="B319" s="7" t="s">
        <v>1064</v>
      </c>
      <c r="C319" s="7" t="s">
        <v>2010</v>
      </c>
      <c r="D319" s="7" t="s">
        <v>234</v>
      </c>
      <c r="E319" s="7" t="s">
        <v>18</v>
      </c>
      <c r="F319" s="7" t="s">
        <v>19</v>
      </c>
      <c r="G319" s="7" t="s">
        <v>2005</v>
      </c>
      <c r="J319" s="7" t="s">
        <v>1996</v>
      </c>
      <c r="M319" s="6">
        <v>44811</v>
      </c>
      <c r="O319" s="7" t="s">
        <v>30</v>
      </c>
      <c r="P319" s="7" t="s">
        <v>183</v>
      </c>
      <c r="Q319" s="7" t="s">
        <v>22</v>
      </c>
      <c r="R319" s="7" t="s">
        <v>144</v>
      </c>
      <c r="S319" s="7" t="s">
        <v>1065</v>
      </c>
      <c r="T319" s="7" t="s">
        <v>484</v>
      </c>
      <c r="U319" s="7" t="s">
        <v>1066</v>
      </c>
      <c r="V319" s="7" t="s">
        <v>186</v>
      </c>
      <c r="Y319" s="2" t="str">
        <f>HYPERLINK("https://hsdes.intel.com/resource/14013185372","14013185372")</f>
        <v>14013185372</v>
      </c>
    </row>
    <row r="320" spans="1:25" x14ac:dyDescent="0.3">
      <c r="A320" s="5" t="str">
        <f>HYPERLINK("https://hsdes.intel.com/resource/14013174307","14013174307")</f>
        <v>14013174307</v>
      </c>
      <c r="B320" s="7" t="s">
        <v>1067</v>
      </c>
      <c r="C320" s="7" t="s">
        <v>2010</v>
      </c>
      <c r="D320" s="7" t="s">
        <v>1068</v>
      </c>
      <c r="E320" s="7" t="s">
        <v>18</v>
      </c>
      <c r="F320" s="7" t="s">
        <v>19</v>
      </c>
      <c r="G320" s="7" t="s">
        <v>2005</v>
      </c>
      <c r="J320" s="7" t="s">
        <v>1996</v>
      </c>
      <c r="M320" s="6">
        <v>44812</v>
      </c>
      <c r="O320" s="7" t="s">
        <v>30</v>
      </c>
      <c r="P320" s="7" t="s">
        <v>183</v>
      </c>
      <c r="Q320" s="7" t="s">
        <v>32</v>
      </c>
      <c r="R320" s="7" t="s">
        <v>144</v>
      </c>
      <c r="S320" s="7" t="s">
        <v>1069</v>
      </c>
      <c r="T320" s="7" t="s">
        <v>240</v>
      </c>
      <c r="U320" s="7" t="s">
        <v>1070</v>
      </c>
      <c r="V320" s="7" t="s">
        <v>186</v>
      </c>
      <c r="Y320" s="2" t="str">
        <f>HYPERLINK("https://hsdes.intel.com/resource/14013174307","14013174307")</f>
        <v>14013174307</v>
      </c>
    </row>
    <row r="321" spans="1:25" x14ac:dyDescent="0.3">
      <c r="A321" s="2" t="str">
        <f>HYPERLINK("https://hsdes.intel.com/resource/14013160568","14013160568")</f>
        <v>14013160568</v>
      </c>
      <c r="B321" s="7" t="s">
        <v>1071</v>
      </c>
      <c r="C321" s="7" t="s">
        <v>2010</v>
      </c>
      <c r="D321" s="7" t="s">
        <v>17</v>
      </c>
      <c r="E321" s="7" t="s">
        <v>18</v>
      </c>
      <c r="F321" s="7" t="s">
        <v>19</v>
      </c>
      <c r="G321" s="7" t="s">
        <v>2005</v>
      </c>
      <c r="J321" s="7" t="s">
        <v>1997</v>
      </c>
      <c r="L321" s="6"/>
      <c r="M321" s="6">
        <v>44816</v>
      </c>
      <c r="O321" s="7" t="s">
        <v>30</v>
      </c>
      <c r="P321" s="7" t="s">
        <v>21</v>
      </c>
      <c r="Q321" s="7" t="s">
        <v>32</v>
      </c>
      <c r="R321" s="7" t="s">
        <v>23</v>
      </c>
      <c r="S321" s="7" t="s">
        <v>1072</v>
      </c>
      <c r="T321" s="7" t="s">
        <v>113</v>
      </c>
      <c r="U321" s="7" t="s">
        <v>1073</v>
      </c>
      <c r="V321" s="7" t="s">
        <v>27</v>
      </c>
      <c r="Y321" s="2" t="str">
        <f>HYPERLINK("https://hsdes.intel.com/resource/14013160568","14013160568")</f>
        <v>14013160568</v>
      </c>
    </row>
    <row r="322" spans="1:25" x14ac:dyDescent="0.3">
      <c r="A322" s="2" t="str">
        <f>HYPERLINK("https://hsdes.intel.com/resource/14013160571","14013160571")</f>
        <v>14013160571</v>
      </c>
      <c r="B322" s="7" t="s">
        <v>1074</v>
      </c>
      <c r="C322" s="7" t="s">
        <v>2013</v>
      </c>
      <c r="D322" s="7" t="s">
        <v>17</v>
      </c>
      <c r="E322" s="7" t="s">
        <v>18</v>
      </c>
      <c r="F322" s="7" t="s">
        <v>19</v>
      </c>
      <c r="G322" s="7" t="s">
        <v>2005</v>
      </c>
      <c r="J322" s="7" t="s">
        <v>1997</v>
      </c>
      <c r="L322" s="6"/>
      <c r="M322" s="6">
        <v>44816</v>
      </c>
      <c r="O322" s="7" t="s">
        <v>101</v>
      </c>
      <c r="P322" s="7" t="s">
        <v>21</v>
      </c>
      <c r="Q322" s="7" t="s">
        <v>32</v>
      </c>
      <c r="R322" s="7" t="s">
        <v>144</v>
      </c>
      <c r="S322" s="7" t="s">
        <v>1075</v>
      </c>
      <c r="T322" s="7" t="s">
        <v>113</v>
      </c>
      <c r="U322" s="7" t="s">
        <v>1076</v>
      </c>
      <c r="V322" s="7" t="s">
        <v>27</v>
      </c>
      <c r="Y322" s="2" t="str">
        <f>HYPERLINK("https://hsdes.intel.com/resource/14013160571","14013160571")</f>
        <v>14013160571</v>
      </c>
    </row>
    <row r="323" spans="1:25" x14ac:dyDescent="0.3">
      <c r="A323" s="2" t="str">
        <f>HYPERLINK("https://hsdes.intel.com/resource/14013176453","14013176453")</f>
        <v>14013176453</v>
      </c>
      <c r="B323" s="7" t="s">
        <v>1077</v>
      </c>
      <c r="C323" s="7" t="s">
        <v>1961</v>
      </c>
      <c r="D323" s="7" t="s">
        <v>159</v>
      </c>
      <c r="E323" s="7" t="s">
        <v>18</v>
      </c>
      <c r="F323" s="7" t="s">
        <v>19</v>
      </c>
      <c r="G323" s="7" t="s">
        <v>1989</v>
      </c>
      <c r="J323" s="7" t="s">
        <v>2016</v>
      </c>
      <c r="L323" s="7" t="s">
        <v>564</v>
      </c>
      <c r="M323" s="6">
        <v>44811</v>
      </c>
      <c r="O323" s="7" t="s">
        <v>30</v>
      </c>
      <c r="P323" s="7" t="s">
        <v>160</v>
      </c>
      <c r="Q323" s="7" t="s">
        <v>32</v>
      </c>
      <c r="R323" s="7" t="s">
        <v>144</v>
      </c>
      <c r="S323" s="7" t="s">
        <v>1078</v>
      </c>
      <c r="T323" s="7" t="s">
        <v>202</v>
      </c>
      <c r="U323" s="7" t="s">
        <v>1079</v>
      </c>
      <c r="V323" s="7" t="s">
        <v>163</v>
      </c>
      <c r="Y323" s="2" t="str">
        <f>HYPERLINK("https://hsdes.intel.com/resource/14013176453","14013176453")</f>
        <v>14013176453</v>
      </c>
    </row>
    <row r="324" spans="1:25" x14ac:dyDescent="0.3">
      <c r="A324" s="5" t="str">
        <f>HYPERLINK("https://hsdes.intel.com/resource/14013174030","14013174030")</f>
        <v>14013174030</v>
      </c>
      <c r="B324" t="s">
        <v>2008</v>
      </c>
      <c r="C324" s="7" t="s">
        <v>2013</v>
      </c>
      <c r="D324" s="7" t="s">
        <v>396</v>
      </c>
      <c r="E324" s="7" t="s">
        <v>18</v>
      </c>
      <c r="F324" s="7" t="s">
        <v>19</v>
      </c>
      <c r="G324" s="7" t="s">
        <v>2005</v>
      </c>
      <c r="J324" s="7" t="s">
        <v>1996</v>
      </c>
      <c r="M324" s="6">
        <v>44812</v>
      </c>
      <c r="O324" s="7" t="s">
        <v>30</v>
      </c>
      <c r="P324" s="7" t="s">
        <v>183</v>
      </c>
      <c r="Q324" s="7" t="s">
        <v>22</v>
      </c>
      <c r="R324" s="7" t="s">
        <v>144</v>
      </c>
      <c r="S324" s="7" t="s">
        <v>1080</v>
      </c>
      <c r="T324" s="7" t="s">
        <v>240</v>
      </c>
      <c r="U324" s="7" t="s">
        <v>1081</v>
      </c>
      <c r="V324" s="7" t="s">
        <v>186</v>
      </c>
      <c r="Y324" s="2" t="str">
        <f>HYPERLINK("https://hsdes.intel.com/resource/14013174030","14013174030")</f>
        <v>14013174030</v>
      </c>
    </row>
    <row r="325" spans="1:25" x14ac:dyDescent="0.3">
      <c r="A325" s="2" t="str">
        <f>HYPERLINK("https://hsdes.intel.com/resource/14013173177","14013173177")</f>
        <v>14013173177</v>
      </c>
      <c r="B325" s="7" t="s">
        <v>1082</v>
      </c>
      <c r="C325" s="7" t="s">
        <v>2013</v>
      </c>
      <c r="D325" s="7" t="s">
        <v>279</v>
      </c>
      <c r="E325" s="7" t="s">
        <v>18</v>
      </c>
      <c r="F325" s="7" t="s">
        <v>19</v>
      </c>
      <c r="G325" s="7" t="s">
        <v>2005</v>
      </c>
      <c r="J325" s="7" t="s">
        <v>2006</v>
      </c>
      <c r="M325" s="6">
        <v>44811</v>
      </c>
      <c r="O325" s="7" t="s">
        <v>30</v>
      </c>
      <c r="P325" s="7" t="s">
        <v>172</v>
      </c>
      <c r="Q325" s="7" t="s">
        <v>32</v>
      </c>
      <c r="R325" s="7" t="s">
        <v>23</v>
      </c>
      <c r="S325" s="7" t="s">
        <v>1083</v>
      </c>
      <c r="T325" s="7" t="s">
        <v>240</v>
      </c>
      <c r="U325" s="7" t="s">
        <v>1084</v>
      </c>
      <c r="V325" s="7" t="s">
        <v>282</v>
      </c>
      <c r="Y325" s="2" t="str">
        <f>HYPERLINK("https://hsdes.intel.com/resource/14013173177","14013173177")</f>
        <v>14013173177</v>
      </c>
    </row>
    <row r="326" spans="1:25" x14ac:dyDescent="0.3">
      <c r="A326" s="2" t="str">
        <f>HYPERLINK("https://hsdes.intel.com/resource/14013175736","14013175736")</f>
        <v>14013175736</v>
      </c>
      <c r="B326" s="7" t="s">
        <v>1085</v>
      </c>
      <c r="C326" s="7" t="s">
        <v>2013</v>
      </c>
      <c r="D326" s="7" t="s">
        <v>159</v>
      </c>
      <c r="E326" s="7" t="s">
        <v>18</v>
      </c>
      <c r="F326" s="7" t="s">
        <v>19</v>
      </c>
      <c r="G326" s="7" t="s">
        <v>2005</v>
      </c>
      <c r="J326" s="7" t="s">
        <v>2016</v>
      </c>
      <c r="M326" s="6">
        <v>44811</v>
      </c>
      <c r="O326" s="7" t="s">
        <v>30</v>
      </c>
      <c r="P326" s="7" t="s">
        <v>160</v>
      </c>
      <c r="Q326" s="7" t="s">
        <v>32</v>
      </c>
      <c r="R326" s="7" t="s">
        <v>23</v>
      </c>
      <c r="S326" s="7" t="s">
        <v>1086</v>
      </c>
      <c r="T326" s="7" t="s">
        <v>202</v>
      </c>
      <c r="U326" s="7" t="s">
        <v>1087</v>
      </c>
      <c r="V326" s="7" t="s">
        <v>163</v>
      </c>
      <c r="Y326" s="2" t="str">
        <f>HYPERLINK("https://hsdes.intel.com/resource/14013175736","14013175736")</f>
        <v>14013175736</v>
      </c>
    </row>
    <row r="327" spans="1:25" x14ac:dyDescent="0.3">
      <c r="A327" s="2" t="str">
        <f>HYPERLINK("https://hsdes.intel.com/resource/14013174014","14013174014")</f>
        <v>14013174014</v>
      </c>
      <c r="B327" s="7" t="s">
        <v>1088</v>
      </c>
      <c r="C327" s="7" t="s">
        <v>1961</v>
      </c>
      <c r="D327" s="7" t="s">
        <v>396</v>
      </c>
      <c r="E327" s="7" t="s">
        <v>18</v>
      </c>
      <c r="F327" s="7" t="s">
        <v>19</v>
      </c>
      <c r="G327" s="7" t="s">
        <v>1989</v>
      </c>
      <c r="J327" s="7" t="s">
        <v>1996</v>
      </c>
      <c r="L327" s="7" t="s">
        <v>909</v>
      </c>
      <c r="M327" s="6"/>
      <c r="O327" s="7" t="s">
        <v>30</v>
      </c>
      <c r="P327" s="7" t="s">
        <v>183</v>
      </c>
      <c r="Q327" s="7" t="s">
        <v>22</v>
      </c>
      <c r="R327" s="7" t="s">
        <v>144</v>
      </c>
      <c r="S327" s="7" t="s">
        <v>1089</v>
      </c>
      <c r="T327" s="7" t="s">
        <v>240</v>
      </c>
      <c r="U327" s="7" t="s">
        <v>1090</v>
      </c>
      <c r="V327" s="7" t="s">
        <v>186</v>
      </c>
      <c r="Y327" s="2" t="str">
        <f>HYPERLINK("https://hsdes.intel.com/resource/14013174014","14013174014")</f>
        <v>14013174014</v>
      </c>
    </row>
    <row r="328" spans="1:25" x14ac:dyDescent="0.3">
      <c r="A328" s="5" t="str">
        <f>HYPERLINK("https://hsdes.intel.com/resource/16013229221","16013229221")</f>
        <v>16013229221</v>
      </c>
      <c r="B328" s="7" t="s">
        <v>1091</v>
      </c>
      <c r="C328" s="7" t="s">
        <v>2013</v>
      </c>
      <c r="D328" s="7" t="s">
        <v>243</v>
      </c>
      <c r="E328" s="7" t="s">
        <v>18</v>
      </c>
      <c r="F328" s="7" t="s">
        <v>19</v>
      </c>
      <c r="G328" s="7" t="s">
        <v>2005</v>
      </c>
      <c r="H328" s="19"/>
      <c r="J328" s="7" t="s">
        <v>2006</v>
      </c>
      <c r="M328" s="6">
        <v>44816</v>
      </c>
      <c r="O328" s="7" t="s">
        <v>30</v>
      </c>
      <c r="P328" s="7" t="s">
        <v>183</v>
      </c>
      <c r="Q328" s="7" t="s">
        <v>32</v>
      </c>
      <c r="R328" s="7" t="s">
        <v>144</v>
      </c>
      <c r="S328" s="7" t="s">
        <v>1092</v>
      </c>
      <c r="T328" s="7" t="s">
        <v>1093</v>
      </c>
      <c r="U328" s="7" t="s">
        <v>1094</v>
      </c>
      <c r="V328" s="7" t="s">
        <v>186</v>
      </c>
      <c r="Y328" s="2" t="str">
        <f>HYPERLINK("https://hsdes.intel.com/resource/16013229221","16013229221")</f>
        <v>16013229221</v>
      </c>
    </row>
    <row r="329" spans="1:25" x14ac:dyDescent="0.3">
      <c r="A329" s="5" t="str">
        <f>HYPERLINK("https://hsdes.intel.com/resource/14013174120","14013174120")</f>
        <v>14013174120</v>
      </c>
      <c r="B329" s="7" t="s">
        <v>1095</v>
      </c>
      <c r="C329" s="7" t="s">
        <v>2013</v>
      </c>
      <c r="D329" s="7" t="s">
        <v>243</v>
      </c>
      <c r="E329" s="7" t="s">
        <v>18</v>
      </c>
      <c r="F329" s="7" t="s">
        <v>19</v>
      </c>
      <c r="G329" s="7" t="s">
        <v>2005</v>
      </c>
      <c r="J329" s="7" t="s">
        <v>1996</v>
      </c>
      <c r="M329" s="6">
        <v>44812</v>
      </c>
      <c r="O329" s="7" t="s">
        <v>30</v>
      </c>
      <c r="P329" s="7" t="s">
        <v>183</v>
      </c>
      <c r="Q329" s="7" t="s">
        <v>22</v>
      </c>
      <c r="R329" s="7" t="s">
        <v>144</v>
      </c>
      <c r="S329" s="7" t="s">
        <v>1092</v>
      </c>
      <c r="T329" s="7" t="s">
        <v>174</v>
      </c>
      <c r="U329" s="7" t="s">
        <v>1096</v>
      </c>
      <c r="V329" s="7" t="s">
        <v>186</v>
      </c>
      <c r="Y329" s="2" t="str">
        <f>HYPERLINK("https://hsdes.intel.com/resource/14013174120","14013174120")</f>
        <v>14013174120</v>
      </c>
    </row>
    <row r="330" spans="1:25" x14ac:dyDescent="0.3">
      <c r="A330" s="2" t="str">
        <f>HYPERLINK("https://hsdes.intel.com/resource/14013180516","14013180516")</f>
        <v>14013180516</v>
      </c>
      <c r="B330" s="7" t="s">
        <v>1097</v>
      </c>
      <c r="C330" s="7" t="s">
        <v>1961</v>
      </c>
      <c r="D330" s="7" t="s">
        <v>29</v>
      </c>
      <c r="E330" s="7" t="s">
        <v>18</v>
      </c>
      <c r="F330" s="7" t="s">
        <v>19</v>
      </c>
      <c r="G330" s="7" t="s">
        <v>1989</v>
      </c>
      <c r="J330" s="7" t="s">
        <v>1996</v>
      </c>
      <c r="L330" s="7" t="s">
        <v>1098</v>
      </c>
      <c r="M330" s="6"/>
      <c r="O330" s="7" t="s">
        <v>30</v>
      </c>
      <c r="P330" s="7" t="s">
        <v>31</v>
      </c>
      <c r="Q330" s="7" t="s">
        <v>22</v>
      </c>
      <c r="R330" s="7" t="s">
        <v>144</v>
      </c>
      <c r="S330" s="7" t="s">
        <v>1099</v>
      </c>
      <c r="T330" s="7" t="s">
        <v>491</v>
      </c>
      <c r="U330" s="7" t="s">
        <v>1100</v>
      </c>
      <c r="V330" s="7" t="s">
        <v>36</v>
      </c>
      <c r="Y330" s="2" t="str">
        <f>HYPERLINK("https://hsdes.intel.com/resource/14013180516","14013180516")</f>
        <v>14013180516</v>
      </c>
    </row>
    <row r="331" spans="1:25" x14ac:dyDescent="0.3">
      <c r="A331" s="2" t="str">
        <f>HYPERLINK("https://hsdes.intel.com/resource/14013117289","14013117289")</f>
        <v>14013117289</v>
      </c>
      <c r="B331" s="7" t="s">
        <v>1101</v>
      </c>
      <c r="C331" s="7" t="s">
        <v>2013</v>
      </c>
      <c r="D331" s="7" t="s">
        <v>195</v>
      </c>
      <c r="E331" s="7" t="s">
        <v>18</v>
      </c>
      <c r="F331" s="7" t="s">
        <v>19</v>
      </c>
      <c r="G331" s="7" t="s">
        <v>2005</v>
      </c>
      <c r="J331" s="7" t="s">
        <v>2020</v>
      </c>
      <c r="M331" s="6">
        <v>44812</v>
      </c>
      <c r="O331" s="7" t="s">
        <v>30</v>
      </c>
      <c r="P331" s="7" t="s">
        <v>143</v>
      </c>
      <c r="Q331" s="7" t="s">
        <v>32</v>
      </c>
      <c r="R331" s="7" t="s">
        <v>144</v>
      </c>
      <c r="S331" s="7" t="s">
        <v>1102</v>
      </c>
      <c r="T331" s="7" t="s">
        <v>197</v>
      </c>
      <c r="U331" s="7" t="s">
        <v>1103</v>
      </c>
      <c r="V331" s="7" t="s">
        <v>199</v>
      </c>
      <c r="Y331" s="2" t="str">
        <f>HYPERLINK("https://hsdes.intel.com/resource/14013117289","14013117289")</f>
        <v>14013117289</v>
      </c>
    </row>
    <row r="332" spans="1:25" x14ac:dyDescent="0.3">
      <c r="A332" s="2" t="str">
        <f>HYPERLINK("https://hsdes.intel.com/resource/14013175643","14013175643")</f>
        <v>14013175643</v>
      </c>
      <c r="B332" s="7" t="s">
        <v>1104</v>
      </c>
      <c r="C332" s="7" t="s">
        <v>2010</v>
      </c>
      <c r="D332" s="7" t="s">
        <v>135</v>
      </c>
      <c r="E332" s="7" t="s">
        <v>18</v>
      </c>
      <c r="F332" s="7" t="s">
        <v>19</v>
      </c>
      <c r="G332" s="7" t="s">
        <v>2005</v>
      </c>
      <c r="J332" s="7" t="s">
        <v>2011</v>
      </c>
      <c r="M332" s="6">
        <v>44811</v>
      </c>
      <c r="O332" s="7" t="s">
        <v>30</v>
      </c>
      <c r="P332" s="7" t="s">
        <v>75</v>
      </c>
      <c r="Q332" s="7" t="s">
        <v>32</v>
      </c>
      <c r="R332" s="7" t="s">
        <v>23</v>
      </c>
      <c r="S332" s="7" t="s">
        <v>1105</v>
      </c>
      <c r="T332" s="7" t="s">
        <v>240</v>
      </c>
      <c r="U332" s="7" t="s">
        <v>1106</v>
      </c>
      <c r="V332" s="7" t="s">
        <v>139</v>
      </c>
      <c r="Y332" s="2" t="str">
        <f>HYPERLINK("https://hsdes.intel.com/resource/14013175643","14013175643")</f>
        <v>14013175643</v>
      </c>
    </row>
    <row r="333" spans="1:25" x14ac:dyDescent="0.3">
      <c r="A333" s="5" t="str">
        <f>HYPERLINK("https://hsdes.intel.com/resource/14013157206","14013157206")</f>
        <v>14013157206</v>
      </c>
      <c r="B333" s="7" t="s">
        <v>1107</v>
      </c>
      <c r="C333" s="7" t="s">
        <v>2013</v>
      </c>
      <c r="D333" s="7" t="s">
        <v>74</v>
      </c>
      <c r="E333" s="7" t="s">
        <v>18</v>
      </c>
      <c r="F333" s="7" t="s">
        <v>19</v>
      </c>
      <c r="G333" s="7" t="s">
        <v>1989</v>
      </c>
      <c r="J333" s="7" t="s">
        <v>2006</v>
      </c>
      <c r="M333" s="6">
        <v>44811</v>
      </c>
      <c r="O333" s="7" t="s">
        <v>101</v>
      </c>
      <c r="P333" s="7" t="s">
        <v>75</v>
      </c>
      <c r="Q333" s="7" t="s">
        <v>32</v>
      </c>
      <c r="R333" s="7" t="s">
        <v>23</v>
      </c>
      <c r="S333" s="7" t="s">
        <v>1108</v>
      </c>
      <c r="T333" s="7" t="s">
        <v>137</v>
      </c>
      <c r="U333" s="7" t="s">
        <v>1109</v>
      </c>
      <c r="V333" s="7" t="s">
        <v>78</v>
      </c>
      <c r="Y333" s="2" t="str">
        <f>HYPERLINK("https://hsdes.intel.com/resource/14013157206","14013157206")</f>
        <v>14013157206</v>
      </c>
    </row>
    <row r="334" spans="1:25" x14ac:dyDescent="0.3">
      <c r="A334" s="5" t="str">
        <f>HYPERLINK("https://hsdes.intel.com/resource/14013119531","14013119531")</f>
        <v>14013119531</v>
      </c>
      <c r="B334" s="7" t="s">
        <v>1110</v>
      </c>
      <c r="C334" s="7" t="s">
        <v>2010</v>
      </c>
      <c r="D334" s="7" t="s">
        <v>271</v>
      </c>
      <c r="E334" s="7" t="s">
        <v>18</v>
      </c>
      <c r="F334" s="7" t="s">
        <v>19</v>
      </c>
      <c r="G334" s="7" t="s">
        <v>2005</v>
      </c>
      <c r="J334" s="7" t="s">
        <v>2016</v>
      </c>
      <c r="M334" s="6">
        <v>44817</v>
      </c>
      <c r="O334" s="7" t="s">
        <v>101</v>
      </c>
      <c r="P334" s="7" t="s">
        <v>75</v>
      </c>
      <c r="Q334" s="7" t="s">
        <v>32</v>
      </c>
      <c r="R334" s="7" t="s">
        <v>23</v>
      </c>
      <c r="S334" s="7" t="s">
        <v>1111</v>
      </c>
      <c r="T334" s="7" t="s">
        <v>240</v>
      </c>
      <c r="U334" s="7" t="s">
        <v>1112</v>
      </c>
      <c r="V334" s="7" t="s">
        <v>274</v>
      </c>
      <c r="Y334" s="2" t="str">
        <f>HYPERLINK("https://hsdes.intel.com/resource/14013119531","14013119531")</f>
        <v>14013119531</v>
      </c>
    </row>
    <row r="335" spans="1:25" x14ac:dyDescent="0.3">
      <c r="A335" s="2" t="str">
        <f>HYPERLINK("https://hsdes.intel.com/resource/16015007753","16015007753")</f>
        <v>16015007753</v>
      </c>
      <c r="B335" s="7" t="s">
        <v>1113</v>
      </c>
      <c r="C335" s="7" t="s">
        <v>2010</v>
      </c>
      <c r="D335" s="7" t="s">
        <v>141</v>
      </c>
      <c r="E335" s="7" t="s">
        <v>18</v>
      </c>
      <c r="F335" s="7" t="s">
        <v>19</v>
      </c>
      <c r="G335" s="7" t="s">
        <v>2005</v>
      </c>
      <c r="H335" s="19"/>
      <c r="J335" s="7" t="s">
        <v>2011</v>
      </c>
      <c r="M335" s="6">
        <v>44812</v>
      </c>
      <c r="O335" s="7" t="s">
        <v>30</v>
      </c>
      <c r="P335" s="7" t="s">
        <v>143</v>
      </c>
      <c r="Q335" s="7" t="s">
        <v>32</v>
      </c>
      <c r="R335" s="7" t="s">
        <v>1114</v>
      </c>
      <c r="S335" s="7" t="s">
        <v>1115</v>
      </c>
      <c r="T335" s="7" t="s">
        <v>146</v>
      </c>
      <c r="U335" s="7" t="s">
        <v>1116</v>
      </c>
      <c r="V335" s="7" t="s">
        <v>1117</v>
      </c>
      <c r="Y335" s="2" t="str">
        <f>HYPERLINK("https://hsdes.intel.com/resource/16015007753","16015007753")</f>
        <v>16015007753</v>
      </c>
    </row>
    <row r="336" spans="1:25" x14ac:dyDescent="0.3">
      <c r="A336" s="5" t="str">
        <f>HYPERLINK("https://hsdes.intel.com/resource/16013896948","16013896948")</f>
        <v>16013896948</v>
      </c>
      <c r="B336" s="7" t="s">
        <v>1118</v>
      </c>
      <c r="C336" s="7" t="s">
        <v>2013</v>
      </c>
      <c r="D336" s="7" t="s">
        <v>195</v>
      </c>
      <c r="E336" s="7" t="s">
        <v>18</v>
      </c>
      <c r="F336" s="7" t="s">
        <v>19</v>
      </c>
      <c r="G336" s="7" t="s">
        <v>2005</v>
      </c>
      <c r="J336" s="7" t="s">
        <v>1996</v>
      </c>
      <c r="M336" s="6">
        <v>44816</v>
      </c>
      <c r="O336" s="7" t="s">
        <v>30</v>
      </c>
      <c r="P336" s="7" t="s">
        <v>143</v>
      </c>
      <c r="Q336" s="7" t="s">
        <v>32</v>
      </c>
      <c r="R336" s="7" t="s">
        <v>144</v>
      </c>
      <c r="T336" s="7" t="s">
        <v>202</v>
      </c>
      <c r="U336" s="7" t="s">
        <v>1119</v>
      </c>
      <c r="Y336" s="2" t="str">
        <f>HYPERLINK("https://hsdes.intel.com/resource/16013896948","16013896948")</f>
        <v>16013896948</v>
      </c>
    </row>
    <row r="337" spans="1:25" x14ac:dyDescent="0.3">
      <c r="A337" s="2" t="str">
        <f>HYPERLINK("https://hsdes.intel.com/resource/14013161609","14013161609")</f>
        <v>14013161609</v>
      </c>
      <c r="B337" s="7" t="s">
        <v>1120</v>
      </c>
      <c r="C337" s="7" t="s">
        <v>2010</v>
      </c>
      <c r="D337" s="7" t="s">
        <v>135</v>
      </c>
      <c r="E337" s="7" t="s">
        <v>18</v>
      </c>
      <c r="F337" s="7" t="s">
        <v>19</v>
      </c>
      <c r="G337" s="7" t="s">
        <v>2005</v>
      </c>
      <c r="J337" s="7" t="s">
        <v>2011</v>
      </c>
      <c r="M337" s="6">
        <v>44812</v>
      </c>
      <c r="O337" s="7" t="s">
        <v>30</v>
      </c>
      <c r="P337" s="7" t="s">
        <v>75</v>
      </c>
      <c r="Q337" s="7" t="s">
        <v>32</v>
      </c>
      <c r="R337" s="7" t="s">
        <v>144</v>
      </c>
      <c r="S337" s="7" t="s">
        <v>1121</v>
      </c>
      <c r="T337" s="7" t="s">
        <v>240</v>
      </c>
      <c r="U337" s="7" t="s">
        <v>1122</v>
      </c>
      <c r="V337" s="7" t="s">
        <v>139</v>
      </c>
      <c r="Y337" s="5" t="str">
        <f>HYPERLINK("https://hsdes.intel.com/resource/14013161609","14013161609")</f>
        <v>14013161609</v>
      </c>
    </row>
    <row r="338" spans="1:25" x14ac:dyDescent="0.3">
      <c r="A338" s="2" t="str">
        <f>HYPERLINK("https://hsdes.intel.com/resource/14013166904","14013166904")</f>
        <v>14013166904</v>
      </c>
      <c r="B338" s="7" t="s">
        <v>1123</v>
      </c>
      <c r="C338" s="7" t="s">
        <v>1961</v>
      </c>
      <c r="D338" s="7" t="s">
        <v>1124</v>
      </c>
      <c r="E338" s="7" t="s">
        <v>18</v>
      </c>
      <c r="F338" s="7" t="s">
        <v>19</v>
      </c>
      <c r="G338" s="7" t="s">
        <v>1989</v>
      </c>
      <c r="J338" s="7" t="s">
        <v>1996</v>
      </c>
      <c r="L338" s="7" t="s">
        <v>1125</v>
      </c>
      <c r="M338" s="6"/>
      <c r="O338" s="7" t="s">
        <v>20</v>
      </c>
      <c r="P338" s="7" t="s">
        <v>143</v>
      </c>
      <c r="Q338" s="7" t="s">
        <v>32</v>
      </c>
      <c r="R338" s="7" t="s">
        <v>23</v>
      </c>
      <c r="S338" s="7" t="s">
        <v>1126</v>
      </c>
      <c r="T338" s="7" t="s">
        <v>240</v>
      </c>
      <c r="U338" s="7" t="s">
        <v>1127</v>
      </c>
      <c r="V338" s="7" t="s">
        <v>1128</v>
      </c>
      <c r="Y338" s="2" t="str">
        <f>HYPERLINK("https://hsdes.intel.com/resource/14013166904","14013166904")</f>
        <v>14013166904</v>
      </c>
    </row>
    <row r="339" spans="1:25" x14ac:dyDescent="0.3">
      <c r="A339" s="2" t="str">
        <f>HYPERLINK("https://hsdes.intel.com/resource/14013180512","14013180512")</f>
        <v>14013180512</v>
      </c>
      <c r="B339" s="7" t="s">
        <v>1129</v>
      </c>
      <c r="C339" s="7" t="s">
        <v>2010</v>
      </c>
      <c r="D339" s="7" t="s">
        <v>141</v>
      </c>
      <c r="E339" s="7" t="s">
        <v>18</v>
      </c>
      <c r="F339" s="7" t="s">
        <v>19</v>
      </c>
      <c r="G339" s="7" t="s">
        <v>2005</v>
      </c>
      <c r="J339" s="7" t="s">
        <v>2011</v>
      </c>
      <c r="M339" s="6">
        <v>44812</v>
      </c>
      <c r="O339" s="7" t="s">
        <v>30</v>
      </c>
      <c r="P339" s="7" t="s">
        <v>143</v>
      </c>
      <c r="Q339" s="7" t="s">
        <v>32</v>
      </c>
      <c r="R339" s="7" t="s">
        <v>144</v>
      </c>
      <c r="S339" s="7" t="s">
        <v>1130</v>
      </c>
      <c r="T339" s="7" t="s">
        <v>146</v>
      </c>
      <c r="U339" s="7" t="s">
        <v>1131</v>
      </c>
      <c r="V339" s="7" t="s">
        <v>148</v>
      </c>
      <c r="Y339" s="2" t="str">
        <f>HYPERLINK("https://hsdes.intel.com/resource/14013180512","14013180512")</f>
        <v>14013180512</v>
      </c>
    </row>
    <row r="340" spans="1:25" x14ac:dyDescent="0.3">
      <c r="A340" s="5" t="str">
        <f>HYPERLINK("https://hsdes.intel.com/resource/14013175503","14013175503")</f>
        <v>14013175503</v>
      </c>
      <c r="B340" s="7" t="s">
        <v>1132</v>
      </c>
      <c r="C340" s="7" t="s">
        <v>2010</v>
      </c>
      <c r="D340" s="7" t="s">
        <v>541</v>
      </c>
      <c r="E340" s="7" t="s">
        <v>18</v>
      </c>
      <c r="F340" s="7" t="s">
        <v>19</v>
      </c>
      <c r="G340" s="7" t="s">
        <v>2005</v>
      </c>
      <c r="J340" s="7" t="s">
        <v>1996</v>
      </c>
      <c r="L340" s="7" t="s">
        <v>1998</v>
      </c>
      <c r="M340" s="6">
        <v>44812</v>
      </c>
      <c r="O340" s="7" t="s">
        <v>30</v>
      </c>
      <c r="P340" s="7" t="s">
        <v>183</v>
      </c>
      <c r="Q340" s="7" t="s">
        <v>32</v>
      </c>
      <c r="R340" s="7" t="s">
        <v>144</v>
      </c>
      <c r="S340" s="7" t="s">
        <v>1133</v>
      </c>
      <c r="T340" s="7" t="s">
        <v>179</v>
      </c>
      <c r="U340" s="7" t="s">
        <v>1134</v>
      </c>
      <c r="V340" s="7" t="s">
        <v>186</v>
      </c>
      <c r="Y340" s="3" t="str">
        <f>HYPERLINK("https://hsdes.intel.com/resource/14013175503","14013175503")</f>
        <v>14013175503</v>
      </c>
    </row>
    <row r="341" spans="1:25" x14ac:dyDescent="0.3">
      <c r="A341" s="2" t="str">
        <f>HYPERLINK("https://hsdes.intel.com/resource/14013161592","14013161592")</f>
        <v>14013161592</v>
      </c>
      <c r="B341" s="7" t="s">
        <v>1135</v>
      </c>
      <c r="C341" s="7" t="s">
        <v>2010</v>
      </c>
      <c r="D341" s="7" t="s">
        <v>838</v>
      </c>
      <c r="E341" s="7" t="s">
        <v>18</v>
      </c>
      <c r="F341" s="7" t="s">
        <v>19</v>
      </c>
      <c r="G341" s="7" t="s">
        <v>2005</v>
      </c>
      <c r="J341" s="7" t="s">
        <v>1997</v>
      </c>
      <c r="M341" s="6">
        <v>44812</v>
      </c>
      <c r="O341" s="7" t="s">
        <v>30</v>
      </c>
      <c r="P341" s="7" t="s">
        <v>21</v>
      </c>
      <c r="Q341" s="7" t="s">
        <v>32</v>
      </c>
      <c r="R341" s="7" t="s">
        <v>144</v>
      </c>
      <c r="S341" s="7" t="s">
        <v>1136</v>
      </c>
      <c r="T341" s="7" t="s">
        <v>43</v>
      </c>
      <c r="U341" s="7" t="s">
        <v>1137</v>
      </c>
      <c r="V341" s="7" t="s">
        <v>844</v>
      </c>
      <c r="Y341" s="2" t="str">
        <f>HYPERLINK("https://hsdes.intel.com/resource/14013161592","14013161592")</f>
        <v>14013161592</v>
      </c>
    </row>
    <row r="342" spans="1:25" x14ac:dyDescent="0.3">
      <c r="A342" s="2" t="str">
        <f>HYPERLINK("https://hsdes.intel.com/resource/14013160106","14013160106")</f>
        <v>14013160106</v>
      </c>
      <c r="B342" s="7" t="s">
        <v>1138</v>
      </c>
      <c r="C342" s="7" t="s">
        <v>2010</v>
      </c>
      <c r="D342" s="7" t="s">
        <v>195</v>
      </c>
      <c r="E342" s="7" t="s">
        <v>18</v>
      </c>
      <c r="F342" s="7" t="s">
        <v>19</v>
      </c>
      <c r="G342" s="7" t="s">
        <v>2005</v>
      </c>
      <c r="J342" s="7" t="s">
        <v>2020</v>
      </c>
      <c r="L342" s="6"/>
      <c r="M342" s="6">
        <v>44812</v>
      </c>
      <c r="N342" s="6"/>
      <c r="O342" s="7" t="s">
        <v>30</v>
      </c>
      <c r="P342" s="7" t="s">
        <v>143</v>
      </c>
      <c r="Q342" s="7" t="s">
        <v>32</v>
      </c>
      <c r="R342" s="7" t="s">
        <v>144</v>
      </c>
      <c r="S342" s="7" t="s">
        <v>1139</v>
      </c>
      <c r="T342" s="7" t="s">
        <v>197</v>
      </c>
      <c r="U342" s="7" t="s">
        <v>1140</v>
      </c>
      <c r="V342" s="7" t="s">
        <v>199</v>
      </c>
      <c r="Y342" s="2" t="str">
        <f>HYPERLINK("https://hsdes.intel.com/resource/14013160106","14013160106")</f>
        <v>14013160106</v>
      </c>
    </row>
    <row r="343" spans="1:25" x14ac:dyDescent="0.3">
      <c r="A343" s="5" t="str">
        <f>HYPERLINK("https://hsdes.intel.com/resource/14013179183","14013179183")</f>
        <v>14013179183</v>
      </c>
      <c r="B343" s="7" t="s">
        <v>1141</v>
      </c>
      <c r="C343" s="7" t="s">
        <v>2010</v>
      </c>
      <c r="D343" s="7" t="s">
        <v>234</v>
      </c>
      <c r="E343" s="7" t="s">
        <v>18</v>
      </c>
      <c r="F343" s="7" t="s">
        <v>19</v>
      </c>
      <c r="G343" s="7" t="s">
        <v>2005</v>
      </c>
      <c r="J343" s="7" t="s">
        <v>1996</v>
      </c>
      <c r="L343" s="7" t="s">
        <v>1972</v>
      </c>
      <c r="M343" s="6">
        <v>44811</v>
      </c>
      <c r="O343" s="7" t="s">
        <v>30</v>
      </c>
      <c r="P343" s="7" t="s">
        <v>183</v>
      </c>
      <c r="Q343" s="7" t="s">
        <v>22</v>
      </c>
      <c r="R343" s="7" t="s">
        <v>144</v>
      </c>
      <c r="S343" s="7" t="s">
        <v>1142</v>
      </c>
      <c r="T343" s="7" t="s">
        <v>480</v>
      </c>
      <c r="U343" s="7" t="s">
        <v>1143</v>
      </c>
      <c r="V343" s="7" t="s">
        <v>186</v>
      </c>
      <c r="Y343" s="2" t="str">
        <f>HYPERLINK("https://hsdes.intel.com/resource/14013179183","14013179183")</f>
        <v>14013179183</v>
      </c>
    </row>
    <row r="344" spans="1:25" x14ac:dyDescent="0.3">
      <c r="A344" s="5" t="str">
        <f>HYPERLINK("https://hsdes.intel.com/resource/14013184407","14013184407")</f>
        <v>14013184407</v>
      </c>
      <c r="B344" s="7" t="s">
        <v>1144</v>
      </c>
      <c r="C344" s="7" t="s">
        <v>2010</v>
      </c>
      <c r="D344" s="7" t="s">
        <v>234</v>
      </c>
      <c r="E344" s="7" t="s">
        <v>18</v>
      </c>
      <c r="F344" s="7" t="s">
        <v>19</v>
      </c>
      <c r="G344" s="7" t="s">
        <v>2005</v>
      </c>
      <c r="J344" s="7" t="s">
        <v>1996</v>
      </c>
      <c r="M344" s="6">
        <v>44811</v>
      </c>
      <c r="O344" s="7" t="s">
        <v>30</v>
      </c>
      <c r="P344" s="7" t="s">
        <v>183</v>
      </c>
      <c r="Q344" s="7" t="s">
        <v>22</v>
      </c>
      <c r="R344" s="7" t="s">
        <v>144</v>
      </c>
      <c r="S344" s="7" t="s">
        <v>1145</v>
      </c>
      <c r="T344" s="7" t="s">
        <v>480</v>
      </c>
      <c r="U344" s="7" t="s">
        <v>1146</v>
      </c>
      <c r="V344" s="7" t="s">
        <v>186</v>
      </c>
      <c r="Y344" s="5" t="str">
        <f>HYPERLINK("https://hsdes.intel.com/resource/14013184407","14013184407")</f>
        <v>14013184407</v>
      </c>
    </row>
    <row r="345" spans="1:25" x14ac:dyDescent="0.3">
      <c r="A345" s="5" t="str">
        <f>HYPERLINK("https://hsdes.intel.com/resource/14013185476","14013185476")</f>
        <v>14013185476</v>
      </c>
      <c r="B345" s="7" t="s">
        <v>1147</v>
      </c>
      <c r="C345" s="7" t="s">
        <v>2010</v>
      </c>
      <c r="D345" s="7" t="s">
        <v>234</v>
      </c>
      <c r="E345" s="7" t="s">
        <v>18</v>
      </c>
      <c r="F345" s="7" t="s">
        <v>19</v>
      </c>
      <c r="G345" s="7" t="s">
        <v>2005</v>
      </c>
      <c r="J345" s="7" t="s">
        <v>1996</v>
      </c>
      <c r="M345" s="6">
        <v>44811</v>
      </c>
      <c r="O345" s="7" t="s">
        <v>30</v>
      </c>
      <c r="P345" s="7" t="s">
        <v>183</v>
      </c>
      <c r="Q345" s="7" t="s">
        <v>22</v>
      </c>
      <c r="R345" s="7" t="s">
        <v>144</v>
      </c>
      <c r="S345" s="7" t="s">
        <v>1148</v>
      </c>
      <c r="T345" s="7" t="s">
        <v>480</v>
      </c>
      <c r="U345" s="7" t="s">
        <v>1149</v>
      </c>
      <c r="V345" s="7" t="s">
        <v>186</v>
      </c>
      <c r="Y345" s="2" t="str">
        <f>HYPERLINK("https://hsdes.intel.com/resource/14013185476","14013185476")</f>
        <v>14013185476</v>
      </c>
    </row>
    <row r="346" spans="1:25" x14ac:dyDescent="0.3">
      <c r="A346" s="5" t="str">
        <f>HYPERLINK("https://hsdes.intel.com/resource/14013174141","14013174141")</f>
        <v>14013174141</v>
      </c>
      <c r="B346" s="7" t="s">
        <v>1150</v>
      </c>
      <c r="C346" s="7" t="s">
        <v>2010</v>
      </c>
      <c r="D346" s="7" t="s">
        <v>541</v>
      </c>
      <c r="E346" s="7" t="s">
        <v>18</v>
      </c>
      <c r="F346" s="7" t="s">
        <v>19</v>
      </c>
      <c r="G346" s="7" t="s">
        <v>2005</v>
      </c>
      <c r="J346" s="7" t="s">
        <v>2016</v>
      </c>
      <c r="M346" s="6">
        <v>44816</v>
      </c>
      <c r="O346" s="7" t="s">
        <v>30</v>
      </c>
      <c r="P346" s="7" t="s">
        <v>183</v>
      </c>
      <c r="Q346" s="7" t="s">
        <v>32</v>
      </c>
      <c r="R346" s="7" t="s">
        <v>144</v>
      </c>
      <c r="S346" s="7" t="s">
        <v>1151</v>
      </c>
      <c r="T346" s="7" t="s">
        <v>174</v>
      </c>
      <c r="U346" s="7" t="s">
        <v>1152</v>
      </c>
      <c r="V346" s="7" t="s">
        <v>186</v>
      </c>
      <c r="Y346" s="2" t="str">
        <f>HYPERLINK("https://hsdes.intel.com/resource/14013174141","14013174141")</f>
        <v>14013174141</v>
      </c>
    </row>
    <row r="347" spans="1:25" x14ac:dyDescent="0.3">
      <c r="A347" s="5" t="str">
        <f>HYPERLINK("https://hsdes.intel.com/resource/14013174746","14013174746")</f>
        <v>14013174746</v>
      </c>
      <c r="B347" s="7" t="s">
        <v>1153</v>
      </c>
      <c r="C347" s="7" t="s">
        <v>2010</v>
      </c>
      <c r="D347" s="7" t="s">
        <v>541</v>
      </c>
      <c r="E347" s="7" t="s">
        <v>18</v>
      </c>
      <c r="F347" s="7" t="s">
        <v>19</v>
      </c>
      <c r="G347" s="7" t="s">
        <v>2005</v>
      </c>
      <c r="J347" s="7" t="s">
        <v>1996</v>
      </c>
      <c r="M347" s="6">
        <v>44812</v>
      </c>
      <c r="O347" s="7" t="s">
        <v>30</v>
      </c>
      <c r="P347" s="7" t="s">
        <v>183</v>
      </c>
      <c r="Q347" s="7" t="s">
        <v>32</v>
      </c>
      <c r="R347" s="7" t="s">
        <v>144</v>
      </c>
      <c r="S347" s="7" t="s">
        <v>1154</v>
      </c>
      <c r="T347" s="7" t="s">
        <v>179</v>
      </c>
      <c r="U347" s="7" t="s">
        <v>1155</v>
      </c>
      <c r="V347" s="7" t="s">
        <v>186</v>
      </c>
      <c r="Y347" s="3" t="str">
        <f>HYPERLINK("https://hsdes.intel.com/resource/14013174746","14013174746")</f>
        <v>14013174746</v>
      </c>
    </row>
    <row r="348" spans="1:25" x14ac:dyDescent="0.3">
      <c r="A348" s="5" t="str">
        <f>HYPERLINK("https://hsdes.intel.com/resource/22011834541","22011834541")</f>
        <v>22011834541</v>
      </c>
      <c r="B348" s="7" t="s">
        <v>1156</v>
      </c>
      <c r="C348" s="7" t="s">
        <v>2010</v>
      </c>
      <c r="D348" s="7" t="s">
        <v>541</v>
      </c>
      <c r="E348" s="7" t="s">
        <v>18</v>
      </c>
      <c r="F348" s="7" t="s">
        <v>19</v>
      </c>
      <c r="G348" s="7" t="s">
        <v>2005</v>
      </c>
      <c r="J348" s="7" t="s">
        <v>1996</v>
      </c>
      <c r="M348" s="6">
        <v>44811</v>
      </c>
      <c r="N348" s="6"/>
      <c r="O348" s="7" t="s">
        <v>30</v>
      </c>
      <c r="P348" s="7" t="s">
        <v>183</v>
      </c>
      <c r="Q348" s="7" t="s">
        <v>32</v>
      </c>
      <c r="R348" s="7" t="s">
        <v>144</v>
      </c>
      <c r="S348" s="7" t="s">
        <v>1157</v>
      </c>
      <c r="T348" s="7" t="s">
        <v>174</v>
      </c>
      <c r="U348" s="7" t="s">
        <v>1158</v>
      </c>
      <c r="V348" s="7" t="s">
        <v>186</v>
      </c>
      <c r="Y348" s="2" t="str">
        <f>HYPERLINK("https://hsdes.intel.com/resource/22011834541","22011834541")</f>
        <v>22011834541</v>
      </c>
    </row>
    <row r="349" spans="1:25" x14ac:dyDescent="0.3">
      <c r="A349" s="5" t="str">
        <f>HYPERLINK("https://hsdes.intel.com/resource/16012652857","16012652857")</f>
        <v>16012652857</v>
      </c>
      <c r="B349" s="7" t="s">
        <v>1159</v>
      </c>
      <c r="C349" s="7" t="s">
        <v>2010</v>
      </c>
      <c r="D349" s="7" t="s">
        <v>541</v>
      </c>
      <c r="E349" s="7" t="s">
        <v>18</v>
      </c>
      <c r="F349" s="7" t="s">
        <v>19</v>
      </c>
      <c r="G349" s="7" t="s">
        <v>2005</v>
      </c>
      <c r="J349" s="7" t="s">
        <v>2016</v>
      </c>
      <c r="M349" s="6">
        <v>44816</v>
      </c>
      <c r="O349" s="7" t="s">
        <v>101</v>
      </c>
      <c r="P349" s="7" t="s">
        <v>183</v>
      </c>
      <c r="Q349" s="7" t="s">
        <v>22</v>
      </c>
      <c r="R349" s="7" t="s">
        <v>144</v>
      </c>
      <c r="T349" s="7" t="s">
        <v>174</v>
      </c>
      <c r="U349" s="7" t="s">
        <v>1160</v>
      </c>
      <c r="V349" s="7" t="s">
        <v>186</v>
      </c>
      <c r="Y349" s="2" t="str">
        <f>HYPERLINK("https://hsdes.intel.com/resource/16012652857","16012652857")</f>
        <v>16012652857</v>
      </c>
    </row>
    <row r="350" spans="1:25" x14ac:dyDescent="0.3">
      <c r="A350" s="5" t="str">
        <f>HYPERLINK("https://hsdes.intel.com/resource/16012513146","16012513146")</f>
        <v>16012513146</v>
      </c>
      <c r="B350" s="7" t="s">
        <v>1161</v>
      </c>
      <c r="C350" s="7" t="s">
        <v>2010</v>
      </c>
      <c r="D350" s="7" t="s">
        <v>541</v>
      </c>
      <c r="E350" s="7" t="s">
        <v>18</v>
      </c>
      <c r="F350" s="7" t="s">
        <v>19</v>
      </c>
      <c r="G350" s="7" t="s">
        <v>2005</v>
      </c>
      <c r="J350" s="7" t="s">
        <v>1996</v>
      </c>
      <c r="M350" s="6">
        <v>44811</v>
      </c>
      <c r="O350" s="7" t="s">
        <v>30</v>
      </c>
      <c r="P350" s="7" t="s">
        <v>183</v>
      </c>
      <c r="Q350" s="7" t="s">
        <v>22</v>
      </c>
      <c r="R350" s="7" t="s">
        <v>144</v>
      </c>
      <c r="T350" s="7" t="s">
        <v>174</v>
      </c>
      <c r="U350" s="7" t="s">
        <v>1162</v>
      </c>
      <c r="V350" s="7" t="s">
        <v>186</v>
      </c>
      <c r="Y350" s="2" t="str">
        <f>HYPERLINK("https://hsdes.intel.com/resource/16012513146","16012513146")</f>
        <v>16012513146</v>
      </c>
    </row>
    <row r="351" spans="1:25" x14ac:dyDescent="0.3">
      <c r="A351" s="2" t="str">
        <f>HYPERLINK("https://hsdes.intel.com/resource/22011834634","22011834634")</f>
        <v>22011834634</v>
      </c>
      <c r="B351" s="7" t="s">
        <v>1163</v>
      </c>
      <c r="C351" s="7" t="s">
        <v>2010</v>
      </c>
      <c r="D351" s="7" t="s">
        <v>541</v>
      </c>
      <c r="E351" s="7" t="s">
        <v>18</v>
      </c>
      <c r="F351" s="7" t="s">
        <v>19</v>
      </c>
      <c r="G351" s="7" t="s">
        <v>2005</v>
      </c>
      <c r="J351" s="7" t="s">
        <v>1996</v>
      </c>
      <c r="M351" s="6">
        <v>44811</v>
      </c>
      <c r="O351" s="7" t="s">
        <v>30</v>
      </c>
      <c r="P351" s="7" t="s">
        <v>183</v>
      </c>
      <c r="Q351" s="7" t="s">
        <v>32</v>
      </c>
      <c r="R351" s="7" t="s">
        <v>144</v>
      </c>
      <c r="S351" s="7" t="s">
        <v>1164</v>
      </c>
      <c r="T351" s="7" t="s">
        <v>288</v>
      </c>
      <c r="U351" s="7" t="s">
        <v>1165</v>
      </c>
      <c r="V351" s="7" t="s">
        <v>186</v>
      </c>
      <c r="Y351" s="2" t="str">
        <f>HYPERLINK("https://hsdes.intel.com/resource/22011834634","22011834634")</f>
        <v>22011834634</v>
      </c>
    </row>
    <row r="352" spans="1:25" x14ac:dyDescent="0.3">
      <c r="A352" s="2" t="str">
        <f>HYPERLINK("https://hsdes.intel.com/resource/22011834637","22011834637")</f>
        <v>22011834637</v>
      </c>
      <c r="B352" s="7" t="s">
        <v>1166</v>
      </c>
      <c r="C352" s="7" t="s">
        <v>1961</v>
      </c>
      <c r="D352" s="7" t="s">
        <v>541</v>
      </c>
      <c r="E352" s="7" t="s">
        <v>18</v>
      </c>
      <c r="F352" s="7" t="s">
        <v>19</v>
      </c>
      <c r="G352" s="7" t="s">
        <v>1989</v>
      </c>
      <c r="J352" s="7" t="s">
        <v>1996</v>
      </c>
      <c r="L352" s="7" t="s">
        <v>564</v>
      </c>
      <c r="M352" s="6"/>
      <c r="O352" s="7" t="s">
        <v>30</v>
      </c>
      <c r="P352" s="7" t="s">
        <v>183</v>
      </c>
      <c r="Q352" s="7" t="s">
        <v>32</v>
      </c>
      <c r="R352" s="7" t="s">
        <v>144</v>
      </c>
      <c r="S352" s="7" t="s">
        <v>1167</v>
      </c>
      <c r="T352" s="7" t="s">
        <v>1010</v>
      </c>
      <c r="U352" s="7" t="s">
        <v>1168</v>
      </c>
      <c r="V352" s="7" t="s">
        <v>186</v>
      </c>
      <c r="Y352" s="2" t="str">
        <f>HYPERLINK("https://hsdes.intel.com/resource/22011834637","22011834637")</f>
        <v>22011834637</v>
      </c>
    </row>
    <row r="353" spans="1:25" x14ac:dyDescent="0.3">
      <c r="A353" s="2" t="str">
        <f>HYPERLINK("https://hsdes.intel.com/resource/14013185851","14013185851")</f>
        <v>14013185851</v>
      </c>
      <c r="B353" s="7" t="s">
        <v>1169</v>
      </c>
      <c r="C353" s="7" t="s">
        <v>2010</v>
      </c>
      <c r="D353" s="7" t="s">
        <v>195</v>
      </c>
      <c r="E353" s="7" t="s">
        <v>18</v>
      </c>
      <c r="F353" s="7" t="s">
        <v>19</v>
      </c>
      <c r="G353" s="7" t="s">
        <v>2005</v>
      </c>
      <c r="J353" s="7" t="s">
        <v>2020</v>
      </c>
      <c r="M353" s="6">
        <v>44812</v>
      </c>
      <c r="O353" s="7" t="s">
        <v>30</v>
      </c>
      <c r="P353" s="7" t="s">
        <v>143</v>
      </c>
      <c r="Q353" s="7" t="s">
        <v>32</v>
      </c>
      <c r="R353" s="7" t="s">
        <v>144</v>
      </c>
      <c r="S353" s="7" t="s">
        <v>1170</v>
      </c>
      <c r="T353" s="7" t="s">
        <v>202</v>
      </c>
      <c r="U353" s="7" t="s">
        <v>1171</v>
      </c>
      <c r="V353" s="7" t="s">
        <v>199</v>
      </c>
      <c r="Y353" s="2" t="str">
        <f>HYPERLINK("https://hsdes.intel.com/resource/14013185851","14013185851")</f>
        <v>14013185851</v>
      </c>
    </row>
    <row r="354" spans="1:25" x14ac:dyDescent="0.3">
      <c r="A354" s="2" t="str">
        <f>HYPERLINK("https://hsdes.intel.com/resource/14013185855","14013185855")</f>
        <v>14013185855</v>
      </c>
      <c r="B354" s="7" t="s">
        <v>1172</v>
      </c>
      <c r="C354" s="7" t="s">
        <v>2010</v>
      </c>
      <c r="D354" s="7" t="s">
        <v>195</v>
      </c>
      <c r="E354" s="7" t="s">
        <v>18</v>
      </c>
      <c r="F354" s="7" t="s">
        <v>19</v>
      </c>
      <c r="G354" s="7" t="s">
        <v>2005</v>
      </c>
      <c r="J354" s="7" t="s">
        <v>2020</v>
      </c>
      <c r="M354" s="6">
        <v>44812</v>
      </c>
      <c r="O354" s="7" t="s">
        <v>30</v>
      </c>
      <c r="P354" s="7" t="s">
        <v>143</v>
      </c>
      <c r="Q354" s="7" t="s">
        <v>22</v>
      </c>
      <c r="R354" s="7" t="s">
        <v>144</v>
      </c>
      <c r="S354" s="7" t="s">
        <v>1173</v>
      </c>
      <c r="T354" s="7" t="s">
        <v>202</v>
      </c>
      <c r="U354" s="7" t="s">
        <v>1174</v>
      </c>
      <c r="V354" s="7" t="s">
        <v>199</v>
      </c>
      <c r="Y354" s="2" t="str">
        <f>HYPERLINK("https://hsdes.intel.com/resource/14013185855","14013185855")</f>
        <v>14013185855</v>
      </c>
    </row>
    <row r="355" spans="1:25" x14ac:dyDescent="0.3">
      <c r="A355" s="2" t="str">
        <f>HYPERLINK("https://hsdes.intel.com/resource/14013185853","14013185853")</f>
        <v>14013185853</v>
      </c>
      <c r="B355" s="7" t="s">
        <v>1175</v>
      </c>
      <c r="C355" s="7" t="s">
        <v>2010</v>
      </c>
      <c r="D355" s="7" t="s">
        <v>195</v>
      </c>
      <c r="E355" s="7" t="s">
        <v>18</v>
      </c>
      <c r="F355" s="7" t="s">
        <v>19</v>
      </c>
      <c r="G355" s="7" t="s">
        <v>2005</v>
      </c>
      <c r="J355" s="7" t="s">
        <v>2020</v>
      </c>
      <c r="M355" s="6">
        <v>44812</v>
      </c>
      <c r="O355" s="7" t="s">
        <v>30</v>
      </c>
      <c r="P355" s="7" t="s">
        <v>143</v>
      </c>
      <c r="Q355" s="7" t="s">
        <v>32</v>
      </c>
      <c r="R355" s="7" t="s">
        <v>144</v>
      </c>
      <c r="S355" s="7" t="s">
        <v>1176</v>
      </c>
      <c r="T355" s="7" t="s">
        <v>202</v>
      </c>
      <c r="U355" s="7" t="s">
        <v>1177</v>
      </c>
      <c r="V355" s="7" t="s">
        <v>199</v>
      </c>
      <c r="Y355" s="2" t="str">
        <f>HYPERLINK("https://hsdes.intel.com/resource/14013185853","14013185853")</f>
        <v>14013185853</v>
      </c>
    </row>
    <row r="356" spans="1:25" x14ac:dyDescent="0.3">
      <c r="A356" s="2" t="str">
        <f>HYPERLINK("https://hsdes.intel.com/resource/14013184329","14013184329")</f>
        <v>14013184329</v>
      </c>
      <c r="B356" s="7" t="s">
        <v>1178</v>
      </c>
      <c r="C356" s="7" t="s">
        <v>2010</v>
      </c>
      <c r="D356" s="7" t="s">
        <v>195</v>
      </c>
      <c r="E356" s="7" t="s">
        <v>18</v>
      </c>
      <c r="F356" s="7" t="s">
        <v>19</v>
      </c>
      <c r="G356" s="7" t="s">
        <v>2005</v>
      </c>
      <c r="J356" s="7" t="s">
        <v>2020</v>
      </c>
      <c r="L356" s="6"/>
      <c r="M356" s="6">
        <v>44812</v>
      </c>
      <c r="O356" s="7" t="s">
        <v>30</v>
      </c>
      <c r="P356" s="7" t="s">
        <v>143</v>
      </c>
      <c r="Q356" s="7" t="s">
        <v>22</v>
      </c>
      <c r="R356" s="7" t="s">
        <v>144</v>
      </c>
      <c r="S356" s="7" t="s">
        <v>1179</v>
      </c>
      <c r="T356" s="7" t="s">
        <v>202</v>
      </c>
      <c r="U356" s="7" t="s">
        <v>1180</v>
      </c>
      <c r="V356" s="7" t="s">
        <v>199</v>
      </c>
      <c r="Y356" s="2" t="str">
        <f>HYPERLINK("https://hsdes.intel.com/resource/14013184329","14013184329")</f>
        <v>14013184329</v>
      </c>
    </row>
    <row r="357" spans="1:25" x14ac:dyDescent="0.3">
      <c r="A357" s="2" t="str">
        <f>HYPERLINK("https://hsdes.intel.com/resource/14013184264","14013184264")</f>
        <v>14013184264</v>
      </c>
      <c r="B357" s="7" t="s">
        <v>1181</v>
      </c>
      <c r="C357" s="7" t="s">
        <v>2010</v>
      </c>
      <c r="D357" s="7" t="s">
        <v>195</v>
      </c>
      <c r="E357" s="7" t="s">
        <v>18</v>
      </c>
      <c r="F357" s="7" t="s">
        <v>19</v>
      </c>
      <c r="G357" s="7" t="s">
        <v>2005</v>
      </c>
      <c r="J357" s="7" t="s">
        <v>2020</v>
      </c>
      <c r="M357" s="6">
        <v>44812</v>
      </c>
      <c r="O357" s="7" t="s">
        <v>30</v>
      </c>
      <c r="P357" s="7" t="s">
        <v>143</v>
      </c>
      <c r="Q357" s="7" t="s">
        <v>32</v>
      </c>
      <c r="R357" s="7" t="s">
        <v>144</v>
      </c>
      <c r="S357" s="7" t="s">
        <v>1182</v>
      </c>
      <c r="T357" s="7" t="s">
        <v>955</v>
      </c>
      <c r="U357" s="7" t="s">
        <v>1183</v>
      </c>
      <c r="V357" s="7" t="s">
        <v>199</v>
      </c>
      <c r="Y357" s="2" t="str">
        <f>HYPERLINK("https://hsdes.intel.com/resource/14013184264","14013184264")</f>
        <v>14013184264</v>
      </c>
    </row>
    <row r="358" spans="1:25" x14ac:dyDescent="0.3">
      <c r="A358" s="2" t="str">
        <f>HYPERLINK("https://hsdes.intel.com/resource/14013184303","14013184303")</f>
        <v>14013184303</v>
      </c>
      <c r="B358" s="7" t="s">
        <v>1184</v>
      </c>
      <c r="C358" s="7" t="s">
        <v>2010</v>
      </c>
      <c r="D358" s="7" t="s">
        <v>195</v>
      </c>
      <c r="E358" s="7" t="s">
        <v>18</v>
      </c>
      <c r="F358" s="7" t="s">
        <v>19</v>
      </c>
      <c r="G358" s="7" t="s">
        <v>2005</v>
      </c>
      <c r="J358" s="7" t="s">
        <v>2020</v>
      </c>
      <c r="M358" s="6">
        <v>44812</v>
      </c>
      <c r="O358" s="7" t="s">
        <v>30</v>
      </c>
      <c r="P358" s="7" t="s">
        <v>143</v>
      </c>
      <c r="Q358" s="7" t="s">
        <v>22</v>
      </c>
      <c r="R358" s="7" t="s">
        <v>144</v>
      </c>
      <c r="S358" s="7" t="s">
        <v>1185</v>
      </c>
      <c r="T358" s="7" t="s">
        <v>202</v>
      </c>
      <c r="U358" s="7" t="s">
        <v>1186</v>
      </c>
      <c r="V358" s="7" t="s">
        <v>199</v>
      </c>
      <c r="Y358" s="2" t="str">
        <f>HYPERLINK("https://hsdes.intel.com/resource/14013184303","14013184303")</f>
        <v>14013184303</v>
      </c>
    </row>
    <row r="359" spans="1:25" x14ac:dyDescent="0.3">
      <c r="A359" s="2" t="str">
        <f>HYPERLINK("https://hsdes.intel.com/resource/14013160694","14013160694")</f>
        <v>14013160694</v>
      </c>
      <c r="B359" s="7" t="s">
        <v>1187</v>
      </c>
      <c r="C359" s="7" t="s">
        <v>2010</v>
      </c>
      <c r="D359" s="7" t="s">
        <v>195</v>
      </c>
      <c r="E359" s="7" t="s">
        <v>18</v>
      </c>
      <c r="F359" s="7" t="s">
        <v>19</v>
      </c>
      <c r="G359" s="7" t="s">
        <v>2005</v>
      </c>
      <c r="J359" s="7" t="s">
        <v>2020</v>
      </c>
      <c r="M359" s="6">
        <v>44812</v>
      </c>
      <c r="O359" s="7" t="s">
        <v>30</v>
      </c>
      <c r="P359" s="7" t="s">
        <v>143</v>
      </c>
      <c r="Q359" s="7" t="s">
        <v>22</v>
      </c>
      <c r="R359" s="7" t="s">
        <v>144</v>
      </c>
      <c r="S359" s="7" t="s">
        <v>1188</v>
      </c>
      <c r="T359" s="7" t="s">
        <v>202</v>
      </c>
      <c r="U359" s="7" t="s">
        <v>1189</v>
      </c>
      <c r="V359" s="7" t="s">
        <v>199</v>
      </c>
      <c r="Y359" s="2" t="str">
        <f>HYPERLINK("https://hsdes.intel.com/resource/14013160694","14013160694")</f>
        <v>14013160694</v>
      </c>
    </row>
    <row r="360" spans="1:25" x14ac:dyDescent="0.3">
      <c r="A360" s="2" t="str">
        <f>HYPERLINK("https://hsdes.intel.com/resource/14013186483","14013186483")</f>
        <v>14013186483</v>
      </c>
      <c r="B360" s="7" t="s">
        <v>1187</v>
      </c>
      <c r="C360" s="7" t="s">
        <v>2010</v>
      </c>
      <c r="D360" s="7" t="s">
        <v>195</v>
      </c>
      <c r="E360" s="7" t="s">
        <v>18</v>
      </c>
      <c r="F360" s="7" t="s">
        <v>19</v>
      </c>
      <c r="G360" s="7" t="s">
        <v>2005</v>
      </c>
      <c r="J360" s="7" t="s">
        <v>2020</v>
      </c>
      <c r="M360" s="6">
        <v>44812</v>
      </c>
      <c r="O360" s="7" t="s">
        <v>30</v>
      </c>
      <c r="P360" s="7" t="s">
        <v>143</v>
      </c>
      <c r="Q360" s="7" t="s">
        <v>22</v>
      </c>
      <c r="R360" s="7" t="s">
        <v>144</v>
      </c>
      <c r="S360" s="7" t="s">
        <v>1190</v>
      </c>
      <c r="T360" s="7" t="s">
        <v>202</v>
      </c>
      <c r="U360" s="7" t="s">
        <v>1191</v>
      </c>
      <c r="V360" s="7" t="s">
        <v>199</v>
      </c>
      <c r="Y360" s="2" t="str">
        <f>HYPERLINK("https://hsdes.intel.com/resource/14013186483","14013186483")</f>
        <v>14013186483</v>
      </c>
    </row>
    <row r="361" spans="1:25" x14ac:dyDescent="0.3">
      <c r="A361" s="2" t="str">
        <f>HYPERLINK("https://hsdes.intel.com/resource/14013160697","14013160697")</f>
        <v>14013160697</v>
      </c>
      <c r="B361" s="7" t="s">
        <v>1192</v>
      </c>
      <c r="C361" s="7" t="s">
        <v>2010</v>
      </c>
      <c r="D361" s="7" t="s">
        <v>195</v>
      </c>
      <c r="E361" s="7" t="s">
        <v>18</v>
      </c>
      <c r="F361" s="7" t="s">
        <v>19</v>
      </c>
      <c r="G361" s="7" t="s">
        <v>2005</v>
      </c>
      <c r="J361" s="7" t="s">
        <v>2020</v>
      </c>
      <c r="M361" s="6">
        <v>44812</v>
      </c>
      <c r="O361" s="7" t="s">
        <v>30</v>
      </c>
      <c r="P361" s="7" t="s">
        <v>143</v>
      </c>
      <c r="Q361" s="7" t="s">
        <v>32</v>
      </c>
      <c r="R361" s="7" t="s">
        <v>144</v>
      </c>
      <c r="S361" s="7" t="s">
        <v>1193</v>
      </c>
      <c r="T361" s="7" t="s">
        <v>202</v>
      </c>
      <c r="U361" s="7" t="s">
        <v>1194</v>
      </c>
      <c r="V361" s="7" t="s">
        <v>199</v>
      </c>
      <c r="Y361" s="2" t="str">
        <f>HYPERLINK("https://hsdes.intel.com/resource/14013160697","14013160697")</f>
        <v>14013160697</v>
      </c>
    </row>
    <row r="362" spans="1:25" x14ac:dyDescent="0.3">
      <c r="A362" s="2" t="str">
        <f>HYPERLINK("https://hsdes.intel.com/resource/14013160698","14013160698")</f>
        <v>14013160698</v>
      </c>
      <c r="B362" s="7" t="s">
        <v>1195</v>
      </c>
      <c r="C362" s="7" t="s">
        <v>2010</v>
      </c>
      <c r="D362" s="7" t="s">
        <v>195</v>
      </c>
      <c r="E362" s="7" t="s">
        <v>18</v>
      </c>
      <c r="F362" s="7" t="s">
        <v>19</v>
      </c>
      <c r="G362" s="7" t="s">
        <v>2005</v>
      </c>
      <c r="J362" s="7" t="s">
        <v>2020</v>
      </c>
      <c r="M362" s="6">
        <v>44812</v>
      </c>
      <c r="O362" s="7" t="s">
        <v>30</v>
      </c>
      <c r="P362" s="7" t="s">
        <v>143</v>
      </c>
      <c r="Q362" s="7" t="s">
        <v>32</v>
      </c>
      <c r="R362" s="7" t="s">
        <v>144</v>
      </c>
      <c r="S362" s="7" t="s">
        <v>1196</v>
      </c>
      <c r="T362" s="7" t="s">
        <v>202</v>
      </c>
      <c r="U362" s="7" t="s">
        <v>1197</v>
      </c>
      <c r="V362" s="7" t="s">
        <v>199</v>
      </c>
      <c r="Y362" s="2" t="str">
        <f>HYPERLINK("https://hsdes.intel.com/resource/14013160698","14013160698")</f>
        <v>14013160698</v>
      </c>
    </row>
    <row r="363" spans="1:25" x14ac:dyDescent="0.3">
      <c r="A363" s="5" t="str">
        <f>HYPERLINK("https://hsdes.intel.com/resource/14013156689","14013156689")</f>
        <v>14013156689</v>
      </c>
      <c r="B363" s="7" t="s">
        <v>1198</v>
      </c>
      <c r="C363" s="7" t="s">
        <v>2010</v>
      </c>
      <c r="D363" s="7" t="s">
        <v>195</v>
      </c>
      <c r="E363" s="7" t="s">
        <v>18</v>
      </c>
      <c r="F363" s="7" t="s">
        <v>19</v>
      </c>
      <c r="G363" s="7" t="s">
        <v>2005</v>
      </c>
      <c r="J363" s="7" t="s">
        <v>2016</v>
      </c>
      <c r="M363" s="6">
        <v>44817</v>
      </c>
      <c r="O363" s="7" t="s">
        <v>101</v>
      </c>
      <c r="P363" s="7" t="s">
        <v>143</v>
      </c>
      <c r="Q363" s="7" t="s">
        <v>32</v>
      </c>
      <c r="R363" s="7" t="s">
        <v>144</v>
      </c>
      <c r="S363" s="7" t="s">
        <v>1199</v>
      </c>
      <c r="T363" s="7" t="s">
        <v>202</v>
      </c>
      <c r="U363" s="7" t="s">
        <v>1200</v>
      </c>
      <c r="V363" s="7" t="s">
        <v>199</v>
      </c>
      <c r="Y363" s="2" t="str">
        <f>HYPERLINK("https://hsdes.intel.com/resource/14013156689","14013156689")</f>
        <v>14013156689</v>
      </c>
    </row>
    <row r="364" spans="1:25" x14ac:dyDescent="0.3">
      <c r="A364" s="5" t="str">
        <f>HYPERLINK("https://hsdes.intel.com/resource/16012909857","16012909857")</f>
        <v>16012909857</v>
      </c>
      <c r="B364" s="7" t="s">
        <v>1201</v>
      </c>
      <c r="C364" s="7" t="s">
        <v>2010</v>
      </c>
      <c r="D364" s="7" t="s">
        <v>195</v>
      </c>
      <c r="E364" s="7" t="s">
        <v>119</v>
      </c>
      <c r="F364" s="7" t="s">
        <v>19</v>
      </c>
      <c r="G364" s="7" t="s">
        <v>2005</v>
      </c>
      <c r="J364" s="7" t="s">
        <v>2016</v>
      </c>
      <c r="M364" s="6">
        <v>44817</v>
      </c>
      <c r="O364" s="7" t="s">
        <v>101</v>
      </c>
      <c r="P364" s="7" t="s">
        <v>143</v>
      </c>
      <c r="Q364" s="7" t="s">
        <v>32</v>
      </c>
      <c r="R364" s="7" t="s">
        <v>144</v>
      </c>
      <c r="S364" s="7" t="s">
        <v>1199</v>
      </c>
      <c r="T364" s="7" t="s">
        <v>240</v>
      </c>
      <c r="U364" s="7" t="s">
        <v>1202</v>
      </c>
      <c r="V364" s="7" t="s">
        <v>199</v>
      </c>
      <c r="Y364" s="2" t="str">
        <f>HYPERLINK("https://hsdes.intel.com/resource/16012909857","16012909857")</f>
        <v>16012909857</v>
      </c>
    </row>
    <row r="365" spans="1:25" x14ac:dyDescent="0.3">
      <c r="A365" s="5" t="str">
        <f>HYPERLINK("https://hsdes.intel.com/resource/16012845721","16012845721")</f>
        <v>16012845721</v>
      </c>
      <c r="B365" s="7" t="s">
        <v>1203</v>
      </c>
      <c r="C365" s="7" t="s">
        <v>2010</v>
      </c>
      <c r="D365" s="7" t="s">
        <v>195</v>
      </c>
      <c r="E365" s="7" t="s">
        <v>18</v>
      </c>
      <c r="F365" s="7" t="s">
        <v>19</v>
      </c>
      <c r="G365" s="7" t="s">
        <v>2005</v>
      </c>
      <c r="J365" s="7" t="s">
        <v>2016</v>
      </c>
      <c r="M365" s="6">
        <v>44817</v>
      </c>
      <c r="O365" s="7" t="s">
        <v>101</v>
      </c>
      <c r="P365" s="7" t="s">
        <v>143</v>
      </c>
      <c r="Q365" s="7" t="s">
        <v>32</v>
      </c>
      <c r="R365" s="7" t="s">
        <v>144</v>
      </c>
      <c r="S365" s="7" t="s">
        <v>1199</v>
      </c>
      <c r="T365" s="7" t="s">
        <v>202</v>
      </c>
      <c r="U365" s="7" t="s">
        <v>1204</v>
      </c>
      <c r="V365" s="7" t="s">
        <v>199</v>
      </c>
      <c r="Y365" s="2" t="str">
        <f>HYPERLINK("https://hsdes.intel.com/resource/16012845721","16012845721")</f>
        <v>16012845721</v>
      </c>
    </row>
    <row r="366" spans="1:25" x14ac:dyDescent="0.3">
      <c r="A366" s="5" t="str">
        <f>HYPERLINK("https://hsdes.intel.com/resource/16012847945","16012847945")</f>
        <v>16012847945</v>
      </c>
      <c r="B366" s="7" t="s">
        <v>1205</v>
      </c>
      <c r="C366" s="7" t="s">
        <v>2010</v>
      </c>
      <c r="D366" s="7" t="s">
        <v>195</v>
      </c>
      <c r="E366" s="7" t="s">
        <v>119</v>
      </c>
      <c r="F366" s="7" t="s">
        <v>19</v>
      </c>
      <c r="G366" s="7" t="s">
        <v>2005</v>
      </c>
      <c r="J366" s="7" t="s">
        <v>2016</v>
      </c>
      <c r="M366" s="6">
        <v>44817</v>
      </c>
      <c r="O366" s="7" t="s">
        <v>101</v>
      </c>
      <c r="P366" s="7" t="s">
        <v>143</v>
      </c>
      <c r="Q366" s="7" t="s">
        <v>32</v>
      </c>
      <c r="R366" s="7" t="s">
        <v>144</v>
      </c>
      <c r="S366" s="7" t="s">
        <v>1199</v>
      </c>
      <c r="T366" s="7" t="s">
        <v>240</v>
      </c>
      <c r="U366" s="7" t="s">
        <v>1206</v>
      </c>
      <c r="V366" s="7" t="s">
        <v>199</v>
      </c>
      <c r="Y366" s="2" t="str">
        <f>HYPERLINK("https://hsdes.intel.com/resource/16012847945","16012847945")</f>
        <v>16012847945</v>
      </c>
    </row>
    <row r="367" spans="1:25" x14ac:dyDescent="0.3">
      <c r="A367" s="5" t="str">
        <f>HYPERLINK("https://hsdes.intel.com/resource/16012847938","16012847938")</f>
        <v>16012847938</v>
      </c>
      <c r="B367" s="7" t="s">
        <v>1207</v>
      </c>
      <c r="C367" s="7" t="s">
        <v>2010</v>
      </c>
      <c r="D367" s="7" t="s">
        <v>195</v>
      </c>
      <c r="E367" s="7" t="s">
        <v>18</v>
      </c>
      <c r="F367" s="7" t="s">
        <v>19</v>
      </c>
      <c r="G367" s="7" t="s">
        <v>2005</v>
      </c>
      <c r="J367" s="7" t="s">
        <v>2016</v>
      </c>
      <c r="M367" s="6">
        <v>44817</v>
      </c>
      <c r="O367" s="7" t="s">
        <v>30</v>
      </c>
      <c r="P367" s="7" t="s">
        <v>143</v>
      </c>
      <c r="Q367" s="7" t="s">
        <v>32</v>
      </c>
      <c r="R367" s="7" t="s">
        <v>144</v>
      </c>
      <c r="S367" s="7" t="s">
        <v>1199</v>
      </c>
      <c r="T367" s="7" t="s">
        <v>202</v>
      </c>
      <c r="U367" s="7" t="s">
        <v>1208</v>
      </c>
      <c r="V367" s="7" t="s">
        <v>199</v>
      </c>
      <c r="Y367" s="2" t="str">
        <f>HYPERLINK("https://hsdes.intel.com/resource/16012847938","16012847938")</f>
        <v>16012847938</v>
      </c>
    </row>
    <row r="368" spans="1:25" x14ac:dyDescent="0.3">
      <c r="A368" s="2" t="str">
        <f>HYPERLINK("https://hsdes.intel.com/resource/14013185551","14013185551")</f>
        <v>14013185551</v>
      </c>
      <c r="B368" s="7" t="s">
        <v>1209</v>
      </c>
      <c r="C368" s="7" t="s">
        <v>1961</v>
      </c>
      <c r="D368" s="7" t="s">
        <v>396</v>
      </c>
      <c r="E368" s="7" t="s">
        <v>18</v>
      </c>
      <c r="F368" s="7" t="s">
        <v>19</v>
      </c>
      <c r="G368" s="7" t="s">
        <v>1989</v>
      </c>
      <c r="J368" s="7" t="s">
        <v>1996</v>
      </c>
      <c r="L368" s="7" t="s">
        <v>1210</v>
      </c>
      <c r="M368" s="6"/>
      <c r="O368" s="7" t="s">
        <v>30</v>
      </c>
      <c r="P368" s="7" t="s">
        <v>143</v>
      </c>
      <c r="Q368" s="7" t="s">
        <v>32</v>
      </c>
      <c r="R368" s="7" t="s">
        <v>144</v>
      </c>
      <c r="S368" s="7" t="s">
        <v>1211</v>
      </c>
      <c r="T368" s="7" t="s">
        <v>501</v>
      </c>
      <c r="U368" s="7" t="s">
        <v>1212</v>
      </c>
      <c r="V368" s="7" t="s">
        <v>199</v>
      </c>
      <c r="Y368" s="2" t="str">
        <f>HYPERLINK("https://hsdes.intel.com/resource/14013185551","14013185551")</f>
        <v>14013185551</v>
      </c>
    </row>
    <row r="369" spans="1:25" x14ac:dyDescent="0.3">
      <c r="A369" s="2" t="str">
        <f>HYPERLINK("https://hsdes.intel.com/resource/14013185559","14013185559")</f>
        <v>14013185559</v>
      </c>
      <c r="B369" s="7" t="s">
        <v>1213</v>
      </c>
      <c r="C369" s="7" t="s">
        <v>1961</v>
      </c>
      <c r="D369" s="7" t="s">
        <v>396</v>
      </c>
      <c r="E369" s="7" t="s">
        <v>18</v>
      </c>
      <c r="F369" s="7" t="s">
        <v>19</v>
      </c>
      <c r="G369" s="7" t="s">
        <v>1989</v>
      </c>
      <c r="J369" s="7" t="s">
        <v>1996</v>
      </c>
      <c r="L369" s="7" t="s">
        <v>1210</v>
      </c>
      <c r="M369" s="6"/>
      <c r="O369" s="7" t="s">
        <v>30</v>
      </c>
      <c r="P369" s="7" t="s">
        <v>143</v>
      </c>
      <c r="Q369" s="7" t="s">
        <v>32</v>
      </c>
      <c r="R369" s="7" t="s">
        <v>144</v>
      </c>
      <c r="S369" s="7" t="s">
        <v>1214</v>
      </c>
      <c r="T369" s="7" t="s">
        <v>501</v>
      </c>
      <c r="U369" s="7" t="s">
        <v>1215</v>
      </c>
      <c r="V369" s="7" t="s">
        <v>199</v>
      </c>
      <c r="Y369" s="2" t="str">
        <f>HYPERLINK("https://hsdes.intel.com/resource/14013185559","14013185559")</f>
        <v>14013185559</v>
      </c>
    </row>
    <row r="370" spans="1:25" x14ac:dyDescent="0.3">
      <c r="A370" s="2" t="str">
        <f>HYPERLINK("https://hsdes.intel.com/resource/14013158254","14013158254")</f>
        <v>14013158254</v>
      </c>
      <c r="B370" s="7" t="s">
        <v>1216</v>
      </c>
      <c r="C370" s="7" t="s">
        <v>2013</v>
      </c>
      <c r="D370" s="7" t="s">
        <v>17</v>
      </c>
      <c r="E370" s="7" t="s">
        <v>119</v>
      </c>
      <c r="F370" s="7" t="s">
        <v>19</v>
      </c>
      <c r="G370" s="7" t="s">
        <v>2005</v>
      </c>
      <c r="J370" s="7" t="s">
        <v>1997</v>
      </c>
      <c r="M370" s="6">
        <v>44813</v>
      </c>
      <c r="O370" s="7" t="s">
        <v>101</v>
      </c>
      <c r="P370" s="7" t="s">
        <v>21</v>
      </c>
      <c r="Q370" s="7" t="s">
        <v>32</v>
      </c>
      <c r="R370" s="7" t="s">
        <v>23</v>
      </c>
      <c r="S370" s="7" t="s">
        <v>1217</v>
      </c>
      <c r="T370" s="7" t="s">
        <v>113</v>
      </c>
      <c r="U370" s="7" t="s">
        <v>1218</v>
      </c>
      <c r="V370" s="7" t="s">
        <v>27</v>
      </c>
      <c r="Y370" s="2" t="str">
        <f>HYPERLINK("https://hsdes.intel.com/resource/14013158254","14013158254")</f>
        <v>14013158254</v>
      </c>
    </row>
    <row r="371" spans="1:25" x14ac:dyDescent="0.3">
      <c r="A371" s="5" t="str">
        <f>HYPERLINK("https://hsdes.intel.com/resource/14013172861","14013172861")</f>
        <v>14013172861</v>
      </c>
      <c r="B371" s="7" t="s">
        <v>1219</v>
      </c>
      <c r="C371" s="7" t="s">
        <v>2013</v>
      </c>
      <c r="D371" s="7" t="s">
        <v>135</v>
      </c>
      <c r="E371" s="7" t="s">
        <v>18</v>
      </c>
      <c r="F371" s="7" t="s">
        <v>19</v>
      </c>
      <c r="G371" s="7" t="s">
        <v>2005</v>
      </c>
      <c r="J371" s="7" t="s">
        <v>1996</v>
      </c>
      <c r="M371" s="6">
        <v>44816</v>
      </c>
      <c r="O371" s="7" t="s">
        <v>30</v>
      </c>
      <c r="P371" s="7" t="s">
        <v>21</v>
      </c>
      <c r="Q371" s="7" t="s">
        <v>32</v>
      </c>
      <c r="R371" s="7" t="s">
        <v>23</v>
      </c>
      <c r="S371" s="7" t="s">
        <v>1220</v>
      </c>
      <c r="T371" s="7" t="s">
        <v>202</v>
      </c>
      <c r="U371" s="7" t="s">
        <v>1221</v>
      </c>
      <c r="V371" s="7" t="s">
        <v>169</v>
      </c>
      <c r="Y371" s="2" t="str">
        <f>HYPERLINK("https://hsdes.intel.com/resource/14013172861","14013172861")</f>
        <v>14013172861</v>
      </c>
    </row>
    <row r="372" spans="1:25" x14ac:dyDescent="0.3">
      <c r="A372" s="5" t="str">
        <f>HYPERLINK("https://hsdes.intel.com/resource/14013172864","14013172864")</f>
        <v>14013172864</v>
      </c>
      <c r="B372" s="7" t="s">
        <v>1222</v>
      </c>
      <c r="C372" s="7" t="s">
        <v>2013</v>
      </c>
      <c r="D372" s="7" t="s">
        <v>135</v>
      </c>
      <c r="E372" s="7" t="s">
        <v>18</v>
      </c>
      <c r="F372" s="7" t="s">
        <v>19</v>
      </c>
      <c r="G372" s="7" t="s">
        <v>2005</v>
      </c>
      <c r="J372" s="7" t="s">
        <v>1996</v>
      </c>
      <c r="M372" s="6">
        <v>44816</v>
      </c>
      <c r="O372" s="7" t="s">
        <v>30</v>
      </c>
      <c r="P372" s="7" t="s">
        <v>21</v>
      </c>
      <c r="Q372" s="7" t="s">
        <v>32</v>
      </c>
      <c r="R372" s="7" t="s">
        <v>23</v>
      </c>
      <c r="S372" s="7" t="s">
        <v>1223</v>
      </c>
      <c r="T372" s="7" t="s">
        <v>167</v>
      </c>
      <c r="U372" s="7" t="s">
        <v>1224</v>
      </c>
      <c r="V372" s="7" t="s">
        <v>169</v>
      </c>
      <c r="Y372" s="2" t="str">
        <f>HYPERLINK("https://hsdes.intel.com/resource/14013172864","14013172864")</f>
        <v>14013172864</v>
      </c>
    </row>
    <row r="373" spans="1:25" x14ac:dyDescent="0.3">
      <c r="A373" s="2" t="str">
        <f>HYPERLINK("https://hsdes.intel.com/resource/14013172859","14013172859")</f>
        <v>14013172859</v>
      </c>
      <c r="B373" s="7" t="s">
        <v>1225</v>
      </c>
      <c r="C373" s="7" t="s">
        <v>1961</v>
      </c>
      <c r="D373" s="7" t="s">
        <v>135</v>
      </c>
      <c r="E373" s="7" t="s">
        <v>18</v>
      </c>
      <c r="F373" s="7" t="s">
        <v>19</v>
      </c>
      <c r="G373" s="7" t="s">
        <v>1989</v>
      </c>
      <c r="J373" s="7" t="s">
        <v>1996</v>
      </c>
      <c r="L373" s="7" t="s">
        <v>1226</v>
      </c>
      <c r="M373" s="6"/>
      <c r="O373" s="7" t="s">
        <v>30</v>
      </c>
      <c r="P373" s="7" t="s">
        <v>21</v>
      </c>
      <c r="Q373" s="7" t="s">
        <v>32</v>
      </c>
      <c r="R373" s="7" t="s">
        <v>23</v>
      </c>
      <c r="S373" s="7" t="s">
        <v>1227</v>
      </c>
      <c r="T373" s="7" t="s">
        <v>167</v>
      </c>
      <c r="U373" s="7" t="s">
        <v>1228</v>
      </c>
      <c r="V373" s="7" t="s">
        <v>169</v>
      </c>
      <c r="Y373" s="2" t="str">
        <f>HYPERLINK("https://hsdes.intel.com/resource/14013172859","14013172859")</f>
        <v>14013172859</v>
      </c>
    </row>
    <row r="374" spans="1:25" x14ac:dyDescent="0.3">
      <c r="A374" s="2" t="str">
        <f>HYPERLINK("https://hsdes.intel.com/resource/14013168624","14013168624")</f>
        <v>14013168624</v>
      </c>
      <c r="B374" s="7" t="s">
        <v>1229</v>
      </c>
      <c r="C374" s="7" t="s">
        <v>2010</v>
      </c>
      <c r="D374" s="7" t="s">
        <v>412</v>
      </c>
      <c r="E374" s="7" t="s">
        <v>18</v>
      </c>
      <c r="F374" s="7" t="s">
        <v>19</v>
      </c>
      <c r="G374" s="7" t="s">
        <v>2005</v>
      </c>
      <c r="J374" s="7" t="s">
        <v>2011</v>
      </c>
      <c r="M374" s="6">
        <v>44811</v>
      </c>
      <c r="O374" s="7" t="s">
        <v>101</v>
      </c>
      <c r="P374" s="7" t="s">
        <v>160</v>
      </c>
      <c r="Q374" s="7" t="s">
        <v>32</v>
      </c>
      <c r="R374" s="7" t="s">
        <v>23</v>
      </c>
      <c r="S374" s="7" t="s">
        <v>1230</v>
      </c>
      <c r="T374" s="7" t="s">
        <v>1231</v>
      </c>
      <c r="U374" s="7" t="s">
        <v>1232</v>
      </c>
      <c r="V374" s="7" t="s">
        <v>416</v>
      </c>
      <c r="Y374" s="2" t="str">
        <f>HYPERLINK("https://hsdes.intel.com/resource/14013168624","14013168624")</f>
        <v>14013168624</v>
      </c>
    </row>
    <row r="375" spans="1:25" x14ac:dyDescent="0.3">
      <c r="A375" s="2" t="str">
        <f>HYPERLINK("https://hsdes.intel.com/resource/14013161633","14013161633")</f>
        <v>14013161633</v>
      </c>
      <c r="B375" s="7" t="s">
        <v>1233</v>
      </c>
      <c r="C375" s="7" t="s">
        <v>2013</v>
      </c>
      <c r="D375" s="7" t="s">
        <v>263</v>
      </c>
      <c r="E375" s="7" t="s">
        <v>18</v>
      </c>
      <c r="F375" s="7" t="s">
        <v>19</v>
      </c>
      <c r="G375" s="7" t="s">
        <v>2005</v>
      </c>
      <c r="J375" s="7" t="s">
        <v>2016</v>
      </c>
      <c r="L375" s="7" t="s">
        <v>1962</v>
      </c>
      <c r="M375" s="6">
        <v>44816</v>
      </c>
      <c r="O375" s="7" t="s">
        <v>101</v>
      </c>
      <c r="P375" s="7" t="s">
        <v>31</v>
      </c>
      <c r="Q375" s="7" t="s">
        <v>32</v>
      </c>
      <c r="R375" s="7" t="s">
        <v>23</v>
      </c>
      <c r="S375" s="7" t="s">
        <v>1234</v>
      </c>
      <c r="T375" s="7" t="s">
        <v>202</v>
      </c>
      <c r="U375" s="7" t="s">
        <v>1235</v>
      </c>
      <c r="V375" s="7" t="s">
        <v>266</v>
      </c>
      <c r="Y375" s="2" t="str">
        <f>HYPERLINK("https://hsdes.intel.com/resource/14013161633","14013161633")</f>
        <v>14013161633</v>
      </c>
    </row>
    <row r="376" spans="1:25" x14ac:dyDescent="0.3">
      <c r="A376" s="2" t="str">
        <f>HYPERLINK("https://hsdes.intel.com/resource/14013169048","14013169048")</f>
        <v>14013169048</v>
      </c>
      <c r="B376" s="7" t="s">
        <v>1236</v>
      </c>
      <c r="C376" s="7" t="s">
        <v>1961</v>
      </c>
      <c r="D376" s="7" t="s">
        <v>412</v>
      </c>
      <c r="E376" s="7" t="s">
        <v>18</v>
      </c>
      <c r="F376" s="7" t="s">
        <v>19</v>
      </c>
      <c r="G376" s="7" t="s">
        <v>1989</v>
      </c>
      <c r="J376" s="7" t="s">
        <v>2011</v>
      </c>
      <c r="L376" s="7" t="s">
        <v>1237</v>
      </c>
      <c r="M376" s="6"/>
      <c r="O376" s="7" t="s">
        <v>30</v>
      </c>
      <c r="P376" s="7" t="s">
        <v>160</v>
      </c>
      <c r="Q376" s="7" t="s">
        <v>22</v>
      </c>
      <c r="R376" s="7" t="s">
        <v>23</v>
      </c>
      <c r="S376" s="7" t="s">
        <v>1238</v>
      </c>
      <c r="T376" s="7" t="s">
        <v>1231</v>
      </c>
      <c r="U376" s="7" t="s">
        <v>1239</v>
      </c>
      <c r="V376" s="7" t="s">
        <v>416</v>
      </c>
      <c r="Y376" s="2" t="str">
        <f>HYPERLINK("https://hsdes.intel.com/resource/14013169048","14013169048")</f>
        <v>14013169048</v>
      </c>
    </row>
    <row r="377" spans="1:25" x14ac:dyDescent="0.3">
      <c r="A377" s="5" t="str">
        <f>HYPERLINK("https://hsdes.intel.com/resource/16013298901","16013298901")</f>
        <v>16013298901</v>
      </c>
      <c r="B377" s="7" t="s">
        <v>1240</v>
      </c>
      <c r="C377" s="7" t="s">
        <v>2010</v>
      </c>
      <c r="D377" s="7" t="s">
        <v>412</v>
      </c>
      <c r="E377" s="7" t="s">
        <v>119</v>
      </c>
      <c r="F377" s="7" t="s">
        <v>19</v>
      </c>
      <c r="G377" s="7" t="s">
        <v>2005</v>
      </c>
      <c r="H377" s="19"/>
      <c r="J377" s="7" t="s">
        <v>1996</v>
      </c>
      <c r="M377" s="6">
        <v>44813</v>
      </c>
      <c r="O377" s="7" t="s">
        <v>101</v>
      </c>
      <c r="P377" s="7" t="s">
        <v>160</v>
      </c>
      <c r="Q377" s="7" t="s">
        <v>32</v>
      </c>
      <c r="R377" s="7" t="s">
        <v>144</v>
      </c>
      <c r="T377" s="7" t="s">
        <v>414</v>
      </c>
      <c r="U377" s="7" t="s">
        <v>1241</v>
      </c>
      <c r="Y377" s="2" t="str">
        <f>HYPERLINK("https://hsdes.intel.com/resource/16013298901","16013298901")</f>
        <v>16013298901</v>
      </c>
    </row>
    <row r="378" spans="1:25" x14ac:dyDescent="0.3">
      <c r="A378" s="5" t="str">
        <f>HYPERLINK("https://hsdes.intel.com/resource/16013298910","16013298910")</f>
        <v>16013298910</v>
      </c>
      <c r="B378" s="7" t="s">
        <v>1242</v>
      </c>
      <c r="C378" s="7" t="s">
        <v>2010</v>
      </c>
      <c r="D378" s="7" t="s">
        <v>412</v>
      </c>
      <c r="E378" s="7" t="s">
        <v>119</v>
      </c>
      <c r="F378" s="7" t="s">
        <v>19</v>
      </c>
      <c r="G378" s="7" t="s">
        <v>2005</v>
      </c>
      <c r="H378" s="19"/>
      <c r="J378" s="7" t="s">
        <v>1996</v>
      </c>
      <c r="M378" s="6">
        <v>44813</v>
      </c>
      <c r="O378" s="7" t="s">
        <v>101</v>
      </c>
      <c r="P378" s="7" t="s">
        <v>160</v>
      </c>
      <c r="Q378" s="7" t="s">
        <v>32</v>
      </c>
      <c r="R378" s="7" t="s">
        <v>144</v>
      </c>
      <c r="T378" s="7" t="s">
        <v>414</v>
      </c>
      <c r="U378" s="7" t="s">
        <v>1243</v>
      </c>
      <c r="Y378" s="2" t="str">
        <f>HYPERLINK("https://hsdes.intel.com/resource/16013298910","16013298910")</f>
        <v>16013298910</v>
      </c>
    </row>
    <row r="379" spans="1:25" x14ac:dyDescent="0.3">
      <c r="A379" s="5" t="str">
        <f>HYPERLINK("https://hsdes.intel.com/resource/16013298924","16013298924")</f>
        <v>16013298924</v>
      </c>
      <c r="B379" s="7" t="s">
        <v>1244</v>
      </c>
      <c r="C379" s="7" t="s">
        <v>2010</v>
      </c>
      <c r="D379" s="7" t="s">
        <v>412</v>
      </c>
      <c r="E379" s="7" t="s">
        <v>119</v>
      </c>
      <c r="F379" s="7" t="s">
        <v>19</v>
      </c>
      <c r="G379" s="7" t="s">
        <v>2005</v>
      </c>
      <c r="H379" s="19"/>
      <c r="J379" s="7" t="s">
        <v>1996</v>
      </c>
      <c r="M379" s="6">
        <v>44813</v>
      </c>
      <c r="O379" s="7" t="s">
        <v>101</v>
      </c>
      <c r="P379" s="7" t="s">
        <v>160</v>
      </c>
      <c r="Q379" s="7" t="s">
        <v>32</v>
      </c>
      <c r="R379" s="7" t="s">
        <v>144</v>
      </c>
      <c r="T379" s="7" t="s">
        <v>414</v>
      </c>
      <c r="U379" s="7" t="s">
        <v>1245</v>
      </c>
      <c r="Y379" s="2" t="str">
        <f>HYPERLINK("https://hsdes.intel.com/resource/16013298924","16013298924")</f>
        <v>16013298924</v>
      </c>
    </row>
    <row r="380" spans="1:25" x14ac:dyDescent="0.3">
      <c r="A380" s="5" t="str">
        <f>HYPERLINK("https://hsdes.intel.com/resource/16013298916","16013298916")</f>
        <v>16013298916</v>
      </c>
      <c r="B380" s="7" t="s">
        <v>1246</v>
      </c>
      <c r="C380" s="7" t="s">
        <v>2010</v>
      </c>
      <c r="D380" s="7" t="s">
        <v>412</v>
      </c>
      <c r="E380" s="7" t="s">
        <v>119</v>
      </c>
      <c r="F380" s="7" t="s">
        <v>19</v>
      </c>
      <c r="G380" s="7" t="s">
        <v>2005</v>
      </c>
      <c r="H380" s="19"/>
      <c r="J380" s="7" t="s">
        <v>1996</v>
      </c>
      <c r="M380" s="6">
        <v>44813</v>
      </c>
      <c r="O380" s="7" t="s">
        <v>101</v>
      </c>
      <c r="P380" s="7" t="s">
        <v>160</v>
      </c>
      <c r="Q380" s="7" t="s">
        <v>32</v>
      </c>
      <c r="R380" s="7" t="s">
        <v>144</v>
      </c>
      <c r="T380" s="7" t="s">
        <v>414</v>
      </c>
      <c r="U380" s="7" t="s">
        <v>1247</v>
      </c>
      <c r="Y380" s="2" t="str">
        <f>HYPERLINK("https://hsdes.intel.com/resource/16013298916","16013298916")</f>
        <v>16013298916</v>
      </c>
    </row>
    <row r="381" spans="1:25" x14ac:dyDescent="0.3">
      <c r="A381" s="5" t="str">
        <f>HYPERLINK("https://hsdes.intel.com/resource/16013298746","16013298746")</f>
        <v>16013298746</v>
      </c>
      <c r="B381" s="7" t="s">
        <v>1248</v>
      </c>
      <c r="C381" s="7" t="s">
        <v>2010</v>
      </c>
      <c r="D381" s="7" t="s">
        <v>412</v>
      </c>
      <c r="E381" s="7" t="s">
        <v>18</v>
      </c>
      <c r="F381" s="7" t="s">
        <v>19</v>
      </c>
      <c r="G381" s="7" t="s">
        <v>2005</v>
      </c>
      <c r="H381" s="19"/>
      <c r="J381" s="7" t="s">
        <v>1996</v>
      </c>
      <c r="M381" s="6">
        <v>44813</v>
      </c>
      <c r="O381" s="7" t="s">
        <v>101</v>
      </c>
      <c r="P381" s="7" t="s">
        <v>160</v>
      </c>
      <c r="Q381" s="7" t="s">
        <v>32</v>
      </c>
      <c r="R381" s="7" t="s">
        <v>144</v>
      </c>
      <c r="T381" s="7" t="s">
        <v>414</v>
      </c>
      <c r="U381" s="7" t="s">
        <v>1245</v>
      </c>
      <c r="Y381" s="2" t="str">
        <f>HYPERLINK("https://hsdes.intel.com/resource/16013298746","16013298746")</f>
        <v>16013298746</v>
      </c>
    </row>
    <row r="382" spans="1:25" x14ac:dyDescent="0.3">
      <c r="A382" s="5" t="str">
        <f>HYPERLINK("https://hsdes.intel.com/resource/16013298763","16013298763")</f>
        <v>16013298763</v>
      </c>
      <c r="B382" s="7" t="s">
        <v>1249</v>
      </c>
      <c r="C382" s="7" t="s">
        <v>2010</v>
      </c>
      <c r="D382" s="7" t="s">
        <v>412</v>
      </c>
      <c r="E382" s="7" t="s">
        <v>119</v>
      </c>
      <c r="F382" s="7" t="s">
        <v>19</v>
      </c>
      <c r="G382" s="7" t="s">
        <v>2005</v>
      </c>
      <c r="H382" s="19"/>
      <c r="J382" s="7" t="s">
        <v>1996</v>
      </c>
      <c r="M382" s="6">
        <v>44813</v>
      </c>
      <c r="O382" s="7" t="s">
        <v>101</v>
      </c>
      <c r="P382" s="7" t="s">
        <v>160</v>
      </c>
      <c r="Q382" s="7" t="s">
        <v>32</v>
      </c>
      <c r="R382" s="7" t="s">
        <v>144</v>
      </c>
      <c r="T382" s="7" t="s">
        <v>414</v>
      </c>
      <c r="U382" s="7" t="s">
        <v>1250</v>
      </c>
      <c r="Y382" s="2" t="str">
        <f>HYPERLINK("https://hsdes.intel.com/resource/16013298763","16013298763")</f>
        <v>16013298763</v>
      </c>
    </row>
    <row r="383" spans="1:25" x14ac:dyDescent="0.3">
      <c r="A383" s="5" t="str">
        <f>HYPERLINK("https://hsdes.intel.com/resource/16013298799","16013298799")</f>
        <v>16013298799</v>
      </c>
      <c r="B383" s="7" t="s">
        <v>1251</v>
      </c>
      <c r="C383" s="7" t="s">
        <v>2010</v>
      </c>
      <c r="D383" s="7" t="s">
        <v>412</v>
      </c>
      <c r="E383" s="7" t="s">
        <v>119</v>
      </c>
      <c r="F383" s="7" t="s">
        <v>19</v>
      </c>
      <c r="G383" s="7" t="s">
        <v>2005</v>
      </c>
      <c r="H383" s="19"/>
      <c r="J383" s="7" t="s">
        <v>1996</v>
      </c>
      <c r="M383" s="6">
        <v>44813</v>
      </c>
      <c r="O383" s="7" t="s">
        <v>101</v>
      </c>
      <c r="P383" s="7" t="s">
        <v>160</v>
      </c>
      <c r="Q383" s="7" t="s">
        <v>32</v>
      </c>
      <c r="R383" s="7" t="s">
        <v>144</v>
      </c>
      <c r="T383" s="7" t="s">
        <v>414</v>
      </c>
      <c r="U383" s="7" t="s">
        <v>1252</v>
      </c>
      <c r="Y383" s="5" t="str">
        <f>HYPERLINK("https://hsdes.intel.com/resource/16013298799","16013298799")</f>
        <v>16013298799</v>
      </c>
    </row>
    <row r="384" spans="1:25" x14ac:dyDescent="0.3">
      <c r="A384" s="5" t="str">
        <f>HYPERLINK("https://hsdes.intel.com/resource/16013298829","16013298829")</f>
        <v>16013298829</v>
      </c>
      <c r="B384" s="7" t="s">
        <v>1253</v>
      </c>
      <c r="C384" s="7" t="s">
        <v>2010</v>
      </c>
      <c r="D384" s="7" t="s">
        <v>412</v>
      </c>
      <c r="E384" s="7" t="s">
        <v>119</v>
      </c>
      <c r="F384" s="7" t="s">
        <v>19</v>
      </c>
      <c r="G384" s="7" t="s">
        <v>2005</v>
      </c>
      <c r="H384" s="19"/>
      <c r="J384" s="7" t="s">
        <v>1996</v>
      </c>
      <c r="M384" s="6">
        <v>44813</v>
      </c>
      <c r="O384" s="7" t="s">
        <v>101</v>
      </c>
      <c r="P384" s="7" t="s">
        <v>160</v>
      </c>
      <c r="Q384" s="7" t="s">
        <v>32</v>
      </c>
      <c r="R384" s="7" t="s">
        <v>144</v>
      </c>
      <c r="T384" s="7" t="s">
        <v>414</v>
      </c>
      <c r="U384" s="7" t="s">
        <v>1254</v>
      </c>
      <c r="Y384" s="2" t="str">
        <f>HYPERLINK("https://hsdes.intel.com/resource/16013298829","16013298829")</f>
        <v>16013298829</v>
      </c>
    </row>
    <row r="385" spans="1:25" x14ac:dyDescent="0.3">
      <c r="A385" s="2" t="str">
        <f>HYPERLINK("https://hsdes.intel.com/resource/14013185842","14013185842")</f>
        <v>14013185842</v>
      </c>
      <c r="B385" s="7" t="s">
        <v>1255</v>
      </c>
      <c r="C385" s="7" t="s">
        <v>2010</v>
      </c>
      <c r="D385" s="7" t="s">
        <v>135</v>
      </c>
      <c r="E385" s="7" t="s">
        <v>18</v>
      </c>
      <c r="F385" s="7" t="s">
        <v>19</v>
      </c>
      <c r="G385" s="7" t="s">
        <v>2005</v>
      </c>
      <c r="J385" s="7" t="s">
        <v>2006</v>
      </c>
      <c r="M385" s="6">
        <v>44816</v>
      </c>
      <c r="O385" s="7" t="s">
        <v>101</v>
      </c>
      <c r="P385" s="7" t="s">
        <v>75</v>
      </c>
      <c r="Q385" s="7" t="s">
        <v>32</v>
      </c>
      <c r="R385" s="7" t="s">
        <v>23</v>
      </c>
      <c r="S385" s="7" t="s">
        <v>1256</v>
      </c>
      <c r="T385" s="7" t="s">
        <v>441</v>
      </c>
      <c r="U385" s="7" t="s">
        <v>1257</v>
      </c>
      <c r="V385" s="7" t="s">
        <v>139</v>
      </c>
      <c r="Y385" s="2" t="str">
        <f>HYPERLINK("https://hsdes.intel.com/resource/14013185842","14013185842")</f>
        <v>14013185842</v>
      </c>
    </row>
    <row r="386" spans="1:25" x14ac:dyDescent="0.3">
      <c r="A386" s="2" t="str">
        <f>HYPERLINK("https://hsdes.intel.com/resource/14013165053","14013165053")</f>
        <v>14013165053</v>
      </c>
      <c r="B386" s="7" t="s">
        <v>2033</v>
      </c>
      <c r="C386" s="7" t="s">
        <v>2013</v>
      </c>
      <c r="D386" s="7" t="s">
        <v>135</v>
      </c>
      <c r="E386" s="7" t="s">
        <v>18</v>
      </c>
      <c r="F386" s="7" t="s">
        <v>19</v>
      </c>
      <c r="G386" s="7" t="s">
        <v>2005</v>
      </c>
      <c r="J386" s="7" t="s">
        <v>2006</v>
      </c>
      <c r="M386" s="6">
        <v>44816</v>
      </c>
      <c r="O386" s="7" t="s">
        <v>30</v>
      </c>
      <c r="P386" s="7" t="s">
        <v>75</v>
      </c>
      <c r="Q386" s="7" t="s">
        <v>32</v>
      </c>
      <c r="R386" s="7" t="s">
        <v>23</v>
      </c>
      <c r="S386" s="7" t="s">
        <v>1258</v>
      </c>
      <c r="T386" s="7" t="s">
        <v>240</v>
      </c>
      <c r="U386" s="7" t="s">
        <v>1259</v>
      </c>
      <c r="V386" s="7" t="s">
        <v>139</v>
      </c>
      <c r="Y386" s="5" t="str">
        <f>HYPERLINK("https://hsdes.intel.com/resource/14013165053","14013165053")</f>
        <v>14013165053</v>
      </c>
    </row>
    <row r="387" spans="1:25" x14ac:dyDescent="0.3">
      <c r="A387" s="2" t="str">
        <f>HYPERLINK("https://hsdes.intel.com/resource/14013179421","14013179421")</f>
        <v>14013179421</v>
      </c>
      <c r="B387" s="7" t="s">
        <v>1260</v>
      </c>
      <c r="C387" s="7" t="s">
        <v>2010</v>
      </c>
      <c r="D387" s="7" t="s">
        <v>263</v>
      </c>
      <c r="E387" s="7" t="s">
        <v>18</v>
      </c>
      <c r="F387" s="7" t="s">
        <v>19</v>
      </c>
      <c r="G387" s="7" t="s">
        <v>2005</v>
      </c>
      <c r="J387" s="7" t="s">
        <v>2006</v>
      </c>
      <c r="M387" s="6">
        <v>44816</v>
      </c>
      <c r="O387" s="7" t="s">
        <v>30</v>
      </c>
      <c r="P387" s="7" t="s">
        <v>31</v>
      </c>
      <c r="Q387" s="7" t="s">
        <v>32</v>
      </c>
      <c r="R387" s="7" t="s">
        <v>23</v>
      </c>
      <c r="S387" s="7" t="s">
        <v>1261</v>
      </c>
      <c r="T387" s="7" t="s">
        <v>321</v>
      </c>
      <c r="U387" s="7" t="s">
        <v>1262</v>
      </c>
      <c r="V387" s="7" t="s">
        <v>266</v>
      </c>
      <c r="Y387" s="2" t="str">
        <f>HYPERLINK("https://hsdes.intel.com/resource/14013179421","14013179421")</f>
        <v>14013179421</v>
      </c>
    </row>
    <row r="388" spans="1:25" x14ac:dyDescent="0.3">
      <c r="A388" s="5" t="str">
        <f>HYPERLINK("https://hsdes.intel.com/resource/14013185807","14013185807")</f>
        <v>14013185807</v>
      </c>
      <c r="B388" s="7" t="s">
        <v>1263</v>
      </c>
      <c r="C388" s="7" t="s">
        <v>2010</v>
      </c>
      <c r="D388" s="7" t="s">
        <v>135</v>
      </c>
      <c r="E388" s="7" t="s">
        <v>18</v>
      </c>
      <c r="F388" s="7" t="s">
        <v>19</v>
      </c>
      <c r="G388" s="7" t="s">
        <v>2005</v>
      </c>
      <c r="J388" s="7" t="s">
        <v>2017</v>
      </c>
      <c r="M388" s="6">
        <v>44811</v>
      </c>
      <c r="O388" s="7" t="s">
        <v>30</v>
      </c>
      <c r="P388" s="7" t="s">
        <v>75</v>
      </c>
      <c r="Q388" s="7" t="s">
        <v>32</v>
      </c>
      <c r="R388" s="7" t="s">
        <v>23</v>
      </c>
      <c r="S388" s="7" t="s">
        <v>1264</v>
      </c>
      <c r="T388" s="7" t="s">
        <v>240</v>
      </c>
      <c r="U388" s="7" t="s">
        <v>1265</v>
      </c>
      <c r="V388" s="7" t="s">
        <v>78</v>
      </c>
      <c r="Y388" s="2" t="str">
        <f>HYPERLINK("https://hsdes.intel.com/resource/14013185807","14013185807")</f>
        <v>14013185807</v>
      </c>
    </row>
    <row r="389" spans="1:25" x14ac:dyDescent="0.3">
      <c r="A389" s="2" t="str">
        <f>HYPERLINK("https://hsdes.intel.com/resource/14013157813","14013157813")</f>
        <v>14013157813</v>
      </c>
      <c r="B389" s="7" t="s">
        <v>1266</v>
      </c>
      <c r="C389" s="7" t="s">
        <v>2010</v>
      </c>
      <c r="D389" s="7" t="s">
        <v>279</v>
      </c>
      <c r="E389" s="7" t="s">
        <v>18</v>
      </c>
      <c r="F389" s="7" t="s">
        <v>19</v>
      </c>
      <c r="G389" s="7" t="s">
        <v>2005</v>
      </c>
      <c r="J389" s="7" t="s">
        <v>2020</v>
      </c>
      <c r="M389" s="6">
        <v>44812</v>
      </c>
      <c r="O389" s="7" t="s">
        <v>30</v>
      </c>
      <c r="P389" s="7" t="s">
        <v>172</v>
      </c>
      <c r="Q389" s="7" t="s">
        <v>32</v>
      </c>
      <c r="R389" s="7" t="s">
        <v>23</v>
      </c>
      <c r="S389" s="7" t="s">
        <v>1267</v>
      </c>
      <c r="T389" s="7" t="s">
        <v>240</v>
      </c>
      <c r="U389" s="7" t="s">
        <v>1268</v>
      </c>
      <c r="V389" s="7" t="s">
        <v>282</v>
      </c>
      <c r="Y389" s="2" t="str">
        <f>HYPERLINK("https://hsdes.intel.com/resource/14013157813","14013157813")</f>
        <v>14013157813</v>
      </c>
    </row>
    <row r="390" spans="1:25" x14ac:dyDescent="0.3">
      <c r="A390" s="2" t="str">
        <f>HYPERLINK("https://hsdes.intel.com/resource/14013176928","14013176928")</f>
        <v>14013176928</v>
      </c>
      <c r="B390" s="7" t="s">
        <v>1269</v>
      </c>
      <c r="C390" s="7" t="s">
        <v>2010</v>
      </c>
      <c r="D390" s="7" t="s">
        <v>271</v>
      </c>
      <c r="E390" s="7" t="s">
        <v>18</v>
      </c>
      <c r="F390" s="7" t="s">
        <v>19</v>
      </c>
      <c r="G390" s="7" t="s">
        <v>2005</v>
      </c>
      <c r="J390" s="7" t="s">
        <v>1996</v>
      </c>
      <c r="M390" s="6">
        <v>44813</v>
      </c>
      <c r="O390" s="7" t="s">
        <v>101</v>
      </c>
      <c r="P390" s="7" t="s">
        <v>75</v>
      </c>
      <c r="Q390" s="7" t="s">
        <v>32</v>
      </c>
      <c r="R390" s="7" t="s">
        <v>23</v>
      </c>
      <c r="S390" s="7" t="s">
        <v>1270</v>
      </c>
      <c r="T390" s="7" t="s">
        <v>240</v>
      </c>
      <c r="U390" s="7" t="s">
        <v>1271</v>
      </c>
      <c r="V390" s="7" t="s">
        <v>274</v>
      </c>
      <c r="Y390" s="2" t="str">
        <f>HYPERLINK("https://hsdes.intel.com/resource/14013176928","14013176928")</f>
        <v>14013176928</v>
      </c>
    </row>
    <row r="391" spans="1:25" x14ac:dyDescent="0.3">
      <c r="A391" s="5" t="str">
        <f>HYPERLINK("https://hsdes.intel.com/resource/14013158404","14013158404")</f>
        <v>14013158404</v>
      </c>
      <c r="B391" s="7" t="s">
        <v>1272</v>
      </c>
      <c r="C391" s="7" t="s">
        <v>2010</v>
      </c>
      <c r="D391" s="7" t="s">
        <v>234</v>
      </c>
      <c r="E391" s="7" t="s">
        <v>18</v>
      </c>
      <c r="F391" s="7" t="s">
        <v>19</v>
      </c>
      <c r="G391" s="7" t="s">
        <v>2005</v>
      </c>
      <c r="J391" s="7" t="s">
        <v>1996</v>
      </c>
      <c r="M391" s="6">
        <v>44811</v>
      </c>
      <c r="O391" s="7" t="s">
        <v>30</v>
      </c>
      <c r="P391" s="7" t="s">
        <v>183</v>
      </c>
      <c r="Q391" s="7" t="s">
        <v>22</v>
      </c>
      <c r="R391" s="7" t="s">
        <v>144</v>
      </c>
      <c r="S391" s="7" t="s">
        <v>1273</v>
      </c>
      <c r="T391" s="7" t="s">
        <v>321</v>
      </c>
      <c r="U391" s="7" t="s">
        <v>1274</v>
      </c>
      <c r="V391" s="7" t="s">
        <v>186</v>
      </c>
      <c r="Y391" s="3" t="str">
        <f>HYPERLINK("https://hsdes.intel.com/resource/14013158404","14013158404")</f>
        <v>14013158404</v>
      </c>
    </row>
    <row r="392" spans="1:25" x14ac:dyDescent="0.3">
      <c r="A392" s="2" t="str">
        <f>HYPERLINK("https://hsdes.intel.com/resource/14013174102","14013174102")</f>
        <v>14013174102</v>
      </c>
      <c r="B392" s="7" t="s">
        <v>1275</v>
      </c>
      <c r="C392" s="7" t="s">
        <v>2010</v>
      </c>
      <c r="D392" s="7" t="s">
        <v>29</v>
      </c>
      <c r="E392" s="7" t="s">
        <v>119</v>
      </c>
      <c r="F392" s="7" t="s">
        <v>19</v>
      </c>
      <c r="G392" s="7" t="s">
        <v>2005</v>
      </c>
      <c r="J392" s="7" t="s">
        <v>2011</v>
      </c>
      <c r="M392" s="6">
        <v>44812</v>
      </c>
      <c r="O392" s="7" t="s">
        <v>30</v>
      </c>
      <c r="P392" s="7" t="s">
        <v>172</v>
      </c>
      <c r="Q392" s="7" t="s">
        <v>32</v>
      </c>
      <c r="R392" s="7" t="s">
        <v>23</v>
      </c>
      <c r="S392" s="7" t="s">
        <v>1276</v>
      </c>
      <c r="T392" s="7" t="s">
        <v>473</v>
      </c>
      <c r="U392" s="7" t="s">
        <v>1277</v>
      </c>
      <c r="V392" s="7" t="s">
        <v>176</v>
      </c>
      <c r="Y392" s="2" t="str">
        <f>HYPERLINK("https://hsdes.intel.com/resource/14013174102","14013174102")</f>
        <v>14013174102</v>
      </c>
    </row>
    <row r="393" spans="1:25" x14ac:dyDescent="0.3">
      <c r="A393" s="2" t="str">
        <f>HYPERLINK("https://hsdes.intel.com/resource/14013176877","14013176877")</f>
        <v>14013176877</v>
      </c>
      <c r="B393" s="7" t="s">
        <v>1278</v>
      </c>
      <c r="C393" s="7" t="s">
        <v>2013</v>
      </c>
      <c r="D393" s="7" t="s">
        <v>253</v>
      </c>
      <c r="E393" s="7" t="s">
        <v>18</v>
      </c>
      <c r="F393" s="7" t="s">
        <v>19</v>
      </c>
      <c r="G393" s="7" t="s">
        <v>2005</v>
      </c>
      <c r="H393" s="19"/>
      <c r="J393" s="7" t="s">
        <v>2016</v>
      </c>
      <c r="M393" s="6">
        <v>44811</v>
      </c>
      <c r="O393" s="7" t="s">
        <v>101</v>
      </c>
      <c r="P393" s="7" t="s">
        <v>160</v>
      </c>
      <c r="Q393" s="7" t="s">
        <v>22</v>
      </c>
      <c r="R393" s="7" t="s">
        <v>23</v>
      </c>
      <c r="S393" s="7" t="s">
        <v>1279</v>
      </c>
      <c r="T393" s="7" t="s">
        <v>202</v>
      </c>
      <c r="U393" s="7" t="s">
        <v>1280</v>
      </c>
      <c r="V393" s="7" t="s">
        <v>163</v>
      </c>
      <c r="Y393" s="2" t="str">
        <f>HYPERLINK("https://hsdes.intel.com/resource/14013176877","14013176877")</f>
        <v>14013176877</v>
      </c>
    </row>
    <row r="394" spans="1:25" x14ac:dyDescent="0.3">
      <c r="A394" s="5" t="str">
        <f>HYPERLINK("https://hsdes.intel.com/resource/14013179329","14013179329")</f>
        <v>14013179329</v>
      </c>
      <c r="B394" s="7" t="s">
        <v>1281</v>
      </c>
      <c r="C394" s="7" t="s">
        <v>2013</v>
      </c>
      <c r="D394" s="7" t="s">
        <v>271</v>
      </c>
      <c r="E394" s="7" t="s">
        <v>18</v>
      </c>
      <c r="F394" s="7" t="s">
        <v>19</v>
      </c>
      <c r="G394" s="7" t="s">
        <v>2005</v>
      </c>
      <c r="J394" s="7" t="s">
        <v>2016</v>
      </c>
      <c r="M394" s="6">
        <v>44811</v>
      </c>
      <c r="O394" s="7" t="s">
        <v>101</v>
      </c>
      <c r="P394" s="7" t="s">
        <v>75</v>
      </c>
      <c r="Q394" s="7" t="s">
        <v>32</v>
      </c>
      <c r="R394" s="7" t="s">
        <v>23</v>
      </c>
      <c r="S394" s="7" t="s">
        <v>1282</v>
      </c>
      <c r="T394" s="7" t="s">
        <v>1283</v>
      </c>
      <c r="U394" s="7" t="s">
        <v>1284</v>
      </c>
      <c r="V394" s="7" t="s">
        <v>274</v>
      </c>
      <c r="Y394" s="2" t="str">
        <f>HYPERLINK("https://hsdes.intel.com/resource/14013179329","14013179329")</f>
        <v>14013179329</v>
      </c>
    </row>
    <row r="395" spans="1:25" x14ac:dyDescent="0.3">
      <c r="A395" s="2" t="str">
        <f>HYPERLINK("https://hsdes.intel.com/resource/14013179332","14013179332")</f>
        <v>14013179332</v>
      </c>
      <c r="B395" s="7" t="s">
        <v>1285</v>
      </c>
      <c r="C395" s="7" t="s">
        <v>2013</v>
      </c>
      <c r="D395" s="7" t="s">
        <v>271</v>
      </c>
      <c r="E395" s="7" t="s">
        <v>119</v>
      </c>
      <c r="F395" s="7" t="s">
        <v>19</v>
      </c>
      <c r="G395" s="7" t="s">
        <v>2005</v>
      </c>
      <c r="J395" s="7" t="s">
        <v>2016</v>
      </c>
      <c r="M395" s="6">
        <v>44811</v>
      </c>
      <c r="O395" s="7" t="s">
        <v>101</v>
      </c>
      <c r="P395" s="7" t="s">
        <v>75</v>
      </c>
      <c r="Q395" s="7" t="s">
        <v>32</v>
      </c>
      <c r="R395" s="7" t="s">
        <v>23</v>
      </c>
      <c r="S395" s="7" t="s">
        <v>1286</v>
      </c>
      <c r="T395" s="7" t="s">
        <v>1283</v>
      </c>
      <c r="U395" s="7" t="s">
        <v>1287</v>
      </c>
      <c r="V395" s="7" t="s">
        <v>274</v>
      </c>
      <c r="Y395" s="2" t="str">
        <f>HYPERLINK("https://hsdes.intel.com/resource/14013179332","14013179332")</f>
        <v>14013179332</v>
      </c>
    </row>
    <row r="396" spans="1:25" x14ac:dyDescent="0.3">
      <c r="A396" s="2" t="str">
        <f>HYPERLINK("https://hsdes.intel.com/resource/14013182576","14013182576")</f>
        <v>14013182576</v>
      </c>
      <c r="B396" s="7" t="s">
        <v>1288</v>
      </c>
      <c r="C396" s="7" t="s">
        <v>2010</v>
      </c>
      <c r="D396" s="7" t="s">
        <v>135</v>
      </c>
      <c r="E396" s="7" t="s">
        <v>18</v>
      </c>
      <c r="F396" s="7" t="s">
        <v>19</v>
      </c>
      <c r="G396" s="7" t="s">
        <v>2005</v>
      </c>
      <c r="J396" s="7" t="s">
        <v>2011</v>
      </c>
      <c r="M396" s="6">
        <v>44811</v>
      </c>
      <c r="O396" s="7" t="s">
        <v>30</v>
      </c>
      <c r="P396" s="7" t="s">
        <v>75</v>
      </c>
      <c r="Q396" s="7" t="s">
        <v>32</v>
      </c>
      <c r="R396" s="7" t="s">
        <v>23</v>
      </c>
      <c r="S396" s="7" t="s">
        <v>1289</v>
      </c>
      <c r="T396" s="7" t="s">
        <v>137</v>
      </c>
      <c r="U396" s="7" t="s">
        <v>1290</v>
      </c>
      <c r="V396" s="7" t="s">
        <v>139</v>
      </c>
      <c r="Y396" s="2" t="str">
        <f>HYPERLINK("https://hsdes.intel.com/resource/14013182576","14013182576")</f>
        <v>14013182576</v>
      </c>
    </row>
    <row r="397" spans="1:25" x14ac:dyDescent="0.3">
      <c r="A397" s="2" t="str">
        <f>HYPERLINK("https://hsdes.intel.com/resource/14013179024","14013179024")</f>
        <v>14013179024</v>
      </c>
      <c r="B397" s="7" t="s">
        <v>1291</v>
      </c>
      <c r="C397" s="7" t="s">
        <v>2013</v>
      </c>
      <c r="D397" s="7" t="s">
        <v>159</v>
      </c>
      <c r="E397" s="7" t="s">
        <v>18</v>
      </c>
      <c r="F397" s="7" t="s">
        <v>19</v>
      </c>
      <c r="G397" s="7" t="s">
        <v>2005</v>
      </c>
      <c r="J397" s="7" t="s">
        <v>2016</v>
      </c>
      <c r="L397" s="11"/>
      <c r="M397" s="6">
        <v>44811</v>
      </c>
      <c r="O397" s="7" t="s">
        <v>101</v>
      </c>
      <c r="P397" s="7" t="s">
        <v>160</v>
      </c>
      <c r="Q397" s="7" t="s">
        <v>32</v>
      </c>
      <c r="R397" s="7" t="s">
        <v>144</v>
      </c>
      <c r="S397" s="7" t="s">
        <v>1292</v>
      </c>
      <c r="T397" s="7" t="s">
        <v>43</v>
      </c>
      <c r="U397" s="7" t="s">
        <v>1293</v>
      </c>
      <c r="V397" s="7" t="s">
        <v>163</v>
      </c>
      <c r="Y397" s="2" t="str">
        <f>HYPERLINK("https://hsdes.intel.com/resource/14013179024","14013179024")</f>
        <v>14013179024</v>
      </c>
    </row>
    <row r="398" spans="1:25" x14ac:dyDescent="0.3">
      <c r="A398" s="2" t="str">
        <f>HYPERLINK("https://hsdes.intel.com/resource/14013178542","14013178542")</f>
        <v>14013178542</v>
      </c>
      <c r="B398" s="7" t="s">
        <v>1294</v>
      </c>
      <c r="C398" s="7" t="s">
        <v>1961</v>
      </c>
      <c r="D398" s="7" t="s">
        <v>159</v>
      </c>
      <c r="E398" s="7" t="s">
        <v>18</v>
      </c>
      <c r="F398" s="7" t="s">
        <v>19</v>
      </c>
      <c r="G398" s="7" t="s">
        <v>1989</v>
      </c>
      <c r="J398" s="7" t="s">
        <v>2016</v>
      </c>
      <c r="L398" s="10" t="s">
        <v>1963</v>
      </c>
      <c r="M398" s="6">
        <v>44811</v>
      </c>
      <c r="O398" s="7" t="s">
        <v>101</v>
      </c>
      <c r="P398" s="7" t="s">
        <v>160</v>
      </c>
      <c r="Q398" s="7" t="s">
        <v>22</v>
      </c>
      <c r="R398" s="7" t="s">
        <v>144</v>
      </c>
      <c r="S398" s="7" t="s">
        <v>1295</v>
      </c>
      <c r="T398" s="7" t="s">
        <v>43</v>
      </c>
      <c r="U398" s="7" t="s">
        <v>1296</v>
      </c>
      <c r="V398" s="7" t="s">
        <v>163</v>
      </c>
      <c r="Y398" s="2" t="str">
        <f>HYPERLINK("https://hsdes.intel.com/resource/14013178542","14013178542")</f>
        <v>14013178542</v>
      </c>
    </row>
    <row r="399" spans="1:25" x14ac:dyDescent="0.3">
      <c r="A399" s="2" t="str">
        <f>HYPERLINK("https://hsdes.intel.com/resource/14013174020","14013174020")</f>
        <v>14013174020</v>
      </c>
      <c r="B399" s="7" t="s">
        <v>1297</v>
      </c>
      <c r="C399" s="7" t="s">
        <v>2010</v>
      </c>
      <c r="D399" s="7" t="s">
        <v>1068</v>
      </c>
      <c r="E399" s="7" t="s">
        <v>18</v>
      </c>
      <c r="F399" s="7" t="s">
        <v>19</v>
      </c>
      <c r="G399" s="7" t="s">
        <v>2005</v>
      </c>
      <c r="J399" s="7" t="s">
        <v>1996</v>
      </c>
      <c r="M399" s="6">
        <v>44811</v>
      </c>
      <c r="O399" s="7" t="s">
        <v>30</v>
      </c>
      <c r="P399" s="7" t="s">
        <v>183</v>
      </c>
      <c r="Q399" s="7" t="s">
        <v>22</v>
      </c>
      <c r="R399" s="7" t="s">
        <v>144</v>
      </c>
      <c r="S399" s="7" t="s">
        <v>1298</v>
      </c>
      <c r="T399" s="7" t="s">
        <v>174</v>
      </c>
      <c r="U399" s="7" t="s">
        <v>1299</v>
      </c>
      <c r="V399" s="7" t="s">
        <v>186</v>
      </c>
      <c r="Y399" s="2" t="str">
        <f>HYPERLINK("https://hsdes.intel.com/resource/14013174020","14013174020")</f>
        <v>14013174020</v>
      </c>
    </row>
    <row r="400" spans="1:25" x14ac:dyDescent="0.3">
      <c r="A400" s="5" t="str">
        <f>HYPERLINK("https://hsdes.intel.com/resource/14013163067","14013163067")</f>
        <v>14013163067</v>
      </c>
      <c r="B400" s="7" t="s">
        <v>1300</v>
      </c>
      <c r="C400" s="7" t="s">
        <v>2010</v>
      </c>
      <c r="D400" s="7" t="s">
        <v>17</v>
      </c>
      <c r="E400" s="7" t="s">
        <v>18</v>
      </c>
      <c r="F400" s="7" t="s">
        <v>19</v>
      </c>
      <c r="G400" s="7" t="s">
        <v>2005</v>
      </c>
      <c r="J400" s="7" t="s">
        <v>2016</v>
      </c>
      <c r="M400" s="6">
        <v>44817</v>
      </c>
      <c r="O400" s="7" t="s">
        <v>101</v>
      </c>
      <c r="P400" s="7" t="s">
        <v>21</v>
      </c>
      <c r="Q400" s="7" t="s">
        <v>32</v>
      </c>
      <c r="R400" s="7" t="s">
        <v>23</v>
      </c>
      <c r="S400" s="7" t="s">
        <v>1301</v>
      </c>
      <c r="T400" s="7" t="s">
        <v>355</v>
      </c>
      <c r="U400" s="7" t="s">
        <v>1302</v>
      </c>
      <c r="V400" s="7" t="s">
        <v>27</v>
      </c>
      <c r="Y400" s="2" t="str">
        <f>HYPERLINK("https://hsdes.intel.com/resource/14013163067","14013163067")</f>
        <v>14013163067</v>
      </c>
    </row>
    <row r="401" spans="1:25" x14ac:dyDescent="0.3">
      <c r="A401" s="5" t="str">
        <f>HYPERLINK("https://hsdes.intel.com/resource/14013163467","14013163467")</f>
        <v>14013163467</v>
      </c>
      <c r="B401" s="7" t="s">
        <v>1303</v>
      </c>
      <c r="C401" s="7" t="s">
        <v>2010</v>
      </c>
      <c r="D401" s="7" t="s">
        <v>271</v>
      </c>
      <c r="E401" s="7" t="s">
        <v>18</v>
      </c>
      <c r="F401" s="7" t="s">
        <v>19</v>
      </c>
      <c r="G401" s="7" t="s">
        <v>2005</v>
      </c>
      <c r="J401" s="7" t="s">
        <v>1996</v>
      </c>
      <c r="L401" s="7" t="s">
        <v>2032</v>
      </c>
      <c r="M401" s="6">
        <v>44813</v>
      </c>
      <c r="O401" s="7" t="s">
        <v>20</v>
      </c>
      <c r="P401" s="7" t="s">
        <v>75</v>
      </c>
      <c r="Q401" s="7" t="s">
        <v>32</v>
      </c>
      <c r="R401" s="7" t="s">
        <v>23</v>
      </c>
      <c r="S401" s="7" t="s">
        <v>1304</v>
      </c>
      <c r="T401" s="7" t="s">
        <v>240</v>
      </c>
      <c r="U401" s="7" t="s">
        <v>1305</v>
      </c>
      <c r="V401" s="7" t="s">
        <v>274</v>
      </c>
      <c r="Y401" s="2" t="str">
        <f>HYPERLINK("https://hsdes.intel.com/resource/14013163467","14013163467")</f>
        <v>14013163467</v>
      </c>
    </row>
    <row r="402" spans="1:25" x14ac:dyDescent="0.3">
      <c r="A402" s="2" t="str">
        <f>HYPERLINK("https://hsdes.intel.com/resource/14013176499","14013176499")</f>
        <v>14013176499</v>
      </c>
      <c r="B402" s="7" t="s">
        <v>1306</v>
      </c>
      <c r="C402" s="7" t="s">
        <v>2013</v>
      </c>
      <c r="D402" s="7" t="s">
        <v>159</v>
      </c>
      <c r="E402" s="7" t="s">
        <v>18</v>
      </c>
      <c r="F402" s="7" t="s">
        <v>19</v>
      </c>
      <c r="G402" s="7" t="s">
        <v>2005</v>
      </c>
      <c r="H402" s="19"/>
      <c r="J402" s="7" t="s">
        <v>2016</v>
      </c>
      <c r="M402" s="6">
        <v>44811</v>
      </c>
      <c r="O402" s="7" t="s">
        <v>30</v>
      </c>
      <c r="P402" s="7" t="s">
        <v>160</v>
      </c>
      <c r="Q402" s="7" t="s">
        <v>32</v>
      </c>
      <c r="R402" s="7" t="s">
        <v>23</v>
      </c>
      <c r="S402" s="7" t="s">
        <v>1307</v>
      </c>
      <c r="T402" s="7" t="s">
        <v>321</v>
      </c>
      <c r="U402" s="7" t="s">
        <v>1308</v>
      </c>
      <c r="V402" s="7" t="s">
        <v>163</v>
      </c>
      <c r="Y402" s="2" t="str">
        <f>HYPERLINK("https://hsdes.intel.com/resource/14013176499","14013176499")</f>
        <v>14013176499</v>
      </c>
    </row>
    <row r="403" spans="1:25" x14ac:dyDescent="0.3">
      <c r="A403" s="2" t="str">
        <f>HYPERLINK("https://hsdes.intel.com/resource/14013177371","14013177371")</f>
        <v>14013177371</v>
      </c>
      <c r="B403" s="7" t="s">
        <v>1309</v>
      </c>
      <c r="C403" s="7" t="s">
        <v>2013</v>
      </c>
      <c r="D403" s="7" t="s">
        <v>159</v>
      </c>
      <c r="E403" s="7" t="s">
        <v>18</v>
      </c>
      <c r="F403" s="7" t="s">
        <v>19</v>
      </c>
      <c r="G403" s="7" t="s">
        <v>2005</v>
      </c>
      <c r="J403" s="7" t="s">
        <v>2016</v>
      </c>
      <c r="M403" s="6">
        <v>44811</v>
      </c>
      <c r="O403" s="7" t="s">
        <v>30</v>
      </c>
      <c r="P403" s="7" t="s">
        <v>160</v>
      </c>
      <c r="Q403" s="7" t="s">
        <v>32</v>
      </c>
      <c r="R403" s="7" t="s">
        <v>23</v>
      </c>
      <c r="S403" s="7" t="s">
        <v>1310</v>
      </c>
      <c r="T403" s="7" t="s">
        <v>202</v>
      </c>
      <c r="U403" s="7" t="s">
        <v>1311</v>
      </c>
      <c r="V403" s="7" t="s">
        <v>163</v>
      </c>
      <c r="Y403" s="2" t="str">
        <f>HYPERLINK("https://hsdes.intel.com/resource/14013177371","14013177371")</f>
        <v>14013177371</v>
      </c>
    </row>
    <row r="404" spans="1:25" x14ac:dyDescent="0.3">
      <c r="A404" s="2" t="str">
        <f>HYPERLINK("https://hsdes.intel.com/resource/14013185831","14013185831")</f>
        <v>14013185831</v>
      </c>
      <c r="B404" s="7" t="s">
        <v>1312</v>
      </c>
      <c r="C404" s="7" t="s">
        <v>2013</v>
      </c>
      <c r="D404" s="7" t="s">
        <v>159</v>
      </c>
      <c r="E404" s="7" t="s">
        <v>18</v>
      </c>
      <c r="F404" s="7" t="s">
        <v>19</v>
      </c>
      <c r="G404" s="7" t="s">
        <v>2005</v>
      </c>
      <c r="J404" s="7" t="s">
        <v>2016</v>
      </c>
      <c r="M404" s="6">
        <v>44811</v>
      </c>
      <c r="O404" s="7" t="s">
        <v>101</v>
      </c>
      <c r="P404" s="7" t="s">
        <v>160</v>
      </c>
      <c r="Q404" s="7" t="s">
        <v>32</v>
      </c>
      <c r="R404" s="7" t="s">
        <v>23</v>
      </c>
      <c r="S404" s="7" t="s">
        <v>1313</v>
      </c>
      <c r="T404" s="7" t="s">
        <v>501</v>
      </c>
      <c r="U404" s="7" t="s">
        <v>1314</v>
      </c>
      <c r="V404" s="7" t="s">
        <v>163</v>
      </c>
      <c r="Y404" s="2" t="str">
        <f>HYPERLINK("https://hsdes.intel.com/resource/14013185831","14013185831")</f>
        <v>14013185831</v>
      </c>
    </row>
    <row r="405" spans="1:25" x14ac:dyDescent="0.3">
      <c r="A405" s="2" t="str">
        <f>HYPERLINK("https://hsdes.intel.com/resource/14013162416","14013162416")</f>
        <v>14013162416</v>
      </c>
      <c r="B405" s="7" t="s">
        <v>1315</v>
      </c>
      <c r="C405" s="7" t="s">
        <v>2010</v>
      </c>
      <c r="D405" s="7" t="s">
        <v>263</v>
      </c>
      <c r="E405" s="7" t="s">
        <v>18</v>
      </c>
      <c r="F405" s="7" t="s">
        <v>19</v>
      </c>
      <c r="G405" s="7" t="s">
        <v>2005</v>
      </c>
      <c r="H405" s="19"/>
      <c r="J405" s="7" t="s">
        <v>2011</v>
      </c>
      <c r="L405" s="6"/>
      <c r="M405" s="6">
        <v>44811</v>
      </c>
      <c r="O405" s="7" t="s">
        <v>30</v>
      </c>
      <c r="P405" s="7" t="s">
        <v>31</v>
      </c>
      <c r="Q405" s="7" t="s">
        <v>32</v>
      </c>
      <c r="R405" s="7" t="s">
        <v>144</v>
      </c>
      <c r="S405" s="7" t="s">
        <v>1316</v>
      </c>
      <c r="T405" s="7" t="s">
        <v>240</v>
      </c>
      <c r="U405" s="7" t="s">
        <v>1317</v>
      </c>
      <c r="V405" s="7" t="s">
        <v>266</v>
      </c>
      <c r="Y405" s="2" t="str">
        <f>HYPERLINK("https://hsdes.intel.com/resource/14013162416","14013162416")</f>
        <v>14013162416</v>
      </c>
    </row>
    <row r="406" spans="1:25" x14ac:dyDescent="0.3">
      <c r="A406" s="5" t="str">
        <f>HYPERLINK("https://hsdes.intel.com/resource/14013175110","14013175110")</f>
        <v>14013175110</v>
      </c>
      <c r="B406" s="7" t="s">
        <v>1318</v>
      </c>
      <c r="C406" s="7" t="s">
        <v>2013</v>
      </c>
      <c r="D406" s="7" t="s">
        <v>396</v>
      </c>
      <c r="E406" s="7" t="s">
        <v>18</v>
      </c>
      <c r="F406" s="7" t="s">
        <v>19</v>
      </c>
      <c r="G406" s="7" t="s">
        <v>2005</v>
      </c>
      <c r="J406" s="7" t="s">
        <v>1996</v>
      </c>
      <c r="L406" s="7" t="s">
        <v>1995</v>
      </c>
      <c r="M406" s="6">
        <v>44812</v>
      </c>
      <c r="O406" s="7" t="s">
        <v>101</v>
      </c>
      <c r="P406" s="7" t="s">
        <v>183</v>
      </c>
      <c r="Q406" s="7" t="s">
        <v>22</v>
      </c>
      <c r="R406" s="7" t="s">
        <v>144</v>
      </c>
      <c r="S406" s="7" t="s">
        <v>1319</v>
      </c>
      <c r="T406" s="7" t="s">
        <v>240</v>
      </c>
      <c r="U406" s="7" t="s">
        <v>1320</v>
      </c>
      <c r="V406" s="7" t="s">
        <v>186</v>
      </c>
      <c r="Y406" s="2" t="str">
        <f>HYPERLINK("https://hsdes.intel.com/resource/14013175110","14013175110")</f>
        <v>14013175110</v>
      </c>
    </row>
    <row r="407" spans="1:25" x14ac:dyDescent="0.3">
      <c r="A407" s="2" t="str">
        <f>HYPERLINK("https://hsdes.intel.com/resource/14013156950","14013156950")</f>
        <v>14013156950</v>
      </c>
      <c r="B407" s="7" t="s">
        <v>1321</v>
      </c>
      <c r="C407" s="7" t="s">
        <v>1961</v>
      </c>
      <c r="D407" s="7" t="s">
        <v>279</v>
      </c>
      <c r="E407" s="7" t="s">
        <v>18</v>
      </c>
      <c r="F407" s="7" t="s">
        <v>19</v>
      </c>
      <c r="G407" s="7" t="s">
        <v>1989</v>
      </c>
      <c r="J407" s="7" t="s">
        <v>2006</v>
      </c>
      <c r="L407" s="7" t="s">
        <v>1969</v>
      </c>
      <c r="M407" s="6"/>
      <c r="O407" s="7" t="s">
        <v>30</v>
      </c>
      <c r="P407" s="7" t="s">
        <v>172</v>
      </c>
      <c r="Q407" s="7" t="s">
        <v>32</v>
      </c>
      <c r="R407" s="7" t="s">
        <v>23</v>
      </c>
      <c r="S407" s="7" t="s">
        <v>1322</v>
      </c>
      <c r="T407" s="7" t="s">
        <v>43</v>
      </c>
      <c r="U407" s="7" t="s">
        <v>1323</v>
      </c>
      <c r="V407" s="7" t="s">
        <v>282</v>
      </c>
      <c r="Y407" s="2" t="str">
        <f>HYPERLINK("https://hsdes.intel.com/resource/14013156950","14013156950")</f>
        <v>14013156950</v>
      </c>
    </row>
    <row r="408" spans="1:25" x14ac:dyDescent="0.3">
      <c r="A408" s="5" t="str">
        <f>HYPERLINK("https://hsdes.intel.com/resource/14013164345","14013164345")</f>
        <v>14013164345</v>
      </c>
      <c r="B408" s="7" t="s">
        <v>1324</v>
      </c>
      <c r="C408" s="7" t="s">
        <v>2010</v>
      </c>
      <c r="D408" s="7" t="s">
        <v>271</v>
      </c>
      <c r="E408" s="7" t="s">
        <v>18</v>
      </c>
      <c r="F408" s="7" t="s">
        <v>19</v>
      </c>
      <c r="G408" s="7" t="s">
        <v>2005</v>
      </c>
      <c r="J408" s="7" t="s">
        <v>2016</v>
      </c>
      <c r="M408" s="6">
        <v>44817</v>
      </c>
      <c r="O408" s="7" t="s">
        <v>30</v>
      </c>
      <c r="P408" s="7" t="s">
        <v>75</v>
      </c>
      <c r="Q408" s="7" t="s">
        <v>32</v>
      </c>
      <c r="R408" s="7" t="s">
        <v>23</v>
      </c>
      <c r="S408" s="7" t="s">
        <v>1325</v>
      </c>
      <c r="T408" s="7" t="s">
        <v>240</v>
      </c>
      <c r="U408" s="7" t="s">
        <v>1326</v>
      </c>
      <c r="V408" s="7" t="s">
        <v>274</v>
      </c>
      <c r="Y408" s="2" t="str">
        <f>HYPERLINK("https://hsdes.intel.com/resource/14013164345","14013164345")</f>
        <v>14013164345</v>
      </c>
    </row>
    <row r="409" spans="1:25" x14ac:dyDescent="0.3">
      <c r="A409" s="5" t="str">
        <f>HYPERLINK("https://hsdes.intel.com/resource/14013157367","14013157367")</f>
        <v>14013157367</v>
      </c>
      <c r="B409" s="7" t="s">
        <v>1327</v>
      </c>
      <c r="C409" s="7" t="s">
        <v>1961</v>
      </c>
      <c r="D409" s="7" t="s">
        <v>279</v>
      </c>
      <c r="E409" s="7" t="s">
        <v>18</v>
      </c>
      <c r="F409" s="7" t="s">
        <v>19</v>
      </c>
      <c r="G409" s="7" t="s">
        <v>2005</v>
      </c>
      <c r="H409" s="19"/>
      <c r="J409" s="7" t="s">
        <v>2020</v>
      </c>
      <c r="M409" s="6"/>
      <c r="O409" s="7" t="s">
        <v>30</v>
      </c>
      <c r="P409" s="7" t="s">
        <v>172</v>
      </c>
      <c r="Q409" s="7" t="s">
        <v>32</v>
      </c>
      <c r="R409" s="7" t="s">
        <v>144</v>
      </c>
      <c r="S409" s="7" t="s">
        <v>1328</v>
      </c>
      <c r="T409" s="7" t="s">
        <v>43</v>
      </c>
      <c r="U409" s="7" t="s">
        <v>1329</v>
      </c>
      <c r="V409" s="7" t="s">
        <v>282</v>
      </c>
      <c r="Y409" s="5" t="str">
        <f>HYPERLINK("https://hsdes.intel.com/resource/14013157367","14013157367")</f>
        <v>14013157367</v>
      </c>
    </row>
    <row r="410" spans="1:25" x14ac:dyDescent="0.3">
      <c r="A410" s="5" t="str">
        <f>HYPERLINK("https://hsdes.intel.com/resource/14013175415","14013175415")</f>
        <v>14013175415</v>
      </c>
      <c r="B410" s="7" t="s">
        <v>1330</v>
      </c>
      <c r="C410" s="7" t="s">
        <v>2013</v>
      </c>
      <c r="D410" s="7" t="s">
        <v>1068</v>
      </c>
      <c r="E410" s="7" t="s">
        <v>18</v>
      </c>
      <c r="F410" s="7" t="s">
        <v>19</v>
      </c>
      <c r="G410" s="7" t="s">
        <v>2005</v>
      </c>
      <c r="J410" s="7" t="s">
        <v>1996</v>
      </c>
      <c r="L410" s="7" t="s">
        <v>2019</v>
      </c>
      <c r="M410" s="6">
        <v>44811</v>
      </c>
      <c r="O410" s="7" t="s">
        <v>101</v>
      </c>
      <c r="P410" s="7" t="s">
        <v>183</v>
      </c>
      <c r="Q410" s="7" t="s">
        <v>22</v>
      </c>
      <c r="R410" s="7" t="s">
        <v>144</v>
      </c>
      <c r="S410" s="7" t="s">
        <v>1331</v>
      </c>
      <c r="T410" s="7" t="s">
        <v>240</v>
      </c>
      <c r="U410" s="7" t="s">
        <v>1332</v>
      </c>
      <c r="V410" s="7" t="s">
        <v>186</v>
      </c>
      <c r="Y410" s="2" t="str">
        <f>HYPERLINK("https://hsdes.intel.com/resource/14013175415","14013175415")</f>
        <v>14013175415</v>
      </c>
    </row>
    <row r="411" spans="1:25" x14ac:dyDescent="0.3">
      <c r="A411" s="2" t="str">
        <f>HYPERLINK("https://hsdes.intel.com/resource/14013175903","14013175903")</f>
        <v>14013175903</v>
      </c>
      <c r="B411" s="7" t="s">
        <v>1333</v>
      </c>
      <c r="C411" s="7" t="s">
        <v>2013</v>
      </c>
      <c r="D411" s="7" t="s">
        <v>253</v>
      </c>
      <c r="E411" s="7" t="s">
        <v>18</v>
      </c>
      <c r="F411" s="7" t="s">
        <v>19</v>
      </c>
      <c r="G411" s="7" t="s">
        <v>2005</v>
      </c>
      <c r="J411" s="7" t="s">
        <v>2016</v>
      </c>
      <c r="M411" s="6">
        <v>44811</v>
      </c>
      <c r="O411" s="7" t="s">
        <v>30</v>
      </c>
      <c r="P411" s="7" t="s">
        <v>160</v>
      </c>
      <c r="Q411" s="7" t="s">
        <v>32</v>
      </c>
      <c r="R411" s="7" t="s">
        <v>23</v>
      </c>
      <c r="S411" s="7" t="s">
        <v>1334</v>
      </c>
      <c r="T411" s="7" t="s">
        <v>202</v>
      </c>
      <c r="U411" s="7" t="s">
        <v>1335</v>
      </c>
      <c r="V411" s="7" t="s">
        <v>163</v>
      </c>
      <c r="Y411" s="2" t="str">
        <f>HYPERLINK("https://hsdes.intel.com/resource/14013175903","14013175903")</f>
        <v>14013175903</v>
      </c>
    </row>
    <row r="412" spans="1:25" x14ac:dyDescent="0.3">
      <c r="A412" s="2" t="str">
        <f>HYPERLINK("https://hsdes.intel.com/resource/14013173229","14013173229")</f>
        <v>14013173229</v>
      </c>
      <c r="B412" s="7" t="s">
        <v>1336</v>
      </c>
      <c r="C412" s="7" t="s">
        <v>2013</v>
      </c>
      <c r="D412" s="7" t="s">
        <v>135</v>
      </c>
      <c r="E412" s="7" t="s">
        <v>18</v>
      </c>
      <c r="F412" s="7" t="s">
        <v>19</v>
      </c>
      <c r="G412" s="7" t="s">
        <v>2005</v>
      </c>
      <c r="J412" s="7" t="s">
        <v>2017</v>
      </c>
      <c r="M412" s="6">
        <v>44811</v>
      </c>
      <c r="O412" s="7" t="s">
        <v>101</v>
      </c>
      <c r="P412" s="7" t="s">
        <v>75</v>
      </c>
      <c r="Q412" s="7" t="s">
        <v>32</v>
      </c>
      <c r="R412" s="7" t="s">
        <v>23</v>
      </c>
      <c r="S412" s="7" t="s">
        <v>1337</v>
      </c>
      <c r="T412" s="7" t="s">
        <v>240</v>
      </c>
      <c r="U412" s="7" t="s">
        <v>1338</v>
      </c>
      <c r="V412" s="7" t="s">
        <v>78</v>
      </c>
      <c r="Y412" s="2" t="str">
        <f>HYPERLINK("https://hsdes.intel.com/resource/14013173229","14013173229")</f>
        <v>14013173229</v>
      </c>
    </row>
    <row r="413" spans="1:25" x14ac:dyDescent="0.3">
      <c r="A413" s="5" t="str">
        <f>HYPERLINK("https://hsdes.intel.com/resource/14013158482","14013158482")</f>
        <v>14013158482</v>
      </c>
      <c r="B413" s="7" t="s">
        <v>1339</v>
      </c>
      <c r="C413" s="7" t="s">
        <v>2013</v>
      </c>
      <c r="D413" s="7" t="s">
        <v>279</v>
      </c>
      <c r="E413" s="7" t="s">
        <v>18</v>
      </c>
      <c r="F413" s="7" t="s">
        <v>19</v>
      </c>
      <c r="G413" s="7" t="s">
        <v>2005</v>
      </c>
      <c r="J413" s="7" t="s">
        <v>2006</v>
      </c>
      <c r="M413" s="6">
        <v>44811</v>
      </c>
      <c r="O413" s="7" t="s">
        <v>30</v>
      </c>
      <c r="P413" s="7" t="s">
        <v>172</v>
      </c>
      <c r="Q413" s="7" t="s">
        <v>32</v>
      </c>
      <c r="R413" s="7" t="s">
        <v>23</v>
      </c>
      <c r="S413" s="7" t="s">
        <v>1340</v>
      </c>
      <c r="T413" s="7" t="s">
        <v>43</v>
      </c>
      <c r="U413" s="7" t="s">
        <v>1341</v>
      </c>
      <c r="V413" s="7" t="s">
        <v>282</v>
      </c>
      <c r="Y413" s="2" t="str">
        <f>HYPERLINK("https://hsdes.intel.com/resource/14013158482","14013158482")</f>
        <v>14013158482</v>
      </c>
    </row>
    <row r="414" spans="1:25" x14ac:dyDescent="0.3">
      <c r="A414" s="5" t="str">
        <f>HYPERLINK("https://hsdes.intel.com/resource/14013158056","14013158056")</f>
        <v>14013158056</v>
      </c>
      <c r="B414" s="7" t="s">
        <v>1342</v>
      </c>
      <c r="C414" s="7" t="s">
        <v>2013</v>
      </c>
      <c r="D414" s="7" t="s">
        <v>135</v>
      </c>
      <c r="E414" s="7" t="s">
        <v>18</v>
      </c>
      <c r="F414" s="7" t="s">
        <v>19</v>
      </c>
      <c r="G414" s="7" t="s">
        <v>2005</v>
      </c>
      <c r="J414" s="7" t="s">
        <v>1996</v>
      </c>
      <c r="M414" s="6">
        <v>44816</v>
      </c>
      <c r="O414" s="7" t="s">
        <v>30</v>
      </c>
      <c r="P414" s="7" t="s">
        <v>21</v>
      </c>
      <c r="Q414" s="7" t="s">
        <v>32</v>
      </c>
      <c r="R414" s="7" t="s">
        <v>23</v>
      </c>
      <c r="S414" s="7" t="s">
        <v>1343</v>
      </c>
      <c r="T414" s="7" t="s">
        <v>202</v>
      </c>
      <c r="U414" s="7" t="s">
        <v>1344</v>
      </c>
      <c r="V414" s="7" t="s">
        <v>169</v>
      </c>
      <c r="Y414" s="2" t="str">
        <f>HYPERLINK("https://hsdes.intel.com/resource/14013158056","14013158056")</f>
        <v>14013158056</v>
      </c>
    </row>
    <row r="415" spans="1:25" x14ac:dyDescent="0.3">
      <c r="A415" s="5" t="str">
        <f>HYPERLINK("https://hsdes.intel.com/resource/14013172878","14013172878")</f>
        <v>14013172878</v>
      </c>
      <c r="B415" s="7" t="s">
        <v>1345</v>
      </c>
      <c r="C415" s="7" t="s">
        <v>2013</v>
      </c>
      <c r="D415" s="7" t="s">
        <v>135</v>
      </c>
      <c r="E415" s="7" t="s">
        <v>18</v>
      </c>
      <c r="F415" s="7" t="s">
        <v>19</v>
      </c>
      <c r="G415" s="7" t="s">
        <v>2005</v>
      </c>
      <c r="J415" s="7" t="s">
        <v>1996</v>
      </c>
      <c r="M415" s="6">
        <v>44816</v>
      </c>
      <c r="O415" s="7" t="s">
        <v>30</v>
      </c>
      <c r="P415" s="7" t="s">
        <v>21</v>
      </c>
      <c r="Q415" s="7" t="s">
        <v>32</v>
      </c>
      <c r="R415" s="7" t="s">
        <v>23</v>
      </c>
      <c r="S415" s="7" t="s">
        <v>1346</v>
      </c>
      <c r="T415" s="7" t="s">
        <v>167</v>
      </c>
      <c r="U415" s="7" t="s">
        <v>1347</v>
      </c>
      <c r="V415" s="7" t="s">
        <v>169</v>
      </c>
      <c r="Y415" s="2" t="str">
        <f>HYPERLINK("https://hsdes.intel.com/resource/14013172878","14013172878")</f>
        <v>14013172878</v>
      </c>
    </row>
    <row r="416" spans="1:25" x14ac:dyDescent="0.3">
      <c r="A416" s="5" t="str">
        <f>HYPERLINK("https://hsdes.intel.com/resource/14013174080","14013174080")</f>
        <v>14013174080</v>
      </c>
      <c r="B416" s="7" t="s">
        <v>1348</v>
      </c>
      <c r="C416" s="7" t="s">
        <v>2010</v>
      </c>
      <c r="D416" s="7" t="s">
        <v>243</v>
      </c>
      <c r="E416" s="7" t="s">
        <v>18</v>
      </c>
      <c r="F416" s="7" t="s">
        <v>19</v>
      </c>
      <c r="G416" s="7" t="s">
        <v>2005</v>
      </c>
      <c r="H416" s="19"/>
      <c r="J416" s="7" t="s">
        <v>1996</v>
      </c>
      <c r="M416" s="6">
        <v>44812</v>
      </c>
      <c r="O416" s="7" t="s">
        <v>30</v>
      </c>
      <c r="P416" s="7" t="s">
        <v>183</v>
      </c>
      <c r="Q416" s="7" t="s">
        <v>22</v>
      </c>
      <c r="R416" s="7" t="s">
        <v>144</v>
      </c>
      <c r="S416" s="7" t="s">
        <v>1349</v>
      </c>
      <c r="T416" s="7" t="s">
        <v>43</v>
      </c>
      <c r="U416" s="7" t="s">
        <v>1350</v>
      </c>
      <c r="V416" s="7" t="s">
        <v>186</v>
      </c>
      <c r="Y416" s="2" t="str">
        <f>HYPERLINK("https://hsdes.intel.com/resource/14013174080","14013174080")</f>
        <v>14013174080</v>
      </c>
    </row>
    <row r="417" spans="1:25" x14ac:dyDescent="0.3">
      <c r="A417" s="5" t="str">
        <f>HYPERLINK("https://hsdes.intel.com/resource/14013161300","14013161300")</f>
        <v>14013161300</v>
      </c>
      <c r="B417" s="7" t="s">
        <v>1351</v>
      </c>
      <c r="C417" s="7" t="s">
        <v>2013</v>
      </c>
      <c r="D417" s="7" t="s">
        <v>74</v>
      </c>
      <c r="E417" s="7" t="s">
        <v>18</v>
      </c>
      <c r="F417" s="7" t="s">
        <v>19</v>
      </c>
      <c r="G417" s="7" t="s">
        <v>2005</v>
      </c>
      <c r="J417" s="7" t="s">
        <v>2006</v>
      </c>
      <c r="M417" s="6">
        <v>44816</v>
      </c>
      <c r="O417" s="7" t="s">
        <v>30</v>
      </c>
      <c r="P417" s="7" t="s">
        <v>75</v>
      </c>
      <c r="Q417" s="7" t="s">
        <v>32</v>
      </c>
      <c r="R417" s="7" t="s">
        <v>23</v>
      </c>
      <c r="S417" s="7" t="s">
        <v>1352</v>
      </c>
      <c r="T417" s="7" t="s">
        <v>43</v>
      </c>
      <c r="U417" s="7" t="s">
        <v>1353</v>
      </c>
      <c r="V417" s="7" t="s">
        <v>78</v>
      </c>
      <c r="Y417" s="2" t="str">
        <f>HYPERLINK("https://hsdes.intel.com/resource/14013161300","14013161300")</f>
        <v>14013161300</v>
      </c>
    </row>
    <row r="418" spans="1:25" x14ac:dyDescent="0.3">
      <c r="A418" s="5" t="str">
        <f>HYPERLINK("https://hsdes.intel.com/resource/14013161304","14013161304")</f>
        <v>14013161304</v>
      </c>
      <c r="B418" s="7" t="s">
        <v>1354</v>
      </c>
      <c r="C418" s="7" t="s">
        <v>2013</v>
      </c>
      <c r="D418" s="7" t="s">
        <v>74</v>
      </c>
      <c r="E418" s="7" t="s">
        <v>18</v>
      </c>
      <c r="F418" s="7" t="s">
        <v>19</v>
      </c>
      <c r="G418" s="7" t="s">
        <v>2005</v>
      </c>
      <c r="J418" s="7" t="s">
        <v>2025</v>
      </c>
      <c r="L418" s="7" t="s">
        <v>2003</v>
      </c>
      <c r="M418" s="6">
        <v>44816</v>
      </c>
      <c r="O418" s="7" t="s">
        <v>30</v>
      </c>
      <c r="P418" s="7" t="s">
        <v>75</v>
      </c>
      <c r="Q418" s="7" t="s">
        <v>32</v>
      </c>
      <c r="R418" s="7" t="s">
        <v>23</v>
      </c>
      <c r="S418" s="7" t="s">
        <v>1355</v>
      </c>
      <c r="T418" s="7" t="s">
        <v>43</v>
      </c>
      <c r="U418" s="7" t="s">
        <v>1356</v>
      </c>
      <c r="V418" s="7" t="s">
        <v>78</v>
      </c>
      <c r="Y418" s="2" t="str">
        <f>HYPERLINK("https://hsdes.intel.com/resource/14013161304","14013161304")</f>
        <v>14013161304</v>
      </c>
    </row>
    <row r="419" spans="1:25" x14ac:dyDescent="0.3">
      <c r="A419" s="5" t="str">
        <f>HYPERLINK("https://hsdes.intel.com/resource/14013156871","14013156871")</f>
        <v>14013156871</v>
      </c>
      <c r="B419" s="7" t="s">
        <v>1357</v>
      </c>
      <c r="C419" s="7" t="s">
        <v>2010</v>
      </c>
      <c r="D419" s="7" t="s">
        <v>279</v>
      </c>
      <c r="E419" s="7" t="s">
        <v>18</v>
      </c>
      <c r="F419" s="7" t="s">
        <v>19</v>
      </c>
      <c r="G419" s="7" t="s">
        <v>2005</v>
      </c>
      <c r="H419" s="19"/>
      <c r="J419" s="7" t="s">
        <v>2020</v>
      </c>
      <c r="K419" s="6"/>
      <c r="M419" s="6">
        <v>44812</v>
      </c>
      <c r="O419" s="7" t="s">
        <v>30</v>
      </c>
      <c r="P419" s="7" t="s">
        <v>172</v>
      </c>
      <c r="Q419" s="7" t="s">
        <v>32</v>
      </c>
      <c r="R419" s="7" t="s">
        <v>23</v>
      </c>
      <c r="S419" s="7" t="s">
        <v>1358</v>
      </c>
      <c r="T419" s="7" t="s">
        <v>43</v>
      </c>
      <c r="U419" s="7" t="s">
        <v>1359</v>
      </c>
      <c r="V419" s="7" t="s">
        <v>282</v>
      </c>
      <c r="Y419" s="5" t="str">
        <f>HYPERLINK("https://hsdes.intel.com/resource/14013156871","14013156871")</f>
        <v>14013156871</v>
      </c>
    </row>
    <row r="420" spans="1:25" x14ac:dyDescent="0.3">
      <c r="A420" s="5" t="str">
        <f>HYPERLINK("https://hsdes.intel.com/resource/14013157576","14013157576")</f>
        <v>14013157576</v>
      </c>
      <c r="B420" s="7" t="s">
        <v>1360</v>
      </c>
      <c r="C420" s="7" t="s">
        <v>2010</v>
      </c>
      <c r="D420" s="7" t="s">
        <v>412</v>
      </c>
      <c r="E420" s="7" t="s">
        <v>18</v>
      </c>
      <c r="F420" s="7" t="s">
        <v>19</v>
      </c>
      <c r="G420" s="7" t="s">
        <v>2005</v>
      </c>
      <c r="J420" s="7" t="s">
        <v>2016</v>
      </c>
      <c r="M420" s="6">
        <v>44817</v>
      </c>
      <c r="O420" s="7" t="s">
        <v>30</v>
      </c>
      <c r="P420" s="7" t="s">
        <v>160</v>
      </c>
      <c r="Q420" s="7" t="s">
        <v>32</v>
      </c>
      <c r="R420" s="7" t="s">
        <v>23</v>
      </c>
      <c r="S420" s="7" t="s">
        <v>1361</v>
      </c>
      <c r="T420" s="7" t="s">
        <v>1231</v>
      </c>
      <c r="U420" s="7" t="s">
        <v>1362</v>
      </c>
      <c r="V420" s="7" t="s">
        <v>78</v>
      </c>
      <c r="Y420" s="2" t="str">
        <f>HYPERLINK("https://hsdes.intel.com/resource/14013157576","14013157576")</f>
        <v>14013157576</v>
      </c>
    </row>
    <row r="421" spans="1:25" x14ac:dyDescent="0.3">
      <c r="A421" s="5" t="str">
        <f>HYPERLINK("https://hsdes.intel.com/resource/14013185245","14013185245")</f>
        <v>14013185245</v>
      </c>
      <c r="B421" s="7" t="s">
        <v>1363</v>
      </c>
      <c r="C421" s="7" t="s">
        <v>2010</v>
      </c>
      <c r="D421" s="7" t="s">
        <v>541</v>
      </c>
      <c r="E421" s="7" t="s">
        <v>18</v>
      </c>
      <c r="F421" s="7" t="s">
        <v>19</v>
      </c>
      <c r="G421" s="7" t="s">
        <v>2005</v>
      </c>
      <c r="J421" s="7" t="s">
        <v>1996</v>
      </c>
      <c r="L421" s="7" t="s">
        <v>2015</v>
      </c>
      <c r="M421" s="6">
        <v>44811</v>
      </c>
      <c r="O421" s="7" t="s">
        <v>30</v>
      </c>
      <c r="P421" s="7" t="s">
        <v>183</v>
      </c>
      <c r="Q421" s="7" t="s">
        <v>32</v>
      </c>
      <c r="R421" s="7" t="s">
        <v>144</v>
      </c>
      <c r="S421" s="7" t="s">
        <v>1365</v>
      </c>
      <c r="T421" s="7" t="s">
        <v>288</v>
      </c>
      <c r="U421" s="7" t="s">
        <v>1366</v>
      </c>
      <c r="V421" s="7" t="s">
        <v>186</v>
      </c>
      <c r="Y421" s="2" t="str">
        <f>HYPERLINK("https://hsdes.intel.com/resource/14013185245","14013185245")</f>
        <v>14013185245</v>
      </c>
    </row>
    <row r="422" spans="1:25" x14ac:dyDescent="0.3">
      <c r="A422" s="5" t="str">
        <f>HYPERLINK("https://hsdes.intel.com/resource/14013185257","14013185257")</f>
        <v>14013185257</v>
      </c>
      <c r="B422" s="7" t="s">
        <v>1367</v>
      </c>
      <c r="C422" s="7" t="s">
        <v>2010</v>
      </c>
      <c r="D422" s="7" t="s">
        <v>541</v>
      </c>
      <c r="E422" s="7" t="s">
        <v>18</v>
      </c>
      <c r="F422" s="7" t="s">
        <v>19</v>
      </c>
      <c r="G422" s="7" t="s">
        <v>2005</v>
      </c>
      <c r="J422" s="7" t="s">
        <v>1996</v>
      </c>
      <c r="L422" s="7" t="s">
        <v>1364</v>
      </c>
      <c r="M422" s="6">
        <v>44811</v>
      </c>
      <c r="O422" s="7" t="s">
        <v>101</v>
      </c>
      <c r="P422" s="7" t="s">
        <v>183</v>
      </c>
      <c r="Q422" s="7" t="s">
        <v>32</v>
      </c>
      <c r="R422" s="7" t="s">
        <v>144</v>
      </c>
      <c r="S422" s="7" t="s">
        <v>1368</v>
      </c>
      <c r="T422" s="7" t="s">
        <v>288</v>
      </c>
      <c r="U422" s="7" t="s">
        <v>1369</v>
      </c>
      <c r="V422" s="7" t="s">
        <v>186</v>
      </c>
      <c r="Y422" s="2" t="str">
        <f>HYPERLINK("https://hsdes.intel.com/resource/14013185257","14013185257")</f>
        <v>14013185257</v>
      </c>
    </row>
    <row r="423" spans="1:25" x14ac:dyDescent="0.3">
      <c r="A423" s="5" t="str">
        <f>HYPERLINK("https://hsdes.intel.com/resource/14013175492","14013175492")</f>
        <v>14013175492</v>
      </c>
      <c r="B423" s="7" t="s">
        <v>1370</v>
      </c>
      <c r="C423" s="7" t="s">
        <v>2010</v>
      </c>
      <c r="D423" s="7" t="s">
        <v>541</v>
      </c>
      <c r="E423" s="7" t="s">
        <v>18</v>
      </c>
      <c r="F423" s="7" t="s">
        <v>19</v>
      </c>
      <c r="G423" s="7" t="s">
        <v>2005</v>
      </c>
      <c r="J423" s="7" t="s">
        <v>1996</v>
      </c>
      <c r="M423" s="6">
        <v>44811</v>
      </c>
      <c r="O423" s="7" t="s">
        <v>20</v>
      </c>
      <c r="P423" s="7" t="s">
        <v>183</v>
      </c>
      <c r="Q423" s="7" t="s">
        <v>32</v>
      </c>
      <c r="R423" s="7" t="s">
        <v>144</v>
      </c>
      <c r="S423" s="7" t="s">
        <v>1371</v>
      </c>
      <c r="T423" s="7" t="s">
        <v>288</v>
      </c>
      <c r="U423" s="7" t="s">
        <v>1372</v>
      </c>
      <c r="V423" s="7" t="s">
        <v>186</v>
      </c>
      <c r="Y423" s="2" t="str">
        <f>HYPERLINK("https://hsdes.intel.com/resource/14013175492","14013175492")</f>
        <v>14013175492</v>
      </c>
    </row>
    <row r="424" spans="1:25" x14ac:dyDescent="0.3">
      <c r="A424" s="5" t="str">
        <f>HYPERLINK("https://hsdes.intel.com/resource/22011834556","22011834556")</f>
        <v>22011834556</v>
      </c>
      <c r="B424" s="7" t="s">
        <v>1373</v>
      </c>
      <c r="C424" s="7" t="s">
        <v>2010</v>
      </c>
      <c r="D424" s="7" t="s">
        <v>541</v>
      </c>
      <c r="E424" s="7" t="s">
        <v>18</v>
      </c>
      <c r="F424" s="7" t="s">
        <v>19</v>
      </c>
      <c r="G424" s="7" t="s">
        <v>2005</v>
      </c>
      <c r="J424" s="7" t="s">
        <v>1996</v>
      </c>
      <c r="M424" s="6">
        <v>44812</v>
      </c>
      <c r="O424" s="7" t="s">
        <v>30</v>
      </c>
      <c r="P424" s="7" t="s">
        <v>183</v>
      </c>
      <c r="Q424" s="7" t="s">
        <v>32</v>
      </c>
      <c r="R424" s="7" t="s">
        <v>144</v>
      </c>
      <c r="S424" s="7" t="s">
        <v>1374</v>
      </c>
      <c r="T424" s="7" t="s">
        <v>174</v>
      </c>
      <c r="U424" s="7" t="s">
        <v>1375</v>
      </c>
      <c r="V424" s="7" t="s">
        <v>186</v>
      </c>
      <c r="Y424" s="2" t="str">
        <f>HYPERLINK("https://hsdes.intel.com/resource/22011834556","22011834556")</f>
        <v>22011834556</v>
      </c>
    </row>
    <row r="425" spans="1:25" x14ac:dyDescent="0.3">
      <c r="A425" s="5" t="str">
        <f>HYPERLINK("https://hsdes.intel.com/resource/16013815316","16013815316")</f>
        <v>16013815316</v>
      </c>
      <c r="B425" s="7" t="s">
        <v>1376</v>
      </c>
      <c r="C425" s="7" t="s">
        <v>2010</v>
      </c>
      <c r="D425" s="7" t="s">
        <v>412</v>
      </c>
      <c r="E425" s="7" t="s">
        <v>119</v>
      </c>
      <c r="F425" s="7" t="s">
        <v>19</v>
      </c>
      <c r="G425" s="7" t="s">
        <v>2005</v>
      </c>
      <c r="J425" s="7" t="s">
        <v>1996</v>
      </c>
      <c r="L425" s="7" t="s">
        <v>2015</v>
      </c>
      <c r="M425" s="6">
        <v>44813</v>
      </c>
      <c r="N425" s="6"/>
      <c r="O425" s="7" t="s">
        <v>30</v>
      </c>
      <c r="P425" s="7" t="s">
        <v>160</v>
      </c>
      <c r="Q425" s="7" t="s">
        <v>32</v>
      </c>
      <c r="R425" s="7" t="s">
        <v>144</v>
      </c>
      <c r="T425" s="7" t="s">
        <v>414</v>
      </c>
      <c r="U425" s="7" t="s">
        <v>1377</v>
      </c>
      <c r="Y425" s="2" t="str">
        <f>HYPERLINK("https://hsdes.intel.com/resource/16013815316","16013815316")</f>
        <v>16013815316</v>
      </c>
    </row>
    <row r="426" spans="1:25" x14ac:dyDescent="0.3">
      <c r="A426" s="2" t="str">
        <f>HYPERLINK("https://hsdes.intel.com/resource/14013184525","14013184525")</f>
        <v>14013184525</v>
      </c>
      <c r="B426" s="7" t="s">
        <v>1378</v>
      </c>
      <c r="C426" s="7" t="s">
        <v>2010</v>
      </c>
      <c r="D426" s="7" t="s">
        <v>135</v>
      </c>
      <c r="E426" s="7" t="s">
        <v>119</v>
      </c>
      <c r="F426" s="7" t="s">
        <v>19</v>
      </c>
      <c r="G426" s="7" t="s">
        <v>2005</v>
      </c>
      <c r="J426" s="7" t="s">
        <v>2014</v>
      </c>
      <c r="M426" s="6">
        <v>44811</v>
      </c>
      <c r="O426" s="7" t="s">
        <v>30</v>
      </c>
      <c r="P426" s="7" t="s">
        <v>75</v>
      </c>
      <c r="Q426" s="7" t="s">
        <v>22</v>
      </c>
      <c r="R426" s="7" t="s">
        <v>23</v>
      </c>
      <c r="S426" s="7" t="s">
        <v>1379</v>
      </c>
      <c r="T426" s="7" t="s">
        <v>137</v>
      </c>
      <c r="U426" s="7" t="s">
        <v>1380</v>
      </c>
      <c r="V426" s="7" t="s">
        <v>78</v>
      </c>
      <c r="Y426" s="2" t="str">
        <f>HYPERLINK("https://hsdes.intel.com/resource/14013184525","14013184525")</f>
        <v>14013184525</v>
      </c>
    </row>
    <row r="427" spans="1:25" x14ac:dyDescent="0.3">
      <c r="A427" s="5" t="str">
        <f>HYPERLINK("https://hsdes.intel.com/resource/14013161879","14013161879")</f>
        <v>14013161879</v>
      </c>
      <c r="B427" s="7" t="s">
        <v>1381</v>
      </c>
      <c r="C427" s="7" t="s">
        <v>2010</v>
      </c>
      <c r="D427" s="7" t="s">
        <v>17</v>
      </c>
      <c r="E427" s="7" t="s">
        <v>18</v>
      </c>
      <c r="F427" s="7" t="s">
        <v>19</v>
      </c>
      <c r="G427" s="7" t="s">
        <v>2005</v>
      </c>
      <c r="H427" s="19"/>
      <c r="J427" s="7" t="s">
        <v>1997</v>
      </c>
      <c r="M427" s="6">
        <v>44813</v>
      </c>
      <c r="O427" s="7" t="s">
        <v>101</v>
      </c>
      <c r="P427" s="7" t="s">
        <v>21</v>
      </c>
      <c r="Q427" s="7" t="s">
        <v>32</v>
      </c>
      <c r="R427" s="7" t="s">
        <v>144</v>
      </c>
      <c r="S427" s="7" t="s">
        <v>1382</v>
      </c>
      <c r="T427" s="7" t="s">
        <v>103</v>
      </c>
      <c r="U427" s="7" t="s">
        <v>1383</v>
      </c>
      <c r="V427" s="7" t="s">
        <v>27</v>
      </c>
      <c r="Y427" s="2" t="str">
        <f>HYPERLINK("https://hsdes.intel.com/resource/14013161879","14013161879")</f>
        <v>14013161879</v>
      </c>
    </row>
    <row r="428" spans="1:25" x14ac:dyDescent="0.3">
      <c r="A428" s="5" t="str">
        <f>HYPERLINK("https://hsdes.intel.com/resource/14013158813","14013158813")</f>
        <v>14013158813</v>
      </c>
      <c r="B428" s="7" t="s">
        <v>1384</v>
      </c>
      <c r="C428" s="7" t="s">
        <v>2010</v>
      </c>
      <c r="D428" s="7" t="s">
        <v>17</v>
      </c>
      <c r="E428" s="7" t="s">
        <v>18</v>
      </c>
      <c r="F428" s="7" t="s">
        <v>19</v>
      </c>
      <c r="G428" s="7" t="s">
        <v>2005</v>
      </c>
      <c r="H428" s="19"/>
      <c r="J428" s="7" t="s">
        <v>1997</v>
      </c>
      <c r="L428" s="7" t="s">
        <v>1971</v>
      </c>
      <c r="M428" s="6">
        <v>44813</v>
      </c>
      <c r="O428" s="7" t="s">
        <v>101</v>
      </c>
      <c r="P428" s="7" t="s">
        <v>21</v>
      </c>
      <c r="Q428" s="7" t="s">
        <v>32</v>
      </c>
      <c r="R428" s="7" t="s">
        <v>23</v>
      </c>
      <c r="S428" s="7" t="s">
        <v>1385</v>
      </c>
      <c r="T428" s="7" t="s">
        <v>103</v>
      </c>
      <c r="U428" s="7" t="s">
        <v>1386</v>
      </c>
      <c r="V428" s="7" t="s">
        <v>27</v>
      </c>
      <c r="Y428" s="2" t="str">
        <f>HYPERLINK("https://hsdes.intel.com/resource/14013158813","14013158813")</f>
        <v>14013158813</v>
      </c>
    </row>
    <row r="429" spans="1:25" x14ac:dyDescent="0.3">
      <c r="A429" s="5" t="str">
        <f>HYPERLINK("https://hsdes.intel.com/resource/14013175215","14013175215")</f>
        <v>14013175215</v>
      </c>
      <c r="B429" s="19" t="s">
        <v>1387</v>
      </c>
      <c r="C429" s="7" t="s">
        <v>2010</v>
      </c>
      <c r="D429" s="7" t="s">
        <v>541</v>
      </c>
      <c r="E429" s="7" t="s">
        <v>18</v>
      </c>
      <c r="F429" s="7" t="s">
        <v>19</v>
      </c>
      <c r="G429" s="7" t="s">
        <v>2005</v>
      </c>
      <c r="J429" s="7" t="s">
        <v>1997</v>
      </c>
      <c r="L429" s="7" t="s">
        <v>1967</v>
      </c>
      <c r="M429" s="6">
        <v>44816</v>
      </c>
      <c r="O429" s="7" t="s">
        <v>30</v>
      </c>
      <c r="P429" s="7" t="s">
        <v>183</v>
      </c>
      <c r="Q429" s="7" t="s">
        <v>32</v>
      </c>
      <c r="R429" s="7" t="s">
        <v>144</v>
      </c>
      <c r="S429" s="7" t="s">
        <v>1388</v>
      </c>
      <c r="T429" s="7" t="s">
        <v>174</v>
      </c>
      <c r="U429" s="7" t="s">
        <v>1389</v>
      </c>
      <c r="V429" s="7" t="s">
        <v>186</v>
      </c>
      <c r="Y429" s="2" t="str">
        <f>HYPERLINK("https://hsdes.intel.com/resource/14013175215","14013175215")</f>
        <v>14013175215</v>
      </c>
    </row>
    <row r="430" spans="1:25" x14ac:dyDescent="0.3">
      <c r="A430" s="5" t="str">
        <f>HYPERLINK("https://hsdes.intel.com/resource/14013179157","14013179157")</f>
        <v>14013179157</v>
      </c>
      <c r="B430" s="19" t="s">
        <v>1387</v>
      </c>
      <c r="C430" s="7" t="s">
        <v>2010</v>
      </c>
      <c r="D430" s="7" t="s">
        <v>234</v>
      </c>
      <c r="E430" s="7" t="s">
        <v>18</v>
      </c>
      <c r="F430" s="7" t="s">
        <v>19</v>
      </c>
      <c r="G430" s="7" t="s">
        <v>2005</v>
      </c>
      <c r="J430" s="7" t="s">
        <v>1997</v>
      </c>
      <c r="M430" s="6">
        <v>44816</v>
      </c>
      <c r="O430" s="7" t="s">
        <v>20</v>
      </c>
      <c r="P430" s="7" t="s">
        <v>183</v>
      </c>
      <c r="Q430" s="7" t="s">
        <v>32</v>
      </c>
      <c r="R430" s="7" t="s">
        <v>144</v>
      </c>
      <c r="S430" s="7" t="s">
        <v>1390</v>
      </c>
      <c r="T430" s="7" t="s">
        <v>240</v>
      </c>
      <c r="U430" s="7" t="s">
        <v>1391</v>
      </c>
      <c r="V430" s="7" t="s">
        <v>186</v>
      </c>
      <c r="Y430" s="2" t="str">
        <f>HYPERLINK("https://hsdes.intel.com/resource/14013179157","14013179157")</f>
        <v>14013179157</v>
      </c>
    </row>
    <row r="431" spans="1:25" x14ac:dyDescent="0.3">
      <c r="A431" s="5" t="str">
        <f>HYPERLINK("https://hsdes.intel.com/resource/14013159842","14013159842")</f>
        <v>14013159842</v>
      </c>
      <c r="B431" s="7" t="s">
        <v>1392</v>
      </c>
      <c r="C431" s="7" t="s">
        <v>2013</v>
      </c>
      <c r="D431" s="7" t="s">
        <v>279</v>
      </c>
      <c r="E431" s="7" t="s">
        <v>18</v>
      </c>
      <c r="F431" s="7" t="s">
        <v>19</v>
      </c>
      <c r="G431" s="7" t="s">
        <v>2005</v>
      </c>
      <c r="J431" s="7" t="s">
        <v>2006</v>
      </c>
      <c r="M431" s="6">
        <v>44811</v>
      </c>
      <c r="O431" s="7" t="s">
        <v>30</v>
      </c>
      <c r="P431" s="7" t="s">
        <v>172</v>
      </c>
      <c r="Q431" s="7" t="s">
        <v>32</v>
      </c>
      <c r="R431" s="7" t="s">
        <v>23</v>
      </c>
      <c r="S431" s="7" t="s">
        <v>1393</v>
      </c>
      <c r="T431" s="7" t="s">
        <v>43</v>
      </c>
      <c r="U431" s="7" t="s">
        <v>1394</v>
      </c>
      <c r="V431" s="7" t="s">
        <v>282</v>
      </c>
      <c r="Y431" s="2" t="str">
        <f>HYPERLINK("https://hsdes.intel.com/resource/14013159842","14013159842")</f>
        <v>14013159842</v>
      </c>
    </row>
    <row r="432" spans="1:25" x14ac:dyDescent="0.3">
      <c r="A432" s="5" t="str">
        <f>HYPERLINK("https://hsdes.intel.com/resource/14013172855","14013172855")</f>
        <v>14013172855</v>
      </c>
      <c r="B432" s="7" t="s">
        <v>1395</v>
      </c>
      <c r="C432" s="7" t="s">
        <v>2010</v>
      </c>
      <c r="D432" s="7" t="s">
        <v>135</v>
      </c>
      <c r="E432" s="7" t="s">
        <v>18</v>
      </c>
      <c r="F432" s="7" t="s">
        <v>19</v>
      </c>
      <c r="G432" s="7" t="s">
        <v>2005</v>
      </c>
      <c r="J432" s="7" t="s">
        <v>1996</v>
      </c>
      <c r="M432" s="6">
        <v>44816</v>
      </c>
      <c r="O432" s="7" t="s">
        <v>30</v>
      </c>
      <c r="P432" s="7" t="s">
        <v>21</v>
      </c>
      <c r="Q432" s="7" t="s">
        <v>32</v>
      </c>
      <c r="R432" s="7" t="s">
        <v>23</v>
      </c>
      <c r="S432" s="7" t="s">
        <v>1396</v>
      </c>
      <c r="T432" s="7" t="s">
        <v>466</v>
      </c>
      <c r="U432" s="7" t="s">
        <v>1397</v>
      </c>
      <c r="V432" s="7" t="s">
        <v>169</v>
      </c>
      <c r="Y432" s="2" t="str">
        <f>HYPERLINK("https://hsdes.intel.com/resource/14013172855","14013172855")</f>
        <v>14013172855</v>
      </c>
    </row>
    <row r="433" spans="1:25" x14ac:dyDescent="0.3">
      <c r="A433" s="2" t="str">
        <f>HYPERLINK("https://hsdes.intel.com/resource/14013173137","14013173137")</f>
        <v>14013173137</v>
      </c>
      <c r="B433" s="7" t="s">
        <v>1398</v>
      </c>
      <c r="C433" s="7" t="s">
        <v>2013</v>
      </c>
      <c r="D433" s="7" t="s">
        <v>238</v>
      </c>
      <c r="E433" s="7" t="s">
        <v>119</v>
      </c>
      <c r="F433" s="7" t="s">
        <v>19</v>
      </c>
      <c r="G433" s="7" t="s">
        <v>2005</v>
      </c>
      <c r="J433" s="7" t="s">
        <v>2016</v>
      </c>
      <c r="L433" s="7" t="s">
        <v>1991</v>
      </c>
      <c r="M433" s="6">
        <v>44816</v>
      </c>
      <c r="N433" s="6"/>
      <c r="O433" s="7" t="s">
        <v>30</v>
      </c>
      <c r="P433" s="7" t="s">
        <v>21</v>
      </c>
      <c r="Q433" s="7" t="s">
        <v>32</v>
      </c>
      <c r="R433" s="7" t="s">
        <v>23</v>
      </c>
      <c r="S433" s="7" t="s">
        <v>1399</v>
      </c>
      <c r="T433" s="7" t="s">
        <v>240</v>
      </c>
      <c r="U433" s="7" t="s">
        <v>1400</v>
      </c>
      <c r="V433" s="7" t="s">
        <v>176</v>
      </c>
      <c r="Y433" s="2" t="str">
        <f>HYPERLINK("https://hsdes.intel.com/resource/14013173137","14013173137")</f>
        <v>14013173137</v>
      </c>
    </row>
    <row r="434" spans="1:25" x14ac:dyDescent="0.3">
      <c r="A434" s="2" t="str">
        <f>HYPERLINK("https://hsdes.intel.com/resource/14013173122","14013173122")</f>
        <v>14013173122</v>
      </c>
      <c r="B434" s="7" t="s">
        <v>1401</v>
      </c>
      <c r="C434" s="7" t="s">
        <v>2013</v>
      </c>
      <c r="D434" s="7" t="s">
        <v>135</v>
      </c>
      <c r="E434" s="7" t="s">
        <v>119</v>
      </c>
      <c r="F434" s="7" t="s">
        <v>19</v>
      </c>
      <c r="G434" s="7" t="s">
        <v>2005</v>
      </c>
      <c r="J434" s="7" t="s">
        <v>2011</v>
      </c>
      <c r="M434" s="6">
        <v>44812</v>
      </c>
      <c r="O434" s="7" t="s">
        <v>30</v>
      </c>
      <c r="P434" s="7" t="s">
        <v>75</v>
      </c>
      <c r="Q434" s="7" t="s">
        <v>32</v>
      </c>
      <c r="R434" s="7" t="s">
        <v>144</v>
      </c>
      <c r="S434" s="7" t="s">
        <v>1402</v>
      </c>
      <c r="T434" s="7" t="s">
        <v>202</v>
      </c>
      <c r="U434" s="7" t="s">
        <v>1403</v>
      </c>
      <c r="V434" s="7" t="s">
        <v>176</v>
      </c>
      <c r="Y434" s="2" t="str">
        <f>HYPERLINK("https://hsdes.intel.com/resource/14013173122","14013173122")</f>
        <v>14013173122</v>
      </c>
    </row>
    <row r="435" spans="1:25" x14ac:dyDescent="0.3">
      <c r="A435" s="2" t="str">
        <f>HYPERLINK("https://hsdes.intel.com/resource/14013185822","14013185822")</f>
        <v>14013185822</v>
      </c>
      <c r="B435" s="7" t="s">
        <v>1404</v>
      </c>
      <c r="C435" s="7" t="s">
        <v>2013</v>
      </c>
      <c r="D435" s="7" t="s">
        <v>159</v>
      </c>
      <c r="E435" s="7" t="s">
        <v>18</v>
      </c>
      <c r="F435" s="7" t="s">
        <v>19</v>
      </c>
      <c r="G435" s="7" t="s">
        <v>2005</v>
      </c>
      <c r="J435" s="7" t="s">
        <v>2016</v>
      </c>
      <c r="M435" s="6">
        <v>44811</v>
      </c>
      <c r="O435" s="7" t="s">
        <v>101</v>
      </c>
      <c r="P435" s="7" t="s">
        <v>160</v>
      </c>
      <c r="Q435" s="7" t="s">
        <v>22</v>
      </c>
      <c r="R435" s="7" t="s">
        <v>23</v>
      </c>
      <c r="S435" s="7" t="s">
        <v>1405</v>
      </c>
      <c r="T435" s="7" t="s">
        <v>202</v>
      </c>
      <c r="U435" s="7" t="s">
        <v>1406</v>
      </c>
      <c r="V435" s="7" t="s">
        <v>163</v>
      </c>
      <c r="Y435" s="2" t="str">
        <f>HYPERLINK("https://hsdes.intel.com/resource/14013185822","14013185822")</f>
        <v>14013185822</v>
      </c>
    </row>
    <row r="436" spans="1:25" x14ac:dyDescent="0.3">
      <c r="A436" s="2" t="str">
        <f>HYPERLINK("https://hsdes.intel.com/resource/14013177761","14013177761")</f>
        <v>14013177761</v>
      </c>
      <c r="B436" s="7" t="s">
        <v>1407</v>
      </c>
      <c r="C436" s="7" t="s">
        <v>2010</v>
      </c>
      <c r="D436" s="7" t="s">
        <v>171</v>
      </c>
      <c r="E436" s="7" t="s">
        <v>18</v>
      </c>
      <c r="F436" s="7" t="s">
        <v>19</v>
      </c>
      <c r="G436" s="7" t="s">
        <v>2005</v>
      </c>
      <c r="H436" s="19"/>
      <c r="J436" s="7" t="s">
        <v>2025</v>
      </c>
      <c r="M436" s="6">
        <v>44816</v>
      </c>
      <c r="O436" s="7" t="s">
        <v>30</v>
      </c>
      <c r="P436" s="7" t="s">
        <v>172</v>
      </c>
      <c r="Q436" s="7" t="s">
        <v>32</v>
      </c>
      <c r="R436" s="7" t="s">
        <v>144</v>
      </c>
      <c r="S436" s="7" t="s">
        <v>1408</v>
      </c>
      <c r="T436" s="7" t="s">
        <v>1409</v>
      </c>
      <c r="U436" s="7" t="s">
        <v>1410</v>
      </c>
      <c r="V436" s="7" t="s">
        <v>176</v>
      </c>
      <c r="Y436" s="2" t="str">
        <f>HYPERLINK("https://hsdes.intel.com/resource/14013177761","14013177761")</f>
        <v>14013177761</v>
      </c>
    </row>
    <row r="437" spans="1:25" x14ac:dyDescent="0.3">
      <c r="A437" s="2" t="str">
        <f>HYPERLINK("https://hsdes.intel.com/resource/14013176969","14013176969")</f>
        <v>14013176969</v>
      </c>
      <c r="B437" s="7" t="s">
        <v>1411</v>
      </c>
      <c r="C437" s="7" t="s">
        <v>2010</v>
      </c>
      <c r="D437" s="7" t="s">
        <v>171</v>
      </c>
      <c r="E437" s="7" t="s">
        <v>119</v>
      </c>
      <c r="F437" s="7" t="s">
        <v>19</v>
      </c>
      <c r="G437" s="7" t="s">
        <v>2005</v>
      </c>
      <c r="H437" s="28"/>
      <c r="J437" s="7" t="s">
        <v>2016</v>
      </c>
      <c r="M437" s="6">
        <v>44817</v>
      </c>
      <c r="O437" s="7" t="s">
        <v>20</v>
      </c>
      <c r="P437" s="7" t="s">
        <v>172</v>
      </c>
      <c r="Q437" s="7" t="s">
        <v>32</v>
      </c>
      <c r="R437" s="7" t="s">
        <v>23</v>
      </c>
      <c r="S437" s="7" t="s">
        <v>1412</v>
      </c>
      <c r="T437" s="7" t="s">
        <v>202</v>
      </c>
      <c r="U437" s="7" t="s">
        <v>1413</v>
      </c>
      <c r="V437" s="7" t="s">
        <v>176</v>
      </c>
      <c r="Y437" s="2" t="str">
        <f>HYPERLINK("https://hsdes.intel.com/resource/14013176969","14013176969")</f>
        <v>14013176969</v>
      </c>
    </row>
    <row r="438" spans="1:25" x14ac:dyDescent="0.3">
      <c r="A438" s="2" t="str">
        <f>HYPERLINK("https://hsdes.intel.com/resource/14013176972","14013176972")</f>
        <v>14013176972</v>
      </c>
      <c r="B438" s="7" t="s">
        <v>1414</v>
      </c>
      <c r="C438" s="7" t="s">
        <v>2010</v>
      </c>
      <c r="D438" s="7" t="s">
        <v>171</v>
      </c>
      <c r="E438" s="7" t="s">
        <v>119</v>
      </c>
      <c r="F438" s="7" t="s">
        <v>19</v>
      </c>
      <c r="G438" s="7" t="s">
        <v>2005</v>
      </c>
      <c r="H438" s="28"/>
      <c r="J438" s="7" t="s">
        <v>2016</v>
      </c>
      <c r="M438" s="6">
        <v>44817</v>
      </c>
      <c r="O438" s="7" t="s">
        <v>101</v>
      </c>
      <c r="P438" s="7" t="s">
        <v>172</v>
      </c>
      <c r="Q438" s="7" t="s">
        <v>32</v>
      </c>
      <c r="R438" s="7" t="s">
        <v>23</v>
      </c>
      <c r="S438" s="7" t="s">
        <v>1415</v>
      </c>
      <c r="T438" s="7" t="s">
        <v>202</v>
      </c>
      <c r="U438" s="7" t="s">
        <v>1416</v>
      </c>
      <c r="V438" s="7" t="s">
        <v>176</v>
      </c>
      <c r="Y438" s="2" t="str">
        <f>HYPERLINK("https://hsdes.intel.com/resource/14013176972","14013176972")</f>
        <v>14013176972</v>
      </c>
    </row>
    <row r="439" spans="1:25" x14ac:dyDescent="0.3">
      <c r="A439" s="5" t="str">
        <f>HYPERLINK("https://hsdes.intel.com/resource/14013165299","14013165299")</f>
        <v>14013165299</v>
      </c>
      <c r="B439" s="7" t="s">
        <v>1417</v>
      </c>
      <c r="C439" s="7" t="s">
        <v>2013</v>
      </c>
      <c r="D439" s="7" t="s">
        <v>279</v>
      </c>
      <c r="E439" s="7" t="s">
        <v>18</v>
      </c>
      <c r="F439" s="7" t="s">
        <v>19</v>
      </c>
      <c r="G439" s="7" t="s">
        <v>2005</v>
      </c>
      <c r="J439" s="7" t="s">
        <v>2006</v>
      </c>
      <c r="M439" s="6">
        <v>44811</v>
      </c>
      <c r="O439" s="7" t="s">
        <v>30</v>
      </c>
      <c r="P439" s="7" t="s">
        <v>172</v>
      </c>
      <c r="Q439" s="7" t="s">
        <v>32</v>
      </c>
      <c r="R439" s="7" t="s">
        <v>23</v>
      </c>
      <c r="S439" s="7" t="s">
        <v>1418</v>
      </c>
      <c r="T439" s="7" t="s">
        <v>441</v>
      </c>
      <c r="U439" s="7" t="s">
        <v>1419</v>
      </c>
      <c r="V439" s="7" t="s">
        <v>282</v>
      </c>
      <c r="Y439" s="2" t="str">
        <f>HYPERLINK("https://hsdes.intel.com/resource/14013165299","14013165299")</f>
        <v>14013165299</v>
      </c>
    </row>
    <row r="440" spans="1:25" x14ac:dyDescent="0.3">
      <c r="A440" s="21">
        <v>14013160122</v>
      </c>
      <c r="B440" s="7" t="s">
        <v>2000</v>
      </c>
      <c r="C440" s="7" t="s">
        <v>2013</v>
      </c>
      <c r="D440" s="7" t="s">
        <v>29</v>
      </c>
      <c r="E440" s="7" t="s">
        <v>18</v>
      </c>
      <c r="F440" s="7" t="s">
        <v>19</v>
      </c>
      <c r="G440" s="7" t="s">
        <v>2005</v>
      </c>
      <c r="J440" s="7" t="s">
        <v>1996</v>
      </c>
      <c r="M440" s="6">
        <v>44812</v>
      </c>
      <c r="O440" s="7" t="s">
        <v>101</v>
      </c>
      <c r="P440" s="7" t="s">
        <v>31</v>
      </c>
      <c r="Q440" s="7" t="s">
        <v>32</v>
      </c>
      <c r="R440" s="7" t="s">
        <v>23</v>
      </c>
      <c r="S440" s="7" t="s">
        <v>1420</v>
      </c>
      <c r="T440" s="7" t="s">
        <v>202</v>
      </c>
      <c r="U440" s="7" t="s">
        <v>1421</v>
      </c>
      <c r="V440" s="7" t="s">
        <v>36</v>
      </c>
      <c r="Y440" s="21">
        <v>14013160122</v>
      </c>
    </row>
    <row r="441" spans="1:25" x14ac:dyDescent="0.3">
      <c r="A441" s="5" t="str">
        <f>HYPERLINK("https://hsdes.intel.com/resource/14013160745","14013160745")</f>
        <v>14013160745</v>
      </c>
      <c r="B441" s="7" t="s">
        <v>1422</v>
      </c>
      <c r="C441" s="7" t="s">
        <v>2013</v>
      </c>
      <c r="D441" s="7" t="s">
        <v>29</v>
      </c>
      <c r="E441" s="7" t="s">
        <v>18</v>
      </c>
      <c r="F441" s="7" t="s">
        <v>19</v>
      </c>
      <c r="G441" s="7" t="s">
        <v>2005</v>
      </c>
      <c r="J441" s="7" t="s">
        <v>1996</v>
      </c>
      <c r="M441" s="6">
        <v>44812</v>
      </c>
      <c r="O441" s="7" t="s">
        <v>30</v>
      </c>
      <c r="P441" s="7" t="s">
        <v>31</v>
      </c>
      <c r="Q441" s="7" t="s">
        <v>32</v>
      </c>
      <c r="R441" s="7" t="s">
        <v>23</v>
      </c>
      <c r="S441" s="7" t="s">
        <v>1423</v>
      </c>
      <c r="T441" s="7" t="s">
        <v>202</v>
      </c>
      <c r="U441" s="7" t="s">
        <v>1424</v>
      </c>
      <c r="V441" s="7" t="s">
        <v>36</v>
      </c>
      <c r="Y441" s="2" t="str">
        <f>HYPERLINK("https://hsdes.intel.com/resource/14013160745","14013160745")</f>
        <v>14013160745</v>
      </c>
    </row>
    <row r="442" spans="1:25" x14ac:dyDescent="0.3">
      <c r="A442" s="5" t="str">
        <f>HYPERLINK("https://hsdes.intel.com/resource/14013160932","14013160932")</f>
        <v>14013160932</v>
      </c>
      <c r="B442" s="7" t="s">
        <v>1425</v>
      </c>
      <c r="C442" s="7" t="s">
        <v>2010</v>
      </c>
      <c r="D442" s="7" t="s">
        <v>271</v>
      </c>
      <c r="E442" s="7" t="s">
        <v>18</v>
      </c>
      <c r="F442" s="7" t="s">
        <v>19</v>
      </c>
      <c r="G442" s="7" t="s">
        <v>2005</v>
      </c>
      <c r="J442" s="7" t="s">
        <v>2031</v>
      </c>
      <c r="M442" s="6">
        <v>44816</v>
      </c>
      <c r="O442" s="7" t="s">
        <v>101</v>
      </c>
      <c r="P442" s="7" t="s">
        <v>75</v>
      </c>
      <c r="Q442" s="7" t="s">
        <v>32</v>
      </c>
      <c r="R442" s="7" t="s">
        <v>23</v>
      </c>
      <c r="S442" s="7" t="s">
        <v>1426</v>
      </c>
      <c r="T442" s="7" t="s">
        <v>1283</v>
      </c>
      <c r="U442" s="7" t="s">
        <v>1427</v>
      </c>
      <c r="V442" s="7" t="s">
        <v>274</v>
      </c>
      <c r="Y442" s="2" t="str">
        <f>HYPERLINK("https://hsdes.intel.com/resource/14013160932","14013160932")</f>
        <v>14013160932</v>
      </c>
    </row>
    <row r="443" spans="1:25" x14ac:dyDescent="0.3">
      <c r="A443" s="5" t="str">
        <f>HYPERLINK("https://hsdes.intel.com/resource/16014845759","16014845759")</f>
        <v>16014845759</v>
      </c>
      <c r="B443" s="7" t="s">
        <v>1428</v>
      </c>
      <c r="C443" s="7" t="s">
        <v>2010</v>
      </c>
      <c r="D443" s="7" t="s">
        <v>412</v>
      </c>
      <c r="E443" s="7" t="s">
        <v>18</v>
      </c>
      <c r="F443" s="7" t="s">
        <v>19</v>
      </c>
      <c r="G443" s="7" t="s">
        <v>2005</v>
      </c>
      <c r="H443" s="28"/>
      <c r="J443" s="7" t="s">
        <v>1996</v>
      </c>
      <c r="M443" s="6">
        <v>44817</v>
      </c>
      <c r="O443" s="7" t="s">
        <v>20</v>
      </c>
      <c r="P443" s="7" t="s">
        <v>160</v>
      </c>
      <c r="Q443" s="7" t="s">
        <v>32</v>
      </c>
      <c r="R443" s="7" t="s">
        <v>144</v>
      </c>
      <c r="T443" s="7" t="s">
        <v>414</v>
      </c>
      <c r="U443" s="7" t="s">
        <v>1429</v>
      </c>
      <c r="Y443" s="2" t="str">
        <f>HYPERLINK("https://hsdes.intel.com/resource/16014845759","16014845759")</f>
        <v>16014845759</v>
      </c>
    </row>
    <row r="444" spans="1:25" x14ac:dyDescent="0.3">
      <c r="A444" s="2" t="str">
        <f>HYPERLINK("https://hsdes.intel.com/resource/14013162433","14013162433")</f>
        <v>14013162433</v>
      </c>
      <c r="B444" s="7" t="s">
        <v>1430</v>
      </c>
      <c r="C444" s="7" t="s">
        <v>2010</v>
      </c>
      <c r="D444" s="7" t="s">
        <v>263</v>
      </c>
      <c r="E444" s="7" t="s">
        <v>18</v>
      </c>
      <c r="F444" s="7" t="s">
        <v>19</v>
      </c>
      <c r="G444" s="7" t="s">
        <v>2005</v>
      </c>
      <c r="H444" s="19"/>
      <c r="J444" s="7" t="s">
        <v>2011</v>
      </c>
      <c r="M444" s="6">
        <v>44811</v>
      </c>
      <c r="O444" s="7" t="s">
        <v>30</v>
      </c>
      <c r="P444" s="7" t="s">
        <v>31</v>
      </c>
      <c r="Q444" s="7" t="s">
        <v>32</v>
      </c>
      <c r="R444" s="7" t="s">
        <v>144</v>
      </c>
      <c r="S444" s="7" t="s">
        <v>1431</v>
      </c>
      <c r="T444" s="7" t="s">
        <v>240</v>
      </c>
      <c r="U444" s="7" t="s">
        <v>1432</v>
      </c>
      <c r="V444" s="7" t="s">
        <v>266</v>
      </c>
      <c r="Y444" s="2" t="str">
        <f>HYPERLINK("https://hsdes.intel.com/resource/14013162433","14013162433")</f>
        <v>14013162433</v>
      </c>
    </row>
    <row r="445" spans="1:25" x14ac:dyDescent="0.3">
      <c r="A445" s="2" t="str">
        <f>HYPERLINK("https://hsdes.intel.com/resource/14013162422","14013162422")</f>
        <v>14013162422</v>
      </c>
      <c r="B445" s="7" t="s">
        <v>1433</v>
      </c>
      <c r="C445" s="7" t="s">
        <v>2010</v>
      </c>
      <c r="D445" s="7" t="s">
        <v>263</v>
      </c>
      <c r="E445" s="7" t="s">
        <v>18</v>
      </c>
      <c r="F445" s="7" t="s">
        <v>19</v>
      </c>
      <c r="G445" s="7" t="s">
        <v>2005</v>
      </c>
      <c r="H445" s="19"/>
      <c r="J445" s="7" t="s">
        <v>2011</v>
      </c>
      <c r="M445" s="6">
        <v>44811</v>
      </c>
      <c r="O445" s="7" t="s">
        <v>30</v>
      </c>
      <c r="P445" s="7" t="s">
        <v>31</v>
      </c>
      <c r="Q445" s="7" t="s">
        <v>32</v>
      </c>
      <c r="R445" s="7" t="s">
        <v>144</v>
      </c>
      <c r="S445" s="7" t="s">
        <v>1434</v>
      </c>
      <c r="T445" s="7" t="s">
        <v>240</v>
      </c>
      <c r="U445" s="7" t="s">
        <v>1435</v>
      </c>
      <c r="V445" s="7" t="s">
        <v>266</v>
      </c>
      <c r="Y445" s="2" t="str">
        <f>HYPERLINK("https://hsdes.intel.com/resource/14013162422","14013162422")</f>
        <v>14013162422</v>
      </c>
    </row>
    <row r="446" spans="1:25" x14ac:dyDescent="0.3">
      <c r="A446" s="2" t="str">
        <f>HYPERLINK("https://hsdes.intel.com/resource/14013159180","14013159180")</f>
        <v>14013159180</v>
      </c>
      <c r="B446" s="7" t="s">
        <v>1436</v>
      </c>
      <c r="C446" s="7" t="s">
        <v>2010</v>
      </c>
      <c r="D446" s="7" t="s">
        <v>17</v>
      </c>
      <c r="E446" s="7" t="s">
        <v>18</v>
      </c>
      <c r="F446" s="7" t="s">
        <v>19</v>
      </c>
      <c r="G446" s="7" t="s">
        <v>2005</v>
      </c>
      <c r="J446" s="7" t="s">
        <v>1997</v>
      </c>
      <c r="M446" s="6">
        <v>44812</v>
      </c>
      <c r="O446" s="7" t="s">
        <v>101</v>
      </c>
      <c r="P446" s="7" t="s">
        <v>21</v>
      </c>
      <c r="Q446" s="7" t="s">
        <v>32</v>
      </c>
      <c r="R446" s="7" t="s">
        <v>144</v>
      </c>
      <c r="S446" s="7" t="s">
        <v>1437</v>
      </c>
      <c r="T446" s="7" t="s">
        <v>25</v>
      </c>
      <c r="U446" s="7" t="s">
        <v>1438</v>
      </c>
      <c r="V446" s="7" t="s">
        <v>27</v>
      </c>
      <c r="Y446" s="2" t="str">
        <f>HYPERLINK("https://hsdes.intel.com/resource/14013159180","14013159180")</f>
        <v>14013159180</v>
      </c>
    </row>
    <row r="447" spans="1:25" x14ac:dyDescent="0.3">
      <c r="A447" s="2" t="str">
        <f>HYPERLINK("https://hsdes.intel.com/resource/14013182314","14013182314")</f>
        <v>14013182314</v>
      </c>
      <c r="B447" s="7" t="s">
        <v>1439</v>
      </c>
      <c r="C447" s="7" t="s">
        <v>2013</v>
      </c>
      <c r="D447" s="7" t="s">
        <v>253</v>
      </c>
      <c r="E447" s="7" t="s">
        <v>18</v>
      </c>
      <c r="F447" s="7" t="s">
        <v>19</v>
      </c>
      <c r="G447" s="7" t="s">
        <v>2005</v>
      </c>
      <c r="J447" s="7" t="s">
        <v>2016</v>
      </c>
      <c r="M447" s="6">
        <v>44811</v>
      </c>
      <c r="O447" s="7" t="s">
        <v>30</v>
      </c>
      <c r="P447" s="7" t="s">
        <v>160</v>
      </c>
      <c r="Q447" s="7" t="s">
        <v>32</v>
      </c>
      <c r="R447" s="7" t="s">
        <v>23</v>
      </c>
      <c r="S447" s="7" t="s">
        <v>1440</v>
      </c>
      <c r="T447" s="7" t="s">
        <v>321</v>
      </c>
      <c r="U447" s="7" t="s">
        <v>1441</v>
      </c>
      <c r="V447" s="7" t="s">
        <v>163</v>
      </c>
      <c r="Y447" s="2" t="str">
        <f>HYPERLINK("https://hsdes.intel.com/resource/14013182314","14013182314")</f>
        <v>14013182314</v>
      </c>
    </row>
    <row r="448" spans="1:25" x14ac:dyDescent="0.3">
      <c r="A448" s="2" t="str">
        <f>HYPERLINK("https://hsdes.intel.com/resource/14013169121","14013169121")</f>
        <v>14013169121</v>
      </c>
      <c r="B448" s="7" t="s">
        <v>1442</v>
      </c>
      <c r="C448" s="7" t="s">
        <v>2010</v>
      </c>
      <c r="D448" s="7" t="s">
        <v>412</v>
      </c>
      <c r="E448" s="7" t="s">
        <v>18</v>
      </c>
      <c r="F448" s="7" t="s">
        <v>19</v>
      </c>
      <c r="G448" s="7" t="s">
        <v>2005</v>
      </c>
      <c r="J448" s="7" t="s">
        <v>2011</v>
      </c>
      <c r="M448" s="6">
        <v>44811</v>
      </c>
      <c r="O448" s="7" t="s">
        <v>101</v>
      </c>
      <c r="P448" s="7" t="s">
        <v>160</v>
      </c>
      <c r="Q448" s="7" t="s">
        <v>32</v>
      </c>
      <c r="R448" s="7" t="s">
        <v>23</v>
      </c>
      <c r="S448" s="7" t="s">
        <v>1443</v>
      </c>
      <c r="T448" s="7" t="s">
        <v>414</v>
      </c>
      <c r="U448" s="7" t="s">
        <v>1444</v>
      </c>
      <c r="V448" s="7" t="s">
        <v>416</v>
      </c>
      <c r="Y448" s="2" t="str">
        <f>HYPERLINK("https://hsdes.intel.com/resource/14013169121","14013169121")</f>
        <v>14013169121</v>
      </c>
    </row>
    <row r="449" spans="1:25" x14ac:dyDescent="0.3">
      <c r="A449" s="5" t="str">
        <f>HYPERLINK("https://hsdes.intel.com/resource/14013160780","14013160780")</f>
        <v>14013160780</v>
      </c>
      <c r="B449" s="7" t="s">
        <v>1445</v>
      </c>
      <c r="C449" s="7" t="s">
        <v>2010</v>
      </c>
      <c r="D449" s="7" t="s">
        <v>545</v>
      </c>
      <c r="E449" s="7" t="s">
        <v>18</v>
      </c>
      <c r="F449" s="7" t="s">
        <v>19</v>
      </c>
      <c r="G449" s="7" t="s">
        <v>2005</v>
      </c>
      <c r="J449" s="7" t="s">
        <v>1996</v>
      </c>
      <c r="M449" s="6">
        <v>44816</v>
      </c>
      <c r="O449" s="7" t="s">
        <v>30</v>
      </c>
      <c r="P449" s="7" t="s">
        <v>21</v>
      </c>
      <c r="Q449" s="7" t="s">
        <v>32</v>
      </c>
      <c r="R449" s="7" t="s">
        <v>144</v>
      </c>
      <c r="S449" s="7" t="s">
        <v>1446</v>
      </c>
      <c r="T449" s="7" t="s">
        <v>935</v>
      </c>
      <c r="U449" s="7" t="s">
        <v>1447</v>
      </c>
      <c r="V449" s="7" t="s">
        <v>169</v>
      </c>
      <c r="Y449" s="2" t="str">
        <f>HYPERLINK("https://hsdes.intel.com/resource/14013160780","14013160780")</f>
        <v>14013160780</v>
      </c>
    </row>
    <row r="450" spans="1:25" x14ac:dyDescent="0.3">
      <c r="A450" s="5" t="str">
        <f>HYPERLINK("https://hsdes.intel.com/resource/14013173084","14013173084")</f>
        <v>14013173084</v>
      </c>
      <c r="B450" s="7" t="s">
        <v>1448</v>
      </c>
      <c r="C450" s="7" t="s">
        <v>2010</v>
      </c>
      <c r="D450" s="7" t="s">
        <v>279</v>
      </c>
      <c r="E450" s="7" t="s">
        <v>18</v>
      </c>
      <c r="F450" s="7" t="s">
        <v>19</v>
      </c>
      <c r="G450" s="7" t="s">
        <v>2005</v>
      </c>
      <c r="H450" s="29"/>
      <c r="J450" s="7" t="s">
        <v>1996</v>
      </c>
      <c r="M450" s="6">
        <v>44817</v>
      </c>
      <c r="O450" s="7" t="s">
        <v>30</v>
      </c>
      <c r="P450" s="7" t="s">
        <v>21</v>
      </c>
      <c r="Q450" s="7" t="s">
        <v>32</v>
      </c>
      <c r="R450" s="7" t="s">
        <v>23</v>
      </c>
      <c r="S450" s="7" t="s">
        <v>1449</v>
      </c>
      <c r="T450" s="7" t="s">
        <v>202</v>
      </c>
      <c r="U450" s="7" t="s">
        <v>1450</v>
      </c>
      <c r="V450" s="7" t="s">
        <v>169</v>
      </c>
      <c r="Y450" s="2" t="str">
        <f>HYPERLINK("https://hsdes.intel.com/resource/14013173084","14013173084")</f>
        <v>14013173084</v>
      </c>
    </row>
    <row r="451" spans="1:25" x14ac:dyDescent="0.3">
      <c r="A451" s="5" t="str">
        <f>HYPERLINK("https://hsdes.intel.com/resource/14013121481","14013121481")</f>
        <v>14013121481</v>
      </c>
      <c r="B451" s="7" t="s">
        <v>1451</v>
      </c>
      <c r="C451" s="7" t="s">
        <v>2010</v>
      </c>
      <c r="D451" s="7" t="s">
        <v>573</v>
      </c>
      <c r="E451" s="7" t="s">
        <v>18</v>
      </c>
      <c r="F451" s="7" t="s">
        <v>19</v>
      </c>
      <c r="G451" s="7" t="s">
        <v>2005</v>
      </c>
      <c r="J451" s="7" t="s">
        <v>1996</v>
      </c>
      <c r="M451" s="6">
        <v>44812</v>
      </c>
      <c r="O451" s="7" t="s">
        <v>20</v>
      </c>
      <c r="P451" s="7" t="s">
        <v>21</v>
      </c>
      <c r="Q451" s="7" t="s">
        <v>32</v>
      </c>
      <c r="R451" s="7" t="s">
        <v>23</v>
      </c>
      <c r="S451" s="7" t="s">
        <v>1452</v>
      </c>
      <c r="T451" s="7" t="s">
        <v>43</v>
      </c>
      <c r="U451" s="7" t="s">
        <v>1453</v>
      </c>
      <c r="V451" s="7" t="s">
        <v>36</v>
      </c>
      <c r="Y451" s="5" t="str">
        <f>HYPERLINK("https://hsdes.intel.com/resource/14013121481","14013121481")</f>
        <v>14013121481</v>
      </c>
    </row>
    <row r="452" spans="1:25" x14ac:dyDescent="0.3">
      <c r="A452" s="2" t="str">
        <f>HYPERLINK("https://hsdes.intel.com/resource/14013163074","14013163074")</f>
        <v>14013163074</v>
      </c>
      <c r="B452" s="7" t="s">
        <v>1454</v>
      </c>
      <c r="C452" s="7" t="s">
        <v>1961</v>
      </c>
      <c r="D452" s="7" t="s">
        <v>412</v>
      </c>
      <c r="E452" s="7" t="s">
        <v>18</v>
      </c>
      <c r="F452" s="7" t="s">
        <v>19</v>
      </c>
      <c r="G452" s="7" t="s">
        <v>1989</v>
      </c>
      <c r="J452" s="7" t="s">
        <v>2006</v>
      </c>
      <c r="L452" s="7" t="s">
        <v>1455</v>
      </c>
      <c r="M452" s="6"/>
      <c r="O452" s="7" t="s">
        <v>30</v>
      </c>
      <c r="P452" s="7" t="s">
        <v>160</v>
      </c>
      <c r="Q452" s="7" t="s">
        <v>32</v>
      </c>
      <c r="R452" s="7" t="s">
        <v>23</v>
      </c>
      <c r="S452" s="7" t="s">
        <v>1456</v>
      </c>
      <c r="T452" s="7" t="s">
        <v>1231</v>
      </c>
      <c r="U452" s="7" t="s">
        <v>1457</v>
      </c>
      <c r="V452" s="7" t="s">
        <v>416</v>
      </c>
      <c r="Y452" s="2" t="str">
        <f>HYPERLINK("https://hsdes.intel.com/resource/14013163074","14013163074")</f>
        <v>14013163074</v>
      </c>
    </row>
    <row r="453" spans="1:25" x14ac:dyDescent="0.3">
      <c r="A453" s="2" t="str">
        <f>HYPERLINK("https://hsdes.intel.com/resource/14013182355","14013182355")</f>
        <v>14013182355</v>
      </c>
      <c r="B453" s="7" t="s">
        <v>1458</v>
      </c>
      <c r="C453" s="7" t="s">
        <v>2010</v>
      </c>
      <c r="D453" s="7" t="s">
        <v>17</v>
      </c>
      <c r="E453" s="7" t="s">
        <v>18</v>
      </c>
      <c r="F453" s="7" t="s">
        <v>19</v>
      </c>
      <c r="G453" s="7" t="s">
        <v>2005</v>
      </c>
      <c r="J453" s="7" t="s">
        <v>1997</v>
      </c>
      <c r="M453" s="6">
        <v>44813</v>
      </c>
      <c r="O453" s="7" t="s">
        <v>20</v>
      </c>
      <c r="P453" s="7" t="s">
        <v>21</v>
      </c>
      <c r="Q453" s="7" t="s">
        <v>32</v>
      </c>
      <c r="R453" s="7" t="s">
        <v>23</v>
      </c>
      <c r="S453" s="7" t="s">
        <v>1459</v>
      </c>
      <c r="T453" s="7" t="s">
        <v>113</v>
      </c>
      <c r="U453" s="7" t="s">
        <v>1460</v>
      </c>
      <c r="V453" s="7" t="s">
        <v>27</v>
      </c>
      <c r="Y453" s="2" t="str">
        <f>HYPERLINK("https://hsdes.intel.com/resource/14013182355","14013182355")</f>
        <v>14013182355</v>
      </c>
    </row>
    <row r="454" spans="1:25" x14ac:dyDescent="0.3">
      <c r="A454" s="2" t="str">
        <f>HYPERLINK("https://hsdes.intel.com/resource/14013182348","14013182348")</f>
        <v>14013182348</v>
      </c>
      <c r="B454" s="7" t="s">
        <v>1461</v>
      </c>
      <c r="C454" s="7" t="s">
        <v>2010</v>
      </c>
      <c r="D454" s="7" t="s">
        <v>17</v>
      </c>
      <c r="E454" s="7" t="s">
        <v>18</v>
      </c>
      <c r="F454" s="7" t="s">
        <v>19</v>
      </c>
      <c r="G454" s="7" t="s">
        <v>2005</v>
      </c>
      <c r="J454" s="7" t="s">
        <v>1997</v>
      </c>
      <c r="M454" s="6">
        <v>44813</v>
      </c>
      <c r="O454" s="7" t="s">
        <v>20</v>
      </c>
      <c r="P454" s="7" t="s">
        <v>21</v>
      </c>
      <c r="Q454" s="7" t="s">
        <v>32</v>
      </c>
      <c r="R454" s="7" t="s">
        <v>23</v>
      </c>
      <c r="S454" s="7" t="s">
        <v>1462</v>
      </c>
      <c r="T454" s="7" t="s">
        <v>113</v>
      </c>
      <c r="U454" s="7" t="s">
        <v>1463</v>
      </c>
      <c r="V454" s="7" t="s">
        <v>27</v>
      </c>
      <c r="Y454" s="2" t="str">
        <f>HYPERLINK("https://hsdes.intel.com/resource/14013182348","14013182348")</f>
        <v>14013182348</v>
      </c>
    </row>
    <row r="455" spans="1:25" x14ac:dyDescent="0.3">
      <c r="A455" s="5" t="str">
        <f>HYPERLINK("https://hsdes.intel.com/resource/14013160593","14013160593")</f>
        <v>14013160593</v>
      </c>
      <c r="B455" s="7" t="s">
        <v>1464</v>
      </c>
      <c r="C455" s="7" t="s">
        <v>2010</v>
      </c>
      <c r="D455" s="7" t="s">
        <v>545</v>
      </c>
      <c r="E455" s="7" t="s">
        <v>18</v>
      </c>
      <c r="F455" s="7" t="s">
        <v>19</v>
      </c>
      <c r="G455" s="7" t="s">
        <v>2005</v>
      </c>
      <c r="J455" s="7" t="s">
        <v>1996</v>
      </c>
      <c r="L455" s="10"/>
      <c r="M455" s="6">
        <v>44816</v>
      </c>
      <c r="O455" s="7" t="s">
        <v>30</v>
      </c>
      <c r="P455" s="7" t="s">
        <v>21</v>
      </c>
      <c r="Q455" s="7" t="s">
        <v>32</v>
      </c>
      <c r="R455" s="7" t="s">
        <v>23</v>
      </c>
      <c r="S455" s="7" t="s">
        <v>1465</v>
      </c>
      <c r="T455" s="7" t="s">
        <v>202</v>
      </c>
      <c r="U455" s="7" t="s">
        <v>1466</v>
      </c>
      <c r="V455" s="7" t="s">
        <v>169</v>
      </c>
      <c r="Y455" s="2" t="str">
        <f>HYPERLINK("https://hsdes.intel.com/resource/14013160593","14013160593")</f>
        <v>14013160593</v>
      </c>
    </row>
    <row r="456" spans="1:25" x14ac:dyDescent="0.3">
      <c r="A456" s="5" t="str">
        <f>HYPERLINK("https://hsdes.intel.com/resource/14013176673","14013176673")</f>
        <v>14013176673</v>
      </c>
      <c r="B456" s="7" t="s">
        <v>1467</v>
      </c>
      <c r="C456" s="7" t="s">
        <v>2013</v>
      </c>
      <c r="D456" s="7" t="s">
        <v>271</v>
      </c>
      <c r="E456" s="7" t="s">
        <v>18</v>
      </c>
      <c r="F456" s="7" t="s">
        <v>19</v>
      </c>
      <c r="G456" s="7" t="s">
        <v>2005</v>
      </c>
      <c r="J456" s="7" t="s">
        <v>2016</v>
      </c>
      <c r="M456" s="6">
        <v>44811</v>
      </c>
      <c r="O456" s="7" t="s">
        <v>20</v>
      </c>
      <c r="P456" s="7" t="s">
        <v>75</v>
      </c>
      <c r="Q456" s="7" t="s">
        <v>32</v>
      </c>
      <c r="R456" s="7" t="s">
        <v>23</v>
      </c>
      <c r="S456" s="7" t="s">
        <v>1468</v>
      </c>
      <c r="T456" s="7" t="s">
        <v>1469</v>
      </c>
      <c r="U456" s="7" t="s">
        <v>1470</v>
      </c>
      <c r="V456" s="7" t="s">
        <v>274</v>
      </c>
      <c r="Y456" s="2" t="str">
        <f>HYPERLINK("https://hsdes.intel.com/resource/14013176673","14013176673")</f>
        <v>14013176673</v>
      </c>
    </row>
    <row r="457" spans="1:25" x14ac:dyDescent="0.3">
      <c r="A457" s="5" t="str">
        <f>HYPERLINK("https://hsdes.intel.com/resource/14013176664","14013176664")</f>
        <v>14013176664</v>
      </c>
      <c r="B457" s="7" t="s">
        <v>1471</v>
      </c>
      <c r="C457" s="7" t="s">
        <v>2010</v>
      </c>
      <c r="D457" s="7" t="s">
        <v>271</v>
      </c>
      <c r="E457" s="7" t="s">
        <v>18</v>
      </c>
      <c r="F457" s="7" t="s">
        <v>19</v>
      </c>
      <c r="G457" s="7" t="s">
        <v>2005</v>
      </c>
      <c r="H457" s="28"/>
      <c r="J457" s="7" t="s">
        <v>1996</v>
      </c>
      <c r="M457" s="6">
        <v>44817</v>
      </c>
      <c r="O457" s="7" t="s">
        <v>20</v>
      </c>
      <c r="P457" s="7" t="s">
        <v>75</v>
      </c>
      <c r="Q457" s="7" t="s">
        <v>32</v>
      </c>
      <c r="R457" s="7" t="s">
        <v>23</v>
      </c>
      <c r="S457" s="7" t="s">
        <v>1472</v>
      </c>
      <c r="T457" s="7" t="s">
        <v>1469</v>
      </c>
      <c r="U457" s="7" t="s">
        <v>1473</v>
      </c>
      <c r="V457" s="7" t="s">
        <v>274</v>
      </c>
      <c r="Y457" s="2" t="str">
        <f>HYPERLINK("https://hsdes.intel.com/resource/14013176664","14013176664")</f>
        <v>14013176664</v>
      </c>
    </row>
    <row r="458" spans="1:25" x14ac:dyDescent="0.3">
      <c r="A458" s="5" t="str">
        <f>HYPERLINK("https://hsdes.intel.com/resource/14013173239","14013173239")</f>
        <v>14013173239</v>
      </c>
      <c r="B458" s="7" t="s">
        <v>1474</v>
      </c>
      <c r="C458" s="7" t="s">
        <v>2010</v>
      </c>
      <c r="D458" s="7" t="s">
        <v>279</v>
      </c>
      <c r="E458" s="7" t="s">
        <v>18</v>
      </c>
      <c r="F458" s="7" t="s">
        <v>19</v>
      </c>
      <c r="G458" s="7" t="s">
        <v>2005</v>
      </c>
      <c r="H458" s="29"/>
      <c r="J458" s="7" t="s">
        <v>2017</v>
      </c>
      <c r="M458" s="6">
        <v>44817</v>
      </c>
      <c r="O458" s="7" t="s">
        <v>30</v>
      </c>
      <c r="P458" s="7" t="s">
        <v>21</v>
      </c>
      <c r="Q458" s="7" t="s">
        <v>32</v>
      </c>
      <c r="R458" s="7" t="s">
        <v>23</v>
      </c>
      <c r="S458" s="7" t="s">
        <v>1475</v>
      </c>
      <c r="T458" s="7" t="s">
        <v>441</v>
      </c>
      <c r="U458" s="7" t="s">
        <v>1476</v>
      </c>
      <c r="V458" s="7" t="s">
        <v>169</v>
      </c>
      <c r="Y458" s="2" t="str">
        <f>HYPERLINK("https://hsdes.intel.com/resource/14013173239","14013173239")</f>
        <v>14013173239</v>
      </c>
    </row>
    <row r="459" spans="1:25" x14ac:dyDescent="0.3">
      <c r="A459" s="5" t="str">
        <f>HYPERLINK("https://hsdes.intel.com/resource/14013173237","14013173237")</f>
        <v>14013173237</v>
      </c>
      <c r="B459" s="7" t="s">
        <v>1477</v>
      </c>
      <c r="C459" s="7" t="s">
        <v>2013</v>
      </c>
      <c r="D459" s="7" t="s">
        <v>279</v>
      </c>
      <c r="E459" s="7" t="s">
        <v>18</v>
      </c>
      <c r="F459" s="7" t="s">
        <v>19</v>
      </c>
      <c r="G459" s="7" t="s">
        <v>2005</v>
      </c>
      <c r="J459" s="7" t="s">
        <v>1996</v>
      </c>
      <c r="M459" s="6">
        <v>44816</v>
      </c>
      <c r="O459" s="7" t="s">
        <v>30</v>
      </c>
      <c r="P459" s="7" t="s">
        <v>21</v>
      </c>
      <c r="Q459" s="7" t="s">
        <v>32</v>
      </c>
      <c r="R459" s="7" t="s">
        <v>1114</v>
      </c>
      <c r="S459" s="7" t="s">
        <v>1478</v>
      </c>
      <c r="T459" s="7" t="s">
        <v>240</v>
      </c>
      <c r="U459" s="7" t="s">
        <v>1479</v>
      </c>
      <c r="V459" s="7" t="s">
        <v>169</v>
      </c>
      <c r="Y459" s="2" t="str">
        <f>HYPERLINK("https://hsdes.intel.com/resource/14013173237","14013173237")</f>
        <v>14013173237</v>
      </c>
    </row>
    <row r="460" spans="1:25" x14ac:dyDescent="0.3">
      <c r="A460" s="5" t="str">
        <f>HYPERLINK("https://hsdes.intel.com/resource/14013173234","14013173234")</f>
        <v>14013173234</v>
      </c>
      <c r="B460" s="7" t="s">
        <v>1480</v>
      </c>
      <c r="C460" s="7" t="s">
        <v>2013</v>
      </c>
      <c r="D460" s="7" t="s">
        <v>279</v>
      </c>
      <c r="E460" s="7" t="s">
        <v>18</v>
      </c>
      <c r="F460" s="7" t="s">
        <v>19</v>
      </c>
      <c r="G460" s="7" t="s">
        <v>2005</v>
      </c>
      <c r="J460" s="7" t="s">
        <v>1996</v>
      </c>
      <c r="M460" s="6">
        <v>44816</v>
      </c>
      <c r="O460" s="7" t="s">
        <v>30</v>
      </c>
      <c r="P460" s="7" t="s">
        <v>21</v>
      </c>
      <c r="Q460" s="7" t="s">
        <v>32</v>
      </c>
      <c r="R460" s="7" t="s">
        <v>23</v>
      </c>
      <c r="S460" s="7" t="s">
        <v>1481</v>
      </c>
      <c r="T460" s="7" t="s">
        <v>1482</v>
      </c>
      <c r="U460" s="7" t="s">
        <v>1483</v>
      </c>
      <c r="V460" s="7" t="s">
        <v>169</v>
      </c>
      <c r="Y460" s="2" t="str">
        <f>HYPERLINK("https://hsdes.intel.com/resource/14013173234","14013173234")</f>
        <v>14013173234</v>
      </c>
    </row>
    <row r="461" spans="1:25" x14ac:dyDescent="0.3">
      <c r="A461" s="5" t="str">
        <f>HYPERLINK("https://hsdes.intel.com/resource/14013173236","14013173236")</f>
        <v>14013173236</v>
      </c>
      <c r="B461" s="7" t="s">
        <v>1484</v>
      </c>
      <c r="C461" s="7" t="s">
        <v>2013</v>
      </c>
      <c r="D461" s="7" t="s">
        <v>279</v>
      </c>
      <c r="E461" s="7" t="s">
        <v>18</v>
      </c>
      <c r="F461" s="7" t="s">
        <v>19</v>
      </c>
      <c r="G461" s="7" t="s">
        <v>2005</v>
      </c>
      <c r="J461" s="7" t="s">
        <v>1996</v>
      </c>
      <c r="M461" s="6">
        <v>44816</v>
      </c>
      <c r="O461" s="7" t="s">
        <v>101</v>
      </c>
      <c r="P461" s="7" t="s">
        <v>21</v>
      </c>
      <c r="Q461" s="7" t="s">
        <v>32</v>
      </c>
      <c r="R461" s="7" t="s">
        <v>23</v>
      </c>
      <c r="S461" s="7" t="s">
        <v>1485</v>
      </c>
      <c r="T461" s="7" t="s">
        <v>441</v>
      </c>
      <c r="U461" s="7" t="s">
        <v>1486</v>
      </c>
      <c r="V461" s="7" t="s">
        <v>169</v>
      </c>
      <c r="Y461" s="2" t="str">
        <f>HYPERLINK("https://hsdes.intel.com/resource/14013173236","14013173236")</f>
        <v>14013173236</v>
      </c>
    </row>
    <row r="462" spans="1:25" x14ac:dyDescent="0.3">
      <c r="A462" s="2" t="str">
        <f>HYPERLINK("https://hsdes.intel.com/resource/14013160880","14013160880")</f>
        <v>14013160880</v>
      </c>
      <c r="B462" s="7" t="s">
        <v>1487</v>
      </c>
      <c r="C462" s="7" t="s">
        <v>2010</v>
      </c>
      <c r="D462" s="7" t="s">
        <v>263</v>
      </c>
      <c r="E462" s="7" t="s">
        <v>18</v>
      </c>
      <c r="F462" s="7" t="s">
        <v>19</v>
      </c>
      <c r="G462" s="7" t="s">
        <v>2005</v>
      </c>
      <c r="H462" s="29"/>
      <c r="J462" s="7" t="s">
        <v>2025</v>
      </c>
      <c r="M462" s="6">
        <v>44817</v>
      </c>
      <c r="O462" s="7" t="s">
        <v>30</v>
      </c>
      <c r="P462" s="7" t="s">
        <v>31</v>
      </c>
      <c r="Q462" s="7" t="s">
        <v>32</v>
      </c>
      <c r="R462" s="7" t="s">
        <v>23</v>
      </c>
      <c r="S462" s="7" t="s">
        <v>1488</v>
      </c>
      <c r="T462" s="7" t="s">
        <v>321</v>
      </c>
      <c r="U462" s="7" t="s">
        <v>1489</v>
      </c>
      <c r="V462" s="7" t="s">
        <v>266</v>
      </c>
      <c r="Y462" s="2" t="str">
        <f>HYPERLINK("https://hsdes.intel.com/resource/14013160880","14013160880")</f>
        <v>14013160880</v>
      </c>
    </row>
    <row r="463" spans="1:25" x14ac:dyDescent="0.3">
      <c r="A463" s="2" t="str">
        <f>HYPERLINK("https://hsdes.intel.com/resource/14013163434","14013163434")</f>
        <v>14013163434</v>
      </c>
      <c r="B463" s="19" t="s">
        <v>1490</v>
      </c>
      <c r="C463" s="28" t="s">
        <v>2013</v>
      </c>
      <c r="D463" s="7" t="s">
        <v>17</v>
      </c>
      <c r="E463" s="7" t="s">
        <v>18</v>
      </c>
      <c r="F463" s="7" t="s">
        <v>19</v>
      </c>
      <c r="G463" s="7" t="s">
        <v>2005</v>
      </c>
      <c r="H463" s="28"/>
      <c r="J463" s="7" t="s">
        <v>2016</v>
      </c>
      <c r="L463" s="7" t="s">
        <v>1970</v>
      </c>
      <c r="M463" s="6">
        <v>44817</v>
      </c>
      <c r="O463" s="7" t="s">
        <v>20</v>
      </c>
      <c r="P463" s="7" t="s">
        <v>21</v>
      </c>
      <c r="Q463" s="7" t="s">
        <v>32</v>
      </c>
      <c r="R463" s="7" t="s">
        <v>23</v>
      </c>
      <c r="S463" s="7" t="s">
        <v>1491</v>
      </c>
      <c r="T463" s="7" t="s">
        <v>355</v>
      </c>
      <c r="U463" s="7" t="s">
        <v>1492</v>
      </c>
      <c r="V463" s="7" t="s">
        <v>27</v>
      </c>
      <c r="Y463" s="2" t="str">
        <f>HYPERLINK("https://hsdes.intel.com/resource/14013163434","14013163434")</f>
        <v>14013163434</v>
      </c>
    </row>
    <row r="464" spans="1:25" x14ac:dyDescent="0.3">
      <c r="A464" s="5" t="str">
        <f>HYPERLINK("https://hsdes.intel.com/resource/14013183869","14013183869")</f>
        <v>14013183869</v>
      </c>
      <c r="B464" s="7" t="s">
        <v>1493</v>
      </c>
      <c r="C464" s="7" t="s">
        <v>2010</v>
      </c>
      <c r="D464" s="7" t="s">
        <v>541</v>
      </c>
      <c r="E464" s="7" t="s">
        <v>18</v>
      </c>
      <c r="F464" s="7" t="s">
        <v>19</v>
      </c>
      <c r="G464" s="7" t="s">
        <v>2005</v>
      </c>
      <c r="J464" s="7" t="s">
        <v>1996</v>
      </c>
      <c r="M464" s="6">
        <v>44811</v>
      </c>
      <c r="O464" s="7" t="s">
        <v>30</v>
      </c>
      <c r="P464" s="7" t="s">
        <v>183</v>
      </c>
      <c r="Q464" s="7" t="s">
        <v>32</v>
      </c>
      <c r="R464" s="7" t="s">
        <v>144</v>
      </c>
      <c r="S464" s="7" t="s">
        <v>1494</v>
      </c>
      <c r="T464" s="7" t="s">
        <v>288</v>
      </c>
      <c r="U464" s="7" t="s">
        <v>1495</v>
      </c>
      <c r="V464" s="7" t="s">
        <v>186</v>
      </c>
      <c r="Y464" s="2" t="str">
        <f>HYPERLINK("https://hsdes.intel.com/resource/14013183869","14013183869")</f>
        <v>14013183869</v>
      </c>
    </row>
    <row r="465" spans="1:25" x14ac:dyDescent="0.3">
      <c r="A465" s="5" t="str">
        <f>HYPERLINK("https://hsdes.intel.com/resource/14013185374","14013185374")</f>
        <v>14013185374</v>
      </c>
      <c r="B465" s="7" t="s">
        <v>1496</v>
      </c>
      <c r="C465" s="7" t="s">
        <v>2010</v>
      </c>
      <c r="D465" s="7" t="s">
        <v>541</v>
      </c>
      <c r="E465" s="7" t="s">
        <v>18</v>
      </c>
      <c r="F465" s="7" t="s">
        <v>19</v>
      </c>
      <c r="G465" s="7" t="s">
        <v>2005</v>
      </c>
      <c r="J465" s="7" t="s">
        <v>1996</v>
      </c>
      <c r="L465" s="12" t="s">
        <v>1364</v>
      </c>
      <c r="M465" s="6">
        <v>44812</v>
      </c>
      <c r="O465" s="7" t="s">
        <v>30</v>
      </c>
      <c r="P465" s="7" t="s">
        <v>183</v>
      </c>
      <c r="Q465" s="7" t="s">
        <v>32</v>
      </c>
      <c r="R465" s="7" t="s">
        <v>144</v>
      </c>
      <c r="S465" s="7" t="s">
        <v>1497</v>
      </c>
      <c r="T465" s="7" t="s">
        <v>288</v>
      </c>
      <c r="U465" s="7" t="s">
        <v>1498</v>
      </c>
      <c r="V465" s="7" t="s">
        <v>186</v>
      </c>
      <c r="Y465" s="2" t="str">
        <f>HYPERLINK("https://hsdes.intel.com/resource/14013185374","14013185374")</f>
        <v>14013185374</v>
      </c>
    </row>
    <row r="466" spans="1:25" x14ac:dyDescent="0.3">
      <c r="A466" s="5" t="str">
        <f>HYPERLINK("https://hsdes.intel.com/resource/16013298943","16013298943")</f>
        <v>16013298943</v>
      </c>
      <c r="B466" s="19" t="s">
        <v>1499</v>
      </c>
      <c r="C466" s="7" t="s">
        <v>2010</v>
      </c>
      <c r="D466" s="7" t="s">
        <v>412</v>
      </c>
      <c r="E466" s="7" t="s">
        <v>119</v>
      </c>
      <c r="F466" s="7" t="s">
        <v>19</v>
      </c>
      <c r="G466" s="7" t="s">
        <v>2005</v>
      </c>
      <c r="H466" s="19"/>
      <c r="J466" s="7" t="s">
        <v>1996</v>
      </c>
      <c r="M466" s="6">
        <v>44813</v>
      </c>
      <c r="O466" s="7" t="s">
        <v>101</v>
      </c>
      <c r="P466" s="7" t="s">
        <v>160</v>
      </c>
      <c r="Q466" s="7" t="s">
        <v>32</v>
      </c>
      <c r="R466" s="7" t="s">
        <v>144</v>
      </c>
      <c r="T466" s="7" t="s">
        <v>414</v>
      </c>
      <c r="U466" s="7" t="s">
        <v>1252</v>
      </c>
      <c r="Y466" s="2" t="str">
        <f>HYPERLINK("https://hsdes.intel.com/resource/16013298943","16013298943")</f>
        <v>16013298943</v>
      </c>
    </row>
    <row r="467" spans="1:25" x14ac:dyDescent="0.3">
      <c r="A467" s="5" t="str">
        <f>HYPERLINK("https://hsdes.intel.com/resource/16013298949","16013298949")</f>
        <v>16013298949</v>
      </c>
      <c r="B467" s="19" t="s">
        <v>1500</v>
      </c>
      <c r="C467" s="7" t="s">
        <v>2010</v>
      </c>
      <c r="D467" s="7" t="s">
        <v>412</v>
      </c>
      <c r="E467" s="7" t="s">
        <v>119</v>
      </c>
      <c r="F467" s="7" t="s">
        <v>19</v>
      </c>
      <c r="G467" s="7" t="s">
        <v>2005</v>
      </c>
      <c r="H467" s="19"/>
      <c r="J467" s="7" t="s">
        <v>1996</v>
      </c>
      <c r="M467" s="6">
        <v>44813</v>
      </c>
      <c r="O467" s="7" t="s">
        <v>101</v>
      </c>
      <c r="P467" s="7" t="s">
        <v>160</v>
      </c>
      <c r="Q467" s="7" t="s">
        <v>32</v>
      </c>
      <c r="R467" s="7" t="s">
        <v>144</v>
      </c>
      <c r="T467" s="7" t="s">
        <v>414</v>
      </c>
      <c r="U467" s="7" t="s">
        <v>1254</v>
      </c>
      <c r="Y467" s="2" t="str">
        <f>HYPERLINK("https://hsdes.intel.com/resource/16013298949","16013298949")</f>
        <v>16013298949</v>
      </c>
    </row>
    <row r="468" spans="1:25" x14ac:dyDescent="0.3">
      <c r="A468" s="5" t="str">
        <f>HYPERLINK("https://hsdes.intel.com/resource/14013161557","14013161557")</f>
        <v>14013161557</v>
      </c>
      <c r="B468" s="7" t="s">
        <v>1501</v>
      </c>
      <c r="C468" s="7" t="s">
        <v>2013</v>
      </c>
      <c r="D468" s="7" t="s">
        <v>279</v>
      </c>
      <c r="E468" s="7" t="s">
        <v>18</v>
      </c>
      <c r="F468" s="7" t="s">
        <v>19</v>
      </c>
      <c r="G468" s="7" t="s">
        <v>2005</v>
      </c>
      <c r="J468" s="7" t="s">
        <v>2020</v>
      </c>
      <c r="K468" s="6"/>
      <c r="M468" s="6">
        <v>44812</v>
      </c>
      <c r="O468" s="7" t="s">
        <v>30</v>
      </c>
      <c r="P468" s="7" t="s">
        <v>172</v>
      </c>
      <c r="Q468" s="7" t="s">
        <v>32</v>
      </c>
      <c r="R468" s="7" t="s">
        <v>23</v>
      </c>
      <c r="S468" s="7" t="s">
        <v>1502</v>
      </c>
      <c r="T468" s="7" t="s">
        <v>441</v>
      </c>
      <c r="U468" s="7" t="s">
        <v>1503</v>
      </c>
      <c r="V468" s="7" t="s">
        <v>282</v>
      </c>
      <c r="Y468" s="2" t="str">
        <f>HYPERLINK("https://hsdes.intel.com/resource/14013161557","14013161557")</f>
        <v>14013161557</v>
      </c>
    </row>
    <row r="469" spans="1:25" x14ac:dyDescent="0.3">
      <c r="A469" s="2" t="str">
        <f>HYPERLINK("https://hsdes.intel.com/resource/14013161555","14013161555")</f>
        <v>14013161555</v>
      </c>
      <c r="B469" s="7" t="s">
        <v>1504</v>
      </c>
      <c r="C469" s="7" t="s">
        <v>2010</v>
      </c>
      <c r="D469" s="7" t="s">
        <v>279</v>
      </c>
      <c r="E469" s="7" t="s">
        <v>18</v>
      </c>
      <c r="F469" s="7" t="s">
        <v>19</v>
      </c>
      <c r="G469" s="7" t="s">
        <v>2005</v>
      </c>
      <c r="J469" s="7" t="s">
        <v>2025</v>
      </c>
      <c r="M469" s="6">
        <v>44816</v>
      </c>
      <c r="O469" s="7" t="s">
        <v>30</v>
      </c>
      <c r="P469" s="7" t="s">
        <v>172</v>
      </c>
      <c r="Q469" s="7" t="s">
        <v>32</v>
      </c>
      <c r="R469" s="7" t="s">
        <v>23</v>
      </c>
      <c r="S469" s="7" t="s">
        <v>1505</v>
      </c>
      <c r="T469" s="7" t="s">
        <v>441</v>
      </c>
      <c r="U469" s="7" t="s">
        <v>1506</v>
      </c>
      <c r="V469" s="7" t="s">
        <v>282</v>
      </c>
      <c r="Y469" s="2" t="str">
        <f>HYPERLINK("https://hsdes.intel.com/resource/14013161555","14013161555")</f>
        <v>14013161555</v>
      </c>
    </row>
    <row r="470" spans="1:25" x14ac:dyDescent="0.3">
      <c r="A470" s="5" t="str">
        <f>HYPERLINK("https://hsdes.intel.com/resource/16013298850","16013298850")</f>
        <v>16013298850</v>
      </c>
      <c r="B470" s="7" t="s">
        <v>1507</v>
      </c>
      <c r="C470" s="7" t="s">
        <v>2010</v>
      </c>
      <c r="D470" s="7" t="s">
        <v>412</v>
      </c>
      <c r="E470" s="7" t="s">
        <v>119</v>
      </c>
      <c r="F470" s="7" t="s">
        <v>19</v>
      </c>
      <c r="G470" s="7" t="s">
        <v>2005</v>
      </c>
      <c r="H470" s="19"/>
      <c r="J470" s="7" t="s">
        <v>1996</v>
      </c>
      <c r="L470" s="6"/>
      <c r="M470" s="6">
        <v>44816</v>
      </c>
      <c r="O470" s="7" t="s">
        <v>101</v>
      </c>
      <c r="P470" s="7" t="s">
        <v>160</v>
      </c>
      <c r="Q470" s="7" t="s">
        <v>32</v>
      </c>
      <c r="R470" s="7" t="s">
        <v>144</v>
      </c>
      <c r="T470" s="7" t="s">
        <v>414</v>
      </c>
      <c r="U470" s="7" t="s">
        <v>1508</v>
      </c>
      <c r="Y470" s="5" t="str">
        <f>HYPERLINK("https://hsdes.intel.com/resource/16013298850","16013298850")</f>
        <v>16013298850</v>
      </c>
    </row>
    <row r="471" spans="1:25" x14ac:dyDescent="0.3">
      <c r="A471" s="5" t="str">
        <f>HYPERLINK("https://hsdes.intel.com/resource/16013298865","16013298865")</f>
        <v>16013298865</v>
      </c>
      <c r="B471" s="7" t="s">
        <v>1509</v>
      </c>
      <c r="C471" s="7" t="s">
        <v>2010</v>
      </c>
      <c r="D471" s="7" t="s">
        <v>412</v>
      </c>
      <c r="E471" s="7" t="s">
        <v>119</v>
      </c>
      <c r="F471" s="7" t="s">
        <v>19</v>
      </c>
      <c r="G471" s="7" t="s">
        <v>2005</v>
      </c>
      <c r="H471" s="19"/>
      <c r="J471" s="7" t="s">
        <v>1996</v>
      </c>
      <c r="M471" s="6">
        <v>44816</v>
      </c>
      <c r="O471" s="7" t="s">
        <v>101</v>
      </c>
      <c r="P471" s="7" t="s">
        <v>160</v>
      </c>
      <c r="Q471" s="7" t="s">
        <v>32</v>
      </c>
      <c r="R471" s="7" t="s">
        <v>144</v>
      </c>
      <c r="T471" s="7" t="s">
        <v>414</v>
      </c>
      <c r="U471" s="7" t="s">
        <v>1510</v>
      </c>
      <c r="Y471" s="2" t="str">
        <f>HYPERLINK("https://hsdes.intel.com/resource/16013298865","16013298865")</f>
        <v>16013298865</v>
      </c>
    </row>
    <row r="472" spans="1:25" x14ac:dyDescent="0.3">
      <c r="A472" s="5" t="str">
        <f>HYPERLINK("https://hsdes.intel.com/resource/16013625877","16013625877")</f>
        <v>16013625877</v>
      </c>
      <c r="B472" s="7" t="s">
        <v>1511</v>
      </c>
      <c r="C472" s="7" t="s">
        <v>2010</v>
      </c>
      <c r="D472" s="7" t="s">
        <v>1512</v>
      </c>
      <c r="E472" s="7" t="s">
        <v>119</v>
      </c>
      <c r="F472" s="7" t="s">
        <v>19</v>
      </c>
      <c r="G472" s="7" t="s">
        <v>2005</v>
      </c>
      <c r="J472" s="7" t="s">
        <v>1996</v>
      </c>
      <c r="M472" s="6">
        <v>44813</v>
      </c>
      <c r="O472" s="7" t="s">
        <v>30</v>
      </c>
      <c r="P472" s="7" t="s">
        <v>75</v>
      </c>
      <c r="Q472" s="7" t="s">
        <v>32</v>
      </c>
      <c r="R472" s="7" t="s">
        <v>23</v>
      </c>
      <c r="T472" s="7" t="s">
        <v>43</v>
      </c>
      <c r="U472" s="7" t="s">
        <v>1513</v>
      </c>
      <c r="Y472" s="2" t="str">
        <f>HYPERLINK("https://hsdes.intel.com/resource/16013625877","16013625877")</f>
        <v>16013625877</v>
      </c>
    </row>
    <row r="473" spans="1:25" x14ac:dyDescent="0.3">
      <c r="A473" s="5" t="str">
        <f>HYPERLINK("https://hsdes.intel.com/resource/16012719552","16012719552")</f>
        <v>16012719552</v>
      </c>
      <c r="B473" s="19" t="s">
        <v>1514</v>
      </c>
      <c r="C473" s="7" t="s">
        <v>2010</v>
      </c>
      <c r="D473" s="7" t="s">
        <v>74</v>
      </c>
      <c r="E473" s="7" t="s">
        <v>119</v>
      </c>
      <c r="F473" s="7" t="s">
        <v>19</v>
      </c>
      <c r="G473" s="7" t="s">
        <v>2005</v>
      </c>
      <c r="J473" s="7" t="s">
        <v>1996</v>
      </c>
      <c r="M473" s="6">
        <v>44813</v>
      </c>
      <c r="O473" s="7" t="s">
        <v>30</v>
      </c>
      <c r="P473" s="7" t="s">
        <v>75</v>
      </c>
      <c r="Q473" s="7" t="s">
        <v>32</v>
      </c>
      <c r="R473" s="7" t="s">
        <v>23</v>
      </c>
      <c r="T473" s="7" t="s">
        <v>43</v>
      </c>
      <c r="U473" s="7" t="s">
        <v>1515</v>
      </c>
      <c r="Y473" s="2" t="str">
        <f>HYPERLINK("https://hsdes.intel.com/resource/16012719552","16012719552")</f>
        <v>16012719552</v>
      </c>
    </row>
    <row r="474" spans="1:25" x14ac:dyDescent="0.3">
      <c r="A474" s="5" t="str">
        <f>HYPERLINK("https://hsdes.intel.com/resource/16013637145","16013637145")</f>
        <v>16013637145</v>
      </c>
      <c r="B474" s="19" t="s">
        <v>1516</v>
      </c>
      <c r="C474" s="7" t="s">
        <v>2010</v>
      </c>
      <c r="D474" s="7" t="s">
        <v>74</v>
      </c>
      <c r="E474" s="7" t="s">
        <v>119</v>
      </c>
      <c r="F474" s="7" t="s">
        <v>19</v>
      </c>
      <c r="G474" s="7" t="s">
        <v>2005</v>
      </c>
      <c r="J474" s="7" t="s">
        <v>1996</v>
      </c>
      <c r="M474" s="6">
        <v>44813</v>
      </c>
      <c r="O474" s="7" t="s">
        <v>30</v>
      </c>
      <c r="P474" s="7" t="s">
        <v>75</v>
      </c>
      <c r="Q474" s="7" t="s">
        <v>32</v>
      </c>
      <c r="R474" s="7" t="s">
        <v>23</v>
      </c>
      <c r="T474" s="7" t="s">
        <v>43</v>
      </c>
      <c r="U474" s="7" t="s">
        <v>1517</v>
      </c>
      <c r="Y474" s="2" t="str">
        <f>HYPERLINK("https://hsdes.intel.com/resource/16013637145","16013637145")</f>
        <v>16013637145</v>
      </c>
    </row>
    <row r="475" spans="1:25" x14ac:dyDescent="0.3">
      <c r="A475" s="5" t="str">
        <f>HYPERLINK("https://hsdes.intel.com/resource/16013713658","16013713658")</f>
        <v>16013713658</v>
      </c>
      <c r="B475" s="19" t="s">
        <v>1518</v>
      </c>
      <c r="C475" s="7" t="s">
        <v>2010</v>
      </c>
      <c r="D475" s="7" t="s">
        <v>74</v>
      </c>
      <c r="E475" s="7" t="s">
        <v>119</v>
      </c>
      <c r="F475" s="7" t="s">
        <v>19</v>
      </c>
      <c r="G475" s="7" t="s">
        <v>2005</v>
      </c>
      <c r="J475" s="7" t="s">
        <v>1996</v>
      </c>
      <c r="M475" s="6">
        <v>44813</v>
      </c>
      <c r="O475" s="7" t="s">
        <v>30</v>
      </c>
      <c r="P475" s="7" t="s">
        <v>75</v>
      </c>
      <c r="Q475" s="7" t="s">
        <v>32</v>
      </c>
      <c r="R475" s="7" t="s">
        <v>23</v>
      </c>
      <c r="T475" s="7" t="s">
        <v>43</v>
      </c>
      <c r="U475" s="7" t="s">
        <v>1519</v>
      </c>
      <c r="Y475" s="2" t="str">
        <f>HYPERLINK("https://hsdes.intel.com/resource/16013713658","16013713658")</f>
        <v>16013713658</v>
      </c>
    </row>
    <row r="476" spans="1:25" x14ac:dyDescent="0.3">
      <c r="A476" s="5" t="str">
        <f>HYPERLINK("https://hsdes.intel.com/resource/16013715183","16013715183")</f>
        <v>16013715183</v>
      </c>
      <c r="B476" s="19" t="s">
        <v>1520</v>
      </c>
      <c r="C476" s="7" t="s">
        <v>2010</v>
      </c>
      <c r="D476" s="7" t="s">
        <v>74</v>
      </c>
      <c r="E476" s="7" t="s">
        <v>119</v>
      </c>
      <c r="F476" s="7" t="s">
        <v>19</v>
      </c>
      <c r="G476" s="7" t="s">
        <v>2005</v>
      </c>
      <c r="J476" s="7" t="s">
        <v>1996</v>
      </c>
      <c r="M476" s="6">
        <v>44813</v>
      </c>
      <c r="O476" s="7" t="s">
        <v>30</v>
      </c>
      <c r="P476" s="7" t="s">
        <v>75</v>
      </c>
      <c r="Q476" s="7" t="s">
        <v>32</v>
      </c>
      <c r="R476" s="7" t="s">
        <v>23</v>
      </c>
      <c r="T476" s="7" t="s">
        <v>43</v>
      </c>
      <c r="U476" s="7" t="s">
        <v>1521</v>
      </c>
      <c r="Y476" s="2" t="str">
        <f>HYPERLINK("https://hsdes.intel.com/resource/16013715183","16013715183")</f>
        <v>16013715183</v>
      </c>
    </row>
    <row r="477" spans="1:25" x14ac:dyDescent="0.3">
      <c r="A477" s="5" t="str">
        <f>HYPERLINK("https://hsdes.intel.com/resource/16013715407","16013715407")</f>
        <v>16013715407</v>
      </c>
      <c r="B477" s="19" t="s">
        <v>1522</v>
      </c>
      <c r="C477" s="7" t="s">
        <v>2010</v>
      </c>
      <c r="D477" s="7" t="s">
        <v>74</v>
      </c>
      <c r="E477" s="7" t="s">
        <v>119</v>
      </c>
      <c r="F477" s="7" t="s">
        <v>19</v>
      </c>
      <c r="G477" s="7" t="s">
        <v>2005</v>
      </c>
      <c r="J477" s="7" t="s">
        <v>1996</v>
      </c>
      <c r="M477" s="6">
        <v>44813</v>
      </c>
      <c r="O477" s="7" t="s">
        <v>30</v>
      </c>
      <c r="P477" s="7" t="s">
        <v>75</v>
      </c>
      <c r="Q477" s="7" t="s">
        <v>32</v>
      </c>
      <c r="R477" s="7" t="s">
        <v>23</v>
      </c>
      <c r="T477" s="7" t="s">
        <v>43</v>
      </c>
      <c r="U477" s="7" t="s">
        <v>1523</v>
      </c>
      <c r="Y477" s="2" t="str">
        <f>HYPERLINK("https://hsdes.intel.com/resource/16013715407","16013715407")</f>
        <v>16013715407</v>
      </c>
    </row>
    <row r="478" spans="1:25" x14ac:dyDescent="0.3">
      <c r="A478" s="2" t="str">
        <f>HYPERLINK("https://hsdes.intel.com/resource/16014251359","16014251359")</f>
        <v>16014251359</v>
      </c>
      <c r="B478" s="19" t="s">
        <v>1524</v>
      </c>
      <c r="C478" s="7" t="s">
        <v>2010</v>
      </c>
      <c r="D478" s="7" t="s">
        <v>74</v>
      </c>
      <c r="E478" s="7" t="s">
        <v>119</v>
      </c>
      <c r="F478" s="7" t="s">
        <v>19</v>
      </c>
      <c r="G478" s="7" t="s">
        <v>2005</v>
      </c>
      <c r="J478" s="7" t="s">
        <v>1996</v>
      </c>
      <c r="M478" s="6">
        <v>44813</v>
      </c>
      <c r="O478" s="7" t="s">
        <v>30</v>
      </c>
      <c r="P478" s="7" t="s">
        <v>75</v>
      </c>
      <c r="Q478" s="7" t="s">
        <v>32</v>
      </c>
      <c r="R478" s="7" t="s">
        <v>23</v>
      </c>
      <c r="T478" s="7" t="s">
        <v>43</v>
      </c>
      <c r="U478" s="7" t="s">
        <v>1523</v>
      </c>
      <c r="Y478" s="2" t="str">
        <f>HYPERLINK("https://hsdes.intel.com/resource/16014251359","16014251359")</f>
        <v>16014251359</v>
      </c>
    </row>
    <row r="479" spans="1:25" x14ac:dyDescent="0.3">
      <c r="A479" s="2" t="str">
        <f>HYPERLINK("https://hsdes.intel.com/resource/16014251361","16014251361")</f>
        <v>16014251361</v>
      </c>
      <c r="B479" s="19" t="s">
        <v>1525</v>
      </c>
      <c r="C479" s="7" t="s">
        <v>2010</v>
      </c>
      <c r="D479" s="7" t="s">
        <v>74</v>
      </c>
      <c r="E479" s="7" t="s">
        <v>119</v>
      </c>
      <c r="F479" s="7" t="s">
        <v>19</v>
      </c>
      <c r="G479" s="7" t="s">
        <v>2005</v>
      </c>
      <c r="J479" s="7" t="s">
        <v>1996</v>
      </c>
      <c r="M479" s="6">
        <v>44813</v>
      </c>
      <c r="O479" s="7" t="s">
        <v>30</v>
      </c>
      <c r="P479" s="7" t="s">
        <v>75</v>
      </c>
      <c r="Q479" s="7" t="s">
        <v>32</v>
      </c>
      <c r="R479" s="7" t="s">
        <v>23</v>
      </c>
      <c r="T479" s="7" t="s">
        <v>43</v>
      </c>
      <c r="U479" s="7" t="s">
        <v>1523</v>
      </c>
      <c r="Y479" s="2" t="str">
        <f>HYPERLINK("https://hsdes.intel.com/resource/16014251361","16014251361")</f>
        <v>16014251361</v>
      </c>
    </row>
    <row r="480" spans="1:25" x14ac:dyDescent="0.3">
      <c r="A480" s="2" t="str">
        <f>HYPERLINK("https://hsdes.intel.com/resource/16014251368","16014251368")</f>
        <v>16014251368</v>
      </c>
      <c r="B480" s="19" t="s">
        <v>1526</v>
      </c>
      <c r="C480" s="7" t="s">
        <v>2010</v>
      </c>
      <c r="D480" s="7" t="s">
        <v>74</v>
      </c>
      <c r="E480" s="7" t="s">
        <v>119</v>
      </c>
      <c r="F480" s="7" t="s">
        <v>19</v>
      </c>
      <c r="G480" s="7" t="s">
        <v>2005</v>
      </c>
      <c r="J480" s="7" t="s">
        <v>1996</v>
      </c>
      <c r="M480" s="6">
        <v>44813</v>
      </c>
      <c r="O480" s="7" t="s">
        <v>30</v>
      </c>
      <c r="P480" s="7" t="s">
        <v>75</v>
      </c>
      <c r="Q480" s="7" t="s">
        <v>32</v>
      </c>
      <c r="R480" s="7" t="s">
        <v>23</v>
      </c>
      <c r="T480" s="7" t="s">
        <v>43</v>
      </c>
      <c r="U480" s="7" t="s">
        <v>1523</v>
      </c>
      <c r="Y480" s="5" t="str">
        <f>HYPERLINK("https://hsdes.intel.com/resource/16014251368","16014251368")</f>
        <v>16014251368</v>
      </c>
    </row>
    <row r="481" spans="1:25" x14ac:dyDescent="0.3">
      <c r="A481" s="2" t="str">
        <f>HYPERLINK("https://hsdes.intel.com/resource/14013179223","14013179223")</f>
        <v>14013179223</v>
      </c>
      <c r="B481" s="7" t="s">
        <v>1527</v>
      </c>
      <c r="C481" s="7" t="s">
        <v>2013</v>
      </c>
      <c r="D481" s="7" t="s">
        <v>135</v>
      </c>
      <c r="E481" s="7" t="s">
        <v>18</v>
      </c>
      <c r="F481" s="7" t="s">
        <v>19</v>
      </c>
      <c r="G481" s="7" t="s">
        <v>2005</v>
      </c>
      <c r="J481" s="7" t="s">
        <v>2011</v>
      </c>
      <c r="M481" s="6">
        <v>44811</v>
      </c>
      <c r="O481" s="7" t="s">
        <v>30</v>
      </c>
      <c r="P481" s="7" t="s">
        <v>75</v>
      </c>
      <c r="Q481" s="7" t="s">
        <v>32</v>
      </c>
      <c r="R481" s="7" t="s">
        <v>23</v>
      </c>
      <c r="S481" s="7" t="s">
        <v>1528</v>
      </c>
      <c r="T481" s="7" t="s">
        <v>137</v>
      </c>
      <c r="U481" s="7" t="s">
        <v>1529</v>
      </c>
      <c r="V481" s="7" t="s">
        <v>139</v>
      </c>
      <c r="Y481" s="2" t="str">
        <f>HYPERLINK("https://hsdes.intel.com/resource/14013179223","14013179223")</f>
        <v>14013179223</v>
      </c>
    </row>
    <row r="482" spans="1:25" x14ac:dyDescent="0.3">
      <c r="A482" s="2" t="str">
        <f>HYPERLINK("https://hsdes.intel.com/resource/14013173187","14013173187")</f>
        <v>14013173187</v>
      </c>
      <c r="B482" s="7" t="s">
        <v>1530</v>
      </c>
      <c r="C482" s="7" t="s">
        <v>2013</v>
      </c>
      <c r="D482" s="7" t="s">
        <v>279</v>
      </c>
      <c r="E482" s="7" t="s">
        <v>18</v>
      </c>
      <c r="F482" s="7" t="s">
        <v>19</v>
      </c>
      <c r="G482" s="7" t="s">
        <v>2005</v>
      </c>
      <c r="J482" s="7" t="s">
        <v>2006</v>
      </c>
      <c r="M482" s="6">
        <v>44811</v>
      </c>
      <c r="O482" s="7" t="s">
        <v>30</v>
      </c>
      <c r="P482" s="7" t="s">
        <v>172</v>
      </c>
      <c r="Q482" s="7" t="s">
        <v>32</v>
      </c>
      <c r="R482" s="7" t="s">
        <v>23</v>
      </c>
      <c r="S482" s="7" t="s">
        <v>1531</v>
      </c>
      <c r="T482" s="7" t="s">
        <v>240</v>
      </c>
      <c r="U482" s="7" t="s">
        <v>1532</v>
      </c>
      <c r="V482" s="7" t="s">
        <v>282</v>
      </c>
      <c r="Y482" s="2" t="str">
        <f>HYPERLINK("https://hsdes.intel.com/resource/14013173187","14013173187")</f>
        <v>14013173187</v>
      </c>
    </row>
    <row r="483" spans="1:25" x14ac:dyDescent="0.3">
      <c r="A483" s="5" t="str">
        <f>HYPERLINK("https://hsdes.intel.com/resource/14013173175","14013173175")</f>
        <v>14013173175</v>
      </c>
      <c r="B483" s="7" t="s">
        <v>1533</v>
      </c>
      <c r="C483" s="7" t="s">
        <v>2013</v>
      </c>
      <c r="D483" s="7" t="s">
        <v>279</v>
      </c>
      <c r="E483" s="7" t="s">
        <v>18</v>
      </c>
      <c r="F483" s="7" t="s">
        <v>19</v>
      </c>
      <c r="G483" s="7" t="s">
        <v>2005</v>
      </c>
      <c r="J483" s="7" t="s">
        <v>2006</v>
      </c>
      <c r="M483" s="6">
        <v>44811</v>
      </c>
      <c r="O483" s="7" t="s">
        <v>30</v>
      </c>
      <c r="P483" s="7" t="s">
        <v>172</v>
      </c>
      <c r="Q483" s="7" t="s">
        <v>32</v>
      </c>
      <c r="R483" s="7" t="s">
        <v>23</v>
      </c>
      <c r="S483" s="7" t="s">
        <v>1534</v>
      </c>
      <c r="T483" s="7" t="s">
        <v>240</v>
      </c>
      <c r="U483" s="7" t="s">
        <v>1535</v>
      </c>
      <c r="V483" s="7" t="s">
        <v>282</v>
      </c>
      <c r="Y483" s="5" t="str">
        <f>HYPERLINK("https://hsdes.intel.com/resource/14013173175","14013173175")</f>
        <v>14013173175</v>
      </c>
    </row>
    <row r="484" spans="1:25" x14ac:dyDescent="0.3">
      <c r="A484" s="2" t="str">
        <f>HYPERLINK("https://hsdes.intel.com/resource/14013173176","14013173176")</f>
        <v>14013173176</v>
      </c>
      <c r="B484" s="7" t="s">
        <v>1536</v>
      </c>
      <c r="C484" s="7" t="s">
        <v>2013</v>
      </c>
      <c r="D484" s="7" t="s">
        <v>279</v>
      </c>
      <c r="E484" s="7" t="s">
        <v>18</v>
      </c>
      <c r="F484" s="7" t="s">
        <v>19</v>
      </c>
      <c r="G484" s="7" t="s">
        <v>2005</v>
      </c>
      <c r="J484" s="7" t="s">
        <v>2006</v>
      </c>
      <c r="M484" s="6">
        <v>44811</v>
      </c>
      <c r="O484" s="7" t="s">
        <v>30</v>
      </c>
      <c r="P484" s="7" t="s">
        <v>172</v>
      </c>
      <c r="Q484" s="7" t="s">
        <v>32</v>
      </c>
      <c r="R484" s="7" t="s">
        <v>23</v>
      </c>
      <c r="S484" s="7" t="s">
        <v>1537</v>
      </c>
      <c r="T484" s="7" t="s">
        <v>1538</v>
      </c>
      <c r="U484" s="7" t="s">
        <v>1539</v>
      </c>
      <c r="V484" s="7" t="s">
        <v>282</v>
      </c>
      <c r="Y484" s="2" t="str">
        <f>HYPERLINK("https://hsdes.intel.com/resource/14013173176","14013173176")</f>
        <v>14013173176</v>
      </c>
    </row>
    <row r="485" spans="1:25" x14ac:dyDescent="0.3">
      <c r="A485" s="2" t="str">
        <f>HYPERLINK("https://hsdes.intel.com/resource/14013159289","14013159289")</f>
        <v>14013159289</v>
      </c>
      <c r="B485" s="7" t="s">
        <v>1540</v>
      </c>
      <c r="C485" s="7" t="s">
        <v>2013</v>
      </c>
      <c r="D485" s="7" t="s">
        <v>279</v>
      </c>
      <c r="E485" s="7" t="s">
        <v>18</v>
      </c>
      <c r="F485" s="7" t="s">
        <v>19</v>
      </c>
      <c r="G485" s="7" t="s">
        <v>2005</v>
      </c>
      <c r="J485" s="7" t="s">
        <v>2006</v>
      </c>
      <c r="M485" s="6">
        <v>44811</v>
      </c>
      <c r="O485" s="7" t="s">
        <v>30</v>
      </c>
      <c r="P485" s="7" t="s">
        <v>172</v>
      </c>
      <c r="Q485" s="7" t="s">
        <v>32</v>
      </c>
      <c r="R485" s="7" t="s">
        <v>23</v>
      </c>
      <c r="S485" s="7" t="s">
        <v>1541</v>
      </c>
      <c r="T485" s="7" t="s">
        <v>240</v>
      </c>
      <c r="U485" s="7" t="s">
        <v>1542</v>
      </c>
      <c r="V485" s="7" t="s">
        <v>282</v>
      </c>
      <c r="Y485" s="2" t="str">
        <f>HYPERLINK("https://hsdes.intel.com/resource/14013159289","14013159289")</f>
        <v>14013159289</v>
      </c>
    </row>
    <row r="486" spans="1:25" x14ac:dyDescent="0.3">
      <c r="A486" s="2" t="str">
        <f>HYPERLINK("https://hsdes.intel.com/resource/14013161178","14013161178")</f>
        <v>14013161178</v>
      </c>
      <c r="B486" s="7" t="s">
        <v>1543</v>
      </c>
      <c r="C486" s="7" t="s">
        <v>2013</v>
      </c>
      <c r="D486" s="7" t="s">
        <v>279</v>
      </c>
      <c r="E486" s="7" t="s">
        <v>18</v>
      </c>
      <c r="F486" s="7" t="s">
        <v>19</v>
      </c>
      <c r="G486" s="7" t="s">
        <v>2005</v>
      </c>
      <c r="J486" s="7" t="s">
        <v>2025</v>
      </c>
      <c r="M486" s="6">
        <v>44816</v>
      </c>
      <c r="N486" s="6"/>
      <c r="O486" s="7" t="s">
        <v>30</v>
      </c>
      <c r="P486" s="7" t="s">
        <v>172</v>
      </c>
      <c r="Q486" s="7" t="s">
        <v>32</v>
      </c>
      <c r="R486" s="7" t="s">
        <v>23</v>
      </c>
      <c r="S486" s="7" t="s">
        <v>1544</v>
      </c>
      <c r="T486" s="7" t="s">
        <v>1545</v>
      </c>
      <c r="U486" s="7" t="s">
        <v>1546</v>
      </c>
      <c r="V486" s="7" t="s">
        <v>282</v>
      </c>
      <c r="Y486" s="5" t="str">
        <f>HYPERLINK("https://hsdes.intel.com/resource/14013161178","14013161178")</f>
        <v>14013161178</v>
      </c>
    </row>
    <row r="487" spans="1:25" x14ac:dyDescent="0.3">
      <c r="A487" s="2" t="str">
        <f>HYPERLINK("https://hsdes.intel.com/resource/14013159029","14013159029")</f>
        <v>14013159029</v>
      </c>
      <c r="B487" s="7" t="s">
        <v>1547</v>
      </c>
      <c r="C487" s="7" t="s">
        <v>2013</v>
      </c>
      <c r="D487" s="7" t="s">
        <v>279</v>
      </c>
      <c r="E487" s="7" t="s">
        <v>119</v>
      </c>
      <c r="F487" s="7" t="s">
        <v>19</v>
      </c>
      <c r="G487" s="7" t="s">
        <v>2005</v>
      </c>
      <c r="J487" s="7" t="s">
        <v>2006</v>
      </c>
      <c r="M487" s="6">
        <v>44811</v>
      </c>
      <c r="O487" s="7" t="s">
        <v>30</v>
      </c>
      <c r="P487" s="7" t="s">
        <v>172</v>
      </c>
      <c r="Q487" s="7" t="s">
        <v>32</v>
      </c>
      <c r="R487" s="7" t="s">
        <v>23</v>
      </c>
      <c r="S487" s="7" t="s">
        <v>1548</v>
      </c>
      <c r="T487" s="7" t="s">
        <v>240</v>
      </c>
      <c r="U487" s="7" t="s">
        <v>1549</v>
      </c>
      <c r="V487" s="7" t="s">
        <v>282</v>
      </c>
      <c r="Y487" s="2" t="str">
        <f>HYPERLINK("https://hsdes.intel.com/resource/14013159029","14013159029")</f>
        <v>14013159029</v>
      </c>
    </row>
    <row r="488" spans="1:25" x14ac:dyDescent="0.3">
      <c r="A488" s="2" t="str">
        <f>HYPERLINK("https://hsdes.intel.com/resource/14013158321","14013158321")</f>
        <v>14013158321</v>
      </c>
      <c r="B488" s="7" t="s">
        <v>1550</v>
      </c>
      <c r="C488" s="7" t="s">
        <v>2013</v>
      </c>
      <c r="D488" s="7" t="s">
        <v>279</v>
      </c>
      <c r="E488" s="7" t="s">
        <v>18</v>
      </c>
      <c r="F488" s="7" t="s">
        <v>19</v>
      </c>
      <c r="G488" s="7" t="s">
        <v>2005</v>
      </c>
      <c r="J488" s="7" t="s">
        <v>2006</v>
      </c>
      <c r="M488" s="6">
        <v>44811</v>
      </c>
      <c r="O488" s="7" t="s">
        <v>30</v>
      </c>
      <c r="P488" s="7" t="s">
        <v>172</v>
      </c>
      <c r="Q488" s="7" t="s">
        <v>32</v>
      </c>
      <c r="R488" s="7" t="s">
        <v>23</v>
      </c>
      <c r="S488" s="7" t="s">
        <v>1551</v>
      </c>
      <c r="T488" s="7" t="s">
        <v>240</v>
      </c>
      <c r="U488" s="7" t="s">
        <v>1552</v>
      </c>
      <c r="V488" s="7" t="s">
        <v>282</v>
      </c>
      <c r="Y488" s="2" t="str">
        <f>HYPERLINK("https://hsdes.intel.com/resource/14013158321","14013158321")</f>
        <v>14013158321</v>
      </c>
    </row>
    <row r="489" spans="1:25" x14ac:dyDescent="0.3">
      <c r="A489" s="5" t="str">
        <f>HYPERLINK("https://hsdes.intel.com/resource/14013121041","14013121041")</f>
        <v>14013121041</v>
      </c>
      <c r="B489" s="7" t="s">
        <v>1553</v>
      </c>
      <c r="C489" s="7" t="s">
        <v>2013</v>
      </c>
      <c r="D489" s="7" t="s">
        <v>279</v>
      </c>
      <c r="E489" s="7" t="s">
        <v>18</v>
      </c>
      <c r="F489" s="7" t="s">
        <v>19</v>
      </c>
      <c r="G489" s="7" t="s">
        <v>2005</v>
      </c>
      <c r="J489" s="7" t="s">
        <v>2006</v>
      </c>
      <c r="M489" s="6">
        <v>44811</v>
      </c>
      <c r="O489" s="7" t="s">
        <v>30</v>
      </c>
      <c r="P489" s="7" t="s">
        <v>172</v>
      </c>
      <c r="Q489" s="7" t="s">
        <v>32</v>
      </c>
      <c r="R489" s="7" t="s">
        <v>23</v>
      </c>
      <c r="S489" s="7" t="s">
        <v>1554</v>
      </c>
      <c r="T489" s="7" t="s">
        <v>43</v>
      </c>
      <c r="U489" s="7" t="s">
        <v>1555</v>
      </c>
      <c r="V489" s="7" t="s">
        <v>282</v>
      </c>
      <c r="Y489" s="2" t="str">
        <f>HYPERLINK("https://hsdes.intel.com/resource/14013121041","14013121041")</f>
        <v>14013121041</v>
      </c>
    </row>
    <row r="490" spans="1:25" x14ac:dyDescent="0.3">
      <c r="A490" s="2" t="str">
        <f>HYPERLINK("https://hsdes.intel.com/resource/14013157484","14013157484")</f>
        <v>14013157484</v>
      </c>
      <c r="B490" s="7" t="s">
        <v>1556</v>
      </c>
      <c r="C490" s="7" t="s">
        <v>2010</v>
      </c>
      <c r="D490" s="7" t="s">
        <v>78</v>
      </c>
      <c r="E490" s="7" t="s">
        <v>119</v>
      </c>
      <c r="F490" s="7" t="s">
        <v>19</v>
      </c>
      <c r="G490" s="7" t="s">
        <v>2005</v>
      </c>
      <c r="J490" s="7" t="s">
        <v>2014</v>
      </c>
      <c r="M490" s="6">
        <v>44811</v>
      </c>
      <c r="O490" s="7" t="s">
        <v>30</v>
      </c>
      <c r="P490" s="7" t="s">
        <v>172</v>
      </c>
      <c r="Q490" s="7" t="s">
        <v>32</v>
      </c>
      <c r="R490" s="7" t="s">
        <v>23</v>
      </c>
      <c r="S490" s="7" t="s">
        <v>1557</v>
      </c>
      <c r="T490" s="7" t="s">
        <v>43</v>
      </c>
      <c r="U490" s="7" t="s">
        <v>1558</v>
      </c>
      <c r="V490" s="7" t="s">
        <v>78</v>
      </c>
      <c r="Y490" s="2" t="str">
        <f>HYPERLINK("https://hsdes.intel.com/resource/14013157484","14013157484")</f>
        <v>14013157484</v>
      </c>
    </row>
    <row r="491" spans="1:25" x14ac:dyDescent="0.3">
      <c r="A491" s="2" t="str">
        <f>HYPERLINK("https://hsdes.intel.com/resource/14013184731","14013184731")</f>
        <v>14013184731</v>
      </c>
      <c r="B491" s="7" t="s">
        <v>1559</v>
      </c>
      <c r="C491" s="7" t="s">
        <v>2013</v>
      </c>
      <c r="D491" s="7" t="s">
        <v>195</v>
      </c>
      <c r="E491" s="7" t="s">
        <v>18</v>
      </c>
      <c r="F491" s="7" t="s">
        <v>19</v>
      </c>
      <c r="G491" s="7" t="s">
        <v>2005</v>
      </c>
      <c r="J491" s="7" t="s">
        <v>2025</v>
      </c>
      <c r="M491" s="6">
        <v>44816</v>
      </c>
      <c r="O491" s="7" t="s">
        <v>30</v>
      </c>
      <c r="P491" s="7" t="s">
        <v>143</v>
      </c>
      <c r="Q491" s="7" t="s">
        <v>32</v>
      </c>
      <c r="R491" s="7" t="s">
        <v>144</v>
      </c>
      <c r="S491" s="7" t="s">
        <v>1560</v>
      </c>
      <c r="T491" s="7" t="s">
        <v>1561</v>
      </c>
      <c r="U491" s="7" t="s">
        <v>1562</v>
      </c>
      <c r="V491" s="7" t="s">
        <v>199</v>
      </c>
      <c r="Y491" s="2" t="str">
        <f>HYPERLINK("https://hsdes.intel.com/resource/14013184731","14013184731")</f>
        <v>14013184731</v>
      </c>
    </row>
    <row r="492" spans="1:25" x14ac:dyDescent="0.3">
      <c r="A492" s="5" t="str">
        <f>HYPERLINK("https://hsdes.intel.com/resource/14013185776","14013185776")</f>
        <v>14013185776</v>
      </c>
      <c r="B492" s="7" t="s">
        <v>1563</v>
      </c>
      <c r="C492" s="7" t="s">
        <v>2010</v>
      </c>
      <c r="D492" s="7" t="s">
        <v>195</v>
      </c>
      <c r="E492" s="7" t="s">
        <v>18</v>
      </c>
      <c r="F492" s="7" t="s">
        <v>19</v>
      </c>
      <c r="G492" s="7" t="s">
        <v>2005</v>
      </c>
      <c r="J492" s="7" t="s">
        <v>1996</v>
      </c>
      <c r="M492" s="6">
        <v>44816</v>
      </c>
      <c r="O492" s="7" t="s">
        <v>101</v>
      </c>
      <c r="P492" s="7" t="s">
        <v>143</v>
      </c>
      <c r="Q492" s="7" t="s">
        <v>32</v>
      </c>
      <c r="R492" s="7" t="s">
        <v>144</v>
      </c>
      <c r="S492" s="7" t="s">
        <v>1564</v>
      </c>
      <c r="T492" s="7" t="s">
        <v>1561</v>
      </c>
      <c r="U492" s="7" t="s">
        <v>1565</v>
      </c>
      <c r="V492" s="7" t="s">
        <v>199</v>
      </c>
      <c r="Y492" s="2" t="str">
        <f>HYPERLINK("https://hsdes.intel.com/resource/14013185776","14013185776")</f>
        <v>14013185776</v>
      </c>
    </row>
    <row r="493" spans="1:25" x14ac:dyDescent="0.3">
      <c r="A493" s="2" t="str">
        <f>HYPERLINK("https://hsdes.intel.com/resource/14013168579","14013168579")</f>
        <v>14013168579</v>
      </c>
      <c r="B493" s="7" t="s">
        <v>1566</v>
      </c>
      <c r="C493" s="7" t="s">
        <v>2010</v>
      </c>
      <c r="D493" s="7" t="s">
        <v>412</v>
      </c>
      <c r="E493" s="7" t="s">
        <v>18</v>
      </c>
      <c r="F493" s="7" t="s">
        <v>19</v>
      </c>
      <c r="G493" s="7" t="s">
        <v>2005</v>
      </c>
      <c r="J493" s="7" t="s">
        <v>2011</v>
      </c>
      <c r="M493" s="6">
        <v>44811</v>
      </c>
      <c r="O493" s="7" t="s">
        <v>30</v>
      </c>
      <c r="P493" s="7" t="s">
        <v>160</v>
      </c>
      <c r="Q493" s="7" t="s">
        <v>32</v>
      </c>
      <c r="R493" s="7" t="s">
        <v>23</v>
      </c>
      <c r="S493" s="7" t="s">
        <v>1567</v>
      </c>
      <c r="T493" s="7" t="s">
        <v>1568</v>
      </c>
      <c r="U493" s="7" t="s">
        <v>1569</v>
      </c>
      <c r="V493" s="7" t="s">
        <v>416</v>
      </c>
      <c r="Y493" s="2" t="str">
        <f>HYPERLINK("https://hsdes.intel.com/resource/14013168579","14013168579")</f>
        <v>14013168579</v>
      </c>
    </row>
    <row r="494" spans="1:25" x14ac:dyDescent="0.3">
      <c r="A494" s="2" t="str">
        <f>HYPERLINK("https://hsdes.intel.com/resource/14013169052","14013169052")</f>
        <v>14013169052</v>
      </c>
      <c r="B494" s="7" t="s">
        <v>1570</v>
      </c>
      <c r="C494" s="7" t="s">
        <v>2010</v>
      </c>
      <c r="D494" s="7" t="s">
        <v>412</v>
      </c>
      <c r="E494" s="7" t="s">
        <v>18</v>
      </c>
      <c r="F494" s="7" t="s">
        <v>19</v>
      </c>
      <c r="G494" s="7" t="s">
        <v>2005</v>
      </c>
      <c r="H494" s="19"/>
      <c r="J494" s="7" t="s">
        <v>2011</v>
      </c>
      <c r="M494" s="6">
        <v>44811</v>
      </c>
      <c r="O494" s="7" t="s">
        <v>101</v>
      </c>
      <c r="P494" s="7" t="s">
        <v>160</v>
      </c>
      <c r="Q494" s="7" t="s">
        <v>32</v>
      </c>
      <c r="R494" s="7" t="s">
        <v>23</v>
      </c>
      <c r="S494" s="7" t="s">
        <v>1571</v>
      </c>
      <c r="T494" s="7" t="s">
        <v>1568</v>
      </c>
      <c r="U494" s="7" t="s">
        <v>1572</v>
      </c>
      <c r="V494" s="7" t="s">
        <v>416</v>
      </c>
      <c r="Y494" s="2" t="str">
        <f>HYPERLINK("https://hsdes.intel.com/resource/14013169052","14013169052")</f>
        <v>14013169052</v>
      </c>
    </row>
    <row r="495" spans="1:25" x14ac:dyDescent="0.3">
      <c r="A495" s="5" t="str">
        <f>HYPERLINK("https://hsdes.intel.com/resource/14013177922","14013177922")</f>
        <v>14013177922</v>
      </c>
      <c r="B495" s="24" t="s">
        <v>2018</v>
      </c>
      <c r="C495" s="7" t="s">
        <v>2010</v>
      </c>
      <c r="D495" s="7" t="s">
        <v>234</v>
      </c>
      <c r="E495" s="7" t="s">
        <v>18</v>
      </c>
      <c r="F495" s="7" t="s">
        <v>19</v>
      </c>
      <c r="G495" s="7" t="s">
        <v>2005</v>
      </c>
      <c r="J495" s="7" t="s">
        <v>1996</v>
      </c>
      <c r="M495" s="6">
        <v>44811</v>
      </c>
      <c r="O495" s="7" t="s">
        <v>30</v>
      </c>
      <c r="P495" s="7" t="s">
        <v>183</v>
      </c>
      <c r="Q495" s="7" t="s">
        <v>22</v>
      </c>
      <c r="R495" s="7" t="s">
        <v>144</v>
      </c>
      <c r="S495" s="7" t="s">
        <v>1573</v>
      </c>
      <c r="T495" s="7" t="s">
        <v>202</v>
      </c>
      <c r="U495" s="7" t="s">
        <v>1574</v>
      </c>
      <c r="V495" s="7" t="s">
        <v>186</v>
      </c>
      <c r="Y495" s="2" t="str">
        <f>HYPERLINK("https://hsdes.intel.com/resource/14013177922","14013177922")</f>
        <v>14013177922</v>
      </c>
    </row>
    <row r="496" spans="1:25" x14ac:dyDescent="0.3">
      <c r="A496" s="5" t="str">
        <f>HYPERLINK("https://hsdes.intel.com/resource/14013162003","14013162003")</f>
        <v>14013162003</v>
      </c>
      <c r="B496" s="19" t="s">
        <v>1575</v>
      </c>
      <c r="C496" s="7" t="s">
        <v>2010</v>
      </c>
      <c r="D496" s="7" t="s">
        <v>838</v>
      </c>
      <c r="E496" s="7" t="s">
        <v>18</v>
      </c>
      <c r="F496" s="7" t="s">
        <v>19</v>
      </c>
      <c r="G496" s="7" t="s">
        <v>2005</v>
      </c>
      <c r="J496" s="7" t="s">
        <v>1997</v>
      </c>
      <c r="M496" s="6">
        <v>44816</v>
      </c>
      <c r="O496" s="7" t="s">
        <v>30</v>
      </c>
      <c r="P496" s="7" t="s">
        <v>172</v>
      </c>
      <c r="Q496" s="7" t="s">
        <v>32</v>
      </c>
      <c r="R496" s="7" t="s">
        <v>23</v>
      </c>
      <c r="S496" s="7" t="s">
        <v>1576</v>
      </c>
      <c r="T496" s="7" t="s">
        <v>43</v>
      </c>
      <c r="U496" s="7" t="s">
        <v>1577</v>
      </c>
      <c r="V496" s="7" t="s">
        <v>844</v>
      </c>
      <c r="Y496" s="2" t="str">
        <f>HYPERLINK("https://hsdes.intel.com/resource/14013162003","14013162003")</f>
        <v>14013162003</v>
      </c>
    </row>
    <row r="497" spans="1:25" x14ac:dyDescent="0.3">
      <c r="A497" s="2" t="str">
        <f>HYPERLINK("https://hsdes.intel.com/resource/14013173189","14013173189")</f>
        <v>14013173189</v>
      </c>
      <c r="B497" s="7" t="s">
        <v>1578</v>
      </c>
      <c r="C497" s="7" t="s">
        <v>2013</v>
      </c>
      <c r="D497" s="7" t="s">
        <v>279</v>
      </c>
      <c r="E497" s="7" t="s">
        <v>18</v>
      </c>
      <c r="F497" s="7" t="s">
        <v>19</v>
      </c>
      <c r="G497" s="7" t="s">
        <v>2005</v>
      </c>
      <c r="J497" s="7" t="s">
        <v>2006</v>
      </c>
      <c r="M497" s="6">
        <v>44811</v>
      </c>
      <c r="O497" s="7" t="s">
        <v>20</v>
      </c>
      <c r="P497" s="7" t="s">
        <v>172</v>
      </c>
      <c r="Q497" s="7" t="s">
        <v>32</v>
      </c>
      <c r="R497" s="7" t="s">
        <v>23</v>
      </c>
      <c r="S497" s="7" t="s">
        <v>1579</v>
      </c>
      <c r="T497" s="7" t="s">
        <v>441</v>
      </c>
      <c r="U497" s="7" t="s">
        <v>1580</v>
      </c>
      <c r="V497" s="7" t="s">
        <v>282</v>
      </c>
      <c r="Y497" s="2" t="str">
        <f>HYPERLINK("https://hsdes.intel.com/resource/14013173189","14013173189")</f>
        <v>14013173189</v>
      </c>
    </row>
    <row r="498" spans="1:25" x14ac:dyDescent="0.3">
      <c r="A498" s="2" t="str">
        <f>HYPERLINK("https://hsdes.intel.com/resource/14013115389","14013115389")</f>
        <v>14013115389</v>
      </c>
      <c r="B498" s="7" t="s">
        <v>1581</v>
      </c>
      <c r="C498" s="7" t="s">
        <v>2013</v>
      </c>
      <c r="D498" s="7" t="s">
        <v>279</v>
      </c>
      <c r="E498" s="7" t="s">
        <v>18</v>
      </c>
      <c r="F498" s="7" t="s">
        <v>19</v>
      </c>
      <c r="G498" s="7" t="s">
        <v>2005</v>
      </c>
      <c r="J498" s="7" t="s">
        <v>2006</v>
      </c>
      <c r="M498" s="6">
        <v>44811</v>
      </c>
      <c r="O498" s="7" t="s">
        <v>30</v>
      </c>
      <c r="P498" s="7" t="s">
        <v>172</v>
      </c>
      <c r="Q498" s="7" t="s">
        <v>32</v>
      </c>
      <c r="R498" s="7" t="s">
        <v>23</v>
      </c>
      <c r="S498" s="7" t="s">
        <v>1582</v>
      </c>
      <c r="T498" s="7" t="s">
        <v>240</v>
      </c>
      <c r="U498" s="7" t="s">
        <v>1583</v>
      </c>
      <c r="V498" s="7" t="s">
        <v>282</v>
      </c>
      <c r="Y498" s="2" t="str">
        <f>HYPERLINK("https://hsdes.intel.com/resource/14013115389","14013115389")</f>
        <v>14013115389</v>
      </c>
    </row>
    <row r="499" spans="1:25" x14ac:dyDescent="0.3">
      <c r="A499" s="2" t="str">
        <f>HYPERLINK("https://hsdes.intel.com/resource/14013157532","14013157532")</f>
        <v>14013157532</v>
      </c>
      <c r="B499" s="19" t="s">
        <v>1584</v>
      </c>
      <c r="C499" s="7" t="s">
        <v>2010</v>
      </c>
      <c r="D499" s="7" t="s">
        <v>279</v>
      </c>
      <c r="E499" s="7" t="s">
        <v>18</v>
      </c>
      <c r="F499" s="7" t="s">
        <v>19</v>
      </c>
      <c r="G499" s="7" t="s">
        <v>2005</v>
      </c>
      <c r="J499" s="7" t="s">
        <v>2025</v>
      </c>
      <c r="L499" s="7" t="s">
        <v>2026</v>
      </c>
      <c r="M499" s="6">
        <v>44816</v>
      </c>
      <c r="O499" s="7" t="s">
        <v>30</v>
      </c>
      <c r="P499" s="7" t="s">
        <v>172</v>
      </c>
      <c r="Q499" s="7" t="s">
        <v>32</v>
      </c>
      <c r="R499" s="7" t="s">
        <v>23</v>
      </c>
      <c r="S499" s="7" t="s">
        <v>1585</v>
      </c>
      <c r="T499" s="7" t="s">
        <v>240</v>
      </c>
      <c r="U499" s="7" t="s">
        <v>1586</v>
      </c>
      <c r="V499" s="7" t="s">
        <v>282</v>
      </c>
      <c r="Y499" s="2" t="str">
        <f>HYPERLINK("https://hsdes.intel.com/resource/14013157532","14013157532")</f>
        <v>14013157532</v>
      </c>
    </row>
    <row r="500" spans="1:25" x14ac:dyDescent="0.3">
      <c r="A500" s="2" t="str">
        <f>HYPERLINK("https://hsdes.intel.com/resource/14013182423","14013182423")</f>
        <v>14013182423</v>
      </c>
      <c r="B500" s="7" t="s">
        <v>1587</v>
      </c>
      <c r="C500" s="7" t="s">
        <v>2013</v>
      </c>
      <c r="D500" s="7" t="s">
        <v>279</v>
      </c>
      <c r="E500" s="7" t="s">
        <v>18</v>
      </c>
      <c r="F500" s="7" t="s">
        <v>19</v>
      </c>
      <c r="G500" s="7" t="s">
        <v>2005</v>
      </c>
      <c r="J500" s="7" t="s">
        <v>2006</v>
      </c>
      <c r="M500" s="6">
        <v>44811</v>
      </c>
      <c r="O500" s="7" t="s">
        <v>30</v>
      </c>
      <c r="P500" s="7" t="s">
        <v>172</v>
      </c>
      <c r="Q500" s="7" t="s">
        <v>32</v>
      </c>
      <c r="R500" s="7" t="s">
        <v>23</v>
      </c>
      <c r="S500" s="7" t="s">
        <v>1588</v>
      </c>
      <c r="T500" s="7" t="s">
        <v>441</v>
      </c>
      <c r="U500" s="7" t="s">
        <v>1589</v>
      </c>
      <c r="V500" s="7" t="s">
        <v>282</v>
      </c>
      <c r="Y500" s="2" t="str">
        <f>HYPERLINK("https://hsdes.intel.com/resource/14013182423","14013182423")</f>
        <v>14013182423</v>
      </c>
    </row>
    <row r="501" spans="1:25" x14ac:dyDescent="0.3">
      <c r="A501" s="5" t="str">
        <f>HYPERLINK("https://hsdes.intel.com/resource/14013158271","14013158271")</f>
        <v>14013158271</v>
      </c>
      <c r="B501" s="7" t="s">
        <v>1590</v>
      </c>
      <c r="C501" s="7" t="s">
        <v>2010</v>
      </c>
      <c r="D501" s="7" t="s">
        <v>279</v>
      </c>
      <c r="E501" s="7" t="s">
        <v>18</v>
      </c>
      <c r="F501" s="7" t="s">
        <v>19</v>
      </c>
      <c r="G501" s="7" t="s">
        <v>2005</v>
      </c>
      <c r="H501" s="28"/>
      <c r="J501" s="7" t="s">
        <v>2025</v>
      </c>
      <c r="M501" s="6">
        <v>44817</v>
      </c>
      <c r="O501" s="7" t="s">
        <v>30</v>
      </c>
      <c r="P501" s="7" t="s">
        <v>172</v>
      </c>
      <c r="Q501" s="7" t="s">
        <v>32</v>
      </c>
      <c r="R501" s="7" t="s">
        <v>23</v>
      </c>
      <c r="S501" s="7" t="s">
        <v>1591</v>
      </c>
      <c r="T501" s="7" t="s">
        <v>240</v>
      </c>
      <c r="U501" s="7" t="s">
        <v>1592</v>
      </c>
      <c r="V501" s="7" t="s">
        <v>282</v>
      </c>
      <c r="Y501" s="5" t="str">
        <f>HYPERLINK("https://hsdes.intel.com/resource/14013158271","14013158271")</f>
        <v>14013158271</v>
      </c>
    </row>
    <row r="502" spans="1:25" x14ac:dyDescent="0.3">
      <c r="A502" s="5" t="str">
        <f>HYPERLINK("https://hsdes.intel.com/resource/22011834694","22011834694")</f>
        <v>22011834694</v>
      </c>
      <c r="B502" s="7" t="s">
        <v>1593</v>
      </c>
      <c r="C502" s="7" t="s">
        <v>2013</v>
      </c>
      <c r="D502" s="7" t="s">
        <v>279</v>
      </c>
      <c r="E502" s="7" t="s">
        <v>18</v>
      </c>
      <c r="F502" s="7" t="s">
        <v>19</v>
      </c>
      <c r="G502" s="7" t="s">
        <v>2005</v>
      </c>
      <c r="J502" s="7" t="s">
        <v>2006</v>
      </c>
      <c r="M502" s="6">
        <v>44811</v>
      </c>
      <c r="N502" s="6"/>
      <c r="O502" s="7" t="s">
        <v>30</v>
      </c>
      <c r="P502" s="7" t="s">
        <v>1594</v>
      </c>
      <c r="Q502" s="7" t="s">
        <v>32</v>
      </c>
      <c r="R502" s="7" t="s">
        <v>23</v>
      </c>
      <c r="S502" s="7" t="s">
        <v>1595</v>
      </c>
      <c r="T502" s="7" t="s">
        <v>240</v>
      </c>
      <c r="U502" s="7" t="s">
        <v>1596</v>
      </c>
      <c r="V502" s="7" t="s">
        <v>282</v>
      </c>
      <c r="Y502" s="2" t="str">
        <f>HYPERLINK("https://hsdes.intel.com/resource/22011834694","22011834694")</f>
        <v>22011834694</v>
      </c>
    </row>
    <row r="503" spans="1:25" x14ac:dyDescent="0.3">
      <c r="A503" s="2" t="str">
        <f>HYPERLINK("https://hsdes.intel.com/resource/14013162764","14013162764")</f>
        <v>14013162764</v>
      </c>
      <c r="B503" s="7" t="s">
        <v>1597</v>
      </c>
      <c r="C503" s="7" t="s">
        <v>2013</v>
      </c>
      <c r="D503" s="7" t="s">
        <v>279</v>
      </c>
      <c r="E503" s="7" t="s">
        <v>18</v>
      </c>
      <c r="F503" s="7" t="s">
        <v>19</v>
      </c>
      <c r="G503" s="7" t="s">
        <v>2005</v>
      </c>
      <c r="J503" s="7" t="s">
        <v>2006</v>
      </c>
      <c r="M503" s="6">
        <v>44811</v>
      </c>
      <c r="N503" s="6"/>
      <c r="O503" s="7" t="s">
        <v>30</v>
      </c>
      <c r="P503" s="7" t="s">
        <v>172</v>
      </c>
      <c r="Q503" s="7" t="s">
        <v>32</v>
      </c>
      <c r="R503" s="7" t="s">
        <v>23</v>
      </c>
      <c r="S503" s="7" t="s">
        <v>1598</v>
      </c>
      <c r="T503" s="7" t="s">
        <v>240</v>
      </c>
      <c r="U503" s="7" t="s">
        <v>1599</v>
      </c>
      <c r="V503" s="7" t="s">
        <v>282</v>
      </c>
      <c r="Y503" s="2" t="str">
        <f>HYPERLINK("https://hsdes.intel.com/resource/14013162764","14013162764")</f>
        <v>14013162764</v>
      </c>
    </row>
    <row r="504" spans="1:25" x14ac:dyDescent="0.3">
      <c r="A504" s="5" t="str">
        <f>HYPERLINK("https://hsdes.intel.com/resource/22011834699","22011834699")</f>
        <v>22011834699</v>
      </c>
      <c r="B504" s="7" t="s">
        <v>1600</v>
      </c>
      <c r="C504" s="7" t="s">
        <v>2013</v>
      </c>
      <c r="D504" s="7" t="s">
        <v>279</v>
      </c>
      <c r="E504" s="7" t="s">
        <v>18</v>
      </c>
      <c r="F504" s="7" t="s">
        <v>19</v>
      </c>
      <c r="G504" s="7" t="s">
        <v>2005</v>
      </c>
      <c r="J504" s="7" t="s">
        <v>2006</v>
      </c>
      <c r="M504" s="6">
        <v>44811</v>
      </c>
      <c r="N504" s="6"/>
      <c r="O504" s="7" t="s">
        <v>30</v>
      </c>
      <c r="P504" s="7" t="s">
        <v>1594</v>
      </c>
      <c r="Q504" s="7" t="s">
        <v>32</v>
      </c>
      <c r="R504" s="7" t="s">
        <v>23</v>
      </c>
      <c r="S504" s="7" t="s">
        <v>1601</v>
      </c>
      <c r="T504" s="7" t="s">
        <v>240</v>
      </c>
      <c r="U504" s="7" t="s">
        <v>1602</v>
      </c>
      <c r="V504" s="7" t="s">
        <v>282</v>
      </c>
      <c r="Y504" s="2" t="str">
        <f>HYPERLINK("https://hsdes.intel.com/resource/22011834699","22011834699")</f>
        <v>22011834699</v>
      </c>
    </row>
    <row r="505" spans="1:25" x14ac:dyDescent="0.3">
      <c r="A505" s="5" t="str">
        <f>HYPERLINK("https://hsdes.intel.com/resource/14013174847","14013174847")</f>
        <v>14013174847</v>
      </c>
      <c r="B505" s="7" t="s">
        <v>1603</v>
      </c>
      <c r="C505" s="7" t="s">
        <v>2013</v>
      </c>
      <c r="D505" s="7" t="s">
        <v>541</v>
      </c>
      <c r="E505" s="7" t="s">
        <v>18</v>
      </c>
      <c r="F505" s="7" t="s">
        <v>19</v>
      </c>
      <c r="G505" s="7" t="s">
        <v>2005</v>
      </c>
      <c r="J505" s="7" t="s">
        <v>1996</v>
      </c>
      <c r="M505" s="6">
        <v>44812</v>
      </c>
      <c r="O505" s="7" t="s">
        <v>30</v>
      </c>
      <c r="P505" s="7" t="s">
        <v>183</v>
      </c>
      <c r="Q505" s="7" t="s">
        <v>32</v>
      </c>
      <c r="R505" s="7" t="s">
        <v>144</v>
      </c>
      <c r="S505" s="7" t="s">
        <v>1604</v>
      </c>
      <c r="T505" s="7" t="s">
        <v>174</v>
      </c>
      <c r="U505" s="7" t="s">
        <v>1605</v>
      </c>
      <c r="V505" s="7" t="s">
        <v>186</v>
      </c>
      <c r="Y505" s="2" t="str">
        <f>HYPERLINK("https://hsdes.intel.com/resource/14013174847","14013174847")</f>
        <v>14013174847</v>
      </c>
    </row>
    <row r="506" spans="1:25" x14ac:dyDescent="0.3">
      <c r="A506" s="5" t="str">
        <f>HYPERLINK("https://hsdes.intel.com/resource/14013173090","14013173090")</f>
        <v>14013173090</v>
      </c>
      <c r="B506" s="7" t="s">
        <v>1606</v>
      </c>
      <c r="C506" s="7" t="s">
        <v>2010</v>
      </c>
      <c r="D506" s="7" t="s">
        <v>279</v>
      </c>
      <c r="E506" s="7" t="s">
        <v>18</v>
      </c>
      <c r="F506" s="7" t="s">
        <v>19</v>
      </c>
      <c r="G506" s="7" t="s">
        <v>2005</v>
      </c>
      <c r="J506" s="7" t="s">
        <v>1996</v>
      </c>
      <c r="M506" s="6">
        <v>44816</v>
      </c>
      <c r="O506" s="7" t="s">
        <v>30</v>
      </c>
      <c r="P506" s="7" t="s">
        <v>21</v>
      </c>
      <c r="Q506" s="7" t="s">
        <v>32</v>
      </c>
      <c r="R506" s="7" t="s">
        <v>23</v>
      </c>
      <c r="S506" s="7" t="s">
        <v>1607</v>
      </c>
      <c r="T506" s="7" t="s">
        <v>167</v>
      </c>
      <c r="U506" s="7" t="s">
        <v>1608</v>
      </c>
      <c r="V506" s="7" t="s">
        <v>169</v>
      </c>
      <c r="Y506" s="2" t="str">
        <f>HYPERLINK("https://hsdes.intel.com/resource/14013173090","14013173090")</f>
        <v>14013173090</v>
      </c>
    </row>
    <row r="507" spans="1:25" x14ac:dyDescent="0.3">
      <c r="A507" s="5" t="str">
        <f>HYPERLINK("https://hsdes.intel.com/resource/14013185278","14013185278")</f>
        <v>14013185278</v>
      </c>
      <c r="B507" s="7" t="s">
        <v>1609</v>
      </c>
      <c r="C507" s="7" t="s">
        <v>2013</v>
      </c>
      <c r="D507" s="7" t="s">
        <v>279</v>
      </c>
      <c r="E507" s="7" t="s">
        <v>18</v>
      </c>
      <c r="F507" s="7" t="s">
        <v>19</v>
      </c>
      <c r="G507" s="7" t="s">
        <v>2005</v>
      </c>
      <c r="J507" s="7" t="s">
        <v>2006</v>
      </c>
      <c r="M507" s="6">
        <v>44811</v>
      </c>
      <c r="O507" s="7" t="s">
        <v>30</v>
      </c>
      <c r="P507" s="7" t="s">
        <v>172</v>
      </c>
      <c r="Q507" s="7" t="s">
        <v>32</v>
      </c>
      <c r="R507" s="7" t="s">
        <v>23</v>
      </c>
      <c r="S507" s="7" t="s">
        <v>1610</v>
      </c>
      <c r="T507" s="7" t="s">
        <v>701</v>
      </c>
      <c r="U507" s="7" t="s">
        <v>1611</v>
      </c>
      <c r="V507" s="7" t="s">
        <v>282</v>
      </c>
      <c r="Y507" s="2" t="str">
        <f>HYPERLINK("https://hsdes.intel.com/resource/14013185278","14013185278")</f>
        <v>14013185278</v>
      </c>
    </row>
    <row r="508" spans="1:25" x14ac:dyDescent="0.3">
      <c r="A508" s="2" t="str">
        <f>HYPERLINK("https://hsdes.intel.com/resource/14013173203","14013173203")</f>
        <v>14013173203</v>
      </c>
      <c r="B508" s="7" t="s">
        <v>1612</v>
      </c>
      <c r="C508" s="7" t="s">
        <v>2013</v>
      </c>
      <c r="D508" s="7" t="s">
        <v>279</v>
      </c>
      <c r="E508" s="7" t="s">
        <v>18</v>
      </c>
      <c r="F508" s="7" t="s">
        <v>19</v>
      </c>
      <c r="G508" s="7" t="s">
        <v>2005</v>
      </c>
      <c r="J508" s="7" t="s">
        <v>2006</v>
      </c>
      <c r="M508" s="6">
        <v>44811</v>
      </c>
      <c r="O508" s="7" t="s">
        <v>30</v>
      </c>
      <c r="P508" s="7" t="s">
        <v>172</v>
      </c>
      <c r="Q508" s="7" t="s">
        <v>32</v>
      </c>
      <c r="R508" s="7" t="s">
        <v>23</v>
      </c>
      <c r="S508" s="7" t="s">
        <v>1613</v>
      </c>
      <c r="T508" s="7" t="s">
        <v>240</v>
      </c>
      <c r="U508" s="7" t="s">
        <v>1614</v>
      </c>
      <c r="V508" s="7" t="s">
        <v>282</v>
      </c>
      <c r="Y508" s="2" t="str">
        <f>HYPERLINK("https://hsdes.intel.com/resource/14013173203","14013173203")</f>
        <v>14013173203</v>
      </c>
    </row>
    <row r="509" spans="1:25" x14ac:dyDescent="0.3">
      <c r="A509" s="2" t="str">
        <f>HYPERLINK("https://hsdes.intel.com/resource/14013158146","14013158146")</f>
        <v>14013158146</v>
      </c>
      <c r="B509" s="7" t="s">
        <v>1615</v>
      </c>
      <c r="C509" s="7" t="s">
        <v>2013</v>
      </c>
      <c r="D509" s="7" t="s">
        <v>279</v>
      </c>
      <c r="E509" s="7" t="s">
        <v>18</v>
      </c>
      <c r="F509" s="7" t="s">
        <v>19</v>
      </c>
      <c r="G509" s="7" t="s">
        <v>2005</v>
      </c>
      <c r="J509" s="7" t="s">
        <v>2025</v>
      </c>
      <c r="M509" s="6">
        <v>44816</v>
      </c>
      <c r="O509" s="7" t="s">
        <v>30</v>
      </c>
      <c r="P509" s="7" t="s">
        <v>172</v>
      </c>
      <c r="Q509" s="7" t="s">
        <v>32</v>
      </c>
      <c r="R509" s="7" t="s">
        <v>23</v>
      </c>
      <c r="S509" s="7" t="s">
        <v>1616</v>
      </c>
      <c r="T509" s="7" t="s">
        <v>240</v>
      </c>
      <c r="U509" s="7" t="s">
        <v>1617</v>
      </c>
      <c r="V509" s="7" t="s">
        <v>282</v>
      </c>
      <c r="Y509" s="2" t="str">
        <f>HYPERLINK("https://hsdes.intel.com/resource/14013158146","14013158146")</f>
        <v>14013158146</v>
      </c>
    </row>
    <row r="510" spans="1:25" x14ac:dyDescent="0.3">
      <c r="A510" s="2" t="str">
        <f>HYPERLINK("https://hsdes.intel.com/resource/14013120952","14013120952")</f>
        <v>14013120952</v>
      </c>
      <c r="B510" s="7" t="s">
        <v>1618</v>
      </c>
      <c r="C510" s="7" t="s">
        <v>2013</v>
      </c>
      <c r="D510" s="7" t="s">
        <v>279</v>
      </c>
      <c r="E510" s="7" t="s">
        <v>18</v>
      </c>
      <c r="F510" s="7" t="s">
        <v>19</v>
      </c>
      <c r="G510" s="7" t="s">
        <v>2005</v>
      </c>
      <c r="J510" s="7" t="s">
        <v>2006</v>
      </c>
      <c r="M510" s="6">
        <v>44811</v>
      </c>
      <c r="O510" s="7" t="s">
        <v>30</v>
      </c>
      <c r="P510" s="7" t="s">
        <v>172</v>
      </c>
      <c r="Q510" s="7" t="s">
        <v>32</v>
      </c>
      <c r="R510" s="7" t="s">
        <v>23</v>
      </c>
      <c r="S510" s="7" t="s">
        <v>1619</v>
      </c>
      <c r="T510" s="7" t="s">
        <v>1545</v>
      </c>
      <c r="U510" s="7" t="s">
        <v>1620</v>
      </c>
      <c r="V510" s="7" t="s">
        <v>282</v>
      </c>
      <c r="Y510" s="2" t="str">
        <f>HYPERLINK("https://hsdes.intel.com/resource/14013120952","14013120952")</f>
        <v>14013120952</v>
      </c>
    </row>
    <row r="511" spans="1:25" x14ac:dyDescent="0.3">
      <c r="A511" s="2" t="str">
        <f>HYPERLINK("https://hsdes.intel.com/resource/14013121149","14013121149")</f>
        <v>14013121149</v>
      </c>
      <c r="B511" s="7" t="s">
        <v>1621</v>
      </c>
      <c r="C511" s="7" t="s">
        <v>2013</v>
      </c>
      <c r="D511" s="7" t="s">
        <v>279</v>
      </c>
      <c r="E511" s="7" t="s">
        <v>18</v>
      </c>
      <c r="F511" s="7" t="s">
        <v>19</v>
      </c>
      <c r="G511" s="7" t="s">
        <v>2005</v>
      </c>
      <c r="J511" s="7" t="s">
        <v>2006</v>
      </c>
      <c r="M511" s="6">
        <v>44811</v>
      </c>
      <c r="O511" s="7" t="s">
        <v>30</v>
      </c>
      <c r="P511" s="7" t="s">
        <v>172</v>
      </c>
      <c r="Q511" s="7" t="s">
        <v>32</v>
      </c>
      <c r="R511" s="7" t="s">
        <v>23</v>
      </c>
      <c r="S511" s="7" t="s">
        <v>1622</v>
      </c>
      <c r="T511" s="7" t="s">
        <v>1545</v>
      </c>
      <c r="U511" s="7" t="s">
        <v>1623</v>
      </c>
      <c r="V511" s="7" t="s">
        <v>282</v>
      </c>
      <c r="Y511" s="2" t="str">
        <f>HYPERLINK("https://hsdes.intel.com/resource/14013121149","14013121149")</f>
        <v>14013121149</v>
      </c>
    </row>
    <row r="512" spans="1:25" x14ac:dyDescent="0.3">
      <c r="A512" s="2" t="str">
        <f>HYPERLINK("https://hsdes.intel.com/resource/14013120979","14013120979")</f>
        <v>14013120979</v>
      </c>
      <c r="B512" s="7" t="s">
        <v>1624</v>
      </c>
      <c r="C512" s="7" t="s">
        <v>2013</v>
      </c>
      <c r="D512" s="7" t="s">
        <v>279</v>
      </c>
      <c r="E512" s="7" t="s">
        <v>18</v>
      </c>
      <c r="F512" s="7" t="s">
        <v>19</v>
      </c>
      <c r="G512" s="7" t="s">
        <v>2005</v>
      </c>
      <c r="J512" s="7" t="s">
        <v>2006</v>
      </c>
      <c r="M512" s="6">
        <v>44811</v>
      </c>
      <c r="O512" s="7" t="s">
        <v>30</v>
      </c>
      <c r="P512" s="7" t="s">
        <v>172</v>
      </c>
      <c r="Q512" s="7" t="s">
        <v>32</v>
      </c>
      <c r="R512" s="7" t="s">
        <v>23</v>
      </c>
      <c r="S512" s="7" t="s">
        <v>1625</v>
      </c>
      <c r="T512" s="7" t="s">
        <v>1545</v>
      </c>
      <c r="U512" s="7" t="s">
        <v>1626</v>
      </c>
      <c r="V512" s="7" t="s">
        <v>282</v>
      </c>
      <c r="Y512" s="2" t="str">
        <f>HYPERLINK("https://hsdes.intel.com/resource/14013120979","14013120979")</f>
        <v>14013120979</v>
      </c>
    </row>
    <row r="513" spans="1:25" x14ac:dyDescent="0.3">
      <c r="A513" s="2" t="str">
        <f>HYPERLINK("https://hsdes.intel.com/resource/14013172952","14013172952")</f>
        <v>14013172952</v>
      </c>
      <c r="B513" s="7" t="s">
        <v>1627</v>
      </c>
      <c r="C513" s="7" t="s">
        <v>2013</v>
      </c>
      <c r="D513" s="7" t="s">
        <v>17</v>
      </c>
      <c r="E513" s="7" t="s">
        <v>18</v>
      </c>
      <c r="F513" s="7" t="s">
        <v>19</v>
      </c>
      <c r="G513" s="7" t="s">
        <v>2005</v>
      </c>
      <c r="J513" s="7" t="s">
        <v>2023</v>
      </c>
      <c r="M513" s="6">
        <v>44812</v>
      </c>
      <c r="O513" s="7" t="s">
        <v>20</v>
      </c>
      <c r="P513" s="7" t="s">
        <v>21</v>
      </c>
      <c r="Q513" s="7" t="s">
        <v>32</v>
      </c>
      <c r="R513" s="7" t="s">
        <v>144</v>
      </c>
      <c r="S513" s="7" t="s">
        <v>1628</v>
      </c>
      <c r="T513" s="7" t="s">
        <v>422</v>
      </c>
      <c r="U513" s="7" t="s">
        <v>1629</v>
      </c>
      <c r="V513" s="7" t="s">
        <v>27</v>
      </c>
      <c r="Y513" s="2" t="str">
        <f>HYPERLINK("https://hsdes.intel.com/resource/14013172952","14013172952")</f>
        <v>14013172952</v>
      </c>
    </row>
    <row r="514" spans="1:25" x14ac:dyDescent="0.3">
      <c r="A514" s="2" t="str">
        <f>HYPERLINK("https://hsdes.intel.com/resource/14013158479","14013158479")</f>
        <v>14013158479</v>
      </c>
      <c r="B514" s="7" t="s">
        <v>1630</v>
      </c>
      <c r="C514" s="7" t="s">
        <v>2010</v>
      </c>
      <c r="D514" s="7" t="s">
        <v>135</v>
      </c>
      <c r="E514" s="7" t="s">
        <v>18</v>
      </c>
      <c r="F514" s="7" t="s">
        <v>19</v>
      </c>
      <c r="G514" s="7" t="s">
        <v>2005</v>
      </c>
      <c r="J514" s="7" t="s">
        <v>2011</v>
      </c>
      <c r="M514" s="6">
        <v>44812</v>
      </c>
      <c r="O514" s="7" t="s">
        <v>30</v>
      </c>
      <c r="P514" s="7" t="s">
        <v>75</v>
      </c>
      <c r="Q514" s="7" t="s">
        <v>32</v>
      </c>
      <c r="R514" s="7" t="s">
        <v>23</v>
      </c>
      <c r="S514" s="7" t="s">
        <v>1631</v>
      </c>
      <c r="T514" s="7" t="s">
        <v>240</v>
      </c>
      <c r="U514" s="7" t="s">
        <v>1632</v>
      </c>
      <c r="V514" s="7" t="s">
        <v>139</v>
      </c>
      <c r="Y514" s="2" t="str">
        <f>HYPERLINK("https://hsdes.intel.com/resource/14013158479","14013158479")</f>
        <v>14013158479</v>
      </c>
    </row>
    <row r="515" spans="1:25" x14ac:dyDescent="0.3">
      <c r="A515" s="2" t="str">
        <f>HYPERLINK("https://hsdes.intel.com/resource/14013114941","14013114941")</f>
        <v>14013114941</v>
      </c>
      <c r="B515" s="7" t="s">
        <v>1633</v>
      </c>
      <c r="C515" s="7" t="s">
        <v>2013</v>
      </c>
      <c r="D515" s="7" t="s">
        <v>17</v>
      </c>
      <c r="E515" s="7" t="s">
        <v>18</v>
      </c>
      <c r="F515" s="7" t="s">
        <v>19</v>
      </c>
      <c r="G515" s="7" t="s">
        <v>2005</v>
      </c>
      <c r="J515" s="7" t="s">
        <v>1997</v>
      </c>
      <c r="M515" s="6">
        <v>44813</v>
      </c>
      <c r="O515" s="7" t="s">
        <v>30</v>
      </c>
      <c r="P515" s="7" t="s">
        <v>21</v>
      </c>
      <c r="Q515" s="7" t="s">
        <v>32</v>
      </c>
      <c r="R515" s="7" t="s">
        <v>23</v>
      </c>
      <c r="S515" s="7" t="s">
        <v>1634</v>
      </c>
      <c r="T515" s="7" t="s">
        <v>103</v>
      </c>
      <c r="U515" s="7" t="s">
        <v>1635</v>
      </c>
      <c r="V515" s="7" t="s">
        <v>27</v>
      </c>
      <c r="Y515" s="2" t="str">
        <f>HYPERLINK("https://hsdes.intel.com/resource/14013114941","14013114941")</f>
        <v>14013114941</v>
      </c>
    </row>
    <row r="516" spans="1:25" x14ac:dyDescent="0.3">
      <c r="A516" s="2" t="str">
        <f>HYPERLINK("https://hsdes.intel.com/resource/14013158389","14013158389")</f>
        <v>14013158389</v>
      </c>
      <c r="B516" s="7" t="s">
        <v>1636</v>
      </c>
      <c r="C516" s="7" t="s">
        <v>2013</v>
      </c>
      <c r="D516" s="7" t="s">
        <v>279</v>
      </c>
      <c r="E516" s="7" t="s">
        <v>18</v>
      </c>
      <c r="F516" s="7" t="s">
        <v>19</v>
      </c>
      <c r="G516" s="7" t="s">
        <v>2005</v>
      </c>
      <c r="J516" s="7" t="s">
        <v>2006</v>
      </c>
      <c r="M516" s="6">
        <v>44811</v>
      </c>
      <c r="O516" s="7" t="s">
        <v>30</v>
      </c>
      <c r="P516" s="7" t="s">
        <v>172</v>
      </c>
      <c r="Q516" s="7" t="s">
        <v>32</v>
      </c>
      <c r="R516" s="7" t="s">
        <v>23</v>
      </c>
      <c r="S516" s="7" t="s">
        <v>1637</v>
      </c>
      <c r="T516" s="7" t="s">
        <v>43</v>
      </c>
      <c r="U516" s="7" t="s">
        <v>1638</v>
      </c>
      <c r="V516" s="7" t="s">
        <v>282</v>
      </c>
      <c r="Y516" s="2" t="str">
        <f>HYPERLINK("https://hsdes.intel.com/resource/14013158389","14013158389")</f>
        <v>14013158389</v>
      </c>
    </row>
    <row r="517" spans="1:25" x14ac:dyDescent="0.3">
      <c r="A517" s="2" t="str">
        <f>HYPERLINK("https://hsdes.intel.com/resource/14013160422","14013160422")</f>
        <v>14013160422</v>
      </c>
      <c r="B517" s="19" t="s">
        <v>1639</v>
      </c>
      <c r="C517" s="7" t="s">
        <v>2010</v>
      </c>
      <c r="D517" s="7" t="s">
        <v>17</v>
      </c>
      <c r="E517" s="7" t="s">
        <v>18</v>
      </c>
      <c r="F517" s="7" t="s">
        <v>19</v>
      </c>
      <c r="G517" s="7" t="s">
        <v>2005</v>
      </c>
      <c r="J517" s="7" t="s">
        <v>2023</v>
      </c>
      <c r="M517" s="6">
        <v>44816</v>
      </c>
      <c r="O517" s="7" t="s">
        <v>20</v>
      </c>
      <c r="P517" s="7" t="s">
        <v>21</v>
      </c>
      <c r="Q517" s="7" t="s">
        <v>32</v>
      </c>
      <c r="R517" s="7" t="s">
        <v>23</v>
      </c>
      <c r="S517" s="7" t="s">
        <v>1640</v>
      </c>
      <c r="T517" s="7" t="s">
        <v>422</v>
      </c>
      <c r="U517" s="7" t="s">
        <v>1641</v>
      </c>
      <c r="V517" s="7" t="s">
        <v>27</v>
      </c>
      <c r="Y517" s="2" t="str">
        <f>HYPERLINK("https://hsdes.intel.com/resource/14013160422","14013160422")</f>
        <v>14013160422</v>
      </c>
    </row>
    <row r="518" spans="1:25" x14ac:dyDescent="0.3">
      <c r="A518" s="2" t="str">
        <f>HYPERLINK("https://hsdes.intel.com/resource/14013159094","14013159094")</f>
        <v>14013159094</v>
      </c>
      <c r="B518" s="7" t="s">
        <v>1642</v>
      </c>
      <c r="C518" s="7" t="s">
        <v>2013</v>
      </c>
      <c r="D518" s="7" t="s">
        <v>17</v>
      </c>
      <c r="E518" s="7" t="s">
        <v>18</v>
      </c>
      <c r="F518" s="7" t="s">
        <v>19</v>
      </c>
      <c r="G518" s="7" t="s">
        <v>2005</v>
      </c>
      <c r="J518" s="7" t="s">
        <v>1997</v>
      </c>
      <c r="M518" s="6">
        <v>44816</v>
      </c>
      <c r="O518" s="7" t="s">
        <v>20</v>
      </c>
      <c r="P518" s="7" t="s">
        <v>21</v>
      </c>
      <c r="Q518" s="7" t="s">
        <v>32</v>
      </c>
      <c r="R518" s="7" t="s">
        <v>23</v>
      </c>
      <c r="S518" s="7" t="s">
        <v>1643</v>
      </c>
      <c r="T518" s="7" t="s">
        <v>900</v>
      </c>
      <c r="U518" s="7" t="s">
        <v>1644</v>
      </c>
      <c r="V518" s="7" t="s">
        <v>27</v>
      </c>
      <c r="Y518" s="5" t="str">
        <f>HYPERLINK("https://hsdes.intel.com/resource/14013159094","14013159094")</f>
        <v>14013159094</v>
      </c>
    </row>
    <row r="519" spans="1:25" x14ac:dyDescent="0.3">
      <c r="A519" s="2" t="str">
        <f>HYPERLINK("https://hsdes.intel.com/resource/14013163281","14013163281")</f>
        <v>14013163281</v>
      </c>
      <c r="B519" s="7" t="s">
        <v>1645</v>
      </c>
      <c r="C519" s="7" t="s">
        <v>2010</v>
      </c>
      <c r="D519" s="7" t="s">
        <v>17</v>
      </c>
      <c r="E519" s="7" t="s">
        <v>18</v>
      </c>
      <c r="F519" s="7" t="s">
        <v>19</v>
      </c>
      <c r="G519" s="7" t="s">
        <v>2005</v>
      </c>
      <c r="J519" s="7" t="s">
        <v>1997</v>
      </c>
      <c r="M519" s="6">
        <v>44813</v>
      </c>
      <c r="O519" s="7" t="s">
        <v>30</v>
      </c>
      <c r="P519" s="7" t="s">
        <v>21</v>
      </c>
      <c r="Q519" s="7" t="s">
        <v>32</v>
      </c>
      <c r="R519" s="7" t="s">
        <v>23</v>
      </c>
      <c r="S519" s="7" t="s">
        <v>1646</v>
      </c>
      <c r="T519" s="7" t="s">
        <v>103</v>
      </c>
      <c r="U519" s="7" t="s">
        <v>1647</v>
      </c>
      <c r="V519" s="7" t="s">
        <v>27</v>
      </c>
      <c r="Y519" s="2" t="str">
        <f>HYPERLINK("https://hsdes.intel.com/resource/14013163281","14013163281")</f>
        <v>14013163281</v>
      </c>
    </row>
    <row r="520" spans="1:25" x14ac:dyDescent="0.3">
      <c r="A520" s="2" t="str">
        <f>HYPERLINK("https://hsdes.intel.com/resource/14013162573","14013162573")</f>
        <v>14013162573</v>
      </c>
      <c r="B520" s="7" t="s">
        <v>1648</v>
      </c>
      <c r="C520" s="7" t="s">
        <v>2013</v>
      </c>
      <c r="D520" s="7" t="s">
        <v>17</v>
      </c>
      <c r="E520" s="7" t="s">
        <v>119</v>
      </c>
      <c r="F520" s="7" t="s">
        <v>19</v>
      </c>
      <c r="G520" s="7" t="s">
        <v>2005</v>
      </c>
      <c r="J520" s="7" t="s">
        <v>1997</v>
      </c>
      <c r="M520" s="6">
        <v>44813</v>
      </c>
      <c r="O520" s="7" t="s">
        <v>101</v>
      </c>
      <c r="P520" s="7" t="s">
        <v>21</v>
      </c>
      <c r="Q520" s="7" t="s">
        <v>32</v>
      </c>
      <c r="R520" s="7" t="s">
        <v>23</v>
      </c>
      <c r="S520" s="7" t="s">
        <v>1649</v>
      </c>
      <c r="T520" s="7" t="s">
        <v>103</v>
      </c>
      <c r="U520" s="7" t="s">
        <v>1650</v>
      </c>
      <c r="V520" s="7" t="s">
        <v>27</v>
      </c>
      <c r="Y520" s="2" t="str">
        <f>HYPERLINK("https://hsdes.intel.com/resource/14013162573","14013162573")</f>
        <v>14013162573</v>
      </c>
    </row>
    <row r="521" spans="1:25" x14ac:dyDescent="0.3">
      <c r="A521" s="2" t="str">
        <f>HYPERLINK("https://hsdes.intel.com/resource/14013158689","14013158689")</f>
        <v>14013158689</v>
      </c>
      <c r="B521" s="7" t="s">
        <v>1651</v>
      </c>
      <c r="C521" s="7" t="s">
        <v>2013</v>
      </c>
      <c r="D521" s="7" t="s">
        <v>17</v>
      </c>
      <c r="E521" s="7" t="s">
        <v>18</v>
      </c>
      <c r="F521" s="7" t="s">
        <v>19</v>
      </c>
      <c r="G521" s="7" t="s">
        <v>2005</v>
      </c>
      <c r="J521" s="7" t="s">
        <v>1997</v>
      </c>
      <c r="M521" s="6">
        <v>44813</v>
      </c>
      <c r="O521" s="7" t="s">
        <v>20</v>
      </c>
      <c r="P521" s="7" t="s">
        <v>21</v>
      </c>
      <c r="Q521" s="7" t="s">
        <v>32</v>
      </c>
      <c r="R521" s="7" t="s">
        <v>23</v>
      </c>
      <c r="S521" s="7" t="s">
        <v>1652</v>
      </c>
      <c r="T521" s="7" t="s">
        <v>103</v>
      </c>
      <c r="U521" s="7" t="s">
        <v>1653</v>
      </c>
      <c r="V521" s="7" t="s">
        <v>27</v>
      </c>
      <c r="Y521" s="2" t="str">
        <f>HYPERLINK("https://hsdes.intel.com/resource/14013158689","14013158689")</f>
        <v>14013158689</v>
      </c>
    </row>
    <row r="522" spans="1:25" x14ac:dyDescent="0.3">
      <c r="A522" s="2" t="str">
        <f>HYPERLINK("https://hsdes.intel.com/resource/16013832714","16013832714")</f>
        <v>16013832714</v>
      </c>
      <c r="B522" s="7" t="s">
        <v>1654</v>
      </c>
      <c r="C522" s="7" t="s">
        <v>2010</v>
      </c>
      <c r="D522" s="7" t="s">
        <v>17</v>
      </c>
      <c r="E522" s="7" t="s">
        <v>119</v>
      </c>
      <c r="F522" s="7" t="s">
        <v>19</v>
      </c>
      <c r="G522" s="7" t="s">
        <v>2005</v>
      </c>
      <c r="J522" s="7" t="s">
        <v>1997</v>
      </c>
      <c r="M522" s="6">
        <v>44816</v>
      </c>
      <c r="O522" s="7" t="s">
        <v>101</v>
      </c>
      <c r="P522" s="7" t="s">
        <v>21</v>
      </c>
      <c r="Q522" s="7" t="s">
        <v>32</v>
      </c>
      <c r="R522" s="7" t="s">
        <v>23</v>
      </c>
      <c r="S522" s="7" t="s">
        <v>1655</v>
      </c>
      <c r="T522" s="7" t="s">
        <v>103</v>
      </c>
      <c r="U522" s="7" t="s">
        <v>1656</v>
      </c>
      <c r="V522" s="7" t="s">
        <v>27</v>
      </c>
      <c r="Y522" s="2" t="str">
        <f>HYPERLINK("https://hsdes.intel.com/resource/16013832714","16013832714")</f>
        <v>16013832714</v>
      </c>
    </row>
    <row r="523" spans="1:25" x14ac:dyDescent="0.3">
      <c r="A523" s="2" t="str">
        <f>HYPERLINK("https://hsdes.intel.com/resource/14013163150","14013163150")</f>
        <v>14013163150</v>
      </c>
      <c r="B523" s="7" t="s">
        <v>1657</v>
      </c>
      <c r="C523" s="7" t="s">
        <v>2013</v>
      </c>
      <c r="D523" s="7" t="s">
        <v>17</v>
      </c>
      <c r="E523" s="7" t="s">
        <v>18</v>
      </c>
      <c r="F523" s="7" t="s">
        <v>19</v>
      </c>
      <c r="G523" s="7" t="s">
        <v>2005</v>
      </c>
      <c r="J523" s="7" t="s">
        <v>2016</v>
      </c>
      <c r="L523" s="7" t="s">
        <v>1658</v>
      </c>
      <c r="M523" s="6">
        <v>44816</v>
      </c>
      <c r="N523" s="6"/>
      <c r="O523" s="7" t="s">
        <v>20</v>
      </c>
      <c r="P523" s="7" t="s">
        <v>21</v>
      </c>
      <c r="Q523" s="7" t="s">
        <v>32</v>
      </c>
      <c r="R523" s="7" t="s">
        <v>23</v>
      </c>
      <c r="S523" s="7" t="s">
        <v>1659</v>
      </c>
      <c r="T523" s="7" t="s">
        <v>127</v>
      </c>
      <c r="U523" s="7" t="s">
        <v>1660</v>
      </c>
      <c r="V523" s="7" t="s">
        <v>27</v>
      </c>
      <c r="Y523" s="2" t="str">
        <f>HYPERLINK("https://hsdes.intel.com/resource/14013163150","14013163150")</f>
        <v>14013163150</v>
      </c>
    </row>
    <row r="524" spans="1:25" x14ac:dyDescent="0.3">
      <c r="A524" s="2" t="str">
        <f>HYPERLINK("https://hsdes.intel.com/resource/14013159080","14013159080")</f>
        <v>14013159080</v>
      </c>
      <c r="B524" s="7" t="s">
        <v>1661</v>
      </c>
      <c r="C524" s="7" t="s">
        <v>2013</v>
      </c>
      <c r="D524" s="7" t="s">
        <v>17</v>
      </c>
      <c r="E524" s="7" t="s">
        <v>18</v>
      </c>
      <c r="F524" s="7" t="s">
        <v>19</v>
      </c>
      <c r="G524" s="7" t="s">
        <v>2005</v>
      </c>
      <c r="J524" s="7" t="s">
        <v>1997</v>
      </c>
      <c r="M524" s="6">
        <v>44813</v>
      </c>
      <c r="O524" s="7" t="s">
        <v>101</v>
      </c>
      <c r="P524" s="7" t="s">
        <v>21</v>
      </c>
      <c r="Q524" s="7" t="s">
        <v>32</v>
      </c>
      <c r="R524" s="7" t="s">
        <v>144</v>
      </c>
      <c r="S524" s="7" t="s">
        <v>1662</v>
      </c>
      <c r="T524" s="7" t="s">
        <v>127</v>
      </c>
      <c r="U524" s="7" t="s">
        <v>1663</v>
      </c>
      <c r="V524" s="7" t="s">
        <v>27</v>
      </c>
      <c r="Y524" s="2" t="str">
        <f>HYPERLINK("https://hsdes.intel.com/resource/14013159080","14013159080")</f>
        <v>14013159080</v>
      </c>
    </row>
    <row r="525" spans="1:25" x14ac:dyDescent="0.3">
      <c r="A525" s="2" t="str">
        <f>HYPERLINK("https://hsdes.intel.com/resource/14013160760","14013160760")</f>
        <v>14013160760</v>
      </c>
      <c r="B525" s="7" t="s">
        <v>1664</v>
      </c>
      <c r="C525" s="7" t="s">
        <v>2013</v>
      </c>
      <c r="D525" s="7" t="s">
        <v>17</v>
      </c>
      <c r="E525" s="7" t="s">
        <v>18</v>
      </c>
      <c r="F525" s="7" t="s">
        <v>19</v>
      </c>
      <c r="G525" s="7" t="s">
        <v>2005</v>
      </c>
      <c r="J525" s="7" t="s">
        <v>1997</v>
      </c>
      <c r="M525" s="6">
        <v>44813</v>
      </c>
      <c r="O525" s="7" t="s">
        <v>101</v>
      </c>
      <c r="P525" s="7" t="s">
        <v>21</v>
      </c>
      <c r="Q525" s="7" t="s">
        <v>32</v>
      </c>
      <c r="R525" s="7" t="s">
        <v>23</v>
      </c>
      <c r="S525" s="7" t="s">
        <v>1665</v>
      </c>
      <c r="T525" s="7" t="s">
        <v>103</v>
      </c>
      <c r="U525" s="7" t="s">
        <v>1666</v>
      </c>
      <c r="V525" s="7" t="s">
        <v>27</v>
      </c>
      <c r="Y525" s="2" t="str">
        <f>HYPERLINK("https://hsdes.intel.com/resource/14013160760","14013160760")</f>
        <v>14013160760</v>
      </c>
    </row>
    <row r="526" spans="1:25" x14ac:dyDescent="0.3">
      <c r="A526" s="5" t="str">
        <f>HYPERLINK("https://hsdes.intel.com/resource/14013173026","14013173026")</f>
        <v>14013173026</v>
      </c>
      <c r="B526" s="7" t="s">
        <v>1667</v>
      </c>
      <c r="C526" s="7" t="s">
        <v>2010</v>
      </c>
      <c r="D526" s="7" t="s">
        <v>545</v>
      </c>
      <c r="E526" s="7" t="s">
        <v>18</v>
      </c>
      <c r="F526" s="7" t="s">
        <v>19</v>
      </c>
      <c r="G526" s="7" t="s">
        <v>2005</v>
      </c>
      <c r="J526" s="7" t="s">
        <v>1996</v>
      </c>
      <c r="M526" s="6">
        <v>44813</v>
      </c>
      <c r="O526" s="7" t="s">
        <v>101</v>
      </c>
      <c r="P526" s="7" t="s">
        <v>21</v>
      </c>
      <c r="Q526" s="7" t="s">
        <v>32</v>
      </c>
      <c r="R526" s="7" t="s">
        <v>23</v>
      </c>
      <c r="S526" s="7" t="s">
        <v>1668</v>
      </c>
      <c r="T526" s="7" t="s">
        <v>167</v>
      </c>
      <c r="U526" s="7" t="s">
        <v>1669</v>
      </c>
      <c r="V526" s="7" t="s">
        <v>169</v>
      </c>
      <c r="Y526" s="2" t="str">
        <f>HYPERLINK("https://hsdes.intel.com/resource/14013173026","14013173026")</f>
        <v>14013173026</v>
      </c>
    </row>
    <row r="527" spans="1:25" x14ac:dyDescent="0.3">
      <c r="A527" s="5" t="str">
        <f>HYPERLINK("https://hsdes.intel.com/resource/14013173043","14013173043")</f>
        <v>14013173043</v>
      </c>
      <c r="B527" s="7" t="s">
        <v>1670</v>
      </c>
      <c r="C527" s="7" t="s">
        <v>2010</v>
      </c>
      <c r="D527" s="7" t="s">
        <v>545</v>
      </c>
      <c r="E527" s="7" t="s">
        <v>18</v>
      </c>
      <c r="F527" s="7" t="s">
        <v>19</v>
      </c>
      <c r="G527" s="7" t="s">
        <v>2005</v>
      </c>
      <c r="J527" s="7" t="s">
        <v>1996</v>
      </c>
      <c r="M527" s="6">
        <v>44816</v>
      </c>
      <c r="O527" s="7" t="s">
        <v>30</v>
      </c>
      <c r="P527" s="7" t="s">
        <v>21</v>
      </c>
      <c r="Q527" s="7" t="s">
        <v>32</v>
      </c>
      <c r="R527" s="7" t="s">
        <v>23</v>
      </c>
      <c r="S527" s="7" t="s">
        <v>1671</v>
      </c>
      <c r="T527" s="7" t="s">
        <v>167</v>
      </c>
      <c r="U527" s="7" t="s">
        <v>1672</v>
      </c>
      <c r="V527" s="7" t="s">
        <v>169</v>
      </c>
      <c r="Y527" s="2" t="str">
        <f>HYPERLINK("https://hsdes.intel.com/resource/14013173043","14013173043")</f>
        <v>14013173043</v>
      </c>
    </row>
    <row r="528" spans="1:25" x14ac:dyDescent="0.3">
      <c r="A528" s="2" t="str">
        <f>HYPERLINK("https://hsdes.intel.com/resource/14013157006","14013157006")</f>
        <v>14013157006</v>
      </c>
      <c r="B528" s="7" t="s">
        <v>1673</v>
      </c>
      <c r="C528" s="7" t="s">
        <v>2010</v>
      </c>
      <c r="D528" s="7" t="s">
        <v>838</v>
      </c>
      <c r="E528" s="7" t="s">
        <v>18</v>
      </c>
      <c r="F528" s="7" t="s">
        <v>19</v>
      </c>
      <c r="G528" s="7" t="s">
        <v>2005</v>
      </c>
      <c r="J528" s="7" t="s">
        <v>1997</v>
      </c>
      <c r="M528" s="6">
        <v>44812</v>
      </c>
      <c r="O528" s="7" t="s">
        <v>30</v>
      </c>
      <c r="P528" s="7" t="s">
        <v>172</v>
      </c>
      <c r="Q528" s="7" t="s">
        <v>32</v>
      </c>
      <c r="R528" s="7" t="s">
        <v>23</v>
      </c>
      <c r="S528" s="7" t="s">
        <v>1674</v>
      </c>
      <c r="T528" s="7" t="s">
        <v>43</v>
      </c>
      <c r="U528" s="7" t="s">
        <v>1675</v>
      </c>
      <c r="V528" s="7" t="s">
        <v>844</v>
      </c>
      <c r="Y528" s="2" t="str">
        <f>HYPERLINK("https://hsdes.intel.com/resource/14013157006","14013157006")</f>
        <v>14013157006</v>
      </c>
    </row>
    <row r="529" spans="1:25" x14ac:dyDescent="0.3">
      <c r="A529" s="2" t="str">
        <f>HYPERLINK("https://hsdes.intel.com/resource/14013120501","14013120501")</f>
        <v>14013120501</v>
      </c>
      <c r="B529" s="7" t="s">
        <v>1676</v>
      </c>
      <c r="C529" s="7" t="s">
        <v>2010</v>
      </c>
      <c r="D529" s="7" t="s">
        <v>135</v>
      </c>
      <c r="E529" s="7" t="s">
        <v>18</v>
      </c>
      <c r="F529" s="7" t="s">
        <v>19</v>
      </c>
      <c r="G529" s="7" t="s">
        <v>2005</v>
      </c>
      <c r="J529" s="7" t="s">
        <v>2014</v>
      </c>
      <c r="M529" s="6">
        <v>44811</v>
      </c>
      <c r="O529" s="7" t="s">
        <v>30</v>
      </c>
      <c r="P529" s="7" t="s">
        <v>75</v>
      </c>
      <c r="Q529" s="7" t="s">
        <v>32</v>
      </c>
      <c r="R529" s="7" t="s">
        <v>23</v>
      </c>
      <c r="S529" s="7" t="s">
        <v>1677</v>
      </c>
      <c r="T529" s="7" t="s">
        <v>240</v>
      </c>
      <c r="U529" s="7" t="s">
        <v>1678</v>
      </c>
      <c r="V529" s="7" t="s">
        <v>78</v>
      </c>
      <c r="Y529" s="2" t="str">
        <f>HYPERLINK("https://hsdes.intel.com/resource/14013120501","14013120501")</f>
        <v>14013120501</v>
      </c>
    </row>
    <row r="530" spans="1:25" x14ac:dyDescent="0.3">
      <c r="A530" s="5" t="str">
        <f>HYPERLINK("https://hsdes.intel.com/resource/14013178190","14013178190")</f>
        <v>14013178190</v>
      </c>
      <c r="B530" s="7" t="s">
        <v>1679</v>
      </c>
      <c r="C530" s="7" t="s">
        <v>2013</v>
      </c>
      <c r="D530" s="7" t="s">
        <v>234</v>
      </c>
      <c r="E530" s="7" t="s">
        <v>18</v>
      </c>
      <c r="F530" s="7" t="s">
        <v>19</v>
      </c>
      <c r="G530" s="7" t="s">
        <v>2005</v>
      </c>
      <c r="H530" s="19"/>
      <c r="J530" s="7" t="s">
        <v>2016</v>
      </c>
      <c r="M530" s="6">
        <v>44816</v>
      </c>
      <c r="O530" s="7" t="s">
        <v>30</v>
      </c>
      <c r="P530" s="7" t="s">
        <v>183</v>
      </c>
      <c r="Q530" s="7" t="s">
        <v>22</v>
      </c>
      <c r="R530" s="7" t="s">
        <v>144</v>
      </c>
      <c r="S530" s="7" t="s">
        <v>1680</v>
      </c>
      <c r="T530" s="7" t="s">
        <v>202</v>
      </c>
      <c r="U530" s="7" t="s">
        <v>1681</v>
      </c>
      <c r="V530" s="7" t="s">
        <v>186</v>
      </c>
      <c r="Y530" s="2" t="str">
        <f>HYPERLINK("https://hsdes.intel.com/resource/14013178190","14013178190")</f>
        <v>14013178190</v>
      </c>
    </row>
    <row r="531" spans="1:25" x14ac:dyDescent="0.3">
      <c r="A531" s="5" t="str">
        <f>HYPERLINK("https://hsdes.intel.com/resource/14013179315","14013179315")</f>
        <v>14013179315</v>
      </c>
      <c r="B531" s="7" t="s">
        <v>1682</v>
      </c>
      <c r="C531" s="7" t="s">
        <v>2010</v>
      </c>
      <c r="D531" s="7" t="s">
        <v>271</v>
      </c>
      <c r="E531" s="7" t="s">
        <v>18</v>
      </c>
      <c r="F531" s="7" t="s">
        <v>19</v>
      </c>
      <c r="G531" s="7" t="s">
        <v>2005</v>
      </c>
      <c r="H531" s="28"/>
      <c r="J531" s="7" t="s">
        <v>1996</v>
      </c>
      <c r="M531" s="6">
        <v>44817</v>
      </c>
      <c r="O531" s="7" t="s">
        <v>30</v>
      </c>
      <c r="P531" s="7" t="s">
        <v>75</v>
      </c>
      <c r="Q531" s="7" t="s">
        <v>32</v>
      </c>
      <c r="R531" s="7" t="s">
        <v>23</v>
      </c>
      <c r="S531" s="7" t="s">
        <v>1683</v>
      </c>
      <c r="T531" s="7" t="s">
        <v>240</v>
      </c>
      <c r="U531" s="7" t="s">
        <v>1684</v>
      </c>
      <c r="V531" s="7" t="s">
        <v>274</v>
      </c>
      <c r="Y531" s="2" t="str">
        <f>HYPERLINK("https://hsdes.intel.com/resource/14013179315","14013179315")</f>
        <v>14013179315</v>
      </c>
    </row>
    <row r="532" spans="1:25" x14ac:dyDescent="0.3">
      <c r="A532" s="5" t="str">
        <f>HYPERLINK("https://hsdes.intel.com/resource/14013179310","14013179310")</f>
        <v>14013179310</v>
      </c>
      <c r="B532" s="7" t="s">
        <v>1685</v>
      </c>
      <c r="C532" s="7" t="s">
        <v>2010</v>
      </c>
      <c r="D532" s="7" t="s">
        <v>135</v>
      </c>
      <c r="E532" s="7" t="s">
        <v>18</v>
      </c>
      <c r="F532" s="7" t="s">
        <v>19</v>
      </c>
      <c r="G532" s="7" t="s">
        <v>2005</v>
      </c>
      <c r="J532" s="7" t="s">
        <v>1996</v>
      </c>
      <c r="M532" s="6">
        <v>44813</v>
      </c>
      <c r="O532" s="7" t="s">
        <v>30</v>
      </c>
      <c r="P532" s="7" t="s">
        <v>75</v>
      </c>
      <c r="Q532" s="7" t="s">
        <v>32</v>
      </c>
      <c r="R532" s="7" t="s">
        <v>23</v>
      </c>
      <c r="S532" s="7" t="s">
        <v>1686</v>
      </c>
      <c r="T532" s="7" t="s">
        <v>137</v>
      </c>
      <c r="U532" s="7" t="s">
        <v>1687</v>
      </c>
      <c r="V532" s="7" t="s">
        <v>274</v>
      </c>
      <c r="Y532" s="2" t="str">
        <f>HYPERLINK("https://hsdes.intel.com/resource/14013179310","14013179310")</f>
        <v>14013179310</v>
      </c>
    </row>
    <row r="533" spans="1:25" x14ac:dyDescent="0.3">
      <c r="A533" s="2" t="str">
        <f>HYPERLINK("https://hsdes.intel.com/resource/14013175760","14013175760")</f>
        <v>14013175760</v>
      </c>
      <c r="B533" s="7" t="s">
        <v>1688</v>
      </c>
      <c r="C533" s="7" t="s">
        <v>2013</v>
      </c>
      <c r="D533" s="7" t="s">
        <v>159</v>
      </c>
      <c r="E533" s="7" t="s">
        <v>18</v>
      </c>
      <c r="F533" s="7" t="s">
        <v>19</v>
      </c>
      <c r="G533" s="7" t="s">
        <v>2005</v>
      </c>
      <c r="J533" s="7" t="s">
        <v>2016</v>
      </c>
      <c r="L533" s="7" t="s">
        <v>353</v>
      </c>
      <c r="M533" s="6">
        <v>44811</v>
      </c>
      <c r="O533" s="7" t="s">
        <v>101</v>
      </c>
      <c r="P533" s="7" t="s">
        <v>160</v>
      </c>
      <c r="Q533" s="7" t="s">
        <v>32</v>
      </c>
      <c r="R533" s="7" t="s">
        <v>23</v>
      </c>
      <c r="S533" s="7" t="s">
        <v>1689</v>
      </c>
      <c r="T533" s="7" t="s">
        <v>202</v>
      </c>
      <c r="U533" s="7" t="s">
        <v>1690</v>
      </c>
      <c r="V533" s="7" t="s">
        <v>163</v>
      </c>
      <c r="Y533" s="2" t="str">
        <f>HYPERLINK("https://hsdes.intel.com/resource/14013175760","14013175760")</f>
        <v>14013175760</v>
      </c>
    </row>
    <row r="534" spans="1:25" x14ac:dyDescent="0.3">
      <c r="A534" s="2" t="str">
        <f>HYPERLINK("https://hsdes.intel.com/resource/14013175646","14013175646")</f>
        <v>14013175646</v>
      </c>
      <c r="B534" s="7" t="s">
        <v>1691</v>
      </c>
      <c r="C534" s="7" t="s">
        <v>2010</v>
      </c>
      <c r="D534" s="7" t="s">
        <v>74</v>
      </c>
      <c r="E534" s="7" t="s">
        <v>18</v>
      </c>
      <c r="F534" s="7" t="s">
        <v>19</v>
      </c>
      <c r="G534" s="7" t="s">
        <v>2005</v>
      </c>
      <c r="J534" s="7" t="s">
        <v>2017</v>
      </c>
      <c r="M534" s="6">
        <v>44811</v>
      </c>
      <c r="O534" s="7" t="s">
        <v>30</v>
      </c>
      <c r="P534" s="7" t="s">
        <v>75</v>
      </c>
      <c r="Q534" s="7" t="s">
        <v>32</v>
      </c>
      <c r="R534" s="7" t="s">
        <v>23</v>
      </c>
      <c r="S534" s="7" t="s">
        <v>1692</v>
      </c>
      <c r="T534" s="7" t="s">
        <v>137</v>
      </c>
      <c r="U534" s="7" t="s">
        <v>1693</v>
      </c>
      <c r="V534" s="7" t="s">
        <v>78</v>
      </c>
      <c r="Y534" s="2" t="str">
        <f>HYPERLINK("https://hsdes.intel.com/resource/14013175646","14013175646")</f>
        <v>14013175646</v>
      </c>
    </row>
    <row r="535" spans="1:25" x14ac:dyDescent="0.3">
      <c r="A535" s="5" t="str">
        <f>HYPERLINK("https://hsdes.intel.com/resource/14013174036","14013174036")</f>
        <v>14013174036</v>
      </c>
      <c r="B535" s="7" t="s">
        <v>1694</v>
      </c>
      <c r="C535" s="7" t="s">
        <v>2010</v>
      </c>
      <c r="D535" s="7" t="s">
        <v>396</v>
      </c>
      <c r="E535" s="7" t="s">
        <v>18</v>
      </c>
      <c r="F535" s="7" t="s">
        <v>19</v>
      </c>
      <c r="G535" s="7" t="s">
        <v>2005</v>
      </c>
      <c r="J535" s="7" t="s">
        <v>1996</v>
      </c>
      <c r="M535" s="6">
        <v>44811</v>
      </c>
      <c r="O535" s="7" t="s">
        <v>30</v>
      </c>
      <c r="P535" s="7" t="s">
        <v>183</v>
      </c>
      <c r="Q535" s="7" t="s">
        <v>22</v>
      </c>
      <c r="R535" s="7" t="s">
        <v>144</v>
      </c>
      <c r="S535" s="7" t="s">
        <v>1695</v>
      </c>
      <c r="T535" s="7" t="s">
        <v>43</v>
      </c>
      <c r="U535" s="7" t="s">
        <v>1696</v>
      </c>
      <c r="V535" s="7" t="s">
        <v>186</v>
      </c>
      <c r="Y535" s="2" t="str">
        <f>HYPERLINK("https://hsdes.intel.com/resource/14013174036","14013174036")</f>
        <v>14013174036</v>
      </c>
    </row>
    <row r="536" spans="1:25" x14ac:dyDescent="0.3">
      <c r="A536" s="2" t="str">
        <f>HYPERLINK("https://hsdes.intel.com/resource/14013119187","14013119187")</f>
        <v>14013119187</v>
      </c>
      <c r="B536" s="7" t="s">
        <v>1697</v>
      </c>
      <c r="C536" s="7" t="s">
        <v>2013</v>
      </c>
      <c r="D536" s="7" t="s">
        <v>238</v>
      </c>
      <c r="E536" s="7" t="s">
        <v>18</v>
      </c>
      <c r="F536" s="7" t="s">
        <v>19</v>
      </c>
      <c r="G536" s="7" t="s">
        <v>2005</v>
      </c>
      <c r="J536" s="7" t="s">
        <v>2016</v>
      </c>
      <c r="L536" s="7" t="s">
        <v>1991</v>
      </c>
      <c r="M536" s="6">
        <v>44816</v>
      </c>
      <c r="N536" s="6"/>
      <c r="O536" s="7" t="s">
        <v>30</v>
      </c>
      <c r="P536" s="7" t="s">
        <v>172</v>
      </c>
      <c r="Q536" s="7" t="s">
        <v>22</v>
      </c>
      <c r="R536" s="7" t="s">
        <v>23</v>
      </c>
      <c r="S536" s="7" t="s">
        <v>1698</v>
      </c>
      <c r="T536" s="7" t="s">
        <v>240</v>
      </c>
      <c r="U536" s="7" t="s">
        <v>1699</v>
      </c>
      <c r="V536" s="7" t="s">
        <v>176</v>
      </c>
      <c r="Y536" s="2" t="str">
        <f>HYPERLINK("https://hsdes.intel.com/resource/14013119187","14013119187")</f>
        <v>14013119187</v>
      </c>
    </row>
    <row r="537" spans="1:25" x14ac:dyDescent="0.3">
      <c r="A537" s="5" t="str">
        <f>HYPERLINK("https://hsdes.intel.com/resource/14013169323","14013169323")</f>
        <v>14013169323</v>
      </c>
      <c r="B537" s="7" t="s">
        <v>1700</v>
      </c>
      <c r="C537" s="7" t="s">
        <v>2013</v>
      </c>
      <c r="D537" s="7" t="s">
        <v>279</v>
      </c>
      <c r="E537" s="7" t="s">
        <v>18</v>
      </c>
      <c r="F537" s="7" t="s">
        <v>19</v>
      </c>
      <c r="G537" s="7" t="s">
        <v>2005</v>
      </c>
      <c r="J537" s="7" t="s">
        <v>2011</v>
      </c>
      <c r="M537" s="6">
        <v>44813</v>
      </c>
      <c r="O537" s="7" t="s">
        <v>30</v>
      </c>
      <c r="P537" s="7" t="s">
        <v>21</v>
      </c>
      <c r="Q537" s="7" t="s">
        <v>32</v>
      </c>
      <c r="R537" s="7" t="s">
        <v>23</v>
      </c>
      <c r="S537" s="7" t="s">
        <v>1701</v>
      </c>
      <c r="T537" s="7" t="s">
        <v>202</v>
      </c>
      <c r="U537" s="7" t="s">
        <v>1702</v>
      </c>
      <c r="V537" s="7" t="s">
        <v>169</v>
      </c>
      <c r="Y537" s="2" t="str">
        <f>HYPERLINK("https://hsdes.intel.com/resource/14013169323","14013169323")</f>
        <v>14013169323</v>
      </c>
    </row>
    <row r="538" spans="1:25" x14ac:dyDescent="0.3">
      <c r="A538" s="5" t="str">
        <f>HYPERLINK("https://hsdes.intel.com/resource/14013182441","14013182441")</f>
        <v>14013182441</v>
      </c>
      <c r="B538" s="7" t="s">
        <v>1703</v>
      </c>
      <c r="C538" s="7" t="s">
        <v>2013</v>
      </c>
      <c r="D538" s="7" t="s">
        <v>279</v>
      </c>
      <c r="E538" s="7" t="s">
        <v>18</v>
      </c>
      <c r="F538" s="7" t="s">
        <v>19</v>
      </c>
      <c r="G538" s="7" t="s">
        <v>2005</v>
      </c>
      <c r="J538" s="7" t="s">
        <v>2025</v>
      </c>
      <c r="M538" s="6">
        <v>44816</v>
      </c>
      <c r="O538" s="7" t="s">
        <v>30</v>
      </c>
      <c r="P538" s="7" t="s">
        <v>21</v>
      </c>
      <c r="Q538" s="7" t="s">
        <v>32</v>
      </c>
      <c r="R538" s="7" t="s">
        <v>23</v>
      </c>
      <c r="S538" s="7" t="s">
        <v>1704</v>
      </c>
      <c r="T538" s="7" t="s">
        <v>167</v>
      </c>
      <c r="U538" s="7" t="s">
        <v>1705</v>
      </c>
      <c r="V538" s="7" t="s">
        <v>169</v>
      </c>
      <c r="Y538" s="2" t="str">
        <f>HYPERLINK("https://hsdes.intel.com/resource/14013182441","14013182441")</f>
        <v>14013182441</v>
      </c>
    </row>
    <row r="539" spans="1:25" x14ac:dyDescent="0.3">
      <c r="A539" s="5" t="str">
        <f>HYPERLINK("https://hsdes.intel.com/resource/14013182433","14013182433")</f>
        <v>14013182433</v>
      </c>
      <c r="B539" s="7" t="s">
        <v>1706</v>
      </c>
      <c r="C539" s="7" t="s">
        <v>2013</v>
      </c>
      <c r="D539" s="7" t="s">
        <v>279</v>
      </c>
      <c r="E539" s="7" t="s">
        <v>18</v>
      </c>
      <c r="F539" s="7" t="s">
        <v>19</v>
      </c>
      <c r="G539" s="7" t="s">
        <v>2005</v>
      </c>
      <c r="J539" s="7" t="s">
        <v>2025</v>
      </c>
      <c r="M539" s="6">
        <v>44816</v>
      </c>
      <c r="O539" s="7" t="s">
        <v>30</v>
      </c>
      <c r="P539" s="7" t="s">
        <v>21</v>
      </c>
      <c r="Q539" s="7" t="s">
        <v>32</v>
      </c>
      <c r="R539" s="7" t="s">
        <v>23</v>
      </c>
      <c r="S539" s="7" t="s">
        <v>1707</v>
      </c>
      <c r="T539" s="7" t="s">
        <v>240</v>
      </c>
      <c r="U539" s="7" t="s">
        <v>1708</v>
      </c>
      <c r="V539" s="7" t="s">
        <v>169</v>
      </c>
      <c r="Y539" s="2" t="str">
        <f>HYPERLINK("https://hsdes.intel.com/resource/14013182433","14013182433")</f>
        <v>14013182433</v>
      </c>
    </row>
    <row r="540" spans="1:25" x14ac:dyDescent="0.3">
      <c r="A540" s="2" t="str">
        <f>HYPERLINK("https://hsdes.intel.com/resource/14013182365","14013182365")</f>
        <v>14013182365</v>
      </c>
      <c r="B540" s="7" t="s">
        <v>1709</v>
      </c>
      <c r="C540" s="7" t="s">
        <v>2010</v>
      </c>
      <c r="D540" s="7" t="s">
        <v>135</v>
      </c>
      <c r="E540" s="7" t="s">
        <v>18</v>
      </c>
      <c r="F540" s="7" t="s">
        <v>19</v>
      </c>
      <c r="G540" s="7" t="s">
        <v>2005</v>
      </c>
      <c r="J540" s="7" t="s">
        <v>2011</v>
      </c>
      <c r="M540" s="6">
        <v>44811</v>
      </c>
      <c r="O540" s="7" t="s">
        <v>30</v>
      </c>
      <c r="P540" s="7" t="s">
        <v>75</v>
      </c>
      <c r="Q540" s="7" t="s">
        <v>22</v>
      </c>
      <c r="R540" s="7" t="s">
        <v>23</v>
      </c>
      <c r="S540" s="7" t="s">
        <v>1710</v>
      </c>
      <c r="T540" s="7" t="s">
        <v>137</v>
      </c>
      <c r="U540" s="7" t="s">
        <v>1711</v>
      </c>
      <c r="V540" s="7" t="s">
        <v>139</v>
      </c>
      <c r="Y540" s="2" t="str">
        <f>HYPERLINK("https://hsdes.intel.com/resource/14013182365","14013182365")</f>
        <v>14013182365</v>
      </c>
    </row>
    <row r="541" spans="1:25" x14ac:dyDescent="0.3">
      <c r="A541" s="2" t="str">
        <f>HYPERLINK("https://hsdes.intel.com/resource/14013175614","14013175614")</f>
        <v>14013175614</v>
      </c>
      <c r="B541" s="7" t="s">
        <v>1712</v>
      </c>
      <c r="C541" s="7" t="s">
        <v>2010</v>
      </c>
      <c r="D541" s="7" t="s">
        <v>412</v>
      </c>
      <c r="E541" s="7" t="s">
        <v>18</v>
      </c>
      <c r="F541" s="7" t="s">
        <v>19</v>
      </c>
      <c r="G541" s="7" t="s">
        <v>2005</v>
      </c>
      <c r="J541" s="7" t="s">
        <v>2011</v>
      </c>
      <c r="M541" s="6">
        <v>44811</v>
      </c>
      <c r="O541" s="7" t="s">
        <v>30</v>
      </c>
      <c r="P541" s="7" t="s">
        <v>160</v>
      </c>
      <c r="Q541" s="7" t="s">
        <v>32</v>
      </c>
      <c r="R541" s="7" t="s">
        <v>23</v>
      </c>
      <c r="S541" s="7" t="s">
        <v>1713</v>
      </c>
      <c r="T541" s="7" t="s">
        <v>240</v>
      </c>
      <c r="U541" s="7" t="s">
        <v>1714</v>
      </c>
      <c r="V541" s="7" t="s">
        <v>416</v>
      </c>
      <c r="Y541" s="2" t="str">
        <f>HYPERLINK("https://hsdes.intel.com/resource/14013175614","14013175614")</f>
        <v>14013175614</v>
      </c>
    </row>
    <row r="542" spans="1:25" x14ac:dyDescent="0.3">
      <c r="A542" s="5" t="str">
        <f>HYPERLINK("https://hsdes.intel.com/resource/14013173952","14013173952")</f>
        <v>14013173952</v>
      </c>
      <c r="B542" s="7" t="s">
        <v>1715</v>
      </c>
      <c r="C542" s="7" t="s">
        <v>2010</v>
      </c>
      <c r="D542" s="7" t="s">
        <v>243</v>
      </c>
      <c r="E542" s="7" t="s">
        <v>18</v>
      </c>
      <c r="F542" s="7" t="s">
        <v>19</v>
      </c>
      <c r="G542" s="7" t="s">
        <v>2005</v>
      </c>
      <c r="J542" s="7" t="s">
        <v>1996</v>
      </c>
      <c r="M542" s="6">
        <v>44812</v>
      </c>
      <c r="O542" s="7" t="s">
        <v>30</v>
      </c>
      <c r="P542" s="7" t="s">
        <v>183</v>
      </c>
      <c r="Q542" s="7" t="s">
        <v>22</v>
      </c>
      <c r="R542" s="7" t="s">
        <v>144</v>
      </c>
      <c r="S542" s="7" t="s">
        <v>1716</v>
      </c>
      <c r="T542" s="7" t="s">
        <v>174</v>
      </c>
      <c r="U542" s="7" t="s">
        <v>1717</v>
      </c>
      <c r="V542" s="7" t="s">
        <v>186</v>
      </c>
      <c r="Y542" s="5" t="str">
        <f>HYPERLINK("https://hsdes.intel.com/resource/14013173952","14013173952")</f>
        <v>14013173952</v>
      </c>
    </row>
    <row r="543" spans="1:25" x14ac:dyDescent="0.3">
      <c r="A543" s="2" t="str">
        <f>HYPERLINK("https://hsdes.intel.com/resource/14013182336","14013182336")</f>
        <v>14013182336</v>
      </c>
      <c r="B543" s="7" t="s">
        <v>1718</v>
      </c>
      <c r="C543" s="7" t="s">
        <v>2010</v>
      </c>
      <c r="D543" s="7" t="s">
        <v>135</v>
      </c>
      <c r="E543" s="7" t="s">
        <v>18</v>
      </c>
      <c r="F543" s="7" t="s">
        <v>19</v>
      </c>
      <c r="G543" s="7" t="s">
        <v>2005</v>
      </c>
      <c r="J543" s="7" t="s">
        <v>2011</v>
      </c>
      <c r="M543" s="6">
        <v>44812</v>
      </c>
      <c r="O543" s="7" t="s">
        <v>30</v>
      </c>
      <c r="P543" s="7" t="s">
        <v>75</v>
      </c>
      <c r="Q543" s="7" t="s">
        <v>32</v>
      </c>
      <c r="R543" s="7" t="s">
        <v>23</v>
      </c>
      <c r="S543" s="7" t="s">
        <v>1719</v>
      </c>
      <c r="T543" s="7" t="s">
        <v>137</v>
      </c>
      <c r="U543" s="7" t="s">
        <v>1720</v>
      </c>
      <c r="V543" s="7" t="s">
        <v>139</v>
      </c>
      <c r="Y543" s="2" t="str">
        <f>HYPERLINK("https://hsdes.intel.com/resource/14013182336","14013182336")</f>
        <v>14013182336</v>
      </c>
    </row>
    <row r="544" spans="1:25" x14ac:dyDescent="0.3">
      <c r="A544" s="5" t="str">
        <f>HYPERLINK("https://hsdes.intel.com/resource/14013172872","14013172872")</f>
        <v>14013172872</v>
      </c>
      <c r="B544" s="7" t="s">
        <v>1721</v>
      </c>
      <c r="C544" s="7" t="s">
        <v>2010</v>
      </c>
      <c r="D544" s="7" t="s">
        <v>135</v>
      </c>
      <c r="E544" s="7" t="s">
        <v>18</v>
      </c>
      <c r="F544" s="7" t="s">
        <v>19</v>
      </c>
      <c r="G544" s="7" t="s">
        <v>2005</v>
      </c>
      <c r="J544" s="7" t="s">
        <v>1996</v>
      </c>
      <c r="M544" s="6">
        <v>44816</v>
      </c>
      <c r="O544" s="7" t="s">
        <v>30</v>
      </c>
      <c r="P544" s="7" t="s">
        <v>21</v>
      </c>
      <c r="Q544" s="7" t="s">
        <v>32</v>
      </c>
      <c r="R544" s="7" t="s">
        <v>23</v>
      </c>
      <c r="S544" s="7" t="s">
        <v>1722</v>
      </c>
      <c r="T544" s="7" t="s">
        <v>202</v>
      </c>
      <c r="U544" s="7" t="s">
        <v>1723</v>
      </c>
      <c r="V544" s="7" t="s">
        <v>169</v>
      </c>
      <c r="Y544" s="2" t="str">
        <f>HYPERLINK("https://hsdes.intel.com/resource/14013172872","14013172872")</f>
        <v>14013172872</v>
      </c>
    </row>
    <row r="545" spans="1:25" x14ac:dyDescent="0.3">
      <c r="A545" s="5" t="str">
        <f>HYPERLINK("https://hsdes.intel.com/resource/14013185973","14013185973")</f>
        <v>14013185973</v>
      </c>
      <c r="B545" s="7" t="s">
        <v>1724</v>
      </c>
      <c r="C545" s="7" t="s">
        <v>2010</v>
      </c>
      <c r="D545" s="7" t="s">
        <v>279</v>
      </c>
      <c r="E545" s="7" t="s">
        <v>18</v>
      </c>
      <c r="F545" s="7" t="s">
        <v>19</v>
      </c>
      <c r="G545" s="7" t="s">
        <v>2005</v>
      </c>
      <c r="J545" s="7" t="s">
        <v>1996</v>
      </c>
      <c r="L545" s="10" t="s">
        <v>2007</v>
      </c>
      <c r="M545" s="6">
        <v>44816</v>
      </c>
      <c r="O545" s="7" t="s">
        <v>30</v>
      </c>
      <c r="P545" s="7" t="s">
        <v>21</v>
      </c>
      <c r="Q545" s="7" t="s">
        <v>32</v>
      </c>
      <c r="R545" s="7" t="s">
        <v>23</v>
      </c>
      <c r="S545" s="7" t="s">
        <v>1725</v>
      </c>
      <c r="T545" s="7" t="s">
        <v>1726</v>
      </c>
      <c r="U545" s="7" t="s">
        <v>1727</v>
      </c>
      <c r="V545" s="7" t="s">
        <v>169</v>
      </c>
      <c r="Y545" s="2" t="str">
        <f>HYPERLINK("https://hsdes.intel.com/resource/14013185973","14013185973")</f>
        <v>14013185973</v>
      </c>
    </row>
    <row r="546" spans="1:25" x14ac:dyDescent="0.3">
      <c r="A546" s="5" t="str">
        <f>HYPERLINK("https://hsdes.intel.com/resource/14013121573","14013121573")</f>
        <v>14013121573</v>
      </c>
      <c r="B546" s="7" t="s">
        <v>1728</v>
      </c>
      <c r="C546" s="7" t="s">
        <v>2013</v>
      </c>
      <c r="D546" s="7" t="s">
        <v>279</v>
      </c>
      <c r="E546" s="7" t="s">
        <v>18</v>
      </c>
      <c r="F546" s="7" t="s">
        <v>19</v>
      </c>
      <c r="G546" s="7" t="s">
        <v>2005</v>
      </c>
      <c r="J546" s="7" t="s">
        <v>1996</v>
      </c>
      <c r="M546" s="6">
        <v>44816</v>
      </c>
      <c r="N546" s="6"/>
      <c r="O546" s="7" t="s">
        <v>30</v>
      </c>
      <c r="P546" s="7" t="s">
        <v>21</v>
      </c>
      <c r="Q546" s="7" t="s">
        <v>32</v>
      </c>
      <c r="R546" s="7" t="s">
        <v>23</v>
      </c>
      <c r="S546" s="7" t="s">
        <v>1729</v>
      </c>
      <c r="T546" s="7" t="s">
        <v>167</v>
      </c>
      <c r="U546" s="7" t="s">
        <v>1730</v>
      </c>
      <c r="V546" s="7" t="s">
        <v>169</v>
      </c>
      <c r="Y546" s="5" t="str">
        <f>HYPERLINK("https://hsdes.intel.com/resource/14013121573","14013121573")</f>
        <v>14013121573</v>
      </c>
    </row>
    <row r="547" spans="1:25" x14ac:dyDescent="0.3">
      <c r="A547" s="2" t="str">
        <f>HYPERLINK("https://hsdes.intel.com/resource/14013166922","14013166922")</f>
        <v>14013166922</v>
      </c>
      <c r="B547" s="7" t="s">
        <v>1731</v>
      </c>
      <c r="C547" s="7" t="s">
        <v>1961</v>
      </c>
      <c r="D547" s="7" t="s">
        <v>1124</v>
      </c>
      <c r="E547" s="7" t="s">
        <v>18</v>
      </c>
      <c r="F547" s="7" t="s">
        <v>19</v>
      </c>
      <c r="G547" s="7" t="s">
        <v>1989</v>
      </c>
      <c r="J547" s="7" t="s">
        <v>2006</v>
      </c>
      <c r="L547" s="7" t="s">
        <v>1732</v>
      </c>
      <c r="M547" s="6"/>
      <c r="O547" s="7" t="s">
        <v>101</v>
      </c>
      <c r="P547" s="7" t="s">
        <v>143</v>
      </c>
      <c r="Q547" s="7" t="s">
        <v>32</v>
      </c>
      <c r="R547" s="7" t="s">
        <v>144</v>
      </c>
      <c r="S547" s="7" t="s">
        <v>1733</v>
      </c>
      <c r="T547" s="7" t="s">
        <v>240</v>
      </c>
      <c r="U547" s="7" t="s">
        <v>1734</v>
      </c>
      <c r="V547" s="7" t="s">
        <v>1128</v>
      </c>
      <c r="Y547" s="2" t="str">
        <f>HYPERLINK("https://hsdes.intel.com/resource/14013166922","14013166922")</f>
        <v>14013166922</v>
      </c>
    </row>
    <row r="548" spans="1:25" x14ac:dyDescent="0.3">
      <c r="A548" s="5" t="str">
        <f>HYPERLINK("https://hsdes.intel.com/resource/14013175476","14013175476")</f>
        <v>14013175476</v>
      </c>
      <c r="B548" s="7" t="s">
        <v>1735</v>
      </c>
      <c r="C548" s="7" t="s">
        <v>2010</v>
      </c>
      <c r="D548" s="7" t="s">
        <v>396</v>
      </c>
      <c r="E548" s="7" t="s">
        <v>18</v>
      </c>
      <c r="F548" s="7" t="s">
        <v>19</v>
      </c>
      <c r="G548" s="7" t="s">
        <v>2005</v>
      </c>
      <c r="J548" s="7" t="s">
        <v>1996</v>
      </c>
      <c r="L548" s="9"/>
      <c r="M548" s="6">
        <v>44811</v>
      </c>
      <c r="N548" s="6"/>
      <c r="O548" s="7" t="s">
        <v>30</v>
      </c>
      <c r="P548" s="7" t="s">
        <v>183</v>
      </c>
      <c r="Q548" s="7" t="s">
        <v>22</v>
      </c>
      <c r="R548" s="7" t="s">
        <v>144</v>
      </c>
      <c r="S548" s="7" t="s">
        <v>1736</v>
      </c>
      <c r="T548" s="7" t="s">
        <v>137</v>
      </c>
      <c r="U548" s="7" t="s">
        <v>1737</v>
      </c>
      <c r="V548" s="7" t="s">
        <v>186</v>
      </c>
      <c r="Y548" s="2" t="str">
        <f>HYPERLINK("https://hsdes.intel.com/resource/14013175476","14013175476")</f>
        <v>14013175476</v>
      </c>
    </row>
    <row r="549" spans="1:25" x14ac:dyDescent="0.3">
      <c r="A549" s="5" t="str">
        <f>HYPERLINK("https://hsdes.intel.com/resource/14013174700","14013174700")</f>
        <v>14013174700</v>
      </c>
      <c r="B549" s="7" t="s">
        <v>1738</v>
      </c>
      <c r="C549" s="7" t="s">
        <v>2010</v>
      </c>
      <c r="D549" s="7" t="s">
        <v>396</v>
      </c>
      <c r="E549" s="7" t="s">
        <v>18</v>
      </c>
      <c r="F549" s="7" t="s">
        <v>19</v>
      </c>
      <c r="G549" s="7" t="s">
        <v>2005</v>
      </c>
      <c r="J549" s="7" t="s">
        <v>1996</v>
      </c>
      <c r="L549" s="7" t="s">
        <v>353</v>
      </c>
      <c r="M549" s="6">
        <v>44811</v>
      </c>
      <c r="N549" s="6"/>
      <c r="O549" s="7" t="s">
        <v>30</v>
      </c>
      <c r="P549" s="7" t="s">
        <v>183</v>
      </c>
      <c r="Q549" s="7" t="s">
        <v>22</v>
      </c>
      <c r="R549" s="7" t="s">
        <v>144</v>
      </c>
      <c r="S549" s="7" t="s">
        <v>1739</v>
      </c>
      <c r="T549" s="7" t="s">
        <v>240</v>
      </c>
      <c r="U549" s="7" t="s">
        <v>1740</v>
      </c>
      <c r="V549" s="7" t="s">
        <v>186</v>
      </c>
      <c r="Y549" s="2" t="str">
        <f>HYPERLINK("https://hsdes.intel.com/resource/14013174700","14013174700")</f>
        <v>14013174700</v>
      </c>
    </row>
    <row r="550" spans="1:25" x14ac:dyDescent="0.3">
      <c r="A550" s="5" t="str">
        <f>HYPERLINK("https://hsdes.intel.com/resource/14013175479","14013175479")</f>
        <v>14013175479</v>
      </c>
      <c r="B550" s="7" t="s">
        <v>1741</v>
      </c>
      <c r="C550" s="7" t="s">
        <v>2010</v>
      </c>
      <c r="D550" s="7" t="s">
        <v>396</v>
      </c>
      <c r="E550" s="7" t="s">
        <v>18</v>
      </c>
      <c r="F550" s="7" t="s">
        <v>19</v>
      </c>
      <c r="G550" s="7" t="s">
        <v>2005</v>
      </c>
      <c r="J550" s="7" t="s">
        <v>1996</v>
      </c>
      <c r="L550" s="7" t="s">
        <v>2002</v>
      </c>
      <c r="M550" s="6">
        <v>44811</v>
      </c>
      <c r="O550" s="7" t="s">
        <v>30</v>
      </c>
      <c r="P550" s="7" t="s">
        <v>183</v>
      </c>
      <c r="Q550" s="7" t="s">
        <v>22</v>
      </c>
      <c r="R550" s="7" t="s">
        <v>144</v>
      </c>
      <c r="S550" s="7" t="s">
        <v>1742</v>
      </c>
      <c r="T550" s="7" t="s">
        <v>137</v>
      </c>
      <c r="U550" s="7" t="s">
        <v>1743</v>
      </c>
      <c r="V550" s="7" t="s">
        <v>186</v>
      </c>
      <c r="Y550" s="2" t="str">
        <f>HYPERLINK("https://hsdes.intel.com/resource/14013175479","14013175479")</f>
        <v>14013175479</v>
      </c>
    </row>
    <row r="551" spans="1:25" x14ac:dyDescent="0.3">
      <c r="A551" s="2" t="str">
        <f>HYPERLINK("https://hsdes.intel.com/resource/14013180470","14013180470")</f>
        <v>14013180470</v>
      </c>
      <c r="B551" s="7" t="s">
        <v>1744</v>
      </c>
      <c r="C551" s="7" t="s">
        <v>2010</v>
      </c>
      <c r="D551" s="7" t="s">
        <v>141</v>
      </c>
      <c r="E551" s="7" t="s">
        <v>18</v>
      </c>
      <c r="F551" s="7" t="s">
        <v>19</v>
      </c>
      <c r="G551" s="7" t="s">
        <v>2005</v>
      </c>
      <c r="J551" s="7" t="s">
        <v>2011</v>
      </c>
      <c r="M551" s="6">
        <v>44812</v>
      </c>
      <c r="O551" s="7" t="s">
        <v>30</v>
      </c>
      <c r="P551" s="7" t="s">
        <v>143</v>
      </c>
      <c r="Q551" s="7" t="s">
        <v>32</v>
      </c>
      <c r="R551" s="7" t="s">
        <v>144</v>
      </c>
      <c r="S551" s="7" t="s">
        <v>1745</v>
      </c>
      <c r="T551" s="7" t="s">
        <v>146</v>
      </c>
      <c r="U551" s="7" t="s">
        <v>1746</v>
      </c>
      <c r="V551" s="7" t="s">
        <v>148</v>
      </c>
      <c r="Y551" s="2" t="str">
        <f>HYPERLINK("https://hsdes.intel.com/resource/14013180470","14013180470")</f>
        <v>14013180470</v>
      </c>
    </row>
    <row r="552" spans="1:25" x14ac:dyDescent="0.3">
      <c r="A552" s="2" t="str">
        <f>HYPERLINK("https://hsdes.intel.com/resource/14013184616","14013184616")</f>
        <v>14013184616</v>
      </c>
      <c r="B552" s="7" t="s">
        <v>1747</v>
      </c>
      <c r="C552" s="7" t="s">
        <v>2010</v>
      </c>
      <c r="D552" s="7" t="s">
        <v>74</v>
      </c>
      <c r="E552" s="7" t="s">
        <v>119</v>
      </c>
      <c r="F552" s="7" t="s">
        <v>19</v>
      </c>
      <c r="G552" s="7" t="s">
        <v>2005</v>
      </c>
      <c r="J552" s="7" t="s">
        <v>2017</v>
      </c>
      <c r="M552" s="6">
        <v>44811</v>
      </c>
      <c r="O552" s="7" t="s">
        <v>30</v>
      </c>
      <c r="P552" s="7" t="s">
        <v>75</v>
      </c>
      <c r="Q552" s="7" t="s">
        <v>32</v>
      </c>
      <c r="R552" s="7" t="s">
        <v>23</v>
      </c>
      <c r="S552" s="7" t="s">
        <v>1748</v>
      </c>
      <c r="T552" s="7" t="s">
        <v>43</v>
      </c>
      <c r="U552" s="7" t="s">
        <v>1749</v>
      </c>
      <c r="V552" s="7" t="s">
        <v>78</v>
      </c>
      <c r="Y552" s="2" t="str">
        <f>HYPERLINK("https://hsdes.intel.com/resource/14013184616","14013184616")</f>
        <v>14013184616</v>
      </c>
    </row>
    <row r="553" spans="1:25" x14ac:dyDescent="0.3">
      <c r="A553" s="2" t="str">
        <f>HYPERLINK("https://hsdes.intel.com/resource/14013182921","14013182921")</f>
        <v>14013182921</v>
      </c>
      <c r="B553" s="7" t="s">
        <v>1750</v>
      </c>
      <c r="C553" s="7" t="s">
        <v>2013</v>
      </c>
      <c r="D553" s="7" t="s">
        <v>396</v>
      </c>
      <c r="E553" s="7" t="s">
        <v>18</v>
      </c>
      <c r="F553" s="7" t="s">
        <v>19</v>
      </c>
      <c r="G553" s="7" t="s">
        <v>2005</v>
      </c>
      <c r="J553" s="7" t="s">
        <v>2025</v>
      </c>
      <c r="M553" s="6">
        <v>44816</v>
      </c>
      <c r="N553" s="6"/>
      <c r="O553" s="7" t="s">
        <v>30</v>
      </c>
      <c r="P553" s="7" t="s">
        <v>143</v>
      </c>
      <c r="Q553" s="7" t="s">
        <v>32</v>
      </c>
      <c r="R553" s="7" t="s">
        <v>144</v>
      </c>
      <c r="S553" s="7" t="s">
        <v>1751</v>
      </c>
      <c r="T553" s="7" t="s">
        <v>955</v>
      </c>
      <c r="U553" s="7" t="s">
        <v>1752</v>
      </c>
      <c r="V553" s="7" t="s">
        <v>199</v>
      </c>
      <c r="Y553" s="2" t="str">
        <f>HYPERLINK("https://hsdes.intel.com/resource/14013182921","14013182921")</f>
        <v>14013182921</v>
      </c>
    </row>
    <row r="554" spans="1:25" x14ac:dyDescent="0.3">
      <c r="A554" s="2" t="str">
        <f>HYPERLINK("https://hsdes.intel.com/resource/14013185860","14013185860")</f>
        <v>14013185860</v>
      </c>
      <c r="B554" s="7" t="s">
        <v>1753</v>
      </c>
      <c r="C554" s="7" t="s">
        <v>2013</v>
      </c>
      <c r="D554" s="7" t="s">
        <v>1754</v>
      </c>
      <c r="E554" s="7" t="s">
        <v>18</v>
      </c>
      <c r="F554" s="7" t="s">
        <v>19</v>
      </c>
      <c r="G554" s="7" t="s">
        <v>2005</v>
      </c>
      <c r="J554" s="7" t="s">
        <v>2025</v>
      </c>
      <c r="M554" s="6">
        <v>44816</v>
      </c>
      <c r="N554" s="6"/>
      <c r="O554" s="7" t="s">
        <v>30</v>
      </c>
      <c r="P554" s="7" t="s">
        <v>143</v>
      </c>
      <c r="Q554" s="7" t="s">
        <v>32</v>
      </c>
      <c r="R554" s="7" t="s">
        <v>144</v>
      </c>
      <c r="S554" s="7" t="s">
        <v>1755</v>
      </c>
      <c r="T554" s="7" t="s">
        <v>955</v>
      </c>
      <c r="U554" s="7" t="s">
        <v>1756</v>
      </c>
      <c r="V554" s="7" t="s">
        <v>199</v>
      </c>
      <c r="Y554" s="2" t="str">
        <f>HYPERLINK("https://hsdes.intel.com/resource/14013185860","14013185860")</f>
        <v>14013185860</v>
      </c>
    </row>
    <row r="555" spans="1:25" x14ac:dyDescent="0.3">
      <c r="A555" s="2" t="str">
        <f>HYPERLINK("https://hsdes.intel.com/resource/14013159317","14013159317")</f>
        <v>14013159317</v>
      </c>
      <c r="B555" s="7" t="s">
        <v>1757</v>
      </c>
      <c r="C555" s="7" t="s">
        <v>2013</v>
      </c>
      <c r="D555" s="7" t="s">
        <v>396</v>
      </c>
      <c r="E555" s="7" t="s">
        <v>18</v>
      </c>
      <c r="F555" s="7" t="s">
        <v>19</v>
      </c>
      <c r="G555" s="7" t="s">
        <v>2005</v>
      </c>
      <c r="J555" s="7" t="s">
        <v>2025</v>
      </c>
      <c r="M555" s="6">
        <v>44816</v>
      </c>
      <c r="N555" s="6"/>
      <c r="O555" s="7" t="s">
        <v>30</v>
      </c>
      <c r="P555" s="7" t="s">
        <v>143</v>
      </c>
      <c r="Q555" s="7" t="s">
        <v>32</v>
      </c>
      <c r="R555" s="7" t="s">
        <v>144</v>
      </c>
      <c r="S555" s="7" t="s">
        <v>1758</v>
      </c>
      <c r="T555" s="7" t="s">
        <v>197</v>
      </c>
      <c r="U555" s="7" t="s">
        <v>1759</v>
      </c>
      <c r="V555" s="7" t="s">
        <v>199</v>
      </c>
      <c r="Y555" s="2" t="str">
        <f>HYPERLINK("https://hsdes.intel.com/resource/14013159317","14013159317")</f>
        <v>14013159317</v>
      </c>
    </row>
    <row r="556" spans="1:25" x14ac:dyDescent="0.3">
      <c r="A556" s="5" t="str">
        <f>HYPERLINK("https://hsdes.intel.com/resource/14013175744","14013175744")</f>
        <v>14013175744</v>
      </c>
      <c r="B556" s="7" t="s">
        <v>1760</v>
      </c>
      <c r="C556" s="7" t="s">
        <v>2010</v>
      </c>
      <c r="D556" s="7" t="s">
        <v>271</v>
      </c>
      <c r="E556" s="7" t="s">
        <v>119</v>
      </c>
      <c r="F556" s="7" t="s">
        <v>19</v>
      </c>
      <c r="G556" s="7" t="s">
        <v>2005</v>
      </c>
      <c r="H556" s="28"/>
      <c r="J556" s="7" t="s">
        <v>1996</v>
      </c>
      <c r="M556" s="6">
        <v>44817</v>
      </c>
      <c r="O556" s="7" t="s">
        <v>30</v>
      </c>
      <c r="P556" s="7" t="s">
        <v>75</v>
      </c>
      <c r="Q556" s="7" t="s">
        <v>22</v>
      </c>
      <c r="R556" s="7" t="s">
        <v>23</v>
      </c>
      <c r="S556" s="7" t="s">
        <v>1761</v>
      </c>
      <c r="T556" s="7" t="s">
        <v>240</v>
      </c>
      <c r="U556" s="7" t="s">
        <v>1762</v>
      </c>
      <c r="V556" s="7" t="s">
        <v>274</v>
      </c>
      <c r="Y556" s="2" t="str">
        <f>HYPERLINK("https://hsdes.intel.com/resource/14013175744","14013175744")</f>
        <v>14013175744</v>
      </c>
    </row>
    <row r="557" spans="1:25" x14ac:dyDescent="0.3">
      <c r="A557" s="5" t="str">
        <f>HYPERLINK("https://hsdes.intel.com/resource/14013176015","14013176015")</f>
        <v>14013176015</v>
      </c>
      <c r="B557" s="7" t="s">
        <v>1763</v>
      </c>
      <c r="C557" s="7" t="s">
        <v>2010</v>
      </c>
      <c r="D557" s="7" t="s">
        <v>271</v>
      </c>
      <c r="E557" s="7" t="s">
        <v>119</v>
      </c>
      <c r="F557" s="7" t="s">
        <v>19</v>
      </c>
      <c r="G557" s="7" t="s">
        <v>2005</v>
      </c>
      <c r="J557" s="7" t="s">
        <v>1996</v>
      </c>
      <c r="L557" s="7" t="s">
        <v>2024</v>
      </c>
      <c r="M557" s="6">
        <v>44813</v>
      </c>
      <c r="O557" s="7" t="s">
        <v>101</v>
      </c>
      <c r="P557" s="7" t="s">
        <v>75</v>
      </c>
      <c r="Q557" s="7" t="s">
        <v>22</v>
      </c>
      <c r="R557" s="7" t="s">
        <v>23</v>
      </c>
      <c r="S557" s="7" t="s">
        <v>1764</v>
      </c>
      <c r="T557" s="7" t="s">
        <v>240</v>
      </c>
      <c r="U557" s="7" t="s">
        <v>1765</v>
      </c>
      <c r="V557" s="7" t="s">
        <v>274</v>
      </c>
      <c r="Y557" s="2" t="str">
        <f>HYPERLINK("https://hsdes.intel.com/resource/14013176015","14013176015")</f>
        <v>14013176015</v>
      </c>
    </row>
    <row r="558" spans="1:25" x14ac:dyDescent="0.3">
      <c r="A558" s="5" t="str">
        <f>HYPERLINK("https://hsdes.intel.com/resource/14013174741","14013174741")</f>
        <v>14013174741</v>
      </c>
      <c r="B558" t="s">
        <v>1766</v>
      </c>
      <c r="C558" s="28" t="s">
        <v>2013</v>
      </c>
      <c r="D558" s="7" t="s">
        <v>396</v>
      </c>
      <c r="E558" s="7" t="s">
        <v>18</v>
      </c>
      <c r="F558" s="7" t="s">
        <v>19</v>
      </c>
      <c r="G558" s="7" t="s">
        <v>2005</v>
      </c>
      <c r="H558" s="28"/>
      <c r="J558" s="7" t="s">
        <v>2016</v>
      </c>
      <c r="M558" s="6">
        <v>44817</v>
      </c>
      <c r="O558" s="7" t="s">
        <v>30</v>
      </c>
      <c r="P558" s="7" t="s">
        <v>183</v>
      </c>
      <c r="Q558" s="7" t="s">
        <v>32</v>
      </c>
      <c r="R558" s="7" t="s">
        <v>144</v>
      </c>
      <c r="S558" s="7" t="s">
        <v>1767</v>
      </c>
      <c r="T558" s="7" t="s">
        <v>43</v>
      </c>
      <c r="U558" s="7" t="s">
        <v>1768</v>
      </c>
      <c r="V558" s="7" t="s">
        <v>186</v>
      </c>
      <c r="Y558" s="2" t="str">
        <f>HYPERLINK("https://hsdes.intel.com/resource/14013174741","14013174741")</f>
        <v>14013174741</v>
      </c>
    </row>
    <row r="559" spans="1:25" x14ac:dyDescent="0.3">
      <c r="A559" s="2" t="str">
        <f>HYPERLINK("https://hsdes.intel.com/resource/14013185416","14013185416")</f>
        <v>14013185416</v>
      </c>
      <c r="B559" s="7" t="s">
        <v>1769</v>
      </c>
      <c r="C559" s="7" t="s">
        <v>2010</v>
      </c>
      <c r="D559" s="7" t="s">
        <v>17</v>
      </c>
      <c r="E559" s="7" t="s">
        <v>18</v>
      </c>
      <c r="F559" s="7" t="s">
        <v>19</v>
      </c>
      <c r="G559" s="7" t="s">
        <v>2005</v>
      </c>
      <c r="J559" s="7" t="s">
        <v>1997</v>
      </c>
      <c r="M559" s="6">
        <v>44813</v>
      </c>
      <c r="O559" s="7" t="s">
        <v>101</v>
      </c>
      <c r="P559" s="7" t="s">
        <v>21</v>
      </c>
      <c r="Q559" s="7" t="s">
        <v>32</v>
      </c>
      <c r="R559" s="7" t="s">
        <v>23</v>
      </c>
      <c r="S559" s="7" t="s">
        <v>1770</v>
      </c>
      <c r="T559" s="7" t="s">
        <v>332</v>
      </c>
      <c r="U559" s="7" t="s">
        <v>1771</v>
      </c>
      <c r="V559" s="7" t="s">
        <v>27</v>
      </c>
      <c r="Y559" s="2" t="str">
        <f>HYPERLINK("https://hsdes.intel.com/resource/14013185416","14013185416")</f>
        <v>14013185416</v>
      </c>
    </row>
    <row r="560" spans="1:25" x14ac:dyDescent="0.3">
      <c r="A560" s="5" t="str">
        <f>HYPERLINK("https://hsdes.intel.com/resource/14013185836","14013185836")</f>
        <v>14013185836</v>
      </c>
      <c r="B560" s="7" t="s">
        <v>1772</v>
      </c>
      <c r="C560" s="7" t="s">
        <v>2013</v>
      </c>
      <c r="D560" s="7" t="s">
        <v>545</v>
      </c>
      <c r="E560" s="7" t="s">
        <v>18</v>
      </c>
      <c r="F560" s="7" t="s">
        <v>19</v>
      </c>
      <c r="G560" s="7" t="s">
        <v>2005</v>
      </c>
      <c r="J560" s="7" t="s">
        <v>1996</v>
      </c>
      <c r="L560" s="10" t="s">
        <v>2007</v>
      </c>
      <c r="M560" s="6">
        <v>44813</v>
      </c>
      <c r="O560" s="7" t="s">
        <v>20</v>
      </c>
      <c r="P560" s="7" t="s">
        <v>21</v>
      </c>
      <c r="Q560" s="7" t="s">
        <v>32</v>
      </c>
      <c r="R560" s="7" t="s">
        <v>23</v>
      </c>
      <c r="S560" s="7" t="s">
        <v>1773</v>
      </c>
      <c r="T560" s="7" t="s">
        <v>548</v>
      </c>
      <c r="U560" s="7" t="s">
        <v>1774</v>
      </c>
      <c r="V560" s="7" t="s">
        <v>169</v>
      </c>
      <c r="Y560" s="2" t="str">
        <f>HYPERLINK("https://hsdes.intel.com/resource/14013185836","14013185836")</f>
        <v>14013185836</v>
      </c>
    </row>
    <row r="561" spans="1:25" x14ac:dyDescent="0.3">
      <c r="A561" s="5" t="str">
        <f>HYPERLINK("https://hsdes.intel.com/resource/14013160599","14013160599")</f>
        <v>14013160599</v>
      </c>
      <c r="B561" s="7" t="s">
        <v>1775</v>
      </c>
      <c r="C561" s="7" t="s">
        <v>2013</v>
      </c>
      <c r="D561" s="7" t="s">
        <v>279</v>
      </c>
      <c r="E561" s="7" t="s">
        <v>18</v>
      </c>
      <c r="F561" s="7" t="s">
        <v>19</v>
      </c>
      <c r="G561" s="7" t="s">
        <v>2005</v>
      </c>
      <c r="J561" s="7" t="s">
        <v>1996</v>
      </c>
      <c r="L561" s="10" t="s">
        <v>2007</v>
      </c>
      <c r="M561" s="6">
        <v>44813</v>
      </c>
      <c r="O561" s="7" t="s">
        <v>20</v>
      </c>
      <c r="P561" s="7" t="s">
        <v>21</v>
      </c>
      <c r="Q561" s="7" t="s">
        <v>32</v>
      </c>
      <c r="R561" s="7" t="s">
        <v>23</v>
      </c>
      <c r="S561" s="7" t="s">
        <v>1776</v>
      </c>
      <c r="T561" s="7" t="s">
        <v>548</v>
      </c>
      <c r="U561" s="7" t="s">
        <v>1777</v>
      </c>
      <c r="V561" s="7" t="s">
        <v>169</v>
      </c>
      <c r="Y561" s="2" t="str">
        <f>HYPERLINK("https://hsdes.intel.com/resource/14013160599","14013160599")</f>
        <v>14013160599</v>
      </c>
    </row>
    <row r="562" spans="1:25" x14ac:dyDescent="0.3">
      <c r="A562" s="5" t="str">
        <f>HYPERLINK("https://hsdes.intel.com/resource/14013165517","14013165517")</f>
        <v>14013165517</v>
      </c>
      <c r="B562" s="7" t="s">
        <v>1778</v>
      </c>
      <c r="C562" s="7" t="s">
        <v>2013</v>
      </c>
      <c r="D562" s="7" t="s">
        <v>279</v>
      </c>
      <c r="E562" s="7" t="s">
        <v>18</v>
      </c>
      <c r="F562" s="7" t="s">
        <v>19</v>
      </c>
      <c r="G562" s="7" t="s">
        <v>2005</v>
      </c>
      <c r="J562" s="7" t="s">
        <v>1996</v>
      </c>
      <c r="L562" s="10" t="s">
        <v>2007</v>
      </c>
      <c r="M562" s="6">
        <v>44813</v>
      </c>
      <c r="O562" s="7" t="s">
        <v>20</v>
      </c>
      <c r="P562" s="7" t="s">
        <v>21</v>
      </c>
      <c r="Q562" s="7" t="s">
        <v>32</v>
      </c>
      <c r="R562" s="7" t="s">
        <v>23</v>
      </c>
      <c r="S562" s="7" t="s">
        <v>1779</v>
      </c>
      <c r="T562" s="7" t="s">
        <v>548</v>
      </c>
      <c r="U562" s="7" t="s">
        <v>549</v>
      </c>
      <c r="V562" s="7" t="s">
        <v>169</v>
      </c>
      <c r="Y562" s="2" t="str">
        <f>HYPERLINK("https://hsdes.intel.com/resource/14013165517","14013165517")</f>
        <v>14013165517</v>
      </c>
    </row>
    <row r="563" spans="1:25" x14ac:dyDescent="0.3">
      <c r="A563" s="2" t="str">
        <f>HYPERLINK("https://hsdes.intel.com/resource/14013159448","14013159448")</f>
        <v>14013159448</v>
      </c>
      <c r="B563" s="7" t="s">
        <v>1780</v>
      </c>
      <c r="C563" s="7" t="s">
        <v>2010</v>
      </c>
      <c r="D563" s="7" t="s">
        <v>17</v>
      </c>
      <c r="E563" s="7" t="s">
        <v>18</v>
      </c>
      <c r="F563" s="7" t="s">
        <v>19</v>
      </c>
      <c r="G563" s="7" t="s">
        <v>2005</v>
      </c>
      <c r="J563" s="7" t="s">
        <v>1997</v>
      </c>
      <c r="M563" s="6">
        <v>44813</v>
      </c>
      <c r="O563" s="7" t="s">
        <v>20</v>
      </c>
      <c r="P563" s="7" t="s">
        <v>21</v>
      </c>
      <c r="Q563" s="7" t="s">
        <v>32</v>
      </c>
      <c r="R563" s="7" t="s">
        <v>144</v>
      </c>
      <c r="S563" s="7" t="s">
        <v>1781</v>
      </c>
      <c r="T563" s="7" t="s">
        <v>25</v>
      </c>
      <c r="U563" s="7" t="s">
        <v>1782</v>
      </c>
      <c r="V563" s="7" t="s">
        <v>27</v>
      </c>
      <c r="Y563" s="5" t="str">
        <f>HYPERLINK("https://hsdes.intel.com/resource/14013159448","14013159448")</f>
        <v>14013159448</v>
      </c>
    </row>
    <row r="564" spans="1:25" x14ac:dyDescent="0.3">
      <c r="A564" s="2" t="str">
        <f>HYPERLINK("https://hsdes.intel.com/resource/14013172912","14013172912")</f>
        <v>14013172912</v>
      </c>
      <c r="B564" s="7" t="s">
        <v>1783</v>
      </c>
      <c r="C564" s="7" t="s">
        <v>2010</v>
      </c>
      <c r="D564" s="7" t="s">
        <v>17</v>
      </c>
      <c r="E564" s="7" t="s">
        <v>119</v>
      </c>
      <c r="F564" s="7" t="s">
        <v>19</v>
      </c>
      <c r="G564" s="7" t="s">
        <v>2005</v>
      </c>
      <c r="J564" s="7" t="s">
        <v>1997</v>
      </c>
      <c r="M564" s="6">
        <v>44813</v>
      </c>
      <c r="O564" s="7" t="s">
        <v>101</v>
      </c>
      <c r="P564" s="7" t="s">
        <v>21</v>
      </c>
      <c r="Q564" s="7" t="s">
        <v>32</v>
      </c>
      <c r="R564" s="7" t="s">
        <v>23</v>
      </c>
      <c r="S564" s="7" t="s">
        <v>1784</v>
      </c>
      <c r="T564" s="7" t="s">
        <v>113</v>
      </c>
      <c r="U564" s="7" t="s">
        <v>1785</v>
      </c>
      <c r="V564" s="7" t="s">
        <v>27</v>
      </c>
      <c r="Y564" s="2" t="str">
        <f>HYPERLINK("https://hsdes.intel.com/resource/14013172912","14013172912")</f>
        <v>14013172912</v>
      </c>
    </row>
    <row r="565" spans="1:25" x14ac:dyDescent="0.3">
      <c r="A565" s="2" t="str">
        <f>HYPERLINK("https://hsdes.intel.com/resource/14013172940","14013172940")</f>
        <v>14013172940</v>
      </c>
      <c r="B565" s="7" t="s">
        <v>1786</v>
      </c>
      <c r="C565" s="7" t="s">
        <v>2010</v>
      </c>
      <c r="D565" s="7" t="s">
        <v>17</v>
      </c>
      <c r="E565" s="7" t="s">
        <v>18</v>
      </c>
      <c r="F565" s="7" t="s">
        <v>19</v>
      </c>
      <c r="G565" s="7" t="s">
        <v>2005</v>
      </c>
      <c r="J565" s="7" t="s">
        <v>1997</v>
      </c>
      <c r="M565" s="6">
        <v>44813</v>
      </c>
      <c r="N565" s="6"/>
      <c r="O565" s="7" t="s">
        <v>101</v>
      </c>
      <c r="P565" s="7" t="s">
        <v>21</v>
      </c>
      <c r="Q565" s="7" t="s">
        <v>32</v>
      </c>
      <c r="R565" s="7" t="s">
        <v>23</v>
      </c>
      <c r="S565" s="7" t="s">
        <v>1787</v>
      </c>
      <c r="T565" s="7" t="s">
        <v>113</v>
      </c>
      <c r="U565" s="7" t="s">
        <v>1788</v>
      </c>
      <c r="V565" s="7" t="s">
        <v>27</v>
      </c>
      <c r="Y565" s="5" t="str">
        <f>HYPERLINK("https://hsdes.intel.com/resource/14013172940","14013172940")</f>
        <v>14013172940</v>
      </c>
    </row>
    <row r="566" spans="1:25" x14ac:dyDescent="0.3">
      <c r="A566" s="2" t="str">
        <f>HYPERLINK("https://hsdes.intel.com/resource/1509819989","1509819989")</f>
        <v>1509819989</v>
      </c>
      <c r="B566" s="7" t="s">
        <v>1789</v>
      </c>
      <c r="C566" s="7" t="s">
        <v>2010</v>
      </c>
      <c r="D566" s="7" t="s">
        <v>17</v>
      </c>
      <c r="E566" s="7" t="s">
        <v>119</v>
      </c>
      <c r="F566" s="7" t="s">
        <v>19</v>
      </c>
      <c r="G566" s="7" t="s">
        <v>2005</v>
      </c>
      <c r="J566" s="7" t="s">
        <v>1997</v>
      </c>
      <c r="M566" s="6">
        <v>44813</v>
      </c>
      <c r="O566" s="7" t="s">
        <v>101</v>
      </c>
      <c r="P566" s="7" t="s">
        <v>21</v>
      </c>
      <c r="Q566" s="7" t="s">
        <v>32</v>
      </c>
      <c r="R566" s="7" t="s">
        <v>23</v>
      </c>
      <c r="S566" s="7" t="s">
        <v>1790</v>
      </c>
      <c r="T566" s="7" t="s">
        <v>422</v>
      </c>
      <c r="U566" s="7" t="s">
        <v>1791</v>
      </c>
      <c r="V566" s="7" t="s">
        <v>27</v>
      </c>
      <c r="Y566" s="2" t="str">
        <f>HYPERLINK("https://hsdes.intel.com/resource/1509819989","1509819989")</f>
        <v>1509819989</v>
      </c>
    </row>
    <row r="567" spans="1:25" x14ac:dyDescent="0.3">
      <c r="A567" s="2" t="str">
        <f>HYPERLINK("https://hsdes.intel.com/resource/14013163230","14013163230")</f>
        <v>14013163230</v>
      </c>
      <c r="B567" s="7" t="s">
        <v>1792</v>
      </c>
      <c r="C567" s="7" t="s">
        <v>2010</v>
      </c>
      <c r="D567" s="7" t="s">
        <v>17</v>
      </c>
      <c r="E567" s="7" t="s">
        <v>18</v>
      </c>
      <c r="F567" s="7" t="s">
        <v>19</v>
      </c>
      <c r="G567" s="7" t="s">
        <v>2005</v>
      </c>
      <c r="J567" s="7" t="s">
        <v>1997</v>
      </c>
      <c r="M567" s="6">
        <v>44813</v>
      </c>
      <c r="O567" s="7" t="s">
        <v>101</v>
      </c>
      <c r="P567" s="7" t="s">
        <v>21</v>
      </c>
      <c r="Q567" s="7" t="s">
        <v>32</v>
      </c>
      <c r="R567" s="7" t="s">
        <v>23</v>
      </c>
      <c r="S567" s="7" t="s">
        <v>1790</v>
      </c>
      <c r="T567" s="7" t="s">
        <v>422</v>
      </c>
      <c r="U567" s="7" t="s">
        <v>1791</v>
      </c>
      <c r="V567" s="7" t="s">
        <v>27</v>
      </c>
      <c r="Y567" s="2" t="str">
        <f>HYPERLINK("https://hsdes.intel.com/resource/14013163230","14013163230")</f>
        <v>14013163230</v>
      </c>
    </row>
    <row r="568" spans="1:25" x14ac:dyDescent="0.3">
      <c r="A568" s="2" t="str">
        <f>HYPERLINK("https://hsdes.intel.com/resource/14013184835","14013184835")</f>
        <v>14013184835</v>
      </c>
      <c r="B568" s="7" t="s">
        <v>1793</v>
      </c>
      <c r="C568" s="7" t="s">
        <v>2010</v>
      </c>
      <c r="D568" s="7" t="s">
        <v>74</v>
      </c>
      <c r="E568" s="7" t="s">
        <v>18</v>
      </c>
      <c r="F568" s="7" t="s">
        <v>19</v>
      </c>
      <c r="G568" s="7" t="s">
        <v>2005</v>
      </c>
      <c r="J568" s="7" t="s">
        <v>2011</v>
      </c>
      <c r="M568" s="6">
        <v>44812</v>
      </c>
      <c r="O568" s="7" t="s">
        <v>30</v>
      </c>
      <c r="P568" s="7" t="s">
        <v>75</v>
      </c>
      <c r="Q568" s="7" t="s">
        <v>32</v>
      </c>
      <c r="R568" s="7" t="s">
        <v>23</v>
      </c>
      <c r="S568" s="7" t="s">
        <v>1794</v>
      </c>
      <c r="T568" s="7" t="s">
        <v>189</v>
      </c>
      <c r="U568" s="7" t="s">
        <v>1795</v>
      </c>
      <c r="V568" s="7" t="s">
        <v>139</v>
      </c>
      <c r="Y568" s="2" t="str">
        <f>HYPERLINK("https://hsdes.intel.com/resource/14013184835","14013184835")</f>
        <v>14013184835</v>
      </c>
    </row>
    <row r="569" spans="1:25" x14ac:dyDescent="0.3">
      <c r="A569" s="2" t="str">
        <f>HYPERLINK("https://hsdes.intel.com/resource/14013185500","14013185500")</f>
        <v>14013185500</v>
      </c>
      <c r="B569" s="7" t="s">
        <v>1796</v>
      </c>
      <c r="C569" s="7" t="s">
        <v>2010</v>
      </c>
      <c r="D569" s="7" t="s">
        <v>74</v>
      </c>
      <c r="E569" s="7" t="s">
        <v>18</v>
      </c>
      <c r="F569" s="7" t="s">
        <v>19</v>
      </c>
      <c r="G569" s="7" t="s">
        <v>2005</v>
      </c>
      <c r="J569" s="7" t="s">
        <v>2011</v>
      </c>
      <c r="M569" s="6">
        <v>44812</v>
      </c>
      <c r="O569" s="7" t="s">
        <v>30</v>
      </c>
      <c r="P569" s="7" t="s">
        <v>75</v>
      </c>
      <c r="Q569" s="7" t="s">
        <v>32</v>
      </c>
      <c r="R569" s="7" t="s">
        <v>144</v>
      </c>
      <c r="S569" s="7" t="s">
        <v>1797</v>
      </c>
      <c r="T569" s="7" t="s">
        <v>441</v>
      </c>
      <c r="U569" s="7" t="s">
        <v>1798</v>
      </c>
      <c r="V569" s="7" t="s">
        <v>139</v>
      </c>
      <c r="Y569" s="2" t="str">
        <f>HYPERLINK("https://hsdes.intel.com/resource/14013185500","14013185500")</f>
        <v>14013185500</v>
      </c>
    </row>
    <row r="570" spans="1:25" x14ac:dyDescent="0.3">
      <c r="A570" s="2" t="str">
        <f>HYPERLINK("https://hsdes.intel.com/resource/16013373341","16013373341")</f>
        <v>16013373341</v>
      </c>
      <c r="B570" s="7" t="s">
        <v>1799</v>
      </c>
      <c r="C570" s="7" t="s">
        <v>1961</v>
      </c>
      <c r="D570" s="7" t="s">
        <v>17</v>
      </c>
      <c r="E570" s="7" t="s">
        <v>119</v>
      </c>
      <c r="F570" s="7" t="s">
        <v>19</v>
      </c>
      <c r="G570" s="7" t="s">
        <v>1989</v>
      </c>
      <c r="J570" s="7" t="s">
        <v>2006</v>
      </c>
      <c r="L570" s="7" t="s">
        <v>1800</v>
      </c>
      <c r="M570" s="6"/>
      <c r="O570" s="7" t="s">
        <v>30</v>
      </c>
      <c r="P570" s="7" t="s">
        <v>21</v>
      </c>
      <c r="Q570" s="7" t="s">
        <v>32</v>
      </c>
      <c r="R570" s="7" t="s">
        <v>23</v>
      </c>
      <c r="T570" s="7" t="s">
        <v>240</v>
      </c>
      <c r="U570" s="7" t="s">
        <v>1801</v>
      </c>
      <c r="Y570" s="2" t="str">
        <f>HYPERLINK("https://hsdes.intel.com/resource/16013373341","16013373341")</f>
        <v>16013373341</v>
      </c>
    </row>
    <row r="571" spans="1:25" x14ac:dyDescent="0.3">
      <c r="A571" s="2" t="str">
        <f>HYPERLINK("https://hsdes.intel.com/resource/16013373198","16013373198")</f>
        <v>16013373198</v>
      </c>
      <c r="B571" s="7" t="s">
        <v>1802</v>
      </c>
      <c r="C571" s="7" t="s">
        <v>1961</v>
      </c>
      <c r="D571" s="7" t="s">
        <v>17</v>
      </c>
      <c r="E571" s="7" t="s">
        <v>119</v>
      </c>
      <c r="F571" s="7" t="s">
        <v>19</v>
      </c>
      <c r="G571" s="7" t="s">
        <v>1989</v>
      </c>
      <c r="J571" s="7" t="s">
        <v>2006</v>
      </c>
      <c r="L571" s="7" t="s">
        <v>1800</v>
      </c>
      <c r="M571" s="6"/>
      <c r="O571" s="7" t="s">
        <v>30</v>
      </c>
      <c r="P571" s="7" t="s">
        <v>21</v>
      </c>
      <c r="Q571" s="7" t="s">
        <v>32</v>
      </c>
      <c r="R571" s="7" t="s">
        <v>23</v>
      </c>
      <c r="T571" s="7" t="s">
        <v>240</v>
      </c>
      <c r="U571" s="7" t="s">
        <v>1801</v>
      </c>
      <c r="Y571" s="2" t="str">
        <f>HYPERLINK("https://hsdes.intel.com/resource/16013373198","16013373198")</f>
        <v>16013373198</v>
      </c>
    </row>
    <row r="572" spans="1:25" x14ac:dyDescent="0.3">
      <c r="A572" s="2" t="str">
        <f>HYPERLINK("https://hsdes.intel.com/resource/16013373086","16013373086")</f>
        <v>16013373086</v>
      </c>
      <c r="B572" s="7" t="s">
        <v>1803</v>
      </c>
      <c r="C572" s="7" t="s">
        <v>1961</v>
      </c>
      <c r="D572" s="7" t="s">
        <v>17</v>
      </c>
      <c r="E572" s="7" t="s">
        <v>119</v>
      </c>
      <c r="F572" s="7" t="s">
        <v>19</v>
      </c>
      <c r="G572" s="7" t="s">
        <v>1989</v>
      </c>
      <c r="J572" s="7" t="s">
        <v>2006</v>
      </c>
      <c r="L572" s="7" t="s">
        <v>1800</v>
      </c>
      <c r="M572" s="6"/>
      <c r="O572" s="7" t="s">
        <v>30</v>
      </c>
      <c r="P572" s="7" t="s">
        <v>21</v>
      </c>
      <c r="Q572" s="7" t="s">
        <v>32</v>
      </c>
      <c r="R572" s="7" t="s">
        <v>23</v>
      </c>
      <c r="T572" s="7" t="s">
        <v>240</v>
      </c>
      <c r="U572" s="7" t="s">
        <v>1801</v>
      </c>
      <c r="Y572" s="2" t="str">
        <f>HYPERLINK("https://hsdes.intel.com/resource/16013373086","16013373086")</f>
        <v>16013373086</v>
      </c>
    </row>
    <row r="573" spans="1:25" x14ac:dyDescent="0.3">
      <c r="A573" s="2" t="str">
        <f>HYPERLINK("https://hsdes.intel.com/resource/14013179473","14013179473")</f>
        <v>14013179473</v>
      </c>
      <c r="B573" s="7" t="s">
        <v>1804</v>
      </c>
      <c r="C573" s="7" t="s">
        <v>2010</v>
      </c>
      <c r="D573" s="7" t="s">
        <v>263</v>
      </c>
      <c r="E573" s="7" t="s">
        <v>18</v>
      </c>
      <c r="F573" s="7" t="s">
        <v>19</v>
      </c>
      <c r="G573" s="7" t="s">
        <v>2005</v>
      </c>
      <c r="J573" s="7" t="s">
        <v>2011</v>
      </c>
      <c r="M573" s="6">
        <v>44811</v>
      </c>
      <c r="O573" s="7" t="s">
        <v>101</v>
      </c>
      <c r="P573" s="7" t="s">
        <v>31</v>
      </c>
      <c r="Q573" s="7" t="s">
        <v>32</v>
      </c>
      <c r="R573" s="7" t="s">
        <v>144</v>
      </c>
      <c r="S573" s="7" t="s">
        <v>1805</v>
      </c>
      <c r="T573" s="7" t="s">
        <v>202</v>
      </c>
      <c r="U573" s="7" t="s">
        <v>1806</v>
      </c>
      <c r="V573" s="7" t="s">
        <v>266</v>
      </c>
      <c r="Y573" s="2" t="str">
        <f>HYPERLINK("https://hsdes.intel.com/resource/14013179473","14013179473")</f>
        <v>14013179473</v>
      </c>
    </row>
    <row r="574" spans="1:25" x14ac:dyDescent="0.3">
      <c r="A574" s="2" t="str">
        <f>HYPERLINK("https://hsdes.intel.com/resource/14013159090","14013159090")</f>
        <v>14013159090</v>
      </c>
      <c r="B574" s="7" t="s">
        <v>1807</v>
      </c>
      <c r="C574" s="7" t="s">
        <v>2010</v>
      </c>
      <c r="D574" s="7" t="s">
        <v>17</v>
      </c>
      <c r="E574" s="7" t="s">
        <v>18</v>
      </c>
      <c r="F574" s="7" t="s">
        <v>19</v>
      </c>
      <c r="G574" s="7" t="s">
        <v>2005</v>
      </c>
      <c r="J574" s="7" t="s">
        <v>1997</v>
      </c>
      <c r="M574" s="6">
        <v>44813</v>
      </c>
      <c r="O574" s="7" t="s">
        <v>20</v>
      </c>
      <c r="P574" s="7" t="s">
        <v>21</v>
      </c>
      <c r="Q574" s="7" t="s">
        <v>32</v>
      </c>
      <c r="R574" s="7" t="s">
        <v>23</v>
      </c>
      <c r="S574" s="7" t="s">
        <v>1808</v>
      </c>
      <c r="T574" s="7" t="s">
        <v>127</v>
      </c>
      <c r="U574" s="7" t="s">
        <v>1809</v>
      </c>
      <c r="V574" s="7" t="s">
        <v>27</v>
      </c>
      <c r="Y574" s="2" t="str">
        <f>HYPERLINK("https://hsdes.intel.com/resource/14013159090","14013159090")</f>
        <v>14013159090</v>
      </c>
    </row>
    <row r="575" spans="1:25" x14ac:dyDescent="0.3">
      <c r="A575" s="2" t="str">
        <f>HYPERLINK("https://hsdes.intel.com/resource/22011834375","22011834375")</f>
        <v>22011834375</v>
      </c>
      <c r="B575" s="7" t="s">
        <v>1810</v>
      </c>
      <c r="C575" s="7" t="s">
        <v>2010</v>
      </c>
      <c r="D575" s="7" t="s">
        <v>17</v>
      </c>
      <c r="E575" s="7" t="s">
        <v>119</v>
      </c>
      <c r="F575" s="7" t="s">
        <v>19</v>
      </c>
      <c r="G575" s="7" t="s">
        <v>2005</v>
      </c>
      <c r="J575" s="7" t="s">
        <v>1997</v>
      </c>
      <c r="M575" s="6">
        <v>44813</v>
      </c>
      <c r="O575" s="7" t="s">
        <v>101</v>
      </c>
      <c r="P575" s="7" t="s">
        <v>21</v>
      </c>
      <c r="Q575" s="7" t="s">
        <v>32</v>
      </c>
      <c r="R575" s="7" t="s">
        <v>23</v>
      </c>
      <c r="S575" s="7" t="s">
        <v>1811</v>
      </c>
      <c r="T575" s="7" t="s">
        <v>103</v>
      </c>
      <c r="U575" s="7" t="s">
        <v>1812</v>
      </c>
      <c r="V575" s="7" t="s">
        <v>27</v>
      </c>
      <c r="Y575" s="5" t="str">
        <f>HYPERLINK("https://hsdes.intel.com/resource/22011834375","22011834375")</f>
        <v>22011834375</v>
      </c>
    </row>
    <row r="576" spans="1:25" x14ac:dyDescent="0.3">
      <c r="A576" s="2" t="str">
        <f>HYPERLINK("https://hsdes.intel.com/resource/14013159021","14013159021")</f>
        <v>14013159021</v>
      </c>
      <c r="B576" s="7" t="s">
        <v>1813</v>
      </c>
      <c r="C576" s="7" t="s">
        <v>2010</v>
      </c>
      <c r="D576" s="7" t="s">
        <v>17</v>
      </c>
      <c r="E576" s="7" t="s">
        <v>18</v>
      </c>
      <c r="F576" s="7" t="s">
        <v>19</v>
      </c>
      <c r="G576" s="7" t="s">
        <v>2005</v>
      </c>
      <c r="J576" s="7" t="s">
        <v>1997</v>
      </c>
      <c r="M576" s="6">
        <v>44813</v>
      </c>
      <c r="O576" s="7" t="s">
        <v>101</v>
      </c>
      <c r="P576" s="7" t="s">
        <v>21</v>
      </c>
      <c r="Q576" s="7" t="s">
        <v>32</v>
      </c>
      <c r="R576" s="7" t="s">
        <v>144</v>
      </c>
      <c r="S576" s="7" t="s">
        <v>1814</v>
      </c>
      <c r="T576" s="7" t="s">
        <v>127</v>
      </c>
      <c r="U576" s="7" t="s">
        <v>1815</v>
      </c>
      <c r="V576" s="7" t="s">
        <v>27</v>
      </c>
      <c r="Y576" s="5" t="str">
        <f>HYPERLINK("https://hsdes.intel.com/resource/14013159021","14013159021")</f>
        <v>14013159021</v>
      </c>
    </row>
    <row r="577" spans="1:25" x14ac:dyDescent="0.3">
      <c r="A577" s="2" t="str">
        <f>HYPERLINK("https://hsdes.intel.com/resource/14013179047","14013179047")</f>
        <v>14013179047</v>
      </c>
      <c r="B577" s="7" t="s">
        <v>1816</v>
      </c>
      <c r="C577" s="7" t="s">
        <v>2013</v>
      </c>
      <c r="D577" s="7" t="s">
        <v>159</v>
      </c>
      <c r="E577" s="7" t="s">
        <v>18</v>
      </c>
      <c r="F577" s="7" t="s">
        <v>19</v>
      </c>
      <c r="G577" s="7" t="s">
        <v>2005</v>
      </c>
      <c r="J577" s="7" t="s">
        <v>2016</v>
      </c>
      <c r="M577" s="6">
        <v>44811</v>
      </c>
      <c r="O577" s="7" t="s">
        <v>30</v>
      </c>
      <c r="P577" s="7" t="s">
        <v>160</v>
      </c>
      <c r="Q577" s="7" t="s">
        <v>32</v>
      </c>
      <c r="R577" s="7" t="s">
        <v>23</v>
      </c>
      <c r="S577" s="7" t="s">
        <v>1817</v>
      </c>
      <c r="T577" s="7" t="s">
        <v>43</v>
      </c>
      <c r="U577" s="7" t="s">
        <v>1818</v>
      </c>
      <c r="V577" s="7" t="s">
        <v>163</v>
      </c>
      <c r="Y577" s="5" t="str">
        <f>HYPERLINK("https://hsdes.intel.com/resource/14013179047","14013179047")</f>
        <v>14013179047</v>
      </c>
    </row>
    <row r="578" spans="1:25" x14ac:dyDescent="0.3">
      <c r="A578" s="2" t="str">
        <f>HYPERLINK("https://hsdes.intel.com/resource/14013160906","14013160906")</f>
        <v>14013160906</v>
      </c>
      <c r="B578" s="7" t="s">
        <v>1819</v>
      </c>
      <c r="C578" s="7" t="s">
        <v>2010</v>
      </c>
      <c r="D578" s="7" t="s">
        <v>17</v>
      </c>
      <c r="E578" s="7" t="s">
        <v>18</v>
      </c>
      <c r="F578" s="7" t="s">
        <v>19</v>
      </c>
      <c r="G578" s="7" t="s">
        <v>2005</v>
      </c>
      <c r="J578" s="7" t="s">
        <v>1997</v>
      </c>
      <c r="M578" s="6">
        <v>44813</v>
      </c>
      <c r="O578" s="7" t="s">
        <v>30</v>
      </c>
      <c r="P578" s="7" t="s">
        <v>21</v>
      </c>
      <c r="Q578" s="7" t="s">
        <v>32</v>
      </c>
      <c r="R578" s="7" t="s">
        <v>23</v>
      </c>
      <c r="S578" s="7" t="s">
        <v>1820</v>
      </c>
      <c r="T578" s="7" t="s">
        <v>127</v>
      </c>
      <c r="U578" s="7" t="s">
        <v>1821</v>
      </c>
      <c r="V578" s="7" t="s">
        <v>27</v>
      </c>
      <c r="Y578" s="5" t="str">
        <f>HYPERLINK("https://hsdes.intel.com/resource/14013160906","14013160906")</f>
        <v>14013160906</v>
      </c>
    </row>
    <row r="579" spans="1:25" x14ac:dyDescent="0.3">
      <c r="A579" s="5" t="str">
        <f>HYPERLINK("https://hsdes.intel.com/resource/14013160910","14013160910")</f>
        <v>14013160910</v>
      </c>
      <c r="B579" s="7" t="s">
        <v>1822</v>
      </c>
      <c r="C579" s="7" t="s">
        <v>2010</v>
      </c>
      <c r="D579" s="7" t="s">
        <v>17</v>
      </c>
      <c r="E579" s="7" t="s">
        <v>18</v>
      </c>
      <c r="F579" s="7" t="s">
        <v>19</v>
      </c>
      <c r="G579" s="7" t="s">
        <v>2005</v>
      </c>
      <c r="J579" s="7" t="s">
        <v>1997</v>
      </c>
      <c r="L579" s="6"/>
      <c r="M579" s="6">
        <v>44813</v>
      </c>
      <c r="O579" s="7" t="s">
        <v>30</v>
      </c>
      <c r="P579" s="7" t="s">
        <v>21</v>
      </c>
      <c r="Q579" s="7" t="s">
        <v>32</v>
      </c>
      <c r="R579" s="7" t="s">
        <v>23</v>
      </c>
      <c r="S579" s="7" t="s">
        <v>1823</v>
      </c>
      <c r="T579" s="7" t="s">
        <v>127</v>
      </c>
      <c r="U579" s="7" t="s">
        <v>1824</v>
      </c>
      <c r="V579" s="7" t="s">
        <v>27</v>
      </c>
      <c r="Y579" s="5" t="str">
        <f>HYPERLINK("https://hsdes.intel.com/resource/14013160910","14013160910")</f>
        <v>14013160910</v>
      </c>
    </row>
    <row r="580" spans="1:25" x14ac:dyDescent="0.3">
      <c r="A580" s="5" t="str">
        <f>HYPERLINK("https://hsdes.intel.com/resource/16013162482","16013162482")</f>
        <v>16013162482</v>
      </c>
      <c r="B580" s="7" t="s">
        <v>1825</v>
      </c>
      <c r="C580" s="7" t="s">
        <v>2010</v>
      </c>
      <c r="D580" s="7" t="s">
        <v>17</v>
      </c>
      <c r="E580" s="7" t="s">
        <v>119</v>
      </c>
      <c r="F580" s="7" t="s">
        <v>19</v>
      </c>
      <c r="G580" s="7" t="s">
        <v>2005</v>
      </c>
      <c r="J580" s="7" t="s">
        <v>1996</v>
      </c>
      <c r="M580" s="6">
        <v>44813</v>
      </c>
      <c r="N580" s="6"/>
      <c r="O580" s="7" t="s">
        <v>30</v>
      </c>
      <c r="P580" s="7" t="s">
        <v>21</v>
      </c>
      <c r="Q580" s="7" t="s">
        <v>32</v>
      </c>
      <c r="R580" s="7" t="s">
        <v>23</v>
      </c>
      <c r="T580" s="7" t="s">
        <v>103</v>
      </c>
      <c r="U580" s="7" t="s">
        <v>1826</v>
      </c>
      <c r="Y580" s="2" t="str">
        <f>HYPERLINK("https://hsdes.intel.com/resource/16013162482","16013162482")</f>
        <v>16013162482</v>
      </c>
    </row>
    <row r="581" spans="1:25" x14ac:dyDescent="0.3">
      <c r="A581" s="2" t="str">
        <f>HYPERLINK("https://hsdes.intel.com/resource/14013185815","14013185815")</f>
        <v>14013185815</v>
      </c>
      <c r="B581" s="7" t="s">
        <v>1827</v>
      </c>
      <c r="C581" s="7" t="s">
        <v>2013</v>
      </c>
      <c r="D581" s="7" t="s">
        <v>253</v>
      </c>
      <c r="E581" s="7" t="s">
        <v>18</v>
      </c>
      <c r="F581" s="7" t="s">
        <v>19</v>
      </c>
      <c r="G581" s="7" t="s">
        <v>2005</v>
      </c>
      <c r="J581" s="7" t="s">
        <v>2016</v>
      </c>
      <c r="M581" s="6">
        <v>44816</v>
      </c>
      <c r="O581" s="7" t="s">
        <v>101</v>
      </c>
      <c r="P581" s="7" t="s">
        <v>160</v>
      </c>
      <c r="Q581" s="7" t="s">
        <v>32</v>
      </c>
      <c r="R581" s="7" t="s">
        <v>23</v>
      </c>
      <c r="S581" s="7" t="s">
        <v>1828</v>
      </c>
      <c r="T581" s="7" t="s">
        <v>202</v>
      </c>
      <c r="U581" s="7" t="s">
        <v>1829</v>
      </c>
      <c r="V581" s="7" t="s">
        <v>163</v>
      </c>
      <c r="Y581" s="2" t="str">
        <f>HYPERLINK("https://hsdes.intel.com/resource/14013185815","14013185815")</f>
        <v>14013185815</v>
      </c>
    </row>
    <row r="582" spans="1:25" x14ac:dyDescent="0.3">
      <c r="A582" s="5" t="str">
        <f>HYPERLINK("https://hsdes.intel.com/resource/14013172938","14013172938")</f>
        <v>14013172938</v>
      </c>
      <c r="B582" s="7" t="s">
        <v>1830</v>
      </c>
      <c r="C582" s="7" t="s">
        <v>2010</v>
      </c>
      <c r="D582" s="7" t="s">
        <v>17</v>
      </c>
      <c r="E582" s="7" t="s">
        <v>18</v>
      </c>
      <c r="F582" s="7" t="s">
        <v>19</v>
      </c>
      <c r="G582" s="7" t="s">
        <v>2005</v>
      </c>
      <c r="J582" s="7" t="s">
        <v>1997</v>
      </c>
      <c r="L582" s="6"/>
      <c r="M582" s="6">
        <v>44813</v>
      </c>
      <c r="O582" s="7" t="s">
        <v>20</v>
      </c>
      <c r="P582" s="7" t="s">
        <v>21</v>
      </c>
      <c r="Q582" s="7" t="s">
        <v>32</v>
      </c>
      <c r="R582" s="7" t="s">
        <v>144</v>
      </c>
      <c r="S582" s="7" t="s">
        <v>1831</v>
      </c>
      <c r="T582" s="7" t="s">
        <v>127</v>
      </c>
      <c r="U582" s="7" t="s">
        <v>1832</v>
      </c>
      <c r="V582" s="7" t="s">
        <v>27</v>
      </c>
      <c r="Y582" s="5" t="str">
        <f>HYPERLINK("https://hsdes.intel.com/resource/14013172938","14013172938")</f>
        <v>14013172938</v>
      </c>
    </row>
    <row r="583" spans="1:25" x14ac:dyDescent="0.3">
      <c r="A583" s="5" t="str">
        <f>HYPERLINK("https://hsdes.intel.com/resource/14013159992","14013159992")</f>
        <v>14013159992</v>
      </c>
      <c r="B583" s="7" t="s">
        <v>1833</v>
      </c>
      <c r="C583" s="7" t="s">
        <v>2013</v>
      </c>
      <c r="D583" s="7" t="s">
        <v>271</v>
      </c>
      <c r="E583" s="7" t="s">
        <v>18</v>
      </c>
      <c r="F583" s="7" t="s">
        <v>19</v>
      </c>
      <c r="G583" s="7" t="s">
        <v>2005</v>
      </c>
      <c r="J583" s="7" t="s">
        <v>2016</v>
      </c>
      <c r="M583" s="6">
        <v>44816</v>
      </c>
      <c r="O583" s="7" t="s">
        <v>20</v>
      </c>
      <c r="P583" s="7" t="s">
        <v>75</v>
      </c>
      <c r="Q583" s="7" t="s">
        <v>32</v>
      </c>
      <c r="R583" s="7" t="s">
        <v>23</v>
      </c>
      <c r="S583" s="7" t="s">
        <v>1834</v>
      </c>
      <c r="T583" s="7" t="s">
        <v>1283</v>
      </c>
      <c r="U583" s="7" t="s">
        <v>1835</v>
      </c>
      <c r="V583" s="7" t="s">
        <v>274</v>
      </c>
      <c r="Y583" s="2" t="str">
        <f>HYPERLINK("https://hsdes.intel.com/resource/14013159992","14013159992")</f>
        <v>14013159992</v>
      </c>
    </row>
    <row r="584" spans="1:25" x14ac:dyDescent="0.3">
      <c r="A584" s="2" t="str">
        <f>HYPERLINK("https://hsdes.intel.com/resource/14013179161","14013179161")</f>
        <v>14013179161</v>
      </c>
      <c r="B584" s="7" t="s">
        <v>1836</v>
      </c>
      <c r="C584" s="7" t="s">
        <v>2013</v>
      </c>
      <c r="D584" s="7" t="s">
        <v>253</v>
      </c>
      <c r="E584" s="7" t="s">
        <v>18</v>
      </c>
      <c r="F584" s="7" t="s">
        <v>19</v>
      </c>
      <c r="G584" s="7" t="s">
        <v>2005</v>
      </c>
      <c r="J584" s="7" t="s">
        <v>2016</v>
      </c>
      <c r="M584" s="6">
        <v>44816</v>
      </c>
      <c r="O584" s="7" t="s">
        <v>20</v>
      </c>
      <c r="P584" s="7" t="s">
        <v>160</v>
      </c>
      <c r="Q584" s="7" t="s">
        <v>32</v>
      </c>
      <c r="R584" s="7" t="s">
        <v>23</v>
      </c>
      <c r="S584" s="7" t="s">
        <v>1837</v>
      </c>
      <c r="T584" s="7" t="s">
        <v>202</v>
      </c>
      <c r="U584" s="7" t="s">
        <v>1838</v>
      </c>
      <c r="V584" s="7" t="s">
        <v>163</v>
      </c>
      <c r="Y584" s="2" t="str">
        <f>HYPERLINK("https://hsdes.intel.com/resource/14013179161","14013179161")</f>
        <v>14013179161</v>
      </c>
    </row>
    <row r="585" spans="1:25" x14ac:dyDescent="0.3">
      <c r="A585" s="2" t="str">
        <f>HYPERLINK("https://hsdes.intel.com/resource/14013179167","14013179167")</f>
        <v>14013179167</v>
      </c>
      <c r="B585" s="7" t="s">
        <v>1839</v>
      </c>
      <c r="C585" s="7" t="s">
        <v>2013</v>
      </c>
      <c r="D585" s="7" t="s">
        <v>253</v>
      </c>
      <c r="E585" s="7" t="s">
        <v>18</v>
      </c>
      <c r="F585" s="7" t="s">
        <v>19</v>
      </c>
      <c r="G585" s="7" t="s">
        <v>2005</v>
      </c>
      <c r="J585" s="7" t="s">
        <v>2016</v>
      </c>
      <c r="M585" s="6">
        <v>44811</v>
      </c>
      <c r="O585" s="7" t="s">
        <v>30</v>
      </c>
      <c r="P585" s="7" t="s">
        <v>160</v>
      </c>
      <c r="Q585" s="7" t="s">
        <v>32</v>
      </c>
      <c r="R585" s="7" t="s">
        <v>23</v>
      </c>
      <c r="S585" s="7" t="s">
        <v>1840</v>
      </c>
      <c r="T585" s="7" t="s">
        <v>321</v>
      </c>
      <c r="U585" s="7" t="s">
        <v>1841</v>
      </c>
      <c r="V585" s="7" t="s">
        <v>163</v>
      </c>
      <c r="Y585" s="2" t="str">
        <f>HYPERLINK("https://hsdes.intel.com/resource/14013179167","14013179167")</f>
        <v>14013179167</v>
      </c>
    </row>
    <row r="586" spans="1:25" x14ac:dyDescent="0.3">
      <c r="A586" s="5" t="str">
        <f>HYPERLINK("https://hsdes.intel.com/resource/14013158799","14013158799")</f>
        <v>14013158799</v>
      </c>
      <c r="B586" s="7" t="s">
        <v>1842</v>
      </c>
      <c r="C586" s="7" t="s">
        <v>2010</v>
      </c>
      <c r="D586" s="7" t="s">
        <v>17</v>
      </c>
      <c r="E586" s="7" t="s">
        <v>18</v>
      </c>
      <c r="F586" s="7" t="s">
        <v>19</v>
      </c>
      <c r="G586" s="7" t="s">
        <v>2005</v>
      </c>
      <c r="J586" s="7" t="s">
        <v>1997</v>
      </c>
      <c r="L586" s="6"/>
      <c r="M586" s="6">
        <v>44813</v>
      </c>
      <c r="O586" s="7" t="s">
        <v>30</v>
      </c>
      <c r="P586" s="7" t="s">
        <v>21</v>
      </c>
      <c r="Q586" s="7" t="s">
        <v>32</v>
      </c>
      <c r="R586" s="7" t="s">
        <v>23</v>
      </c>
      <c r="S586" s="7" t="s">
        <v>1843</v>
      </c>
      <c r="T586" s="7" t="s">
        <v>113</v>
      </c>
      <c r="U586" s="7" t="s">
        <v>1844</v>
      </c>
      <c r="V586" s="7" t="s">
        <v>27</v>
      </c>
      <c r="Y586" s="5" t="str">
        <f>HYPERLINK("https://hsdes.intel.com/resource/14013158799","14013158799")</f>
        <v>14013158799</v>
      </c>
    </row>
    <row r="587" spans="1:25" x14ac:dyDescent="0.3">
      <c r="A587" s="2" t="str">
        <f>HYPERLINK("https://hsdes.intel.com/resource/16013676825","16013676825")</f>
        <v>16013676825</v>
      </c>
      <c r="B587" s="7" t="s">
        <v>1845</v>
      </c>
      <c r="C587" s="7" t="s">
        <v>2010</v>
      </c>
      <c r="D587" s="7" t="s">
        <v>17</v>
      </c>
      <c r="E587" s="7" t="s">
        <v>119</v>
      </c>
      <c r="F587" s="7" t="s">
        <v>19</v>
      </c>
      <c r="G587" s="7" t="s">
        <v>2005</v>
      </c>
      <c r="J587" s="7" t="s">
        <v>1997</v>
      </c>
      <c r="L587" s="7" t="s">
        <v>1964</v>
      </c>
      <c r="M587" s="6">
        <v>44813</v>
      </c>
      <c r="N587" s="6"/>
      <c r="O587" s="7" t="s">
        <v>20</v>
      </c>
      <c r="P587" s="7" t="s">
        <v>21</v>
      </c>
      <c r="Q587" s="7" t="s">
        <v>32</v>
      </c>
      <c r="R587" s="7" t="s">
        <v>23</v>
      </c>
      <c r="S587" s="7" t="s">
        <v>1846</v>
      </c>
      <c r="T587" s="7" t="s">
        <v>355</v>
      </c>
      <c r="U587" s="7" t="s">
        <v>1847</v>
      </c>
      <c r="V587" s="7" t="s">
        <v>27</v>
      </c>
      <c r="Y587" s="2" t="str">
        <f>HYPERLINK("https://hsdes.intel.com/resource/16013676825","16013676825")</f>
        <v>16013676825</v>
      </c>
    </row>
    <row r="588" spans="1:25" x14ac:dyDescent="0.3">
      <c r="A588" s="5" t="str">
        <f>HYPERLINK("https://hsdes.intel.com/resource/14013163425","14013163425")</f>
        <v>14013163425</v>
      </c>
      <c r="B588" s="7" t="s">
        <v>1848</v>
      </c>
      <c r="C588" s="7" t="s">
        <v>2010</v>
      </c>
      <c r="D588" s="7" t="s">
        <v>17</v>
      </c>
      <c r="E588" s="7" t="s">
        <v>18</v>
      </c>
      <c r="F588" s="7" t="s">
        <v>19</v>
      </c>
      <c r="G588" s="7" t="s">
        <v>2005</v>
      </c>
      <c r="J588" s="7" t="s">
        <v>1997</v>
      </c>
      <c r="M588" s="6">
        <v>44813</v>
      </c>
      <c r="N588" s="6"/>
      <c r="O588" s="7" t="s">
        <v>20</v>
      </c>
      <c r="P588" s="7" t="s">
        <v>21</v>
      </c>
      <c r="Q588" s="7" t="s">
        <v>32</v>
      </c>
      <c r="R588" s="7" t="s">
        <v>23</v>
      </c>
      <c r="S588" s="7" t="s">
        <v>1846</v>
      </c>
      <c r="T588" s="7" t="s">
        <v>355</v>
      </c>
      <c r="U588" s="7" t="s">
        <v>1849</v>
      </c>
      <c r="V588" s="7" t="s">
        <v>27</v>
      </c>
      <c r="Y588" s="5" t="str">
        <f>HYPERLINK("https://hsdes.intel.com/resource/14013163425","14013163425")</f>
        <v>14013163425</v>
      </c>
    </row>
    <row r="589" spans="1:25" x14ac:dyDescent="0.3">
      <c r="A589" s="5" t="str">
        <f>HYPERLINK("https://hsdes.intel.com/resource/14013165121","14013165121")</f>
        <v>14013165121</v>
      </c>
      <c r="B589" s="7" t="s">
        <v>1850</v>
      </c>
      <c r="C589" s="7" t="s">
        <v>2010</v>
      </c>
      <c r="D589" s="7" t="s">
        <v>17</v>
      </c>
      <c r="E589" s="7" t="s">
        <v>119</v>
      </c>
      <c r="F589" s="7" t="s">
        <v>19</v>
      </c>
      <c r="G589" s="7" t="s">
        <v>2005</v>
      </c>
      <c r="J589" s="7" t="s">
        <v>1997</v>
      </c>
      <c r="M589" s="6">
        <v>44813</v>
      </c>
      <c r="N589" s="6"/>
      <c r="O589" s="7" t="s">
        <v>30</v>
      </c>
      <c r="P589" s="7" t="s">
        <v>21</v>
      </c>
      <c r="Q589" s="7" t="s">
        <v>32</v>
      </c>
      <c r="R589" s="7" t="s">
        <v>144</v>
      </c>
      <c r="S589" s="7" t="s">
        <v>1851</v>
      </c>
      <c r="T589" s="7" t="s">
        <v>103</v>
      </c>
      <c r="U589" s="7" t="s">
        <v>1852</v>
      </c>
      <c r="V589" s="7" t="s">
        <v>27</v>
      </c>
      <c r="Y589" s="5" t="str">
        <f>HYPERLINK("https://hsdes.intel.com/resource/14013165121","14013165121")</f>
        <v>14013165121</v>
      </c>
    </row>
    <row r="590" spans="1:25" x14ac:dyDescent="0.3">
      <c r="A590" s="2" t="str">
        <f>HYPERLINK("https://hsdes.intel.com/resource/16013697548","16013697548")</f>
        <v>16013697548</v>
      </c>
      <c r="B590" s="7" t="s">
        <v>1853</v>
      </c>
      <c r="C590" s="7" t="s">
        <v>2010</v>
      </c>
      <c r="D590" s="7" t="s">
        <v>17</v>
      </c>
      <c r="E590" s="7" t="s">
        <v>119</v>
      </c>
      <c r="F590" s="7" t="s">
        <v>19</v>
      </c>
      <c r="G590" s="7" t="s">
        <v>2005</v>
      </c>
      <c r="J590" s="7" t="s">
        <v>1997</v>
      </c>
      <c r="L590" s="7" t="s">
        <v>1964</v>
      </c>
      <c r="M590" s="6">
        <v>44813</v>
      </c>
      <c r="N590" s="6"/>
      <c r="O590" s="7" t="s">
        <v>30</v>
      </c>
      <c r="P590" s="7" t="s">
        <v>21</v>
      </c>
      <c r="Q590" s="7" t="s">
        <v>32</v>
      </c>
      <c r="R590" s="7" t="s">
        <v>23</v>
      </c>
      <c r="S590" s="7" t="s">
        <v>1854</v>
      </c>
      <c r="T590" s="7" t="s">
        <v>355</v>
      </c>
      <c r="U590" s="7" t="s">
        <v>1855</v>
      </c>
      <c r="V590" s="7" t="s">
        <v>27</v>
      </c>
      <c r="Y590" s="2" t="str">
        <f>HYPERLINK("https://hsdes.intel.com/resource/16013697548","16013697548")</f>
        <v>16013697548</v>
      </c>
    </row>
    <row r="591" spans="1:25" x14ac:dyDescent="0.3">
      <c r="A591" s="2" t="str">
        <f>HYPERLINK("https://hsdes.intel.com/resource/14013162847","14013162847")</f>
        <v>14013162847</v>
      </c>
      <c r="B591" s="7" t="s">
        <v>1856</v>
      </c>
      <c r="C591" s="7" t="s">
        <v>2010</v>
      </c>
      <c r="D591" s="7" t="s">
        <v>17</v>
      </c>
      <c r="E591" s="7" t="s">
        <v>119</v>
      </c>
      <c r="F591" s="7" t="s">
        <v>19</v>
      </c>
      <c r="G591" s="7" t="s">
        <v>2005</v>
      </c>
      <c r="J591" s="7" t="s">
        <v>1997</v>
      </c>
      <c r="M591" s="6">
        <v>44813</v>
      </c>
      <c r="N591" s="6"/>
      <c r="O591" s="7" t="s">
        <v>20</v>
      </c>
      <c r="P591" s="7" t="s">
        <v>21</v>
      </c>
      <c r="Q591" s="7" t="s">
        <v>32</v>
      </c>
      <c r="R591" s="7" t="s">
        <v>23</v>
      </c>
      <c r="S591" s="7" t="s">
        <v>1854</v>
      </c>
      <c r="T591" s="7" t="s">
        <v>355</v>
      </c>
      <c r="U591" s="7" t="s">
        <v>1857</v>
      </c>
      <c r="V591" s="7" t="s">
        <v>27</v>
      </c>
      <c r="Y591" s="2" t="str">
        <f>HYPERLINK("https://hsdes.intel.com/resource/14013162847","14013162847")</f>
        <v>14013162847</v>
      </c>
    </row>
    <row r="592" spans="1:25" x14ac:dyDescent="0.3">
      <c r="A592" s="2" t="str">
        <f>HYPERLINK("https://hsdes.intel.com/resource/14013163289","14013163289")</f>
        <v>14013163289</v>
      </c>
      <c r="B592" s="7" t="s">
        <v>1858</v>
      </c>
      <c r="C592" s="7" t="s">
        <v>2010</v>
      </c>
      <c r="D592" s="7" t="s">
        <v>17</v>
      </c>
      <c r="E592" s="7" t="s">
        <v>18</v>
      </c>
      <c r="F592" s="7" t="s">
        <v>19</v>
      </c>
      <c r="G592" s="7" t="s">
        <v>2005</v>
      </c>
      <c r="J592" s="7" t="s">
        <v>2023</v>
      </c>
      <c r="M592" s="6">
        <v>44812</v>
      </c>
      <c r="N592" s="6"/>
      <c r="O592" s="7" t="s">
        <v>101</v>
      </c>
      <c r="P592" s="7" t="s">
        <v>21</v>
      </c>
      <c r="Q592" s="7" t="s">
        <v>32</v>
      </c>
      <c r="R592" s="7" t="s">
        <v>144</v>
      </c>
      <c r="S592" s="7" t="s">
        <v>1859</v>
      </c>
      <c r="T592" s="7" t="s">
        <v>1860</v>
      </c>
      <c r="U592" s="7" t="s">
        <v>1861</v>
      </c>
      <c r="V592" s="7" t="s">
        <v>27</v>
      </c>
      <c r="Y592" s="2" t="str">
        <f>HYPERLINK("https://hsdes.intel.com/resource/14013163289","14013163289")</f>
        <v>14013163289</v>
      </c>
    </row>
    <row r="593" spans="1:25" x14ac:dyDescent="0.3">
      <c r="A593" s="5" t="str">
        <f>HYPERLINK("https://hsdes.intel.com/resource/14013157460","14013157460")</f>
        <v>14013157460</v>
      </c>
      <c r="B593" s="7" t="s">
        <v>1862</v>
      </c>
      <c r="C593" s="7" t="s">
        <v>2013</v>
      </c>
      <c r="D593" s="7" t="s">
        <v>279</v>
      </c>
      <c r="E593" s="7" t="s">
        <v>18</v>
      </c>
      <c r="F593" s="7" t="s">
        <v>19</v>
      </c>
      <c r="G593" s="7" t="s">
        <v>2005</v>
      </c>
      <c r="J593" s="7" t="s">
        <v>2025</v>
      </c>
      <c r="L593" s="25"/>
      <c r="M593" s="6">
        <v>44816</v>
      </c>
      <c r="O593" s="7" t="s">
        <v>30</v>
      </c>
      <c r="P593" s="7" t="s">
        <v>172</v>
      </c>
      <c r="Q593" s="7" t="s">
        <v>32</v>
      </c>
      <c r="R593" s="7" t="s">
        <v>23</v>
      </c>
      <c r="S593" s="7" t="s">
        <v>1863</v>
      </c>
      <c r="T593" s="7" t="s">
        <v>43</v>
      </c>
      <c r="U593" s="7" t="s">
        <v>1864</v>
      </c>
      <c r="V593" s="7" t="s">
        <v>282</v>
      </c>
      <c r="Y593" s="2" t="str">
        <f>HYPERLINK("https://hsdes.intel.com/resource/14013157460","14013157460")</f>
        <v>14013157460</v>
      </c>
    </row>
    <row r="594" spans="1:25" x14ac:dyDescent="0.3">
      <c r="A594" s="5" t="str">
        <f>HYPERLINK("https://hsdes.intel.com/resource/14013157472","14013157472")</f>
        <v>14013157472</v>
      </c>
      <c r="B594" s="7" t="s">
        <v>1865</v>
      </c>
      <c r="C594" s="7" t="s">
        <v>2013</v>
      </c>
      <c r="D594" s="7" t="s">
        <v>279</v>
      </c>
      <c r="E594" s="7" t="s">
        <v>18</v>
      </c>
      <c r="F594" s="7" t="s">
        <v>19</v>
      </c>
      <c r="G594" s="7" t="s">
        <v>2005</v>
      </c>
      <c r="J594" s="7" t="s">
        <v>2025</v>
      </c>
      <c r="M594" s="6">
        <v>44816</v>
      </c>
      <c r="O594" s="7" t="s">
        <v>30</v>
      </c>
      <c r="P594" s="7" t="s">
        <v>172</v>
      </c>
      <c r="Q594" s="7" t="s">
        <v>32</v>
      </c>
      <c r="R594" s="7" t="s">
        <v>23</v>
      </c>
      <c r="S594" s="7" t="s">
        <v>1866</v>
      </c>
      <c r="T594" s="7" t="s">
        <v>43</v>
      </c>
      <c r="U594" s="7" t="s">
        <v>1867</v>
      </c>
      <c r="V594" s="7" t="s">
        <v>282</v>
      </c>
      <c r="Y594" s="2" t="str">
        <f>HYPERLINK("https://hsdes.intel.com/resource/14013157472","14013157472")</f>
        <v>14013157472</v>
      </c>
    </row>
    <row r="595" spans="1:25" x14ac:dyDescent="0.3">
      <c r="A595" s="5" t="str">
        <f>HYPERLINK("https://hsdes.intel.com/resource/14013158285","14013158285")</f>
        <v>14013158285</v>
      </c>
      <c r="B595" s="7" t="s">
        <v>1868</v>
      </c>
      <c r="C595" s="7" t="s">
        <v>2013</v>
      </c>
      <c r="D595" s="7" t="s">
        <v>195</v>
      </c>
      <c r="E595" s="7" t="s">
        <v>18</v>
      </c>
      <c r="F595" s="7" t="s">
        <v>19</v>
      </c>
      <c r="G595" s="7" t="s">
        <v>2005</v>
      </c>
      <c r="J595" s="7" t="s">
        <v>2025</v>
      </c>
      <c r="M595" s="6">
        <v>44816</v>
      </c>
      <c r="O595" s="7" t="s">
        <v>30</v>
      </c>
      <c r="P595" s="7" t="s">
        <v>143</v>
      </c>
      <c r="Q595" s="7" t="s">
        <v>32</v>
      </c>
      <c r="R595" s="7" t="s">
        <v>144</v>
      </c>
      <c r="S595" s="7" t="s">
        <v>1869</v>
      </c>
      <c r="T595" s="7" t="s">
        <v>1561</v>
      </c>
      <c r="U595" s="7" t="s">
        <v>1870</v>
      </c>
      <c r="V595" s="7" t="s">
        <v>199</v>
      </c>
      <c r="Y595" s="2" t="str">
        <f>HYPERLINK("https://hsdes.intel.com/resource/14013158285","14013158285")</f>
        <v>14013158285</v>
      </c>
    </row>
    <row r="596" spans="1:25" x14ac:dyDescent="0.3">
      <c r="A596" s="5" t="str">
        <f>HYPERLINK("https://hsdes.intel.com/resource/14013174585","14013174585")</f>
        <v>14013174585</v>
      </c>
      <c r="B596" s="7" t="s">
        <v>1871</v>
      </c>
      <c r="C596" s="7" t="s">
        <v>2010</v>
      </c>
      <c r="D596" s="7" t="s">
        <v>396</v>
      </c>
      <c r="E596" s="7" t="s">
        <v>18</v>
      </c>
      <c r="F596" s="7" t="s">
        <v>19</v>
      </c>
      <c r="G596" s="7" t="s">
        <v>2005</v>
      </c>
      <c r="J596" s="7" t="s">
        <v>1996</v>
      </c>
      <c r="L596" s="9"/>
      <c r="M596" s="6">
        <v>44812</v>
      </c>
      <c r="N596" s="6"/>
      <c r="O596" s="7" t="s">
        <v>30</v>
      </c>
      <c r="P596" s="7" t="s">
        <v>183</v>
      </c>
      <c r="Q596" s="7" t="s">
        <v>32</v>
      </c>
      <c r="R596" s="7" t="s">
        <v>144</v>
      </c>
      <c r="S596" s="7" t="s">
        <v>1872</v>
      </c>
      <c r="T596" s="7" t="s">
        <v>240</v>
      </c>
      <c r="U596" s="7" t="s">
        <v>1873</v>
      </c>
      <c r="V596" s="7" t="s">
        <v>186</v>
      </c>
      <c r="Y596" s="2" t="str">
        <f>HYPERLINK("https://hsdes.intel.com/resource/14013174585","14013174585")</f>
        <v>14013174585</v>
      </c>
    </row>
    <row r="597" spans="1:25" x14ac:dyDescent="0.3">
      <c r="A597" s="5" t="str">
        <f>HYPERLINK("https://hsdes.intel.com/resource/14013174576","14013174576")</f>
        <v>14013174576</v>
      </c>
      <c r="B597" s="7" t="s">
        <v>1874</v>
      </c>
      <c r="C597" s="7" t="s">
        <v>2010</v>
      </c>
      <c r="D597" s="7" t="s">
        <v>396</v>
      </c>
      <c r="E597" s="7" t="s">
        <v>18</v>
      </c>
      <c r="F597" s="7" t="s">
        <v>19</v>
      </c>
      <c r="G597" s="7" t="s">
        <v>2005</v>
      </c>
      <c r="J597" s="7" t="s">
        <v>1996</v>
      </c>
      <c r="M597" s="6">
        <v>44811</v>
      </c>
      <c r="O597" s="7" t="s">
        <v>30</v>
      </c>
      <c r="P597" s="7" t="s">
        <v>183</v>
      </c>
      <c r="Q597" s="7" t="s">
        <v>32</v>
      </c>
      <c r="R597" s="7" t="s">
        <v>144</v>
      </c>
      <c r="S597" s="7" t="s">
        <v>1875</v>
      </c>
      <c r="T597" s="7" t="s">
        <v>240</v>
      </c>
      <c r="U597" s="7" t="s">
        <v>1876</v>
      </c>
      <c r="V597" s="7" t="s">
        <v>186</v>
      </c>
      <c r="Y597" s="2" t="str">
        <f>HYPERLINK("https://hsdes.intel.com/resource/14013174576","14013174576")</f>
        <v>14013174576</v>
      </c>
    </row>
    <row r="598" spans="1:25" x14ac:dyDescent="0.3">
      <c r="A598" s="5" t="str">
        <f>HYPERLINK("https://hsdes.intel.com/resource/14013175486","14013175486")</f>
        <v>14013175486</v>
      </c>
      <c r="B598" s="7" t="s">
        <v>1877</v>
      </c>
      <c r="C598" s="7" t="s">
        <v>2010</v>
      </c>
      <c r="D598" s="7" t="s">
        <v>1878</v>
      </c>
      <c r="E598" s="7" t="s">
        <v>18</v>
      </c>
      <c r="F598" s="7" t="s">
        <v>19</v>
      </c>
      <c r="G598" s="7" t="s">
        <v>2005</v>
      </c>
      <c r="J598" s="7" t="s">
        <v>1996</v>
      </c>
      <c r="L598" s="9"/>
      <c r="M598" s="6">
        <v>44811</v>
      </c>
      <c r="O598" s="7" t="s">
        <v>30</v>
      </c>
      <c r="P598" s="7" t="s">
        <v>183</v>
      </c>
      <c r="Q598" s="7" t="s">
        <v>22</v>
      </c>
      <c r="R598" s="7" t="s">
        <v>144</v>
      </c>
      <c r="S598" s="7" t="s">
        <v>1879</v>
      </c>
      <c r="T598" s="7" t="s">
        <v>1880</v>
      </c>
      <c r="U598" s="7" t="s">
        <v>1881</v>
      </c>
      <c r="V598" s="7" t="s">
        <v>186</v>
      </c>
      <c r="Y598" s="2" t="str">
        <f>HYPERLINK("https://hsdes.intel.com/resource/14013175486","14013175486")</f>
        <v>14013175486</v>
      </c>
    </row>
    <row r="599" spans="1:25" x14ac:dyDescent="0.3">
      <c r="A599" s="5" t="str">
        <f>HYPERLINK("https://hsdes.intel.com/resource/14013185479","14013185479")</f>
        <v>14013185479</v>
      </c>
      <c r="B599" s="7" t="s">
        <v>1882</v>
      </c>
      <c r="C599" s="7" t="s">
        <v>2010</v>
      </c>
      <c r="D599" s="7" t="s">
        <v>1878</v>
      </c>
      <c r="E599" s="7" t="s">
        <v>18</v>
      </c>
      <c r="F599" s="7" t="s">
        <v>19</v>
      </c>
      <c r="G599" s="7" t="s">
        <v>2005</v>
      </c>
      <c r="J599" s="7" t="s">
        <v>1996</v>
      </c>
      <c r="M599" s="6">
        <v>44812</v>
      </c>
      <c r="O599" s="7" t="s">
        <v>30</v>
      </c>
      <c r="P599" s="7" t="s">
        <v>183</v>
      </c>
      <c r="Q599" s="7" t="s">
        <v>22</v>
      </c>
      <c r="R599" s="7" t="s">
        <v>144</v>
      </c>
      <c r="S599" s="7" t="s">
        <v>1883</v>
      </c>
      <c r="T599" s="7" t="s">
        <v>1880</v>
      </c>
      <c r="U599" s="7" t="s">
        <v>1884</v>
      </c>
      <c r="V599" s="7" t="s">
        <v>186</v>
      </c>
      <c r="Y599" s="2" t="str">
        <f>HYPERLINK("https://hsdes.intel.com/resource/14013185479","14013185479")</f>
        <v>14013185479</v>
      </c>
    </row>
    <row r="600" spans="1:25" x14ac:dyDescent="0.3">
      <c r="A600" s="2" t="str">
        <f>HYPERLINK("https://hsdes.intel.com/resource/14013178773","14013178773")</f>
        <v>14013178773</v>
      </c>
      <c r="B600" s="7" t="s">
        <v>1885</v>
      </c>
      <c r="C600" s="7" t="s">
        <v>1961</v>
      </c>
      <c r="D600" s="7" t="s">
        <v>159</v>
      </c>
      <c r="E600" s="7" t="s">
        <v>18</v>
      </c>
      <c r="F600" s="7" t="s">
        <v>19</v>
      </c>
      <c r="G600" s="7" t="s">
        <v>1989</v>
      </c>
      <c r="J600" s="7" t="s">
        <v>2006</v>
      </c>
      <c r="L600" s="7" t="s">
        <v>747</v>
      </c>
      <c r="M600" s="6"/>
      <c r="O600" s="7" t="s">
        <v>30</v>
      </c>
      <c r="P600" s="7" t="s">
        <v>160</v>
      </c>
      <c r="Q600" s="7" t="s">
        <v>32</v>
      </c>
      <c r="R600" s="7" t="s">
        <v>23</v>
      </c>
      <c r="S600" s="7" t="s">
        <v>1886</v>
      </c>
      <c r="T600" s="7" t="s">
        <v>202</v>
      </c>
      <c r="U600" s="7" t="s">
        <v>1887</v>
      </c>
      <c r="V600" s="7" t="s">
        <v>163</v>
      </c>
      <c r="Y600" s="2" t="str">
        <f>HYPERLINK("https://hsdes.intel.com/resource/14013178773","14013178773")</f>
        <v>14013178773</v>
      </c>
    </row>
    <row r="601" spans="1:25" x14ac:dyDescent="0.3">
      <c r="A601" s="5" t="str">
        <f>HYPERLINK("https://hsdes.intel.com/resource/14013177249","14013177249")</f>
        <v>14013177249</v>
      </c>
      <c r="B601" s="7" t="s">
        <v>1888</v>
      </c>
      <c r="C601" s="7" t="s">
        <v>2013</v>
      </c>
      <c r="D601" s="7" t="s">
        <v>159</v>
      </c>
      <c r="E601" s="7" t="s">
        <v>18</v>
      </c>
      <c r="F601" s="7" t="s">
        <v>19</v>
      </c>
      <c r="G601" s="7" t="s">
        <v>2005</v>
      </c>
      <c r="J601" s="7" t="s">
        <v>2016</v>
      </c>
      <c r="L601" s="7" t="s">
        <v>1889</v>
      </c>
      <c r="M601" s="6">
        <v>44816</v>
      </c>
      <c r="N601" s="6"/>
      <c r="O601" s="7" t="s">
        <v>101</v>
      </c>
      <c r="P601" s="7" t="s">
        <v>160</v>
      </c>
      <c r="Q601" s="7" t="s">
        <v>32</v>
      </c>
      <c r="R601" s="7" t="s">
        <v>144</v>
      </c>
      <c r="S601" s="7" t="s">
        <v>1890</v>
      </c>
      <c r="T601" s="7" t="s">
        <v>1891</v>
      </c>
      <c r="U601" s="7" t="s">
        <v>1892</v>
      </c>
      <c r="V601" s="7" t="s">
        <v>163</v>
      </c>
      <c r="Y601" s="2" t="str">
        <f>HYPERLINK("https://hsdes.intel.com/resource/14013177249","14013177249")</f>
        <v>14013177249</v>
      </c>
    </row>
    <row r="602" spans="1:25" x14ac:dyDescent="0.3">
      <c r="A602" s="5" t="str">
        <f>HYPERLINK("https://hsdes.intel.com/resource/14013177744","14013177744")</f>
        <v>14013177744</v>
      </c>
      <c r="B602" s="7" t="s">
        <v>1893</v>
      </c>
      <c r="C602" s="7" t="s">
        <v>2013</v>
      </c>
      <c r="D602" s="7" t="s">
        <v>159</v>
      </c>
      <c r="E602" s="7" t="s">
        <v>18</v>
      </c>
      <c r="F602" s="7" t="s">
        <v>19</v>
      </c>
      <c r="G602" s="7" t="s">
        <v>2005</v>
      </c>
      <c r="J602" s="7" t="s">
        <v>2016</v>
      </c>
      <c r="M602" s="6">
        <v>44816</v>
      </c>
      <c r="O602" s="7" t="s">
        <v>20</v>
      </c>
      <c r="P602" s="7" t="s">
        <v>160</v>
      </c>
      <c r="Q602" s="7" t="s">
        <v>32</v>
      </c>
      <c r="R602" s="7" t="s">
        <v>144</v>
      </c>
      <c r="S602" s="7" t="s">
        <v>1894</v>
      </c>
      <c r="T602" s="7" t="s">
        <v>202</v>
      </c>
      <c r="U602" s="7" t="s">
        <v>1895</v>
      </c>
      <c r="V602" s="7" t="s">
        <v>163</v>
      </c>
      <c r="Y602" s="22" t="str">
        <f>HYPERLINK("https://hsdes.intel.com/resource/14013177744","14013177744")</f>
        <v>14013177744</v>
      </c>
    </row>
    <row r="603" spans="1:25" x14ac:dyDescent="0.3">
      <c r="A603" s="2" t="str">
        <f>HYPERLINK("https://hsdes.intel.com/resource/14013178068","14013178068")</f>
        <v>14013178068</v>
      </c>
      <c r="B603" s="7" t="s">
        <v>1896</v>
      </c>
      <c r="C603" s="7" t="s">
        <v>1961</v>
      </c>
      <c r="D603" s="7" t="s">
        <v>159</v>
      </c>
      <c r="E603" s="7" t="s">
        <v>18</v>
      </c>
      <c r="F603" s="7" t="s">
        <v>19</v>
      </c>
      <c r="G603" s="7" t="s">
        <v>1989</v>
      </c>
      <c r="J603" s="7" t="s">
        <v>2006</v>
      </c>
      <c r="L603" s="7" t="s">
        <v>747</v>
      </c>
      <c r="M603" s="6"/>
      <c r="O603" s="7" t="s">
        <v>20</v>
      </c>
      <c r="P603" s="7" t="s">
        <v>160</v>
      </c>
      <c r="Q603" s="7" t="s">
        <v>32</v>
      </c>
      <c r="R603" s="7" t="s">
        <v>144</v>
      </c>
      <c r="S603" s="7" t="s">
        <v>1897</v>
      </c>
      <c r="T603" s="7" t="s">
        <v>202</v>
      </c>
      <c r="U603" s="7" t="s">
        <v>1898</v>
      </c>
      <c r="V603" s="7" t="s">
        <v>163</v>
      </c>
      <c r="Y603" s="2" t="str">
        <f>HYPERLINK("https://hsdes.intel.com/resource/14013178068","14013178068")</f>
        <v>14013178068</v>
      </c>
    </row>
    <row r="604" spans="1:25" x14ac:dyDescent="0.3">
      <c r="A604" s="5" t="str">
        <f>HYPERLINK("https://hsdes.intel.com/resource/14013179171","14013179171")</f>
        <v>14013179171</v>
      </c>
      <c r="B604" s="7" t="s">
        <v>1899</v>
      </c>
      <c r="C604" s="7" t="s">
        <v>2013</v>
      </c>
      <c r="D604" s="7" t="s">
        <v>29</v>
      </c>
      <c r="E604" s="7" t="s">
        <v>18</v>
      </c>
      <c r="F604" s="7" t="s">
        <v>19</v>
      </c>
      <c r="G604" s="7" t="s">
        <v>2005</v>
      </c>
      <c r="J604" s="7" t="s">
        <v>1996</v>
      </c>
      <c r="M604" s="6">
        <v>44813</v>
      </c>
      <c r="O604" s="7" t="s">
        <v>101</v>
      </c>
      <c r="P604" s="7" t="s">
        <v>183</v>
      </c>
      <c r="Q604" s="7" t="s">
        <v>32</v>
      </c>
      <c r="R604" s="7" t="s">
        <v>144</v>
      </c>
      <c r="S604" s="7" t="s">
        <v>1900</v>
      </c>
      <c r="T604" s="7" t="s">
        <v>1901</v>
      </c>
      <c r="U604" s="7" t="s">
        <v>1902</v>
      </c>
      <c r="V604" s="7" t="s">
        <v>169</v>
      </c>
      <c r="Y604" s="2" t="str">
        <f>HYPERLINK("https://hsdes.intel.com/resource/14013179171","14013179171")</f>
        <v>14013179171</v>
      </c>
    </row>
    <row r="605" spans="1:25" x14ac:dyDescent="0.3">
      <c r="A605" s="2" t="str">
        <f>HYPERLINK("https://hsdes.intel.com/resource/14013184489","14013184489")</f>
        <v>14013184489</v>
      </c>
      <c r="B605" s="7" t="s">
        <v>1903</v>
      </c>
      <c r="C605" s="7" t="s">
        <v>2013</v>
      </c>
      <c r="D605" s="7" t="s">
        <v>29</v>
      </c>
      <c r="E605" s="7" t="s">
        <v>18</v>
      </c>
      <c r="F605" s="7" t="s">
        <v>19</v>
      </c>
      <c r="G605" s="7" t="s">
        <v>2005</v>
      </c>
      <c r="J605" s="7" t="s">
        <v>2011</v>
      </c>
      <c r="M605" s="6">
        <v>44813</v>
      </c>
      <c r="O605" s="7" t="s">
        <v>30</v>
      </c>
      <c r="P605" s="7" t="s">
        <v>183</v>
      </c>
      <c r="Q605" s="7" t="s">
        <v>32</v>
      </c>
      <c r="R605" s="7" t="s">
        <v>144</v>
      </c>
      <c r="S605" s="7" t="s">
        <v>1904</v>
      </c>
      <c r="T605" s="7" t="s">
        <v>240</v>
      </c>
      <c r="U605" s="7" t="s">
        <v>1905</v>
      </c>
      <c r="V605" s="7" t="s">
        <v>169</v>
      </c>
      <c r="Y605" s="2" t="str">
        <f>HYPERLINK("https://hsdes.intel.com/resource/14013184489","14013184489")</f>
        <v>14013184489</v>
      </c>
    </row>
    <row r="606" spans="1:25" x14ac:dyDescent="0.3">
      <c r="A606" s="2" t="str">
        <f>HYPERLINK("https://hsdes.intel.com/resource/14013185484","14013185484")</f>
        <v>14013185484</v>
      </c>
      <c r="B606" s="7" t="s">
        <v>1906</v>
      </c>
      <c r="C606" s="7" t="s">
        <v>2013</v>
      </c>
      <c r="D606" s="7" t="s">
        <v>29</v>
      </c>
      <c r="E606" s="7" t="s">
        <v>18</v>
      </c>
      <c r="F606" s="7" t="s">
        <v>19</v>
      </c>
      <c r="G606" s="7" t="s">
        <v>2005</v>
      </c>
      <c r="J606" s="7" t="s">
        <v>2011</v>
      </c>
      <c r="M606" s="6">
        <v>44813</v>
      </c>
      <c r="O606" s="7" t="s">
        <v>30</v>
      </c>
      <c r="P606" s="7" t="s">
        <v>183</v>
      </c>
      <c r="Q606" s="7" t="s">
        <v>32</v>
      </c>
      <c r="R606" s="7" t="s">
        <v>144</v>
      </c>
      <c r="S606" s="7" t="s">
        <v>1907</v>
      </c>
      <c r="T606" s="7" t="s">
        <v>1880</v>
      </c>
      <c r="U606" s="7" t="s">
        <v>1908</v>
      </c>
      <c r="V606" s="7" t="s">
        <v>169</v>
      </c>
      <c r="Y606" s="2" t="str">
        <f>HYPERLINK("https://hsdes.intel.com/resource/14013185484","14013185484")</f>
        <v>14013185484</v>
      </c>
    </row>
    <row r="607" spans="1:25" x14ac:dyDescent="0.3">
      <c r="A607" s="5" t="str">
        <f>HYPERLINK("https://hsdes.intel.com/resource/14013174685","14013174685")</f>
        <v>14013174685</v>
      </c>
      <c r="B607" s="7" t="s">
        <v>1909</v>
      </c>
      <c r="C607" s="7" t="s">
        <v>2010</v>
      </c>
      <c r="D607" s="7" t="s">
        <v>1878</v>
      </c>
      <c r="E607" s="7" t="s">
        <v>18</v>
      </c>
      <c r="F607" s="7" t="s">
        <v>19</v>
      </c>
      <c r="G607" s="7" t="s">
        <v>2005</v>
      </c>
      <c r="J607" s="7" t="s">
        <v>1996</v>
      </c>
      <c r="M607" s="6">
        <v>44811</v>
      </c>
      <c r="O607" s="7" t="s">
        <v>30</v>
      </c>
      <c r="P607" s="7" t="s">
        <v>183</v>
      </c>
      <c r="Q607" s="7" t="s">
        <v>32</v>
      </c>
      <c r="R607" s="7" t="s">
        <v>144</v>
      </c>
      <c r="S607" s="7" t="s">
        <v>1910</v>
      </c>
      <c r="T607" s="7" t="s">
        <v>202</v>
      </c>
      <c r="U607" s="7" t="s">
        <v>1911</v>
      </c>
      <c r="V607" s="7" t="s">
        <v>186</v>
      </c>
      <c r="Y607" s="2" t="str">
        <f>HYPERLINK("https://hsdes.intel.com/resource/14013174685","14013174685")</f>
        <v>14013174685</v>
      </c>
    </row>
    <row r="608" spans="1:25" x14ac:dyDescent="0.3">
      <c r="A608" s="2" t="str">
        <f>HYPERLINK("https://hsdes.intel.com/resource/14013177652","14013177652")</f>
        <v>14013177652</v>
      </c>
      <c r="B608" s="7" t="s">
        <v>1912</v>
      </c>
      <c r="C608" s="7" t="s">
        <v>2013</v>
      </c>
      <c r="D608" s="7" t="s">
        <v>171</v>
      </c>
      <c r="E608" s="7" t="s">
        <v>18</v>
      </c>
      <c r="F608" s="7" t="s">
        <v>19</v>
      </c>
      <c r="G608" s="7" t="s">
        <v>2005</v>
      </c>
      <c r="J608" s="7" t="s">
        <v>2025</v>
      </c>
      <c r="L608" s="7" t="s">
        <v>2027</v>
      </c>
      <c r="M608" s="6">
        <v>44816</v>
      </c>
      <c r="O608" s="7" t="s">
        <v>30</v>
      </c>
      <c r="P608" s="7" t="s">
        <v>172</v>
      </c>
      <c r="Q608" s="7" t="s">
        <v>32</v>
      </c>
      <c r="R608" s="7" t="s">
        <v>144</v>
      </c>
      <c r="S608" s="7" t="s">
        <v>1913</v>
      </c>
      <c r="T608" s="7" t="s">
        <v>202</v>
      </c>
      <c r="U608" s="7" t="s">
        <v>1914</v>
      </c>
      <c r="V608" s="7" t="s">
        <v>176</v>
      </c>
      <c r="Y608" s="2" t="str">
        <f>HYPERLINK("https://hsdes.intel.com/resource/14013177652","14013177652")</f>
        <v>14013177652</v>
      </c>
    </row>
    <row r="609" spans="1:25" x14ac:dyDescent="0.3">
      <c r="A609" s="2" t="str">
        <f>HYPERLINK("https://hsdes.intel.com/resource/14013185720","14013185720")</f>
        <v>14013185720</v>
      </c>
      <c r="B609" s="7" t="s">
        <v>1915</v>
      </c>
      <c r="C609" s="7" t="s">
        <v>2010</v>
      </c>
      <c r="D609" s="7" t="s">
        <v>135</v>
      </c>
      <c r="E609" s="7" t="s">
        <v>18</v>
      </c>
      <c r="F609" s="7" t="s">
        <v>19</v>
      </c>
      <c r="G609" s="7" t="s">
        <v>2005</v>
      </c>
      <c r="J609" s="7" t="s">
        <v>2014</v>
      </c>
      <c r="M609" s="6">
        <v>44811</v>
      </c>
      <c r="O609" s="7" t="s">
        <v>30</v>
      </c>
      <c r="P609" s="7" t="s">
        <v>75</v>
      </c>
      <c r="Q609" s="7" t="s">
        <v>32</v>
      </c>
      <c r="R609" s="7" t="s">
        <v>23</v>
      </c>
      <c r="S609" s="7" t="s">
        <v>1916</v>
      </c>
      <c r="T609" s="7" t="s">
        <v>441</v>
      </c>
      <c r="U609" s="7" t="s">
        <v>1917</v>
      </c>
      <c r="V609" s="7" t="s">
        <v>78</v>
      </c>
      <c r="Y609" s="2" t="str">
        <f>HYPERLINK("https://hsdes.intel.com/resource/14013185720","14013185720")</f>
        <v>14013185720</v>
      </c>
    </row>
    <row r="610" spans="1:25" x14ac:dyDescent="0.3">
      <c r="A610" s="2" t="str">
        <f>HYPERLINK("https://hsdes.intel.com/resource/22011834519","22011834519")</f>
        <v>22011834519</v>
      </c>
      <c r="B610" s="7" t="s">
        <v>1918</v>
      </c>
      <c r="C610" s="7" t="s">
        <v>2010</v>
      </c>
      <c r="D610" s="7" t="s">
        <v>135</v>
      </c>
      <c r="E610" s="7" t="s">
        <v>18</v>
      </c>
      <c r="F610" s="7" t="s">
        <v>19</v>
      </c>
      <c r="G610" s="7" t="s">
        <v>2005</v>
      </c>
      <c r="J610" s="7" t="s">
        <v>2011</v>
      </c>
      <c r="M610" s="6">
        <v>44811</v>
      </c>
      <c r="O610" s="7" t="s">
        <v>30</v>
      </c>
      <c r="P610" s="7" t="s">
        <v>75</v>
      </c>
      <c r="Q610" s="7" t="s">
        <v>32</v>
      </c>
      <c r="R610" s="7" t="s">
        <v>23</v>
      </c>
      <c r="S610" s="7" t="s">
        <v>1919</v>
      </c>
      <c r="T610" s="7" t="s">
        <v>441</v>
      </c>
      <c r="U610" s="7" t="s">
        <v>1920</v>
      </c>
      <c r="V610" s="7" t="s">
        <v>139</v>
      </c>
      <c r="Y610" s="2" t="str">
        <f>HYPERLINK("https://hsdes.intel.com/resource/22011834519","22011834519")</f>
        <v>22011834519</v>
      </c>
    </row>
    <row r="611" spans="1:25" x14ac:dyDescent="0.3">
      <c r="A611" s="2" t="str">
        <f>HYPERLINK("https://hsdes.intel.com/resource/14013161809","14013161809")</f>
        <v>14013161809</v>
      </c>
      <c r="B611" s="7" t="s">
        <v>1921</v>
      </c>
      <c r="C611" s="7" t="s">
        <v>2010</v>
      </c>
      <c r="D611" s="7" t="s">
        <v>263</v>
      </c>
      <c r="E611" s="7" t="s">
        <v>18</v>
      </c>
      <c r="F611" s="7" t="s">
        <v>19</v>
      </c>
      <c r="G611" s="7" t="s">
        <v>2005</v>
      </c>
      <c r="J611" s="7" t="s">
        <v>2011</v>
      </c>
      <c r="M611" s="6">
        <v>44811</v>
      </c>
      <c r="O611" s="7" t="s">
        <v>20</v>
      </c>
      <c r="P611" s="7" t="s">
        <v>31</v>
      </c>
      <c r="Q611" s="7" t="s">
        <v>32</v>
      </c>
      <c r="R611" s="7" t="s">
        <v>23</v>
      </c>
      <c r="S611" s="7" t="s">
        <v>1922</v>
      </c>
      <c r="T611" s="7" t="s">
        <v>240</v>
      </c>
      <c r="U611" s="7" t="s">
        <v>1923</v>
      </c>
      <c r="V611" s="7" t="s">
        <v>266</v>
      </c>
      <c r="Y611" s="2" t="str">
        <f>HYPERLINK("https://hsdes.intel.com/resource/14013161809","14013161809")</f>
        <v>14013161809</v>
      </c>
    </row>
    <row r="612" spans="1:25" x14ac:dyDescent="0.3">
      <c r="A612" s="2" t="str">
        <f>HYPERLINK("https://hsdes.intel.com/resource/16012641932","16012641932")</f>
        <v>16012641932</v>
      </c>
      <c r="B612" s="7" t="s">
        <v>1924</v>
      </c>
      <c r="C612" s="7" t="s">
        <v>1961</v>
      </c>
      <c r="D612" s="7" t="s">
        <v>1925</v>
      </c>
      <c r="E612" s="7" t="s">
        <v>18</v>
      </c>
      <c r="F612" s="7" t="s">
        <v>19</v>
      </c>
      <c r="G612" s="7" t="s">
        <v>2005</v>
      </c>
      <c r="J612" s="7" t="s">
        <v>2011</v>
      </c>
      <c r="L612" s="7" t="s">
        <v>2012</v>
      </c>
      <c r="M612" s="6"/>
      <c r="O612" s="7" t="s">
        <v>30</v>
      </c>
      <c r="P612" s="7" t="s">
        <v>31</v>
      </c>
      <c r="Q612" s="7" t="s">
        <v>32</v>
      </c>
      <c r="R612" s="7" t="s">
        <v>23</v>
      </c>
      <c r="S612" s="7" t="s">
        <v>1926</v>
      </c>
      <c r="T612" s="7" t="s">
        <v>202</v>
      </c>
      <c r="U612" s="7" t="s">
        <v>1927</v>
      </c>
      <c r="V612" s="7" t="s">
        <v>266</v>
      </c>
      <c r="Y612" s="2" t="str">
        <f>HYPERLINK("https://hsdes.intel.com/resource/16012641932","16012641932")</f>
        <v>16012641932</v>
      </c>
    </row>
    <row r="613" spans="1:25" x14ac:dyDescent="0.3">
      <c r="A613" s="2" t="str">
        <f>HYPERLINK("https://hsdes.intel.com/resource/14013179437","14013179437")</f>
        <v>14013179437</v>
      </c>
      <c r="B613" s="7" t="s">
        <v>1928</v>
      </c>
      <c r="C613" s="7" t="s">
        <v>2010</v>
      </c>
      <c r="D613" s="7" t="s">
        <v>263</v>
      </c>
      <c r="E613" s="7" t="s">
        <v>18</v>
      </c>
      <c r="F613" s="7" t="s">
        <v>19</v>
      </c>
      <c r="G613" s="7" t="s">
        <v>2005</v>
      </c>
      <c r="J613" s="7" t="s">
        <v>2011</v>
      </c>
      <c r="M613" s="6">
        <v>44811</v>
      </c>
      <c r="O613" s="7" t="s">
        <v>101</v>
      </c>
      <c r="P613" s="7" t="s">
        <v>31</v>
      </c>
      <c r="Q613" s="7" t="s">
        <v>32</v>
      </c>
      <c r="R613" s="7" t="s">
        <v>23</v>
      </c>
      <c r="S613" s="7" t="s">
        <v>1929</v>
      </c>
      <c r="T613" s="7" t="s">
        <v>202</v>
      </c>
      <c r="U613" s="7" t="s">
        <v>1930</v>
      </c>
      <c r="V613" s="7" t="s">
        <v>266</v>
      </c>
      <c r="Y613" s="2" t="str">
        <f>HYPERLINK("https://hsdes.intel.com/resource/14013179437","14013179437")</f>
        <v>14013179437</v>
      </c>
    </row>
    <row r="614" spans="1:25" x14ac:dyDescent="0.3">
      <c r="A614" s="2" t="str">
        <f>HYPERLINK("https://hsdes.intel.com/resource/14013179100","14013179100")</f>
        <v>14013179100</v>
      </c>
      <c r="B614" s="7" t="s">
        <v>1931</v>
      </c>
      <c r="C614" s="7" t="s">
        <v>2013</v>
      </c>
      <c r="D614" s="7" t="s">
        <v>263</v>
      </c>
      <c r="E614" s="7" t="s">
        <v>18</v>
      </c>
      <c r="F614" s="7" t="s">
        <v>19</v>
      </c>
      <c r="G614" s="7" t="s">
        <v>2005</v>
      </c>
      <c r="J614" s="7" t="s">
        <v>2016</v>
      </c>
      <c r="L614" s="7" t="s">
        <v>1962</v>
      </c>
      <c r="M614" s="6">
        <v>44816</v>
      </c>
      <c r="O614" s="7" t="s">
        <v>20</v>
      </c>
      <c r="P614" s="7" t="s">
        <v>31</v>
      </c>
      <c r="Q614" s="7" t="s">
        <v>32</v>
      </c>
      <c r="R614" s="7" t="s">
        <v>23</v>
      </c>
      <c r="S614" s="7" t="s">
        <v>1932</v>
      </c>
      <c r="T614" s="7" t="s">
        <v>501</v>
      </c>
      <c r="U614" s="7" t="s">
        <v>1933</v>
      </c>
      <c r="V614" s="7" t="s">
        <v>266</v>
      </c>
      <c r="Y614" s="2" t="str">
        <f>HYPERLINK("https://hsdes.intel.com/resource/14013179100","14013179100")</f>
        <v>14013179100</v>
      </c>
    </row>
    <row r="615" spans="1:25" x14ac:dyDescent="0.3">
      <c r="A615" s="2" t="str">
        <f>HYPERLINK("https://hsdes.intel.com/resource/14013160707","14013160707")</f>
        <v>14013160707</v>
      </c>
      <c r="B615" s="7" t="s">
        <v>1934</v>
      </c>
      <c r="C615" s="7" t="s">
        <v>2013</v>
      </c>
      <c r="D615" s="7" t="s">
        <v>263</v>
      </c>
      <c r="E615" s="7" t="s">
        <v>18</v>
      </c>
      <c r="F615" s="7" t="s">
        <v>19</v>
      </c>
      <c r="G615" s="7" t="s">
        <v>2005</v>
      </c>
      <c r="J615" s="7" t="s">
        <v>2016</v>
      </c>
      <c r="L615" s="7" t="s">
        <v>1962</v>
      </c>
      <c r="M615" s="6">
        <v>44816</v>
      </c>
      <c r="O615" s="7" t="s">
        <v>30</v>
      </c>
      <c r="P615" s="7" t="s">
        <v>31</v>
      </c>
      <c r="Q615" s="7" t="s">
        <v>32</v>
      </c>
      <c r="R615" s="7" t="s">
        <v>23</v>
      </c>
      <c r="S615" s="7" t="s">
        <v>1935</v>
      </c>
      <c r="T615" s="7" t="s">
        <v>321</v>
      </c>
      <c r="U615" s="7" t="s">
        <v>1936</v>
      </c>
      <c r="V615" s="7" t="s">
        <v>266</v>
      </c>
      <c r="Y615" s="2" t="str">
        <f>HYPERLINK("https://hsdes.intel.com/resource/14013160707","14013160707")</f>
        <v>14013160707</v>
      </c>
    </row>
    <row r="616" spans="1:25" x14ac:dyDescent="0.3">
      <c r="A616" s="2" t="str">
        <f>HYPERLINK("https://hsdes.intel.com/resource/14013179092","14013179092")</f>
        <v>14013179092</v>
      </c>
      <c r="B616" s="7" t="s">
        <v>1937</v>
      </c>
      <c r="C616" s="7" t="s">
        <v>2013</v>
      </c>
      <c r="D616" s="7" t="s">
        <v>263</v>
      </c>
      <c r="E616" s="7" t="s">
        <v>18</v>
      </c>
      <c r="F616" s="7" t="s">
        <v>19</v>
      </c>
      <c r="G616" s="7" t="s">
        <v>2005</v>
      </c>
      <c r="J616" s="7" t="s">
        <v>2016</v>
      </c>
      <c r="L616" s="7" t="s">
        <v>1962</v>
      </c>
      <c r="M616" s="6">
        <v>44816</v>
      </c>
      <c r="O616" s="7" t="s">
        <v>20</v>
      </c>
      <c r="P616" s="7" t="s">
        <v>31</v>
      </c>
      <c r="Q616" s="7" t="s">
        <v>32</v>
      </c>
      <c r="R616" s="7" t="s">
        <v>23</v>
      </c>
      <c r="S616" s="7" t="s">
        <v>1938</v>
      </c>
      <c r="T616" s="7" t="s">
        <v>501</v>
      </c>
      <c r="U616" s="7" t="s">
        <v>1939</v>
      </c>
      <c r="V616" s="7" t="s">
        <v>266</v>
      </c>
      <c r="Y616" s="2" t="str">
        <f>HYPERLINK("https://hsdes.intel.com/resource/14013179092","14013179092")</f>
        <v>14013179092</v>
      </c>
    </row>
    <row r="617" spans="1:25" x14ac:dyDescent="0.3">
      <c r="A617" s="5" t="str">
        <f>HYPERLINK("https://hsdes.intel.com/resource/14013176011","14013176011")</f>
        <v>14013176011</v>
      </c>
      <c r="B617" s="7" t="s">
        <v>1940</v>
      </c>
      <c r="C617" s="7" t="s">
        <v>2010</v>
      </c>
      <c r="D617" s="7" t="s">
        <v>17</v>
      </c>
      <c r="E617" s="7" t="s">
        <v>18</v>
      </c>
      <c r="F617" s="7" t="s">
        <v>19</v>
      </c>
      <c r="G617" s="7" t="s">
        <v>2005</v>
      </c>
      <c r="J617" s="7" t="s">
        <v>1997</v>
      </c>
      <c r="M617" s="6">
        <v>44813</v>
      </c>
      <c r="O617" s="7" t="s">
        <v>101</v>
      </c>
      <c r="P617" s="7" t="s">
        <v>21</v>
      </c>
      <c r="Q617" s="7" t="s">
        <v>32</v>
      </c>
      <c r="R617" s="7" t="s">
        <v>23</v>
      </c>
      <c r="S617" s="7" t="s">
        <v>1941</v>
      </c>
      <c r="T617" s="7" t="s">
        <v>103</v>
      </c>
      <c r="U617" s="7" t="s">
        <v>1942</v>
      </c>
      <c r="V617" s="7" t="s">
        <v>27</v>
      </c>
      <c r="Y617" s="5" t="str">
        <f>HYPERLINK("https://hsdes.intel.com/resource/14013176011","14013176011")</f>
        <v>14013176011</v>
      </c>
    </row>
    <row r="618" spans="1:25" x14ac:dyDescent="0.3">
      <c r="A618" s="2" t="str">
        <f>HYPERLINK("https://hsdes.intel.com/resource/14013161615","14013161615")</f>
        <v>14013161615</v>
      </c>
      <c r="B618" s="7" t="s">
        <v>1943</v>
      </c>
      <c r="C618" s="7" t="s">
        <v>2010</v>
      </c>
      <c r="D618" s="7" t="s">
        <v>135</v>
      </c>
      <c r="E618" s="7" t="s">
        <v>18</v>
      </c>
      <c r="F618" s="7" t="s">
        <v>19</v>
      </c>
      <c r="G618" s="7" t="s">
        <v>2005</v>
      </c>
      <c r="J618" s="7" t="s">
        <v>2011</v>
      </c>
      <c r="M618" s="6">
        <v>44812</v>
      </c>
      <c r="O618" s="7" t="s">
        <v>30</v>
      </c>
      <c r="P618" s="7" t="s">
        <v>75</v>
      </c>
      <c r="Q618" s="7" t="s">
        <v>32</v>
      </c>
      <c r="R618" s="7" t="s">
        <v>23</v>
      </c>
      <c r="S618" s="7" t="s">
        <v>1944</v>
      </c>
      <c r="T618" s="7" t="s">
        <v>240</v>
      </c>
      <c r="U618" s="7" t="s">
        <v>1945</v>
      </c>
      <c r="V618" s="7" t="s">
        <v>139</v>
      </c>
      <c r="Y618" s="2" t="str">
        <f>HYPERLINK("https://hsdes.intel.com/resource/14013161615","14013161615")</f>
        <v>14013161615</v>
      </c>
    </row>
    <row r="619" spans="1:25" x14ac:dyDescent="0.3">
      <c r="A619" s="5" t="str">
        <f>HYPERLINK("https://hsdes.intel.com/resource/14013161931","14013161931")</f>
        <v>14013161931</v>
      </c>
      <c r="B619" s="7" t="s">
        <v>1946</v>
      </c>
      <c r="C619" s="7" t="s">
        <v>2010</v>
      </c>
      <c r="D619" s="7" t="s">
        <v>135</v>
      </c>
      <c r="E619" s="7" t="s">
        <v>18</v>
      </c>
      <c r="F619" s="7" t="s">
        <v>19</v>
      </c>
      <c r="G619" s="7" t="s">
        <v>2005</v>
      </c>
      <c r="J619" s="7" t="s">
        <v>2011</v>
      </c>
      <c r="M619" s="6">
        <v>44812</v>
      </c>
      <c r="O619" s="7" t="s">
        <v>30</v>
      </c>
      <c r="P619" s="7" t="s">
        <v>75</v>
      </c>
      <c r="Q619" s="7" t="s">
        <v>32</v>
      </c>
      <c r="R619" s="7" t="s">
        <v>23</v>
      </c>
      <c r="S619" s="7" t="s">
        <v>1947</v>
      </c>
      <c r="T619" s="7" t="s">
        <v>240</v>
      </c>
      <c r="U619" s="7" t="s">
        <v>1948</v>
      </c>
      <c r="V619" s="7" t="s">
        <v>139</v>
      </c>
      <c r="Y619" s="2" t="str">
        <f>HYPERLINK("https://hsdes.intel.com/resource/14013161931","14013161931")</f>
        <v>14013161931</v>
      </c>
    </row>
    <row r="620" spans="1:25" x14ac:dyDescent="0.3">
      <c r="A620" s="2" t="str">
        <f>HYPERLINK("https://hsdes.intel.com/resource/22011834285","22011834285")</f>
        <v>22011834285</v>
      </c>
      <c r="B620" s="7" t="s">
        <v>1949</v>
      </c>
      <c r="C620" s="7" t="s">
        <v>2010</v>
      </c>
      <c r="D620" s="7" t="s">
        <v>135</v>
      </c>
      <c r="E620" s="7" t="s">
        <v>18</v>
      </c>
      <c r="F620" s="7" t="s">
        <v>19</v>
      </c>
      <c r="G620" s="7" t="s">
        <v>2005</v>
      </c>
      <c r="J620" s="7" t="s">
        <v>2011</v>
      </c>
      <c r="M620" s="6">
        <v>44812</v>
      </c>
      <c r="O620" s="7" t="s">
        <v>30</v>
      </c>
      <c r="P620" s="7" t="s">
        <v>75</v>
      </c>
      <c r="Q620" s="7" t="s">
        <v>32</v>
      </c>
      <c r="R620" s="7" t="s">
        <v>23</v>
      </c>
      <c r="S620" s="7" t="s">
        <v>1950</v>
      </c>
      <c r="T620" s="7" t="s">
        <v>240</v>
      </c>
      <c r="U620" s="7" t="s">
        <v>1951</v>
      </c>
      <c r="V620" s="7" t="s">
        <v>139</v>
      </c>
      <c r="Y620" s="2" t="str">
        <f>HYPERLINK("https://hsdes.intel.com/resource/22011834285","22011834285")</f>
        <v>22011834285</v>
      </c>
    </row>
    <row r="621" spans="1:25" x14ac:dyDescent="0.3">
      <c r="A621" s="5" t="str">
        <f>HYPERLINK("https://hsdes.intel.com/resource/14013173999","14013173999")</f>
        <v>14013173999</v>
      </c>
      <c r="B621" s="7" t="s">
        <v>1952</v>
      </c>
      <c r="C621" s="7" t="s">
        <v>2013</v>
      </c>
      <c r="D621" s="7" t="s">
        <v>396</v>
      </c>
      <c r="E621" s="7" t="s">
        <v>18</v>
      </c>
      <c r="F621" s="7" t="s">
        <v>19</v>
      </c>
      <c r="G621" s="7" t="s">
        <v>2005</v>
      </c>
      <c r="J621" s="7" t="s">
        <v>2025</v>
      </c>
      <c r="L621" s="9"/>
      <c r="M621" s="6">
        <v>44816</v>
      </c>
      <c r="N621" s="6"/>
      <c r="O621" s="7" t="s">
        <v>101</v>
      </c>
      <c r="P621" s="7" t="s">
        <v>183</v>
      </c>
      <c r="Q621" s="7" t="s">
        <v>32</v>
      </c>
      <c r="R621" s="7" t="s">
        <v>144</v>
      </c>
      <c r="S621" s="7" t="s">
        <v>1953</v>
      </c>
      <c r="T621" s="7" t="s">
        <v>240</v>
      </c>
      <c r="U621" s="7" t="s">
        <v>1954</v>
      </c>
      <c r="V621" s="7" t="s">
        <v>186</v>
      </c>
      <c r="Y621" s="2" t="str">
        <f>HYPERLINK("https://hsdes.intel.com/resource/14013173999","14013173999")</f>
        <v>14013173999</v>
      </c>
    </row>
    <row r="622" spans="1:25" x14ac:dyDescent="0.3">
      <c r="A622" s="5" t="str">
        <f>HYPERLINK("https://hsdes.intel.com/resource/14013174040","14013174040")</f>
        <v>14013174040</v>
      </c>
      <c r="B622" s="7" t="s">
        <v>1955</v>
      </c>
      <c r="C622" s="7" t="s">
        <v>2010</v>
      </c>
      <c r="D622" s="7" t="s">
        <v>243</v>
      </c>
      <c r="E622" s="7" t="s">
        <v>18</v>
      </c>
      <c r="F622" s="7" t="s">
        <v>19</v>
      </c>
      <c r="G622" s="7" t="s">
        <v>2005</v>
      </c>
      <c r="J622" s="7" t="s">
        <v>1996</v>
      </c>
      <c r="M622" s="6">
        <v>44812</v>
      </c>
      <c r="O622" s="7" t="s">
        <v>30</v>
      </c>
      <c r="P622" s="7" t="s">
        <v>183</v>
      </c>
      <c r="Q622" s="7" t="s">
        <v>32</v>
      </c>
      <c r="R622" s="7" t="s">
        <v>144</v>
      </c>
      <c r="S622" s="7" t="s">
        <v>1956</v>
      </c>
      <c r="T622" s="7" t="s">
        <v>174</v>
      </c>
      <c r="U622" s="7" t="s">
        <v>1957</v>
      </c>
      <c r="V622" s="7" t="s">
        <v>186</v>
      </c>
      <c r="Y622" s="2" t="str">
        <f>HYPERLINK("https://hsdes.intel.com/resource/14013174040","14013174040")</f>
        <v>14013174040</v>
      </c>
    </row>
    <row r="623" spans="1:25" x14ac:dyDescent="0.3">
      <c r="A623" s="5" t="str">
        <f>HYPERLINK("https://hsdes.intel.com/resource/14013182458","14013182458")</f>
        <v>14013182458</v>
      </c>
      <c r="B623" s="7" t="s">
        <v>1958</v>
      </c>
      <c r="C623" s="7" t="s">
        <v>2013</v>
      </c>
      <c r="D623" s="7" t="s">
        <v>135</v>
      </c>
      <c r="E623" s="7" t="s">
        <v>18</v>
      </c>
      <c r="F623" s="7" t="s">
        <v>19</v>
      </c>
      <c r="G623" s="7" t="s">
        <v>2005</v>
      </c>
      <c r="J623" s="7" t="s">
        <v>1996</v>
      </c>
      <c r="M623" s="6">
        <v>44816</v>
      </c>
      <c r="O623" s="7" t="s">
        <v>30</v>
      </c>
      <c r="P623" s="7" t="s">
        <v>21</v>
      </c>
      <c r="Q623" s="7" t="s">
        <v>32</v>
      </c>
      <c r="R623" s="7" t="s">
        <v>23</v>
      </c>
      <c r="S623" s="7" t="s">
        <v>1959</v>
      </c>
      <c r="T623" s="7" t="s">
        <v>167</v>
      </c>
      <c r="U623" s="7" t="s">
        <v>1960</v>
      </c>
      <c r="V623" s="7" t="s">
        <v>169</v>
      </c>
      <c r="Y623" s="2" t="str">
        <f>HYPERLINK("https://hsdes.intel.com/resource/14013182458","14013182458")</f>
        <v>14013182458</v>
      </c>
    </row>
    <row r="624" spans="1:25" x14ac:dyDescent="0.3">
      <c r="H624" s="28"/>
      <c r="M624" s="6"/>
      <c r="N624" s="19"/>
    </row>
    <row r="625" spans="2:13" x14ac:dyDescent="0.3">
      <c r="B625"/>
      <c r="H625" s="28"/>
      <c r="M625" s="6"/>
    </row>
    <row r="626" spans="2:13" x14ac:dyDescent="0.3">
      <c r="C626" s="19"/>
      <c r="H626" s="28"/>
      <c r="M626" s="6"/>
    </row>
    <row r="627" spans="2:13" x14ac:dyDescent="0.3">
      <c r="M627" s="6"/>
    </row>
    <row r="628" spans="2:13" x14ac:dyDescent="0.3">
      <c r="M628" s="6"/>
    </row>
    <row r="629" spans="2:13" x14ac:dyDescent="0.3">
      <c r="M629" s="6"/>
    </row>
    <row r="630" spans="2:13" x14ac:dyDescent="0.3">
      <c r="M630" s="6"/>
    </row>
    <row r="631" spans="2:13" x14ac:dyDescent="0.3">
      <c r="M631" s="6"/>
    </row>
    <row r="632" spans="2:13" x14ac:dyDescent="0.3">
      <c r="M632" s="6"/>
    </row>
    <row r="633" spans="2:13" x14ac:dyDescent="0.3">
      <c r="M633" s="6"/>
    </row>
    <row r="634" spans="2:13" x14ac:dyDescent="0.3">
      <c r="M634" s="6"/>
    </row>
    <row r="635" spans="2:13" x14ac:dyDescent="0.3">
      <c r="M635" s="6"/>
    </row>
    <row r="636" spans="2:13" x14ac:dyDescent="0.3">
      <c r="M636" s="6"/>
    </row>
    <row r="637" spans="2:13" x14ac:dyDescent="0.3">
      <c r="M637" s="6"/>
    </row>
    <row r="638" spans="2:13" x14ac:dyDescent="0.3">
      <c r="M638" s="6"/>
    </row>
    <row r="639" spans="2:13" x14ac:dyDescent="0.3">
      <c r="M639" s="6"/>
    </row>
    <row r="640" spans="2:13" x14ac:dyDescent="0.3">
      <c r="M640" s="6"/>
    </row>
    <row r="641" spans="13:13" x14ac:dyDescent="0.3">
      <c r="M641" s="6"/>
    </row>
    <row r="642" spans="13:13" x14ac:dyDescent="0.3">
      <c r="M642" s="6"/>
    </row>
    <row r="643" spans="13:13" x14ac:dyDescent="0.3">
      <c r="M643" s="6"/>
    </row>
    <row r="644" spans="13:13" x14ac:dyDescent="0.3">
      <c r="M644" s="6"/>
    </row>
    <row r="645" spans="13:13" x14ac:dyDescent="0.3">
      <c r="M645" s="6"/>
    </row>
    <row r="646" spans="13:13" x14ac:dyDescent="0.3">
      <c r="M646" s="6"/>
    </row>
    <row r="647" spans="13:13" x14ac:dyDescent="0.3">
      <c r="M647" s="6"/>
    </row>
    <row r="648" spans="13:13" x14ac:dyDescent="0.3">
      <c r="M648" s="6"/>
    </row>
    <row r="649" spans="13:13" x14ac:dyDescent="0.3">
      <c r="M649" s="6"/>
    </row>
    <row r="650" spans="13:13" x14ac:dyDescent="0.3">
      <c r="M650" s="6"/>
    </row>
    <row r="651" spans="13:13" x14ac:dyDescent="0.3">
      <c r="M651" s="6"/>
    </row>
    <row r="652" spans="13:13" x14ac:dyDescent="0.3">
      <c r="M652" s="6"/>
    </row>
    <row r="653" spans="13:13" x14ac:dyDescent="0.3">
      <c r="M653" s="6"/>
    </row>
    <row r="654" spans="13:13" x14ac:dyDescent="0.3">
      <c r="M654" s="6"/>
    </row>
    <row r="655" spans="13:13" x14ac:dyDescent="0.3">
      <c r="M655" s="6"/>
    </row>
    <row r="656" spans="13:13" x14ac:dyDescent="0.3">
      <c r="M656" s="6"/>
    </row>
    <row r="657" spans="13:13" x14ac:dyDescent="0.3">
      <c r="M657" s="6"/>
    </row>
    <row r="658" spans="13:13" x14ac:dyDescent="0.3">
      <c r="M658" s="6"/>
    </row>
  </sheetData>
  <autoFilter ref="A1:V1" xr:uid="{0E18EF01-585C-4FBD-BD68-21321CC12E80}"/>
  <customSheetViews>
    <customSheetView guid="{19F7D691-0C50-4408-89D1-30D1DAB4EBA8}" scale="79" showAutoFilter="1" hiddenColumns="1">
      <selection activeCell="C1" sqref="C1:C1048576"/>
      <pageMargins left="0.7" right="0.7" top="0.75" bottom="0.75" header="0.3" footer="0.3"/>
      <pageSetup orientation="portrait" r:id="rId1"/>
      <autoFilter ref="A1:V1" xr:uid="{0E18EF01-585C-4FBD-BD68-21321CC12E80}"/>
    </customSheetView>
    <customSheetView guid="{FDA3B1A3-2C76-4BC6-B707-CA925330FB51}" scale="77" filter="1" showAutoFilter="1" hiddenColumns="1" topLeftCell="A414">
      <selection activeCell="C112" sqref="C112"/>
      <pageMargins left="0.7" right="0.7" top="0.75" bottom="0.75" header="0.3" footer="0.3"/>
      <pageSetup orientation="portrait" r:id="rId2"/>
      <autoFilter ref="A1:V623" xr:uid="{73436C96-20DB-40E3-86A8-670AD5BED2B1}">
        <filterColumn colId="8">
          <filters blank="1"/>
        </filterColumn>
        <filterColumn colId="9">
          <filters>
            <filter val="Harshitha"/>
            <filter val="Ramya"/>
          </filters>
        </filterColumn>
      </autoFilter>
    </customSheetView>
    <customSheetView guid="{4B2269CA-46A7-4E10-B250-E10F4A588FFA}" scale="95" filter="1" showAutoFilter="1" hiddenColumns="1" topLeftCell="A207">
      <selection activeCell="J38" sqref="J38:J623"/>
      <pageMargins left="0.7" right="0.7" top="0.75" bottom="0.75" header="0.3" footer="0.3"/>
      <pageSetup orientation="portrait" r:id="rId3"/>
      <autoFilter ref="A1:V624" xr:uid="{759B5379-45B1-4CE9-BE77-868DC7D8543E}">
        <filterColumn colId="8">
          <filters blank="1">
            <filter val="?"/>
          </filters>
        </filterColumn>
        <filterColumn colId="9">
          <filters blank="1"/>
        </filterColumn>
        <filterColumn colId="12">
          <filters blank="1">
            <dateGroupItem year="2022" month="9" day="9" dateTimeGrouping="day"/>
          </filters>
        </filterColumn>
      </autoFilter>
    </customSheetView>
    <customSheetView guid="{637939CD-E3A1-4D16-A3D6-BA5222EA418B}" scale="92" showAutoFilter="1" hiddenColumns="1" topLeftCell="C1">
      <selection activeCell="C1" sqref="C1"/>
      <pageMargins left="0.7" right="0.7" top="0.75" bottom="0.75" header="0.3" footer="0.3"/>
      <pageSetup orientation="portrait" r:id="rId4"/>
      <autoFilter ref="A1:V623" xr:uid="{E586C985-1450-4B4E-8727-B2C0B5D3C7C0}"/>
    </customSheetView>
    <customSheetView guid="{ADC2C683-AEAF-4CC9-B5BC-4B7B350B545D}" scale="75" filter="1" showAutoFilter="1" hiddenColumns="1">
      <selection activeCell="H480" sqref="H480"/>
      <pageMargins left="0.7" right="0.7" top="0.75" bottom="0.75" header="0.3" footer="0.3"/>
      <pageSetup orientation="portrait" r:id="rId5"/>
      <autoFilter ref="A1:V623" xr:uid="{00275211-7936-4C30-A9BE-FD52E308795A}">
        <filterColumn colId="8">
          <filters blank="1"/>
        </filterColumn>
        <filterColumn colId="9">
          <filters>
            <filter val="Vinisha"/>
          </filters>
        </filterColumn>
      </autoFilter>
    </customSheetView>
    <customSheetView guid="{0E284557-D30A-4452-AA3B-2DD98A7F5D93}" scale="92" filter="1" showAutoFilter="1" hiddenColumns="1" topLeftCell="B1">
      <selection activeCell="C631" sqref="C631"/>
      <pageMargins left="0.7" right="0.7" top="0.75" bottom="0.75" header="0.3" footer="0.3"/>
      <pageSetup orientation="portrait" r:id="rId6"/>
      <autoFilter ref="A1:V623" xr:uid="{A4B52D09-6F37-4F66-A439-95447ADC91A6}">
        <filterColumn colId="8">
          <filters blank="1"/>
        </filterColumn>
        <filterColumn colId="9">
          <filters>
            <filter val="Arul"/>
            <filter val="Gopika"/>
          </filters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7"/>
      <autoFilter ref="A1:V624" xr:uid="{5619AC16-9D16-431F-8B81-100F5FC9523E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8"/>
      <autoFilter ref="A1:V623" xr:uid="{CF037D7D-D83F-47CD-98F0-655651ADE9C0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9"/>
      <autoFilter ref="A1:V623" xr:uid="{148E913A-340E-4BC1-8844-08F8BE35CE33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10"/>
      <autoFilter ref="A1:V623" xr:uid="{15E93721-D582-4B7A-9364-73A706F13E0B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5F40A1B4-D66A-4014-8CB7-BEA65665EBD0}" scale="92" filter="1" showAutoFilter="1" hiddenColumns="1">
      <selection activeCell="C627" sqref="C627"/>
      <pageMargins left="0.7" right="0.7" top="0.75" bottom="0.75" header="0.3" footer="0.3"/>
      <pageSetup orientation="portrait" r:id="rId11"/>
      <autoFilter ref="A1:V623" xr:uid="{B5B651A2-BEBE-4AB5-950E-276DA1FE4D2E}">
        <filterColumn colId="9">
          <filters>
            <filter val="Shwetha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12"/>
      <autoFilter ref="A1:V623" xr:uid="{20B724FB-BD67-4669-B1DE-E71E60B7C7D4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878F2AF2-9359-4231-8882-2D2BC53D5577}" scale="102" filter="1" showAutoFilter="1" hiddenColumns="1" topLeftCell="H1">
      <selection activeCell="R639" sqref="R639"/>
      <pageMargins left="0.7" right="0.7" top="0.75" bottom="0.75" header="0.3" footer="0.3"/>
      <pageSetup orientation="portrait" r:id="rId13"/>
      <autoFilter ref="A1:V623" xr:uid="{33A5B3D6-0AB3-4832-94D9-506B5A20D2B0}">
        <filterColumn colId="8">
          <filters blank="1"/>
        </filterColumn>
        <filterColumn colId="9">
          <filters>
            <filter val="Sindhura"/>
          </filters>
        </filterColumn>
      </autoFilter>
    </customSheetView>
    <customSheetView guid="{311E46D8-1A46-4E7A-9A8B-5BF978EF222A}" scale="62" filter="1" showAutoFilter="1" hiddenColumns="1">
      <selection activeCell="J627" sqref="J627"/>
      <pageMargins left="0.7" right="0.7" top="0.75" bottom="0.75" header="0.3" footer="0.3"/>
      <pageSetup orientation="portrait" r:id="rId14"/>
      <autoFilter ref="A1:V624" xr:uid="{F45120FD-9B88-462E-AB59-4811E5EB555F}">
        <filterColumn colId="21">
          <filters>
            <filter val="Platform Config and Board BOM"/>
          </filters>
        </filterColumn>
      </autoFilter>
    </customSheetView>
    <customSheetView guid="{B556A006-B09E-4BF3-BAAC-7914FDE21394}" filter="1" showAutoFilter="1" hiddenColumns="1" topLeftCell="C1">
      <selection activeCell="M552" sqref="M552"/>
      <pageMargins left="0.7" right="0.7" top="0.75" bottom="0.75" header="0.3" footer="0.3"/>
      <pageSetup orientation="portrait" r:id="rId15"/>
      <autoFilter ref="A1:V623" xr:uid="{FCE0938A-F995-4BA3-BC01-7E1937EFE980}">
        <filterColumn colId="9">
          <filters>
            <filter val="Divya"/>
          </filters>
        </filterColumn>
      </autoFilter>
    </customSheetView>
    <customSheetView guid="{2682F4B2-FE90-43FA-AE3C-A73C23A451A6}" scale="77" filter="1" showAutoFilter="1" hiddenColumns="1">
      <selection activeCell="B251" sqref="B251"/>
      <pageMargins left="0.7" right="0.7" top="0.75" bottom="0.75" header="0.3" footer="0.3"/>
      <pageSetup orientation="portrait" r:id="rId16"/>
      <autoFilter ref="A1:V623" xr:uid="{6BBE8B68-44E0-4B38-B6EE-CF00E5D6B676}">
        <filterColumn colId="8">
          <filters blank="1"/>
        </filterColumn>
        <filterColumn colId="9">
          <filters>
            <filter val="Bhanu"/>
          </filters>
        </filterColumn>
        <filterColumn colId="11">
          <filters blank="1">
            <filter val="debug"/>
          </filters>
        </filterColumn>
      </autoFilter>
    </customSheetView>
    <customSheetView guid="{E918F75E-0689-4737-8892-4BA5FF22256D}" scale="87" showPageBreaks="1" filter="1" showAutoFilter="1" hiddenColumns="1" topLeftCell="C1">
      <selection activeCell="J1" sqref="J1"/>
      <pageMargins left="0.7" right="0.7" top="0.75" bottom="0.75" header="0.3" footer="0.3"/>
      <pageSetup orientation="portrait" r:id="rId17"/>
      <autoFilter ref="A1:V623" xr:uid="{F2B11304-488F-4C75-A786-B0791C0D3EB0}">
        <filterColumn colId="9">
          <filters>
            <filter val="Priyanka"/>
          </filters>
        </filterColumn>
      </autoFilter>
    </customSheetView>
    <customSheetView guid="{1BF849E2-7B12-46CF-932A-6406C82FD35F}" scale="96" showAutoFilter="1" hiddenColumns="1">
      <selection activeCell="M294" sqref="M294"/>
      <pageMargins left="0.7" right="0.7" top="0.75" bottom="0.75" header="0.3" footer="0.3"/>
      <pageSetup orientation="portrait" r:id="rId18"/>
      <autoFilter ref="M292:M297" xr:uid="{337FDF82-AF48-4412-8E94-FD970B9ACF04}"/>
    </customSheetView>
    <customSheetView guid="{EECEBB57-22C1-4802-9E51-F8484C5B54CB}" scale="79" showPageBreaks="1" filter="1" showAutoFilter="1" hiddenColumns="1">
      <selection activeCell="C266" sqref="C266"/>
      <pageMargins left="0.7" right="0.7" top="0.75" bottom="0.75" header="0.3" footer="0.3"/>
      <pageSetup orientation="portrait" r:id="rId19"/>
      <autoFilter ref="A1:V623" xr:uid="{9D2E1A3F-1AFC-4FD4-85FD-50CE9098D89F}">
        <filterColumn colId="8">
          <filters blank="1"/>
        </filterColumn>
      </autoFilter>
    </customSheetView>
    <customSheetView guid="{5229D2ED-8920-475D-9940-762E8742FED3}" scale="70" filter="1" showAutoFilter="1" hiddenColumns="1">
      <selection activeCell="O367" sqref="O367"/>
      <pageMargins left="0.7" right="0.7" top="0.75" bottom="0.75" header="0.3" footer="0.3"/>
      <pageSetup orientation="portrait" r:id="rId20"/>
      <autoFilter ref="A1:V623" xr:uid="{A3798895-D862-49C0-A0AF-C5F10FAFA826}">
        <filterColumn colId="9">
          <filters>
            <filter val="Savitha"/>
          </filters>
        </filterColumn>
        <filterColumn colId="12">
          <filters>
            <dateGroupItem year="2022" month="9" day="13" dateTimeGrouping="day"/>
          </filters>
        </filterColumn>
        <filterColumn colId="14">
          <filters blank="1"/>
        </filterColumn>
      </autoFilter>
    </customSheetView>
  </customSheetViews>
  <conditionalFormatting sqref="A1:A439 A441:A1048576 Y1:Y1048576">
    <cfRule type="duplicateValues" dxfId="5" priority="6"/>
  </conditionalFormatting>
  <conditionalFormatting sqref="B648">
    <cfRule type="duplicateValues" dxfId="4" priority="5"/>
  </conditionalFormatting>
  <conditionalFormatting sqref="B686">
    <cfRule type="duplicateValues" dxfId="3" priority="4"/>
  </conditionalFormatting>
  <conditionalFormatting sqref="B718:B719">
    <cfRule type="duplicateValues" dxfId="2" priority="3"/>
  </conditionalFormatting>
  <conditionalFormatting sqref="B742">
    <cfRule type="duplicateValues" dxfId="1" priority="2"/>
  </conditionalFormatting>
  <conditionalFormatting sqref="A1:A1048576 Y1:Y1048576">
    <cfRule type="duplicateValues" dxfId="0" priority="11"/>
  </conditionalFormatting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C14" sqref="C14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13" t="s">
        <v>1973</v>
      </c>
      <c r="B1" s="14"/>
    </row>
    <row r="2" spans="1:2" x14ac:dyDescent="0.3">
      <c r="A2" s="15" t="s">
        <v>1974</v>
      </c>
      <c r="B2" s="16" t="s">
        <v>1975</v>
      </c>
    </row>
    <row r="3" spans="1:2" x14ac:dyDescent="0.3">
      <c r="A3" s="15" t="s">
        <v>1976</v>
      </c>
      <c r="B3" s="16" t="s">
        <v>1977</v>
      </c>
    </row>
    <row r="4" spans="1:2" x14ac:dyDescent="0.3">
      <c r="A4" s="15" t="s">
        <v>1978</v>
      </c>
      <c r="B4" s="17" t="s">
        <v>2036</v>
      </c>
    </row>
    <row r="5" spans="1:2" x14ac:dyDescent="0.3">
      <c r="A5" s="15" t="s">
        <v>1979</v>
      </c>
      <c r="B5" s="17"/>
    </row>
    <row r="6" spans="1:2" ht="16.2" x14ac:dyDescent="0.4">
      <c r="A6" s="15" t="s">
        <v>1980</v>
      </c>
      <c r="B6" s="30" t="s">
        <v>2035</v>
      </c>
    </row>
    <row r="7" spans="1:2" x14ac:dyDescent="0.3">
      <c r="A7" s="15" t="s">
        <v>1981</v>
      </c>
      <c r="B7" s="16"/>
    </row>
    <row r="8" spans="1:2" x14ac:dyDescent="0.3">
      <c r="A8" s="15" t="s">
        <v>1982</v>
      </c>
      <c r="B8" s="16"/>
    </row>
    <row r="9" spans="1:2" x14ac:dyDescent="0.3">
      <c r="A9" s="15" t="s">
        <v>1983</v>
      </c>
      <c r="B9" s="16"/>
    </row>
    <row r="10" spans="1:2" x14ac:dyDescent="0.3">
      <c r="A10" s="15" t="s">
        <v>1984</v>
      </c>
      <c r="B10" s="16" t="s">
        <v>2037</v>
      </c>
    </row>
  </sheetData>
  <customSheetViews>
    <customSheetView guid="{19F7D691-0C50-4408-89D1-30D1DAB4EBA8}">
      <selection activeCell="C14" sqref="C14"/>
      <pageMargins left="0.7" right="0.7" top="0.75" bottom="0.75" header="0.3" footer="0.3"/>
    </customSheetView>
    <customSheetView guid="{FDA3B1A3-2C76-4BC6-B707-CA925330FB51}">
      <selection activeCell="C14" sqref="C14"/>
      <pageMargins left="0.7" right="0.7" top="0.75" bottom="0.75" header="0.3" footer="0.3"/>
    </customSheetView>
    <customSheetView guid="{4B2269CA-46A7-4E10-B250-E10F4A588FFA}">
      <selection activeCell="C14" sqref="C14"/>
      <pageMargins left="0.7" right="0.7" top="0.75" bottom="0.75" header="0.3" footer="0.3"/>
    </customSheetView>
    <customSheetView guid="{637939CD-E3A1-4D16-A3D6-BA5222EA418B}">
      <selection activeCell="C14" sqref="C14"/>
      <pageMargins left="0.7" right="0.7" top="0.75" bottom="0.75" header="0.3" footer="0.3"/>
    </customSheetView>
    <customSheetView guid="{ADC2C683-AEAF-4CC9-B5BC-4B7B350B545D}">
      <selection activeCell="B8" sqref="B8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1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419AC5DD-8E1E-4649-85C5-173F6C63E882}">
      <pageMargins left="0.7" right="0.7" top="0.75" bottom="0.75" header="0.3" footer="0.3"/>
    </customSheetView>
    <customSheetView guid="{5F40A1B4-D66A-4014-8CB7-BEA65665EBD0}">
      <pageMargins left="0.7" right="0.7" top="0.75" bottom="0.75" header="0.3" footer="0.3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  <customSheetView guid="{B556A006-B09E-4BF3-BAAC-7914FDE21394}">
      <selection activeCell="C14" sqref="C14"/>
      <pageMargins left="0.7" right="0.7" top="0.75" bottom="0.75" header="0.3" footer="0.3"/>
    </customSheetView>
    <customSheetView guid="{2682F4B2-FE90-43FA-AE3C-A73C23A451A6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1BF849E2-7B12-46CF-932A-6406C82FD35F}">
      <selection activeCell="C14" sqref="C14"/>
      <pageMargins left="0.7" right="0.7" top="0.75" bottom="0.75" header="0.3" footer="0.3"/>
    </customSheetView>
    <customSheetView guid="{EECEBB57-22C1-4802-9E51-F8484C5B54CB}">
      <selection activeCell="C14" sqref="C14"/>
      <pageMargins left="0.7" right="0.7" top="0.75" bottom="0.75" header="0.3" footer="0.3"/>
    </customSheetView>
    <customSheetView guid="{5229D2ED-8920-475D-9940-762E8742FED3}">
      <selection activeCell="B18" sqref="B18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2022-12-14T12:11:23Z</dcterms:modified>
</cp:coreProperties>
</file>