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85.xml" ContentType="application/vnd.openxmlformats-officedocument.spreadsheetml.revisionLog+xml"/>
  <Override PartName="/xl/revisions/revisionLog89.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205.xml" ContentType="application/vnd.openxmlformats-officedocument.spreadsheetml.revisionLog+xml"/>
  <Override PartName="/xl/revisions/revisionLog12.xml" ContentType="application/vnd.openxmlformats-officedocument.spreadsheetml.revisionLog+xml"/>
  <Override PartName="/xl/revisions/revisionLog33.xml" ContentType="application/vnd.openxmlformats-officedocument.spreadsheetml.revisionLog+xml"/>
  <Override PartName="/xl/revisions/revisionLog54.xml" ContentType="application/vnd.openxmlformats-officedocument.spreadsheetml.revisionLog+xml"/>
  <Override PartName="/xl/revisions/revisionLog75.xml" ContentType="application/vnd.openxmlformats-officedocument.spreadsheetml.revisionLog+xml"/>
  <Override PartName="/xl/revisions/revisionLog100.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116.xml" ContentType="application/vnd.openxmlformats-officedocument.spreadsheetml.revisionLog+xml"/>
  <Override PartName="/xl/revisions/revisionLog2.xml" ContentType="application/vnd.openxmlformats-officedocument.spreadsheetml.revisionLog+xml"/>
  <Override PartName="/xl/revisions/revisionLog23.xml" ContentType="application/vnd.openxmlformats-officedocument.spreadsheetml.revisionLog+xml"/>
  <Override PartName="/xl/revisions/revisionLog188.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179.xml" ContentType="application/vnd.openxmlformats-officedocument.spreadsheetml.revisionLog+xml"/>
  <Override PartName="/xl/revisions/revisionLog193.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211.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95.xml" ContentType="application/vnd.openxmlformats-officedocument.spreadsheetml.revisionLog+xml"/>
  <Override PartName="/xl/revisions/revisionLog76.xml" ContentType="application/vnd.openxmlformats-officedocument.spreadsheetml.revisionLog+xml"/>
  <Override PartName="/xl/revisions/revisionLog90.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06.xml" ContentType="application/vnd.openxmlformats-officedocument.spreadsheetml.revisionLog+xml"/>
  <Override PartName="/xl/revisions/revisionLog206.xml" ContentType="application/vnd.openxmlformats-officedocument.spreadsheetml.revisionLog+xml"/>
  <Override PartName="/xl/revisions/revisionLog13.xml" ContentType="application/vnd.openxmlformats-officedocument.spreadsheetml.revisionLog+xml"/>
  <Override PartName="/xl/revisions/revisionLog197.xml" ContentType="application/vnd.openxmlformats-officedocument.spreadsheetml.revisionLog+xml"/>
  <Override PartName="/xl/revisions/revisionLog127.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201.xml" ContentType="application/vnd.openxmlformats-officedocument.spreadsheetml.revisionLog+xml"/>
  <Override PartName="/xl/revisions/revisionLog8.xml" ContentType="application/vnd.openxmlformats-officedocument.spreadsheetml.revisionLog+xml"/>
  <Override PartName="/xl/revisions/revisionLog29.xml" ContentType="application/vnd.openxmlformats-officedocument.spreadsheetml.revisionLog+xml"/>
  <Override PartName="/xl/revisions/revisionLog50.xml" ContentType="application/vnd.openxmlformats-officedocument.spreadsheetml.revisionLog+xml"/>
  <Override PartName="/xl/revisions/revisionLog71.xml" ContentType="application/vnd.openxmlformats-officedocument.spreadsheetml.revisionLog+xml"/>
  <Override PartName="/xl/revisions/revisionLog66.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96.xml" ContentType="application/vnd.openxmlformats-officedocument.spreadsheetml.revisionLog+xml"/>
  <Override PartName="/xl/revisions/revisionLog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189.xml" ContentType="application/vnd.openxmlformats-officedocument.spreadsheetml.revisionLog+xml"/>
  <Override PartName="/xl/revisions/revisionLog117.xml" ContentType="application/vnd.openxmlformats-officedocument.spreadsheetml.revisionLog+xml"/>
  <Override PartName="/xl/revisions/revisionLog138.xml" ContentType="application/vnd.openxmlformats-officedocument.spreadsheetml.revisionLog+xml"/>
  <Override PartName="/xl/revisions/revisionLog159.xml" ContentType="application/vnd.openxmlformats-officedocument.spreadsheetml.revisionLog+xml"/>
  <Override PartName="/xl/revisions/revisionLog180.xml" ContentType="application/vnd.openxmlformats-officedocument.spreadsheetml.revisionLog+xml"/>
  <Override PartName="/xl/revisions/revisionLog194.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212.xml" ContentType="application/vnd.openxmlformats-officedocument.spreadsheetml.revisionLog+xml"/>
  <Override PartName="/xl/revisions/revisionLog19.xml" ContentType="application/vnd.openxmlformats-officedocument.spreadsheetml.revisionLog+xml"/>
  <Override PartName="/xl/revisions/revisionLog40.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91.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86.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198.xml" ContentType="application/vnd.openxmlformats-officedocument.spreadsheetml.revisionLog+xml"/>
  <Override PartName="/xl/revisions/revisionLog107.xml" ContentType="application/vnd.openxmlformats-officedocument.spreadsheetml.revisionLog+xml"/>
  <Override PartName="/xl/revisions/revisionLog128.xml" ContentType="application/vnd.openxmlformats-officedocument.spreadsheetml.revisionLog+xml"/>
  <Override PartName="/xl/revisions/revisionLog149.xml" ContentType="application/vnd.openxmlformats-officedocument.spreadsheetml.revisionLog+xml"/>
  <Override PartName="/xl/revisions/revisionLog170.xml" ContentType="application/vnd.openxmlformats-officedocument.spreadsheetml.revisionLog+xml"/>
  <Override PartName="/xl/revisions/revisionLog207.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202.xml" ContentType="application/vnd.openxmlformats-officedocument.spreadsheetml.revisionLog+xml"/>
  <Override PartName="/xl/revisions/revisionLog9.xml" ContentType="application/vnd.openxmlformats-officedocument.spreadsheetml.revisionLog+xml"/>
  <Override PartName="/xl/revisions/revisionLog30.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144.xml" ContentType="application/vnd.openxmlformats-officedocument.spreadsheetml.revisionLog+xml"/>
  <Override PartName="/xl/revisions/revisionLog165.xml" ContentType="application/vnd.openxmlformats-officedocument.spreadsheetml.revisionLog+xml"/>
  <Override PartName="/xl/revisions/revisionLog97.xml" ContentType="application/vnd.openxmlformats-officedocument.spreadsheetml.revisionLog+xml"/>
  <Override PartName="/xl/revisions/revisionLog118.xml" ContentType="application/vnd.openxmlformats-officedocument.spreadsheetml.revisionLog+xml"/>
  <Override PartName="/xl/revisions/revisionLog139.xml" ContentType="application/vnd.openxmlformats-officedocument.spreadsheetml.revisionLog+xml"/>
  <Override PartName="/xl/revisions/revisionLog160.xml" ContentType="application/vnd.openxmlformats-officedocument.spreadsheetml.revisionLog+xml"/>
  <Override PartName="/xl/revisions/revisionLog181.xml" ContentType="application/vnd.openxmlformats-officedocument.spreadsheetml.revisionLog+xml"/>
  <Override PartName="/xl/revisions/revisionLog195.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176.xml" ContentType="application/vnd.openxmlformats-officedocument.spreadsheetml.revisionLog+xml"/>
  <Override PartName="/xl/revisions/revisionLog190.xml" ContentType="application/vnd.openxmlformats-officedocument.spreadsheetml.revisionLog+xml"/>
  <Override PartName="/xl/revisions/revisionLog213.xml" ContentType="application/vnd.openxmlformats-officedocument.spreadsheetml.revisionLog+xml"/>
  <Override PartName="/xl/revisions/revisionLog20.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78.xml" ContentType="application/vnd.openxmlformats-officedocument.spreadsheetml.revisionLog+xml"/>
  <Override PartName="/xl/revisions/revisionLog92.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155.xml" ContentType="application/vnd.openxmlformats-officedocument.spreadsheetml.revisionLog+xml"/>
  <Override PartName="/xl/revisions/revisionLog87.xml" ContentType="application/vnd.openxmlformats-officedocument.spreadsheetml.revisionLog+xml"/>
  <Override PartName="/xl/revisions/revisionLog108.xml" ContentType="application/vnd.openxmlformats-officedocument.spreadsheetml.revisionLog+xml"/>
  <Override PartName="/xl/revisions/revisionLog129.xml" ContentType="application/vnd.openxmlformats-officedocument.spreadsheetml.revisionLog+xml"/>
  <Override PartName="/xl/revisions/revisionLog150.xml" ContentType="application/vnd.openxmlformats-officedocument.spreadsheetml.revisionLog+xml"/>
  <Override PartName="/xl/revisions/revisionLog199.xml" ContentType="application/vnd.openxmlformats-officedocument.spreadsheetml.revisionLog+xml"/>
  <Override PartName="/xl/revisions/revisionLog208.xml" ContentType="application/vnd.openxmlformats-officedocument.spreadsheetml.revisionLog+xml"/>
  <Override PartName="/xl/revisions/revisionLog203.xml" ContentType="application/vnd.openxmlformats-officedocument.spreadsheetml.revisionLog+xml"/>
  <Override PartName="/xl/revisions/revisionLog15.xml" ContentType="application/vnd.openxmlformats-officedocument.spreadsheetml.revisionLog+xml"/>
  <Override PartName="/xl/revisions/revisionLog166.xml" ContentType="application/vnd.openxmlformats-officedocument.spreadsheetml.revisionLog+xml"/>
  <Override PartName="/xl/revisions/revisionLog171.xml" ContentType="application/vnd.openxmlformats-officedocument.spreadsheetml.revisionLog+xml"/>
  <Override PartName="/xl/revisions/revisionLog10.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47.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196.xml" ContentType="application/vnd.openxmlformats-officedocument.spreadsheetml.revisionLog+xml"/>
  <Override PartName="/xl/revisions/revisionLog68.xml" ContentType="application/vnd.openxmlformats-officedocument.spreadsheetml.revisionLog+xml"/>
  <Override PartName="/xl/revisions/revisionLog98.xml" ContentType="application/vnd.openxmlformats-officedocument.spreadsheetml.revisionLog+xml"/>
  <Override PartName="/xl/revisions/revisionLog103.xml" ContentType="application/vnd.openxmlformats-officedocument.spreadsheetml.revisionLog+xml"/>
  <Override PartName="/xl/revisions/revisionLog119.xml" ContentType="application/vnd.openxmlformats-officedocument.spreadsheetml.revisionLog+xml"/>
  <Override PartName="/xl/revisions/revisionLog124.xml" ContentType="application/vnd.openxmlformats-officedocument.spreadsheetml.revisionLog+xml"/>
  <Override PartName="/xl/revisions/revisionLog140.xml" ContentType="application/vnd.openxmlformats-officedocument.spreadsheetml.revisionLog+xml"/>
  <Override PartName="/xl/revisions/revisionLog145.xml" ContentType="application/vnd.openxmlformats-officedocument.spreadsheetml.revisionLog+xml"/>
  <Override PartName="/xl/revisions/revisionLog5.xml" ContentType="application/vnd.openxmlformats-officedocument.spreadsheetml.revisionLog+xml"/>
  <Override PartName="/xl/revisions/revisionLog156.xml" ContentType="application/vnd.openxmlformats-officedocument.spreadsheetml.revisionLog+xml"/>
  <Override PartName="/xl/revisions/revisionLog161.xml" ContentType="application/vnd.openxmlformats-officedocument.spreadsheetml.revisionLog+xml"/>
  <Override PartName="/xl/revisions/revisionLog177.xml" ContentType="application/vnd.openxmlformats-officedocument.spreadsheetml.revisionLog+xml"/>
  <Override PartName="/xl/revisions/revisionLog182.xml" ContentType="application/vnd.openxmlformats-officedocument.spreadsheetml.revisionLog+xml"/>
  <Override PartName="/xl/revisions/revisionLog191.xml" ContentType="application/vnd.openxmlformats-officedocument.spreadsheetml.revisionLog+xml"/>
  <Override PartName="/xl/revisions/revisionLog214.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37.xml" ContentType="application/vnd.openxmlformats-officedocument.spreadsheetml.revisionLog+xml"/>
  <Override PartName="/xl/revisions/revisionLog42.xml" ContentType="application/vnd.openxmlformats-officedocument.spreadsheetml.revisionLog+xml"/>
  <Override PartName="/xl/revisions/revisionLog63.xml" ContentType="application/vnd.openxmlformats-officedocument.spreadsheetml.revisionLog+xml"/>
  <Override PartName="/xl/revisions/revisionLog84.xml" ContentType="application/vnd.openxmlformats-officedocument.spreadsheetml.revisionLog+xml"/>
  <Override PartName="/xl/revisions/revisionLog186.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88.xml" ContentType="application/vnd.openxmlformats-officedocument.spreadsheetml.revisionLog+xml"/>
  <Override PartName="/xl/revisions/revisionLog93.xml" ContentType="application/vnd.openxmlformats-officedocument.spreadsheetml.revisionLog+xml"/>
  <Override PartName="/xl/revisions/revisionLog109.xml" ContentType="application/vnd.openxmlformats-officedocument.spreadsheetml.revisionLog+xml"/>
  <Override PartName="/xl/revisions/revisionLog114.xml" ContentType="application/vnd.openxmlformats-officedocument.spreadsheetml.revisionLog+xml"/>
  <Override PartName="/xl/revisions/revisionLog130.xml" ContentType="application/vnd.openxmlformats-officedocument.spreadsheetml.revisionLog+xml"/>
  <Override PartName="/xl/revisions/revisionLog135.xml" ContentType="application/vnd.openxmlformats-officedocument.spreadsheetml.revisionLog+xml"/>
  <Override PartName="/xl/revisions/revisionLog209.xml" ContentType="application/vnd.openxmlformats-officedocument.spreadsheetml.revisionLog+xml"/>
  <Override PartName="/xl/revisions/revisionLog146.xml" ContentType="application/vnd.openxmlformats-officedocument.spreadsheetml.revisionLog+xml"/>
  <Override PartName="/xl/revisions/revisionLog151.xml" ContentType="application/vnd.openxmlformats-officedocument.spreadsheetml.revisionLog+xml"/>
  <Override PartName="/xl/revisions/revisionLog167.xml" ContentType="application/vnd.openxmlformats-officedocument.spreadsheetml.revisionLog+xml"/>
  <Override PartName="/xl/revisions/revisionLog172.xml" ContentType="application/vnd.openxmlformats-officedocument.spreadsheetml.revisionLog+xml"/>
  <Override PartName="/xl/revisions/revisionLog204.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53.xml" ContentType="application/vnd.openxmlformats-officedocument.spreadsheetml.revisionLog+xml"/>
  <Override PartName="/xl/revisions/revisionLog74.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99.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20.xml" ContentType="application/vnd.openxmlformats-officedocument.spreadsheetml.revisionLog+xml"/>
  <Override PartName="/xl/revisions/revisionLog136.xml" ContentType="application/vnd.openxmlformats-officedocument.spreadsheetml.revisionLog+xml"/>
  <Override PartName="/xl/revisions/revisionLog141.xml" ContentType="application/vnd.openxmlformats-officedocument.spreadsheetml.revisionLog+xml"/>
  <Override PartName="/xl/revisions/revisionLog15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192.xml" ContentType="application/vnd.openxmlformats-officedocument.spreadsheetml.revisionLog+xml"/>
  <Override PartName="/xl/revisions/revisionLog1.xml" ContentType="application/vnd.openxmlformats-officedocument.spreadsheetml.revisionLog+xml"/>
  <Override PartName="/xl/revisions/revisionLog210.xml" ContentType="application/vnd.openxmlformats-officedocument.spreadsheetml.revisionLog+xml"/>
  <Override PartName="/xl/revisions/revisionLog22.xml" ContentType="application/vnd.openxmlformats-officedocument.spreadsheetml.revisionLog+xml"/>
  <Override PartName="/xl/revisions/revisionLog43.xml" ContentType="application/vnd.openxmlformats-officedocument.spreadsheetml.revisionLog+xml"/>
  <Override PartName="/xl/revisions/revisionLog64.xml" ContentType="application/vnd.openxmlformats-officedocument.spreadsheetml.revisionLog+xml"/>
  <Override PartName="/xl/revisions/revisionLog178.xml" ContentType="application/vnd.openxmlformats-officedocument.spreadsheetml.revisionLog+xml"/>
  <Override PartName="/xl/revisions/revisionLog187.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80.xml" ContentType="application/vnd.openxmlformats-officedocument.spreadsheetml.revisionLog+xml"/>
  <Override PartName="/xl/revisions/revisionLog94.xml" ContentType="application/vnd.openxmlformats-officedocument.spreadsheetml.revisionLog+xml"/>
  <Override PartName="/xl/revisions/revisionLog11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200.xml" ContentType="application/vnd.openxmlformats-officedocument.spreadsheetml.revisionLog+xml"/>
  <Override PartName="/xl/revisions/revisionLog168.xml" ContentType="application/vnd.openxmlformats-officedocument.spreadsheetml.revisionLog+xml"/>
  <Override PartName="/xl/revisions/revisionLog7.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70.xml" ContentType="application/vnd.openxmlformats-officedocument.spreadsheetml.revisionLog+xml"/>
  <Override PartName="/xl/revisions/revisionLog10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ADL\ADL-M\ADL-M IFWI Reports\"/>
    </mc:Choice>
  </mc:AlternateContent>
  <xr:revisionPtr revIDLastSave="0" documentId="13_ncr:81_{A1C14976-F55B-40A3-A33A-DCF9B7DE536C}" xr6:coauthVersionLast="47" xr6:coauthVersionMax="47" xr10:uidLastSave="{00000000-0000-0000-0000-000000000000}"/>
  <bookViews>
    <workbookView xWindow="-108" yWindow="-108" windowWidth="23256" windowHeight="12576" xr2:uid="{00000000-000D-0000-FFFF-FFFF00000000}"/>
  </bookViews>
  <sheets>
    <sheet name="ADL_M_LP5_CONS_BAT (1)" sheetId="1" r:id="rId1"/>
    <sheet name="Sheet1" sheetId="2" r:id="rId2"/>
  </sheets>
  <definedNames>
    <definedName name="_xlnm._FilterDatabase" localSheetId="0" hidden="1">'ADL_M_LP5_CONS_BAT (1)'!$A$1:$AO$286</definedName>
    <definedName name="Z_013F287A_A524_45B4_9386_2D4C91D66309_.wvu.FilterData" localSheetId="0" hidden="1">'ADL_M_LP5_CONS_BAT (1)'!$A$1:$AO$286</definedName>
    <definedName name="Z_052C8CB0_9335_4C6C_A3E8_E2733AAC1B00_.wvu.FilterData" localSheetId="0" hidden="1">'ADL_M_LP5_CONS_BAT (1)'!$A$1:$AO$286</definedName>
    <definedName name="Z_089E4A29_4FFC_44A7_A2CD_A6EB0F93D218_.wvu.FilterData" localSheetId="0" hidden="1">'ADL_M_LP5_CONS_BAT (1)'!$A$1:$AO$286</definedName>
    <definedName name="Z_1671F4F2_5F92_4A4B_B8F9_2B0EDF22F8A3_.wvu.FilterData" localSheetId="0" hidden="1">'ADL_M_LP5_CONS_BAT (1)'!$A$1:$AO$286</definedName>
    <definedName name="Z_1D978CD1_A7E6_4278_9231_E6B575AAAE0C_.wvu.FilterData" localSheetId="0" hidden="1">'ADL_M_LP5_CONS_BAT (1)'!$A$1:$AO$286</definedName>
    <definedName name="Z_2107B9A2_3AAA_4390_8295_2CFB81B13BA8_.wvu.FilterData" localSheetId="0" hidden="1">'ADL_M_LP5_CONS_BAT (1)'!$A$1:$AO$286</definedName>
    <definedName name="Z_2539312C_A41D_49B7_871B_77E18DFF1E7C_.wvu.FilterData" localSheetId="0" hidden="1">'ADL_M_LP5_CONS_BAT (1)'!$A$1:$AO$286</definedName>
    <definedName name="Z_287CB135_A546_4B2A_BDA2_FEF6DD332004_.wvu.FilterData" localSheetId="0" hidden="1">'ADL_M_LP5_CONS_BAT (1)'!$A$1:$AO$286</definedName>
    <definedName name="Z_2911BED9_A26C_470E_9A23_50E0E718D5C8_.wvu.FilterData" localSheetId="0" hidden="1">'ADL_M_LP5_CONS_BAT (1)'!$A$1:$AO$286</definedName>
    <definedName name="Z_296FE5DA_855F_4E82_B918_C318E1174005_.wvu.FilterData" localSheetId="0" hidden="1">'ADL_M_LP5_CONS_BAT (1)'!$A$1:$AO$286</definedName>
    <definedName name="Z_2A2054C2_EC59_4E80_AF0C_DF057EC88F56_.wvu.FilterData" localSheetId="0" hidden="1">'ADL_M_LP5_CONS_BAT (1)'!$A$1:$AO$286</definedName>
    <definedName name="Z_2A84D977_ABFD_4A11_BA2F_0F9B5576200F_.wvu.FilterData" localSheetId="0" hidden="1">'ADL_M_LP5_CONS_BAT (1)'!$A$1:$AO$286</definedName>
    <definedName name="Z_2D558A6E_F1D3_4088_8A6A_4F2CFC4E5B5A_.wvu.FilterData" localSheetId="0" hidden="1">'ADL_M_LP5_CONS_BAT (1)'!$A$1:$AO$286</definedName>
    <definedName name="Z_32B380A2_1E68_4B14_B50A_DE1097D959EC_.wvu.FilterData" localSheetId="0" hidden="1">'ADL_M_LP5_CONS_BAT (1)'!$A$1:$AO$286</definedName>
    <definedName name="Z_33512AFE_7E01_4132_8929_3E44E9AEBEAC_.wvu.FilterData" localSheetId="0" hidden="1">'ADL_M_LP5_CONS_BAT (1)'!$A$1:$AO$286</definedName>
    <definedName name="Z_37D0D89D_E0C8_48E9_9B43_908F866CF9CF_.wvu.FilterData" localSheetId="0" hidden="1">'ADL_M_LP5_CONS_BAT (1)'!$A$1:$AO$286</definedName>
    <definedName name="Z_48EC02CD_7398_4338_B4D0_AD45C24C009D_.wvu.FilterData" localSheetId="0" hidden="1">'ADL_M_LP5_CONS_BAT (1)'!$A$1:$AO$286</definedName>
    <definedName name="Z_4BB0ECC7_E4B6_4428_94D3_B9CE737E9DD1_.wvu.FilterData" localSheetId="0" hidden="1">'ADL_M_LP5_CONS_BAT (1)'!$A$1:$AO$286</definedName>
    <definedName name="Z_4BF1251F_4000_4994_8494_57C42D972649_.wvu.FilterData" localSheetId="0" hidden="1">'ADL_M_LP5_CONS_BAT (1)'!$A$1:$AO$286</definedName>
    <definedName name="Z_4CFAE672_E583_4866_9D6A_79FDA3C1205C_.wvu.FilterData" localSheetId="0" hidden="1">'ADL_M_LP5_CONS_BAT (1)'!$A$1:$AO$286</definedName>
    <definedName name="Z_4E9CDF1A_1B1A_40AC_8A76_C5EC628AD1CB_.wvu.FilterData" localSheetId="0" hidden="1">'ADL_M_LP5_CONS_BAT (1)'!$A$1:$AO$286</definedName>
    <definedName name="Z_5B9AF24B_5320_468C_9187_BA884142875F_.wvu.FilterData" localSheetId="0" hidden="1">'ADL_M_LP5_CONS_BAT (1)'!$A$1:$AO$286</definedName>
    <definedName name="Z_5FDCCD42_8E2F_41E2_AED9_C6190A5BAAF2_.wvu.FilterData" localSheetId="0" hidden="1">'ADL_M_LP5_CONS_BAT (1)'!$A$1:$AO$286</definedName>
    <definedName name="Z_644A57BA_21EC_4FC8_AC80_81D470BD815B_.wvu.FilterData" localSheetId="0" hidden="1">'ADL_M_LP5_CONS_BAT (1)'!$A$1:$AO$286</definedName>
    <definedName name="Z_6BC71451_7BBB_4F36_A791_A250048A19C5_.wvu.FilterData" localSheetId="0" hidden="1">'ADL_M_LP5_CONS_BAT (1)'!$A$1:$AO$286</definedName>
    <definedName name="Z_6F9008AA_B0B4_404F_AB2D_2C8AC4542E89_.wvu.FilterData" localSheetId="0" hidden="1">'ADL_M_LP5_CONS_BAT (1)'!$A$1:$AO$286</definedName>
    <definedName name="Z_71E3B7E8_C64A_47D8_B6CB_89F532F24EC8_.wvu.FilterData" localSheetId="0" hidden="1">'ADL_M_LP5_CONS_BAT (1)'!$A$1:$AO$286</definedName>
    <definedName name="Z_7266E9FB_BB94_40AD_B8DD_67AE9376B95F_.wvu.FilterData" localSheetId="0" hidden="1">'ADL_M_LP5_CONS_BAT (1)'!$A$1:$AO$286</definedName>
    <definedName name="Z_75EEA997_23CD_44A4_8D31_082446ECEF0F_.wvu.FilterData" localSheetId="0" hidden="1">'ADL_M_LP5_CONS_BAT (1)'!$A$1:$AO$286</definedName>
    <definedName name="Z_7778ED5D_8540_49CE_94BE_D286267F064A_.wvu.FilterData" localSheetId="0" hidden="1">'ADL_M_LP5_CONS_BAT (1)'!$A$1:$AO$286</definedName>
    <definedName name="Z_7BCF7321_84A5_4F2F_A93D_BD4E24F5A235_.wvu.FilterData" localSheetId="0" hidden="1">'ADL_M_LP5_CONS_BAT (1)'!$A$1:$AO$286</definedName>
    <definedName name="Z_7E110C05_DD15_49C3_BDAE_6FF7F832786B_.wvu.FilterData" localSheetId="0" hidden="1">'ADL_M_LP5_CONS_BAT (1)'!$A$1:$AO$286</definedName>
    <definedName name="Z_843FDC36_472D_410C_A35A_42D4DF34F88E_.wvu.FilterData" localSheetId="0" hidden="1">'ADL_M_LP5_CONS_BAT (1)'!$A$1:$AO$286</definedName>
    <definedName name="Z_88E2799D_C04A_40A9_93F2_3F69EE3B3AF2_.wvu.FilterData" localSheetId="0" hidden="1">'ADL_M_LP5_CONS_BAT (1)'!$A$1:$AO$286</definedName>
    <definedName name="Z_8C23E2EC_753D_4A99_9B54_3E7D31563A77_.wvu.FilterData" localSheetId="0" hidden="1">'ADL_M_LP5_CONS_BAT (1)'!$A$1:$AO$286</definedName>
    <definedName name="Z_8F271762_C892_4EEF_ADCD_40883B2E5E80_.wvu.FilterData" localSheetId="0" hidden="1">'ADL_M_LP5_CONS_BAT (1)'!$A$1:$AO$286</definedName>
    <definedName name="Z_912A30A1_29FD_44A6_A30C_C02B9E099CAB_.wvu.FilterData" localSheetId="0" hidden="1">'ADL_M_LP5_CONS_BAT (1)'!$A$1:$AO$286</definedName>
    <definedName name="Z_914CE8E8_EAD8_4FEE_8A7C_BCF92A97D40A_.wvu.FilterData" localSheetId="0" hidden="1">'ADL_M_LP5_CONS_BAT (1)'!$A$1:$AO$286</definedName>
    <definedName name="Z_942DCDA6_B1AD_4155_A390_8422D45BA6F8_.wvu.FilterData" localSheetId="0" hidden="1">'ADL_M_LP5_CONS_BAT (1)'!$A$1:$AO$286</definedName>
    <definedName name="Z_94C4937B_5DF8_498A_A94E_181D1A52987D_.wvu.FilterData" localSheetId="0" hidden="1">'ADL_M_LP5_CONS_BAT (1)'!$A$1:$AO$286</definedName>
    <definedName name="Z_99601630_0C1E_4B74_A4E2_A3A341B23806_.wvu.FilterData" localSheetId="0" hidden="1">'ADL_M_LP5_CONS_BAT (1)'!$A$1:$AO$286</definedName>
    <definedName name="Z_A17F3D72_B13D_4C5A_BAD5_5DD60714DFE0_.wvu.FilterData" localSheetId="0" hidden="1">'ADL_M_LP5_CONS_BAT (1)'!$A$1:$AO$286</definedName>
    <definedName name="Z_A1A42A73_CCD4_469B_8673_6DFC65CADF03_.wvu.FilterData" localSheetId="0" hidden="1">'ADL_M_LP5_CONS_BAT (1)'!$A$1:$AO$286</definedName>
    <definedName name="Z_AD165226_10ED_4A07_BE8D_177534B79A09_.wvu.FilterData" localSheetId="0" hidden="1">'ADL_M_LP5_CONS_BAT (1)'!$A$1:$AO$286</definedName>
    <definedName name="Z_B0B13D6D_1D2D_46DB_BA34_8C826941CF26_.wvu.FilterData" localSheetId="0" hidden="1">'ADL_M_LP5_CONS_BAT (1)'!$A$1:$AO$286</definedName>
    <definedName name="Z_B1508D9F_F3FF_4A01_9DF8_658D5F6E279F_.wvu.FilterData" localSheetId="0" hidden="1">'ADL_M_LP5_CONS_BAT (1)'!$A$1:$AO$286</definedName>
    <definedName name="Z_B1B713BC_627D_4B12_B529_26B63A4DD013_.wvu.FilterData" localSheetId="0" hidden="1">'ADL_M_LP5_CONS_BAT (1)'!$A$1:$AO$286</definedName>
    <definedName name="Z_B53D0422_B7DF_4940_9DA9_8656007BDF87_.wvu.FilterData" localSheetId="0" hidden="1">'ADL_M_LP5_CONS_BAT (1)'!$A$1:$AO$286</definedName>
    <definedName name="Z_B95F80F2_7466_4302_805D_674E00B03891_.wvu.FilterData" localSheetId="0" hidden="1">'ADL_M_LP5_CONS_BAT (1)'!$A$1:$AO$286</definedName>
    <definedName name="Z_BA28E78D_B7A9_450A_B78E_13B46E299FF2_.wvu.FilterData" localSheetId="0" hidden="1">'ADL_M_LP5_CONS_BAT (1)'!$A$1:$AO$286</definedName>
    <definedName name="Z_BBACFA06_1B63_45DA_A97B_76035BADD7F8_.wvu.FilterData" localSheetId="0" hidden="1">'ADL_M_LP5_CONS_BAT (1)'!$A$1:$AO$286</definedName>
    <definedName name="Z_BBDC2038_CB31_4D40_9F37_1921B70100D7_.wvu.FilterData" localSheetId="0" hidden="1">'ADL_M_LP5_CONS_BAT (1)'!$A$1:$AO$286</definedName>
    <definedName name="Z_C095051A_DAF9_42AD_AAF3_FAA1E367060D_.wvu.FilterData" localSheetId="0" hidden="1">'ADL_M_LP5_CONS_BAT (1)'!$A$1:$AO$286</definedName>
    <definedName name="Z_C09C1E1A_F024_4138_9682_7035509218E5_.wvu.FilterData" localSheetId="0" hidden="1">'ADL_M_LP5_CONS_BAT (1)'!$A$1:$AO$286</definedName>
    <definedName name="Z_C9449C0B_0651_4193_BD35_CA0B3FE1D37D_.wvu.FilterData" localSheetId="0" hidden="1">'ADL_M_LP5_CONS_BAT (1)'!$A$1:$AO$286</definedName>
    <definedName name="Z_CDE23880_CA62_4A12_AD22_AC8783BE719F_.wvu.FilterData" localSheetId="0" hidden="1">'ADL_M_LP5_CONS_BAT (1)'!$A$1:$AO$286</definedName>
    <definedName name="Z_CF5933F0_1023_4F89_8C27_8D8A6EE7A8F6_.wvu.FilterData" localSheetId="0" hidden="1">'ADL_M_LP5_CONS_BAT (1)'!$A$1:$AO$286</definedName>
    <definedName name="Z_D207F822_AF95_4596_ADC7_B1E66F6DE6FA_.wvu.FilterData" localSheetId="0" hidden="1">'ADL_M_LP5_CONS_BAT (1)'!$A$1:$AO$286</definedName>
    <definedName name="Z_DB3C6BC8_E765_4C40_A597_E260D710A395_.wvu.FilterData" localSheetId="0" hidden="1">'ADL_M_LP5_CONS_BAT (1)'!$A$1:$AO$286</definedName>
    <definedName name="Z_E00478AB_A697_473B_98CB_7DDDCC31F3AA_.wvu.Cols" localSheetId="0" hidden="1">'ADL_M_LP5_CONS_BAT (1)'!$S:$S</definedName>
    <definedName name="Z_E00478AB_A697_473B_98CB_7DDDCC31F3AA_.wvu.FilterData" localSheetId="0" hidden="1">'ADL_M_LP5_CONS_BAT (1)'!$A$1:$D$286</definedName>
    <definedName name="Z_E0E15759_43F7_49DE_8C7D_6BC37E42DC0A_.wvu.FilterData" localSheetId="0" hidden="1">'ADL_M_LP5_CONS_BAT (1)'!$A$1:$AO$286</definedName>
    <definedName name="Z_E1D88CB0_D3AE_4778_AA41_9D71FD1E60E2_.wvu.FilterData" localSheetId="0" hidden="1">'ADL_M_LP5_CONS_BAT (1)'!$A$1:$AO$286</definedName>
    <definedName name="Z_E37DC3C0_F936_4318_8C8A_D3F236063473_.wvu.FilterData" localSheetId="0" hidden="1">'ADL_M_LP5_CONS_BAT (1)'!$A$1:$AO$286</definedName>
    <definedName name="Z_E558CD47_27BE_4967_BAC6_36719FD4F220_.wvu.FilterData" localSheetId="0" hidden="1">'ADL_M_LP5_CONS_BAT (1)'!$A$1:$AO$286</definedName>
    <definedName name="Z_E8F1EF89_A923_417B_9B8D_9676D64C6677_.wvu.FilterData" localSheetId="0" hidden="1">'ADL_M_LP5_CONS_BAT (1)'!$A$1:$AO$286</definedName>
    <definedName name="Z_EE514A56_9DB8_4458_A712_141B97A2D106_.wvu.FilterData" localSheetId="0" hidden="1">'ADL_M_LP5_CONS_BAT (1)'!$A$1:$AO$286</definedName>
    <definedName name="Z_F12D96CB_ED34_4072_933D_8A47CBB46099_.wvu.FilterData" localSheetId="0" hidden="1">'ADL_M_LP5_CONS_BAT (1)'!$A$1:$AO$286</definedName>
    <definedName name="Z_F2510FDF_0E99_49B6_B617_FC4C8A365E6E_.wvu.FilterData" localSheetId="0" hidden="1">'ADL_M_LP5_CONS_BAT (1)'!$A$1:$AO$286</definedName>
    <definedName name="Z_F4972A5A_F993_48EE_98C3_61D97CDBC2AE_.wvu.FilterData" localSheetId="0" hidden="1">'ADL_M_LP5_CONS_BAT (1)'!$A$1:$AO$286</definedName>
    <definedName name="Z_FD585DF3_1D73_44A6_ADAF_2E99986A8E8F_.wvu.FilterData" localSheetId="0" hidden="1">'ADL_M_LP5_CONS_BAT (1)'!$A$1:$AO$286</definedName>
    <definedName name="Z_FF65DEA0_25C0_4106_8CAC_71DD952ECFB8_.wvu.FilterData" localSheetId="0" hidden="1">'ADL_M_LP5_CONS_BAT (1)'!$A$1:$AO$286</definedName>
    <definedName name="Z_FF932C3C_651B_4960_8330_716B4CFAE865_.wvu.FilterData" localSheetId="0" hidden="1">'ADL_M_LP5_CONS_BAT (1)'!$A$1:$AO$286</definedName>
  </definedNames>
  <calcPr calcId="191029"/>
  <customWorkbookViews>
    <customWorkbookView name="Agarwal, Naman - Personal View" guid="{7BCF7321-84A5-4F2F-A93D-BD4E24F5A235}" mergeInterval="0" personalView="1" maximized="1" xWindow="-9" yWindow="-9" windowWidth="1938" windowHeight="1048" activeSheetId="1"/>
    <customWorkbookView name="Sh, SahanaX - Personal View" guid="{4BB0ECC7-E4B6-4428-94D3-B9CE737E9DD1}" mergeInterval="0" personalView="1" maximized="1" xWindow="-11" yWindow="-11" windowWidth="1942" windowHeight="1042" activeSheetId="1"/>
    <customWorkbookView name="Prathap, NeethuX - Personal View" guid="{914CE8E8-EAD8-4FEE-8A7C-BCF92A97D40A}" mergeInterval="0" personalView="1" maximized="1" xWindow="-11" yWindow="-11" windowWidth="1942" windowHeight="1042" activeSheetId="1"/>
    <customWorkbookView name="Babu, RoshniX - Personal View" guid="{CDE23880-CA62-4A12-AD22-AC8783BE719F}" mergeInterval="0" personalView="1" maximized="1" xWindow="-11" yWindow="-11" windowWidth="1942" windowHeight="1042" activeSheetId="1"/>
    <customWorkbookView name="Tenginakai, MadhushreeX - Personal View" guid="{4CFAE672-E583-4866-9D6A-79FDA3C1205C}" mergeInterval="0" personalView="1" maximized="1" xWindow="-9" yWindow="-9" windowWidth="1938" windowHeight="1048" activeSheetId="1"/>
    <customWorkbookView name="G, PurushothamanX - Personal View" guid="{E558CD47-27BE-4967-BAC6-36719FD4F220}" mergeInterval="0" personalView="1" maximized="1" xWindow="-11" yWindow="-11" windowWidth="1942" windowHeight="1042" activeSheetId="1"/>
    <customWorkbookView name="Chandrashekar, SharathX - Personal View" guid="{BBACFA06-1B63-45DA-A97B-76035BADD7F8}" mergeInterval="0" personalView="1" maximized="1" xWindow="-9" yWindow="-9" windowWidth="1938" windowHeight="1048" activeSheetId="1"/>
    <customWorkbookView name="Reddy, AvuluriX Ajay Kumar - Personal View" guid="{C9449C0B-0651-4193-BD35-CA0B3FE1D37D}" mergeInterval="0" personalView="1" maximized="1" xWindow="-8" yWindow="-8" windowWidth="1936" windowHeight="1056" activeSheetId="1"/>
    <customWorkbookView name="Venkateswara Reddy, ThatireddyX - Personal View" guid="{1671F4F2-5F92-4A4B-B8F9-2B0EDF22F8A3}" mergeInterval="0" personalView="1" maximized="1" xWindow="-11" yWindow="-11" windowWidth="1942" windowHeight="1042" activeSheetId="1"/>
    <customWorkbookView name="Babulakshminarayan, AishwaryaX - Personal View" guid="{AD165226-10ED-4A07-BE8D-177534B79A09}" mergeInterval="0" personalView="1" maximized="1" xWindow="-9" yWindow="-9" windowWidth="1938" windowHeight="1048" activeSheetId="1"/>
    <customWorkbookView name="Nanjundaswamy, HarshithaX - Personal View" guid="{E00478AB-A697-473B-98CB-7DDDCC31F3AA}" mergeInterval="0" personalView="1" maximized="1" xWindow="-9" yWindow="-9" windowWidth="1938" windowHeight="1048" activeSheetId="1"/>
    <customWorkbookView name="Anil, AkhilaX S - Personal View" guid="{2A2054C2-EC59-4E80-AF0C-DF057EC88F56}" mergeInterval="0" personalView="1" maximized="1" xWindow="-11" yWindow="-11" windowWidth="1942" windowHeight="104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8" i="1" l="1"/>
  <c r="A111" i="1"/>
  <c r="A89" i="1"/>
  <c r="A161" i="1" l="1"/>
  <c r="A160" i="1"/>
  <c r="A199" i="1"/>
  <c r="A125" i="1"/>
  <c r="A179" i="1"/>
  <c r="A169" i="1"/>
  <c r="A116" i="1"/>
  <c r="A63" i="1"/>
  <c r="A206" i="1"/>
  <c r="A253" i="1"/>
  <c r="A231" i="1"/>
  <c r="A183" i="1"/>
  <c r="A158" i="1"/>
  <c r="A256" i="1"/>
  <c r="A241" i="1"/>
  <c r="A190" i="1"/>
  <c r="A101" i="1"/>
  <c r="A29" i="1"/>
  <c r="A210" i="1"/>
  <c r="A209" i="1"/>
  <c r="A95" i="1"/>
  <c r="A94" i="1"/>
  <c r="A18" i="1"/>
  <c r="A92" i="1"/>
  <c r="A91" i="1"/>
  <c r="A19" i="1"/>
  <c r="A58" i="1"/>
  <c r="A238" i="1"/>
  <c r="A229" i="1"/>
  <c r="A228" i="1"/>
  <c r="A227" i="1"/>
  <c r="A226" i="1"/>
  <c r="A222" i="1"/>
  <c r="A166" i="1"/>
  <c r="A8" i="1"/>
  <c r="A16" i="1"/>
  <c r="A17" i="1"/>
  <c r="A10" i="1"/>
  <c r="A102" i="1"/>
  <c r="A38" i="1"/>
  <c r="A172" i="1"/>
  <c r="A171" i="1"/>
  <c r="A150" i="1"/>
  <c r="A149" i="1"/>
  <c r="A148" i="1"/>
  <c r="A147" i="1"/>
  <c r="A121" i="1"/>
  <c r="A120" i="1"/>
  <c r="A118" i="1"/>
  <c r="A79" i="1"/>
  <c r="A78" i="1"/>
  <c r="A77" i="1"/>
  <c r="A75" i="1"/>
  <c r="A72" i="1"/>
  <c r="A71" i="1"/>
  <c r="A70" i="1"/>
  <c r="A69" i="1"/>
  <c r="A67" i="1"/>
  <c r="A65" i="1"/>
  <c r="A47" i="1"/>
  <c r="A196" i="1"/>
  <c r="A195" i="1"/>
  <c r="A182" i="1"/>
  <c r="A263" i="1"/>
  <c r="A221" i="1"/>
  <c r="A133" i="1"/>
  <c r="A131" i="1"/>
  <c r="A130" i="1"/>
  <c r="A126" i="1"/>
  <c r="A114" i="1"/>
  <c r="A113" i="1"/>
  <c r="A41" i="1"/>
  <c r="A40" i="1"/>
  <c r="A98" i="1"/>
  <c r="A12" i="1"/>
  <c r="A51" i="1"/>
  <c r="A68" i="1"/>
  <c r="A280" i="1"/>
  <c r="A279" i="1"/>
  <c r="A276" i="1"/>
  <c r="A274" i="1"/>
  <c r="A272" i="1"/>
  <c r="A271" i="1"/>
  <c r="A268" i="1"/>
  <c r="A267" i="1"/>
  <c r="A266" i="1"/>
  <c r="A264" i="1"/>
  <c r="A262" i="1"/>
  <c r="A260" i="1"/>
  <c r="A146" i="1"/>
  <c r="A145" i="1"/>
  <c r="A144" i="1"/>
  <c r="A143" i="1"/>
  <c r="A141" i="1"/>
  <c r="A140" i="1"/>
  <c r="A139" i="1"/>
  <c r="A138" i="1"/>
  <c r="A135" i="1"/>
  <c r="A134" i="1"/>
  <c r="A132" i="1"/>
  <c r="A129" i="1"/>
  <c r="A128" i="1"/>
  <c r="A124" i="1"/>
  <c r="A123" i="1"/>
  <c r="A122" i="1"/>
  <c r="A224" i="1"/>
  <c r="A207" i="1"/>
  <c r="A155" i="1" l="1"/>
  <c r="A2" i="1"/>
  <c r="A100" i="1"/>
  <c r="A168" i="1"/>
  <c r="A20" i="1"/>
  <c r="A25" i="1"/>
  <c r="A3" i="1"/>
  <c r="A163" i="1"/>
  <c r="A213" i="1"/>
  <c r="A60" i="1"/>
  <c r="A220" i="1"/>
  <c r="A23" i="1"/>
  <c r="A90" i="1"/>
  <c r="A35" i="1"/>
  <c r="A37" i="1"/>
  <c r="A36" i="1"/>
  <c r="A115" i="1"/>
  <c r="A185" i="1"/>
  <c r="A32" i="1"/>
  <c r="A33" i="1"/>
  <c r="A34" i="1"/>
  <c r="A110" i="1"/>
  <c r="A247" i="1"/>
  <c r="A248" i="1"/>
  <c r="A157" i="1"/>
  <c r="A283" i="1"/>
  <c r="A66" i="1"/>
  <c r="A46" i="1"/>
  <c r="A55" i="1"/>
  <c r="A5" i="1"/>
  <c r="A246" i="1"/>
  <c r="A244" i="1"/>
  <c r="A212" i="1"/>
  <c r="A152" i="1"/>
  <c r="A14" i="1"/>
  <c r="A15" i="1"/>
  <c r="A215" i="1"/>
  <c r="A136" i="1"/>
  <c r="A81" i="1"/>
  <c r="A82" i="1"/>
  <c r="A84" i="1"/>
  <c r="A85" i="1"/>
  <c r="A28" i="1"/>
  <c r="A278" i="1"/>
  <c r="A277" i="1"/>
  <c r="A275" i="1"/>
  <c r="A73" i="1"/>
  <c r="A74" i="1"/>
  <c r="A178" i="1"/>
  <c r="A252" i="1"/>
  <c r="A80" i="1"/>
  <c r="A181" i="1"/>
  <c r="A202" i="1"/>
  <c r="A203" i="1"/>
  <c r="A251" i="1"/>
  <c r="A180" i="1"/>
  <c r="A176" i="1"/>
  <c r="A109" i="1"/>
  <c r="A127" i="1"/>
  <c r="A99" i="1"/>
  <c r="A54" i="1"/>
  <c r="A52" i="1"/>
  <c r="A50" i="1"/>
  <c r="A97" i="1"/>
  <c r="A44" i="1"/>
  <c r="A93" i="1"/>
  <c r="A156" i="1"/>
  <c r="A245" i="1"/>
  <c r="A205" i="1"/>
  <c r="A204" i="1"/>
  <c r="A249" i="1"/>
  <c r="A217" i="1"/>
  <c r="A107" i="1"/>
  <c r="A159" i="1"/>
  <c r="A117" i="1"/>
  <c r="A119" i="1"/>
  <c r="A259" i="1"/>
  <c r="A258" i="1"/>
  <c r="A96" i="1"/>
  <c r="A257" i="1"/>
  <c r="A45" i="1"/>
  <c r="A167" i="1"/>
  <c r="A198" i="1"/>
  <c r="A197" i="1"/>
  <c r="A57" i="1"/>
  <c r="A225" i="1"/>
  <c r="A22" i="1"/>
  <c r="A137" i="1"/>
  <c r="A26" i="1"/>
  <c r="A219" i="1"/>
  <c r="A193" i="1"/>
  <c r="A39" i="1"/>
  <c r="A112" i="1"/>
  <c r="A153" i="1"/>
  <c r="A154" i="1"/>
  <c r="A42" i="1"/>
  <c r="A239" i="1"/>
  <c r="A240" i="1"/>
  <c r="A86" i="1"/>
  <c r="A88" i="1"/>
  <c r="A170" i="1"/>
  <c r="A230" i="1"/>
  <c r="A7" i="1"/>
  <c r="A200" i="1"/>
  <c r="A142" i="1"/>
  <c r="A265" i="1"/>
  <c r="A273" i="1"/>
  <c r="A188" i="1"/>
  <c r="A191" i="1"/>
  <c r="A59" i="1"/>
  <c r="A9" i="1"/>
  <c r="A282" i="1"/>
  <c r="A151" i="1"/>
  <c r="A43" i="1"/>
  <c r="A6" i="1"/>
  <c r="A53" i="1"/>
  <c r="A201" i="1"/>
  <c r="A186" i="1"/>
  <c r="A61" i="1"/>
  <c r="A62" i="1"/>
  <c r="A64" i="1"/>
  <c r="A208" i="1"/>
  <c r="A261" i="1"/>
  <c r="A83" i="1"/>
  <c r="A270" i="1"/>
  <c r="A177" i="1"/>
  <c r="A31" i="1"/>
  <c r="A281" i="1"/>
  <c r="A192" i="1"/>
  <c r="A211" i="1"/>
  <c r="A87" i="1"/>
  <c r="A11" i="1"/>
  <c r="A232" i="1"/>
  <c r="A233" i="1"/>
  <c r="A234" i="1"/>
  <c r="A235" i="1"/>
  <c r="A236" i="1"/>
  <c r="A237" i="1"/>
  <c r="A223" i="1"/>
  <c r="A13" i="1"/>
  <c r="A187" i="1"/>
  <c r="A184" i="1"/>
  <c r="A27" i="1"/>
  <c r="A189" i="1"/>
  <c r="A30" i="1"/>
  <c r="A218" i="1"/>
  <c r="A24" i="1"/>
  <c r="A21" i="1"/>
  <c r="A56" i="1"/>
  <c r="A106" i="1"/>
  <c r="A254" i="1"/>
  <c r="A255" i="1"/>
  <c r="A48" i="1"/>
  <c r="A250" i="1"/>
  <c r="A214" i="1"/>
  <c r="A105" i="1"/>
  <c r="A4" i="1"/>
  <c r="A49" i="1"/>
  <c r="A242" i="1"/>
  <c r="A269" i="1"/>
  <c r="A104" i="1"/>
  <c r="A174" i="1"/>
  <c r="A103" i="1"/>
  <c r="A173" i="1"/>
  <c r="A243" i="1"/>
  <c r="A175" i="1"/>
  <c r="A194" i="1"/>
  <c r="A162" i="1"/>
  <c r="A284" i="1"/>
  <c r="A286" i="1"/>
  <c r="A285" i="1"/>
  <c r="A76" i="1"/>
  <c r="A165" i="1"/>
  <c r="A216" i="1"/>
  <c r="A164" i="1"/>
</calcChain>
</file>

<file path=xl/sharedStrings.xml><?xml version="1.0" encoding="utf-8"?>
<sst xmlns="http://schemas.openxmlformats.org/spreadsheetml/2006/main" count="8961" uniqueCount="2205">
  <si>
    <t>status</t>
  </si>
  <si>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</si>
  <si>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</si>
  <si>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</si>
  <si>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</si>
  <si>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</si>
  <si>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</si>
  <si>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</si>
  <si>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</si>
  <si>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</si>
  <si>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</si>
  <si>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</si>
  <si>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</si>
  <si>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</si>
  <si>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</si>
  <si>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</si>
  <si>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</si>
  <si>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</si>
  <si>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</si>
  <si>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</si>
  <si>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</si>
  <si>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</si>
  <si>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</si>
  <si>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</si>
  <si>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</si>
  <si>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</si>
  <si>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</si>
  <si>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</si>
  <si>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</si>
  <si>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</si>
  <si>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</si>
  <si>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</si>
  <si>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</si>
  <si>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</si>
  <si>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</si>
  <si>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</si>
  <si>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ISH(Integrated sensor hub) functionality for BOM1 configuration</t>
  </si>
  <si>
    <t>open</t>
  </si>
  <si>
    <t>sumith2x</t>
  </si>
  <si>
    <t>common</t>
  </si>
  <si>
    <t>Ingredient</t>
  </si>
  <si>
    <t>Not Evaluated</t>
  </si>
  <si>
    <t>Intel Confidential</t>
  </si>
  <si>
    <t>bios.platform</t>
  </si>
  <si>
    <t>CSS-IVE-145506</t>
  </si>
  <si>
    <t>Touch &amp; Sensing</t>
  </si>
  <si>
    <t>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81_19H2_RS6_POE,TGL_H81_19H2_RS6_PreAlpha,TGL_Simics_VP_RS4_PSS0.8,TGL_Simics_VP_RS4_PSS1.0 ,TGL_Simics_VP_RS4_PSS1.1,TGL_Simics_VP_RS5_PSS1.1,TGL_U42_RS4_PV,TGL_UY42_PO,TGL_Y42_RS4_PV,ADL-S_ADP-S_UDIMM_DDR5_1DPC_PV,ADL-S_ADP-S_UDIMM_DDR5_2DPC_Alpha,ADL-S_ADP-S_UDIMM_DDR5_2DPC_Beta,ADL-S_ADP-S_UDIMM_DDR5_2DPC_POE,ADL-S_ADP-S_UDIMM_DDR5_2DPC_PreAlpha,ADL-S_ADP-S_UDIMM_DDR5_2DPC_PV,ADL-S_Simics_PSS0.8,ADL-S_Simics_PSS1.0,ADL-S_Simics_PSS1.1,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ADL-S_HFPGA_PSS0.8,ADL-S_HFPGA_PSS1.0,ADL-S_HFPGA_PSS1.1,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</si>
  <si>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ISH</t>
  </si>
  <si>
    <t>Consumer,Corporate_vPro</t>
  </si>
  <si>
    <t>windows.cobalt.client</t>
  </si>
  <si>
    <t>TBD</t>
  </si>
  <si>
    <t>Client-IFWI</t>
  </si>
  <si>
    <t>3-medium</t>
  </si>
  <si>
    <t>ifwi.alderlake,ifwi.meteorlake,ifwi.raptorlake,ifwi.tigerlake</t>
  </si>
  <si>
    <t>product</t>
  </si>
  <si>
    <t>open.test_update_phase</t>
  </si>
  <si>
    <t>Medium</t>
  </si>
  <si>
    <t>L2 Mandatory-BAT,L3 Extended-BAT-FV</t>
  </si>
  <si>
    <t>Functional</t>
  </si>
  <si>
    <t>Sensor Viewer</t>
  </si>
  <si>
    <t>Set of sensors relating to BOM1 configuration should get enumerated and functional in Sensor Viewer Application. </t>
  </si>
  <si>
    <t>ADL-S_Delta2,UTR_SYNC,ADL_N_MASTER,MTL_HFPGA_Audio,RPL_S_MASTER,RPL_S_BackwardComp,MTL_P_MASTER,MTL_M_MASTER,ADL-S_4SDC2,ADL_N_5SGC1,ADL_N_4SDC1,ADL_N_3SDC1,ADL_N_2SDC1,ADL_N_2SDC3,RPL_S_MASTER,RPL-S_3SDC1,RPL-Px_5SGC1,RPL-P_5SGC1,RPL-S_3SDC1,ADL-S_4SDC2,ADL-M_5SGC1,ADL_M_TS,IFWI_SYNC,ADL_SBGA_5GC,ADL-M_2SDC2,MTL-M_4SDC1,MTL-M_4SDC2</t>
  </si>
  <si>
    <t>Verify S4 wake using power button in DC /AC only mode</t>
  </si>
  <si>
    <t>complete</t>
  </si>
  <si>
    <t>msalaudx</t>
  </si>
  <si>
    <t>Automatable</t>
  </si>
  <si>
    <t>bios.cpu_pm</t>
  </si>
  <si>
    <t>CSS-IVE-130060</t>
  </si>
  <si>
    <t>Embedded controller and Power sources</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</si>
  <si>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ICL_U42_RS6_PV,ICL_UN42_KC_PV_RS6,ICL_Y42_RS6_PV,ICL_YN42_RS6_PV,JSLP_POR_20H1_Alpha,JSLP_POR_20H1_PowerOn,JSLP_POR_20H1_PreAlpha,JSLP_POR_20H2_Beta,JSLP_POR_20H2_PV,JSLP_TestChip_19H1_PreAlpha,KBL_H42_PV,KBL_U21_PV,KBL_U22_PV,KBL_U23e_PV,KBL_Y22_PV,KBLR_Y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</si>
  <si>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Power Btn/HID,Real Battery Management,S-states</t>
  </si>
  <si>
    <t>BC-RQTBC-10586,
BC-RQTBC-12867,
BC-RQTBC-13286,
BC-RQTBCTL-1208
BC-RQTBC-16798
JSLP: 2203202897 , 2203202923</t>
  </si>
  <si>
    <t>Consumer,Corporate_vPro,Slim</t>
  </si>
  <si>
    <t>System should enter Hibernation (S4)  when Power Button is pressed and should resume back when power button is pressed again </t>
  </si>
  <si>
    <t>1-showstopper</t>
  </si>
  <si>
    <t>ifwi.alderlake,ifwi.jasperlake,ifwi.meteorlake</t>
  </si>
  <si>
    <t>ifwi.alderlake,ifwi.jasperlake</t>
  </si>
  <si>
    <t>complete.ready_for_production</t>
  </si>
  <si>
    <t>Low</t>
  </si>
  <si>
    <t>L2 Mandatory-BAT</t>
  </si>
  <si>
    <t>na</t>
  </si>
  <si>
    <t xml:space="preserve">Intention of the test case is to verify below requirement.
	When the power button is pressed, EC FW shall assert PWRBTN# signal to PCH
</t>
  </si>
  <si>
    <t>EC-FV,EC-GPIO,EC-SX,EC-REVIEW,CFL-PRDtoTC-Mapping,ICL_BAT_NEW,BIOS_EXT_BAT,InProdATMS1.0_03March2018,ECVAL-EXBAT-2018,PSE 1.0,EC-BAT-automation,OBC-ICL-PCH-GPIO-HwBtns/LEDs/Switchs,OBC-TGL-PCH-GPIO-HwBtns/LEDs/Switchs,GLK_ATMS1.0_Automated_TCs,KBLR_ATMS1.0_Automated_TCs,CML_EC_BAT,IFWI_TEST_SUITE,ADL/RKL/JSL,MTL_Test_Suite,IFWI_SYNC,ADL_N_IFWI,IFWI_COMMON_PREOS,ADLMLP4x,ADL-M_5SGC1,ADL_SBGA_5GC,,ADL-P_Sanity_GC1_IFWI_New</t>
  </si>
  <si>
    <t>Verify Lid Switch open/close functionality at S3 state - test</t>
  </si>
  <si>
    <t>bios.pch</t>
  </si>
  <si>
    <t>CSS-IVE-130062</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</si>
  <si>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</si>
  <si>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S-states,Virtual Lid</t>
  </si>
  <si>
    <t>BC-RQTBC-10585,BC-RQTBC-12866,BC-RQTBC-13285,BC-RQTBCTL-1207
2201759457
BC-RQTBC-16797 
JSLP: 2203202870</t>
  </si>
  <si>
    <t>System should enter sleep (S3) when Lid Switch is "Closed" and resumes when lid switch is Opened</t>
  </si>
  <si>
    <t>Intention of the test case is to verify below requirement.
1)While the system is in S0, when  the lid switch is closed, EC FW shall notify the state change to OS.
2)While the system is in S3, when the lid switch is opened, EC FW shall wake the system</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</si>
  <si>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2,ADL_SBGA_5GC,ADL_P_GC1_NA</t>
  </si>
  <si>
    <t>Verify Lid Switch Action can put system to S4 and Lid Switch Action can not wake system from S4</t>
  </si>
  <si>
    <t>CSS-IVE-130064</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</si>
  <si>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</si>
  <si>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</si>
  <si>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</si>
  <si>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Intention of the test case is to verify below scenario.
Lid Switch  action puts SUT into Hibernate state (S4) and  lid action should not wake SUT from S4 state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</si>
  <si>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</si>
  <si>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</si>
  <si>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</si>
  <si>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</si>
  <si>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</si>
  <si>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</si>
  <si>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</si>
  <si>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</si>
  <si>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ifwi.alderlake,ifwi.jasperlake,ifwi.lunarlake,ifwi.meteorlake,ifwi.raptorlake</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</si>
  <si>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</si>
  <si>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</si>
  <si>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t>
  </si>
  <si>
    <t>Verify Press power button can act as a wake source for S4 and S3 states</t>
  </si>
  <si>
    <t>CSS-IVE-130074</t>
  </si>
  <si>
    <t>ADL-S_ADP-S_SODIMM_DDR5_1DPC_Alpha,ADL-S_ADP-S_UDIMM_DDR5_1DPC_PreAlpha,CFL_KBPH_S62_RS3_PV,CFL_KBPH_S82_RS6_PV ,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owerOn,JSLP_POR_20H1_PreAlpha,JSLP_POR_20H2_Beta,JSLP_POR_20H2_PV,JSLP_TestChip_19H1_PreAlpha,KBL_H42_PV,KBL_S22_PV,KBL_S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</si>
  <si>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t>
  </si>
  <si>
    <t>BC-RQTBC-10586,BC-RQTBC-12867,BC-RQTBC-13286
TGL HSD ID: 220194438
BC-RQTBC-16798
TGL,JSL,RKL : 220662934 , 2203202477
ADL,MTL : 2205167043 , 2205168301</t>
  </si>
  <si>
    <t>System should enter Hibernation (S4)  when Power Button is pressed and should resume back when power button is pressed again
System should enter sleep (S3)  when Power Button is pressed and should resume back when power button is pressed again</t>
  </si>
  <si>
    <t>ifwi.alderlake,ifwi.jasperlake,ifwi.meteorlake,ifwi.rocketlake</t>
  </si>
  <si>
    <t>ifwi.alderlake,ifwi.jasperlake,ifwi.rocketlake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</si>
  <si>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TCD only applicable till IFWI MTL PSS milestone
</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</si>
  <si>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_SBGA_5GC,LNL_M_IFWI_PSS,ADL-S_Post-Si_In_Production,MTL-M/P_Pre-Si_In_Production</t>
  </si>
  <si>
    <t>Verify Power Button press can shutdown and power up the system</t>
  </si>
  <si>
    <t>CSS-IVE-130076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</si>
  <si>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owerOn,JSLP_POR_20H1_PreAlpha,JSLP_POR_20H2_Beta,JSLP_POR_20H2_PV,JSLP_TestChip_19H1_PreAlpha,KBL_H42_PV,KBL_S22_PV,KBL_S42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</si>
  <si>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BC-RQTBC-2858, BC-RQTBC-1965
TGL HSD ID: 1405574809
BC-RQTBC-16798
RKL: 2203202529, 2203202897, 2203202923,1405574809
ADL : 2205191784 , 2205179961</t>
  </si>
  <si>
    <t>SUT should Shut Down when Power Button is pressed and power up power button is pressed again</t>
  </si>
  <si>
    <t>ifwi.alderlake,ifwi.jasperlake,ifwi.meteorlake,ifwi.raptorlake,ifwi.rocketlake</t>
  </si>
  <si>
    <t>Intention of the test case is to verify power button press for shutdown</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</si>
  <si>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RPL-P_3SDC3,RPL-P_2SDC4,RPL-P_PNP_GC,RPL-Px_4SDC1,RPL-Px_3SDC2,LNL_M_IFWI_PSS,ADL-P_Sanity_GC1_IFWI_New,ADL-P_Sanity_GC2_IFWI_New,ADL-S_Post-Si_In_Production,MTL-M/P_Pre-Si_In_Production,ADL-S_Post-Si_In_Production</t>
  </si>
  <si>
    <t>Verify SUT shutdown (S5) when the Power Button is held during POWER_ON_TIME with only AC plugged-in</t>
  </si>
  <si>
    <t>CSS-IVE-130086</t>
  </si>
  <si>
    <t>ADL-S_ADP-S_SODIMM_DDR5_1DPC_Alpha,ADL-S_ADP-S_UDIMM_DDR5_1DPC_PreAlpha,ICL_U42_RS6_PV,ICL_UN42_KC_PV_RS6,ICL_Y42_RS6_PV,ICL_YN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</si>
  <si>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IceLake-FR-32458
RKL: 1209574579
ADL, JSLP: 2205193101</t>
  </si>
  <si>
    <t>System should always END UP in OFF (Shutdown) when the user holds down the power button while POWER_ON_TIME</t>
  </si>
  <si>
    <t>Intention of the test case is to verify below requirement.
System shall END UP in OFF (Shutdown) when the user holds down the power button while POWER_ON_TIME and no battery is present and an AC Charger is plugged-inNote: TCD applicable till MTL PSS milestone.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</si>
  <si>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LNL_M_IFWI_PSS,ADL-S_Post-Si_In_Production</t>
  </si>
  <si>
    <t>Verify system wakes from CMS / S0i3 state successfully via Lid action</t>
  </si>
  <si>
    <t>rohith2x</t>
  </si>
  <si>
    <t>fw.ifwi.pmc</t>
  </si>
  <si>
    <t>CSS-IVE-130097</t>
  </si>
  <si>
    <t>Power Management</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</si>
  <si>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reAlpha,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</si>
  <si>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Standby),S0ix-states,Virtual Lid</t>
  </si>
  <si>
    <t>BC-RQTBC-10599,BC-RQTBC-10593,BC-RQTBC-10594,BC-RQTBC-10595,BC-RQTBC-10596,BC-RQTBC-12802,BC-RQTBC-13257,
BC-RQTBC-14023,BC-RQTBC-13977,BC-RQTBC-15310,BC-RQTBC-15308,BC-RQTBC-15311 BC-RQTBCLF-699 BC-RQTBCLF-696 
BC-RQTBCTL-1217 
TGL: 220662957
JSL: BC-RQTBC-16810</t>
  </si>
  <si>
    <t>windows.20h2_vibranium.x64</t>
  </si>
  <si>
    <t>reddyv5x</t>
  </si>
  <si>
    <t>System should successfully wake from CMS / S0i3 state via Lid action
 </t>
  </si>
  <si>
    <t>ifwi.alderlake,ifwi.jasperlake,ifwi.lunarlake,ifwi.meteorlake</t>
  </si>
  <si>
    <t>Intention of the testcase is to verify system wakes from CMS / S0i3 state successfully via Lid action
When system is in CMS / S0i3 state, EC FW shall detect the following events and notify OS to wake the system from CMS / S0i3
 </t>
  </si>
  <si>
    <t>EC-GPIO,EC-SX,EC-REVIEW,CFL-PRDtoTC-Mapping,EC-SANITY,ICL_BAT_NEW,BIOS_EXT_BAT,InProdATMS1.0_03March2018,ECVAL-EXBAT-2018,PSE 1.0,OBC-CNL-PTF-PMC-PM-s0ix,OBC-CFL-PTF-PMC-PM-S0ix,OBC-ICL-PTF-PMC-PM-S0ix,OBC-TGL-PTF-PMC-PM-S0ix,CML_EC_BAT,TGL_Arch_review,TGL_NEW_BAT,IFWI_TEST_SUITE,ADL/RKL/JSL,Desktop_NA,COMMON_QRC_BAT,ADL_Arch_Phase_!,MTL_Test_Suite,IFWI_SYNC,IFWI_FOC_BAT,ADL_N_IFWI,IFWI_COMMON_PREOS,ADLMLP4x,ADL-P_5SGC1,ADL-P_5SGC2,ADL-M_5SGC1,ADL_SBGA_5GC,ADL_SBGA_3SDC1</t>
  </si>
  <si>
    <t>Verify "Slide to shutdown" option does not come up on UI on resuming from CMS / S0i3</t>
  </si>
  <si>
    <t>CSS-IVE-130103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</si>
  <si>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</si>
  <si>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</si>
  <si>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</si>
  <si>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</si>
  <si>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ifwi.alderlake,ifwi.jasperlake,ifwi.lunarlake,ifwi.meteorlake,ifwi.raptorlake,ifwi.rocketlake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</si>
  <si>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</si>
  <si>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IFWI_TEST_SUITE,ADL/RKL/JSL,MTL_Test_Suite,IFWI_SYNC,ADL_N_IFWI,IFWI_COMMON_PREOS,ADLMLP4x,ADL-P_5SGC1,ADL-P_5SGC2,RPL_S_MASTER,ADL-M_5SGC1,ADL_SBGA_5GC,ADL_SBGA_3SDC1</t>
  </si>
  <si>
    <t>Verify Type-C Connector reversibility - USB only devices</t>
  </si>
  <si>
    <t>Cannot be automated since connector needs to be reversed during second iteration</t>
  </si>
  <si>
    <t>athirarx</t>
  </si>
  <si>
    <t>fw.ifwi.dekelPhy,fw.ifwi.iom,fw.ifwi.nphy,fw.ifwi.pmc,fw.ifwi.sam,fw.ifwi.sphy,fw.ifwi.tbt</t>
  </si>
  <si>
    <t>CSS-IVE-130107</t>
  </si>
  <si>
    <t>TCSS</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</si>
  <si>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</si>
  <si>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</si>
  <si>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</si>
  <si>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TYPE-C should support connector reversibility, connected device should be functional in both direction without any issue</t>
  </si>
  <si>
    <t>2-high</t>
  </si>
  <si>
    <t>Verify connector reversibility is possible in TYPE-C and verify the functionality of the device connected to TYPE-C port in both direction</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</si>
  <si>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RPL-S_4SDC1,CQN_DASHBOARD,ADL-P_5SGC1,ADL-P_5SGC2,MTL_P_MASTER,MTL_M_MASTER,MTL_S_MASTER,ADL-M_2SDC2,ADL-M_3SDC1,ADL-P_4SDC2,ADL_N_PO_Phase2,RPL-Px_5SGC1,RPL-P_5SGC1,RPL-P_4SDC1,RPL-P_2SDC3,ADL_N_REV0,ADL-N_REV1,MTL_IFWI_BAT,MTL_HFPGA_TCSS,RPL-SBGA_5SC,RPL-S_5SGC1,RPL-S_3SDC1,RPL-S_3SDC2,RPL-S_2SDC1,RPL-S_2SDC2,RPL-S_2SDC3,MTL_IFWI_PSS_BLOCK,RPL-S_4SDC2,RPL-S_2SDC4,RPL-S_2SDC7,MTL_IFWI_IAC_IOM,MTL_IFWI_CBV_TBT,MTL_IFWI_CBV_EC,MTL_IFWI_CBV_IOM</t>
  </si>
  <si>
    <t>Validate Type-C USB3.2 gen1 Host Mode functionality - after G3 and Warm reboot cycles</t>
  </si>
  <si>
    <t>CSS-IVE-130109</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</si>
  <si>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owerOn,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HFPGA_RS3_PSS1.1,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</si>
  <si>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EC-Lite,TBT_IOMMU,TBT_PD_EC_NA,TCSS,USB3.1,USB-TypeC</t>
  </si>
  <si>
    <t>BC-RQTBC-13080
BC-RQTBC-13336 
LKF PSS UCIS Coverage: IceLake-UCIS-4268, IceLake-UCIS-4265, IceLake-UCIS-4281 ,4_335-UCIS-2980
 LKF PRD Coverage: BC-RQTBCLF-412
RKL Coverage ID :2203201383,2203202518,2203203016,2203202802,2203202480,2201966228
ADL: 2205445428,2205443393 , 2206545068</t>
  </si>
  <si>
    <t>Type-C capable pen(USB3.1 Pendrive) device should functionally work when it connected to TYPE-C port post G3 and reboot cycles</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</si>
  <si>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</si>
  <si>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ADL_PSS_1.0,IFWI_TEST_SUITE,RKL_Native_PO,ADL/RKL/JSL,ADL_P_PSS_1.05,CML_H_ADP_S_PO,Phase_3,MTL_Test_Suite,IFWI_SYNC,ADLMLP4x,IFWI_FOC_BAT,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t>
  </si>
  <si>
    <t>Verify USB-Keyboards functionality connected on Type-C port in Pre-OS and Post OS environment</t>
  </si>
  <si>
    <t>CSS-IVE-130111</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</si>
  <si>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</si>
  <si>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</si>
  <si>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RKL:1209951317</t>
  </si>
  <si>
    <t xml:space="preserve">USB Keyboard connected to Type-C port should function properly in Pre-OS and Post OS environment </t>
  </si>
  <si>
    <t xml:space="preserve">USB-Keyboard connected to Type-C port should work in Pre-OS and Post OS environment </t>
  </si>
  <si>
    <t>KBL_NON_ULT,GLK-FW-PO,EC-BAT,EC-TYPEC,ICL-ArchReview-PostSi,InProdATMS1.0_03March2018,LKF_PO_Phase1,PSE 1.0,EC-PD-NA,TGL_ERB_PO,OBC-CNL-PCH-XDCI-USBC_USB_Keyboard,OBC-CFL-PCH-XDCI-USBC_USB_Keyboard,OBC-LKF-CPU-TCSS-USBC_USB_Keyboard,OBC-ICL-CPU-iTCSS-TCSS-USB_Keyboard,OBC-TGL-CPU-iTCSS-TCSS-USB_Keyboard,GLK_ATMS1.0_Automated_TCs,LKF_ROW_BIOS,ADL_PSS_1.0,IFWI_TEST_SUITE,ADL/RKL/JSL,ADL_P_PSS_1.05,COMMON_QRC_BAT,MTL_Test_Suite,IFWI_SYNC,ADLMLP4x,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5SGC1,RPL-S_4SDC1,RPL-S_4SDC2,RPL-S_3SDC1,RPL-S_2SDC1,RPL-S_2SDC2,RPL-S_2SDC3,RPL-S_2SDC4,ADL_SBGA_5GC,ADL-S_Post-Si_In_Production</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</si>
  <si>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</si>
  <si>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</si>
  <si>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</si>
  <si>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</si>
  <si>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</si>
  <si>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</si>
  <si>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Test case intended to verify TYPE-C docking station basic functionality </t>
  </si>
  <si>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S_4SD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MTL_IFWI_PSS_EXTENDED,CQN_DASHBOARD,MTL_P_MASTER,MTL_M_MASTER,MTL_S_MASTER,ADL-M_2SDC2,ADL_N_PO_Phase2,ADL_N_REV0,ADL-N_REV1,MTL_HFPGA_TCSS,RPL-SBGA_5SC,RPL-S_5SGC1,RPL-S_3SDC1,RPL-S_3SDC2,RPL-S_2SDC1,RPL-S_2SDC2,RPL-S_2SDC3,RPL-S_4SDC2,RPL-S_2SDC4,RPL-S_2SDC7,LNL_M_IFWI_PSS,MTL_IFWI_QAC,MTL_IFWI_IAC_PMC_SOC_IOE,MTL_IFWI_IAC_IOM,MTL_IFWI_CBV_TBT,MTL_IFWI_CBV_EC,MTL_IFWI_CBV_IOM</t>
  </si>
  <si>
    <t>Verify Type-C Connector reversibility functionality for Display over Type-C port</t>
  </si>
  <si>
    <t>bios.platform,bios.sa,fw.ifwi.dekelPhy,fw.ifwi.iom,fw.ifwi.nphy,fw.ifwi.pmc,fw.ifwi.sam,fw.ifwi.sphy,fw.ifwi.tbt</t>
  </si>
  <si>
    <t>CSS-IVE-130121</t>
  </si>
  <si>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</si>
  <si>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Panels,TBT_IOMMU,TBT_PD_EC_NA,TCSS,USB-TypeC</t>
  </si>
  <si>
    <t>BC-RQTBC-13080
BC-RQTBC-13305
CNL-UCIS-7728
BC-RQTBC-13961
BC-RQTBC-12460
BC-RQTBC-13336 LKF PSS UCIS Coverage: IceLake-UCIS-4280,4_335-UCIS-2994
ICL PRD Coverage: BC-RQTBC-14628 BC-RQTBC-13819 
TGL PRD Coverage: BC-RQTBCTL-445
1504409626
RKL:1209951306 
ADL : 2205446182</t>
  </si>
  <si>
    <t>Type-C Connector reversibility functionality for Display over Type-C port should function without any issue and resolution should not change when flip cable</t>
  </si>
  <si>
    <t>bios.meteorlake,ifwi.alderlake,ifwi.jasperlake,ifwi.meteorlake,ifwi.raptorlake,ifwi.rocketlake</t>
  </si>
  <si>
    <t>bios.meteorlake,ifwi.alderlake,ifwi.jasperlake,ifwi.rocketlake</t>
  </si>
  <si>
    <t>This test case to Verify Type-C Connector reversibility functionality for Display over Type-C port</t>
  </si>
  <si>
    <t>EC-TYPEC,TCSS-TBT-P1,GLK-IFWI-SI,ICL-ArchReview-PostSi,UDL2.0_ATMS2.0,LKF_PO_Phase3,LKF_PO_New_P3,EC-PD-NA,OBC-CNL-PCH-XDCI-USBC_Display_DP,OBC-CFL-PCH-XDCI-USBC_Display_DP,OBC-LKF-CPU-TCSS-USBC_Display_DP,OBC-ICL-CPU-iTCSS-TCSS-Display_DP,OBC-TGL-CPU-iTCSS-TCSS-Display_DP,CML_BIOS_SPL,TGL_BIOS_PO_P2,Bios_DMA,TGL_IFWI_PO_P2,CML_TBT_Security_BIOS,CML_DG1_Delta,IFWI_TEST_SUITE,ADL/RKL/JSL,COMMON_QRC_BAT,MTL_Test_Suite,MTL_PSS_0.8,MTL_PSS_1.0IFWI_SYNC,ADLMLP4x,ADL_N_IFWI,IFWI_COMMON_PREOS,ADL-P_5SGC1,ADL-P_5SGC2,RPL_S_MASTER,ADL-M_5SGC1,ADL-M_4SDC1,ADL-M_3SDC1,ADL-M_3SDC2,ADL-M_3SDC3,ADL-M_2SDC1,RPL-Px_5SGC1,RPL-Px_3SDC1,MTL_N_MASTER,MTL_S_MASTER,MTL_M_MASTER,MTL_P_MASTER,RPL-P_5SGC1,RPL-P_5SGC2,RPL-P_4SDC1,RPL-P_3SDC2,RPL-P_2SDC3,RPL-S_ 5SGC1,RPL-S_4SDC1,ADL_SBGA_5GC,ADL-S_ 5SGC_1DPC,ADL-S_2SDC7,ADL-S_4SDC1,MTL_PSS_1.0_BLOCK,MTL_IFWI_PSS_BLOCK</t>
  </si>
  <si>
    <t>Validate digital audio functionality over Type-C port</t>
  </si>
  <si>
    <t>CSS-IVE-130133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</si>
  <si>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</si>
  <si>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</si>
  <si>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:2203201383,2203202518,2203203016,2203202802,2203202480,1209951194 
ADL: 2205445428</t>
  </si>
  <si>
    <t>Digital audio functionality via Type-C port should be functional without any issue</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</si>
  <si>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</si>
  <si>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IFWI_TEST_SUITE,ADL/RKL/JSL,MTL_Test_Suite,IFWI_SYNC,ADLMLP4x,IFWI_FOC_BAT,ADL_N_IFWI,MTL_IFWI_PSS_EXTENDED,IFWI_COMMON_PREOS,ADL-P_5SGC1,ADL-P_5SGC2,RPL_S_MASTER,ADL-M_5SGC1,ADL-M_4SDC1,ADL-M_3SDC1,ADL-M_3SDC2,ADL-M_3SDC3,ADL-M_2SDC1,RPL-Px_5SGC1,RPL-Px_3SDC1,RPL-P_5SGC1,RPL-P_5SGC2,RPL-P_4SDC1,RPL-P_3SDC2,RPL-P_2SDC3,RPL-S_ 5SGC1,RPL-S_4SDC1,ADL_SBGA_5GC,MTL_PSS_1.0_BLOCK</t>
  </si>
  <si>
    <t>Verify SUT boots to OS with battery supply as the only power source</t>
  </si>
  <si>
    <t>CSS-IVE-130148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</si>
  <si>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TestChip_19H1_PowerOn,JSLP_TestChip_19H1_PreAlpha,KBL_U21_PV,KBLR_Y_PV,LKF_A0_RS4_Alpha,LKF_A0_RS4_POE,LKF_B0_RS4_Beta,LKF_B0_RS4_PO,LKF_B0_RS4_PV ,LKF_Bx_ROW_19H1_Alpha,LKF_Bx_ROW_19H2_Beta,LKF_Bx_ROW_19H2_PV,LKF_Bx_ROW_20H1_PV,TGL_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ADL-P_ADP-LP_LP5_PreAlpha,ADL-P_ADP-LP_L4X_PreAlpha,ADL-M_ADP-M_LP5_20H1_PreAlpha,ADL-M_ADP-M_LP5_21H1_PreAlpha,ADL-P_ADP-LP_DDR4_PreAlpha,ADL-P_ADP-LP_DDR5_PreAlpha</t>
  </si>
  <si>
    <t>BIOS-Boot-Flows,Power Btn/HID,Real Battery Management,USB PD</t>
  </si>
  <si>
    <t>BC-RQTBC-2820
BC-RQTBC-13980 
BC-RQTBCLF-252
BC-RQTBC-16762
RKL, JSLP : 2203202826</t>
  </si>
  <si>
    <t>SUT boots to OS with battery supply as the only power source and check if the battery is charging up to 95%</t>
  </si>
  <si>
    <t>SUT boots to OS battery supply as only power source. After booting, Windows should work properly(i.e. does not hang after boot and resets during boot)</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</si>
  <si>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ADLMLP4x,ADL-P_5SGC2,ADL-M_5SGC1,ADL_SBGA_5GC</t>
  </si>
  <si>
    <t>Verify that ALS and brightness control should work properly on AC Power</t>
  </si>
  <si>
    <t>fw.ifwi.ish</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</si>
  <si>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</si>
  <si>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</si>
  <si>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</si>
  <si>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</si>
  <si>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ifwi.alderlake,ifwi.lunarlake,ifwi.meteorlake,ifwi.raptorlake,ifwi.rocketlake</t>
  </si>
  <si>
    <t>ifwi.alderlake,ifwi.meteorlake,ifwi.raptorlake,ifwi.rocketlake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</si>
  <si>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</si>
  <si>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t>
  </si>
  <si>
    <t>Verify display for all connected pannels (HDMI, eDP, DP, MIPI, Onboard TypeC)</t>
  </si>
  <si>
    <t>vchenthx</t>
  </si>
  <si>
    <t>fw.ifwi.unknown</t>
  </si>
  <si>
    <t>CSS-IVE-130215</t>
  </si>
  <si>
    <t>Display, Graphics, Video and Audio</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</si>
  <si>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</si>
  <si>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</si>
  <si>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</si>
  <si>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vkanandx</t>
  </si>
  <si>
    <t>Display enumeration and display should come up for all supported panels.</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</si>
  <si>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</si>
  <si>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</si>
  <si>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5SGC1,RPL-P_4SDC1,RPL-P_3SDC2,RPL-P_3SDC3,RPL-P_2SDC4,RPL-P_PNP_GC,RPL-S_ 5SGC1,RPL-S_4SDC1,RPL-S_3SDC2,RPL-S_3SDC1,RPL-S_2SDC1,RPL-S_2SDC2,RPL-S_2SDC3,MTL_IFWI_BAT,ADL_SBGA_5GC,RPL-S_2SDC7,ADL-M_Sanity_IFWI_New,ADL_SBGA_3DC1,ADL_SBGA_3DC2,ADL_SBGA_3DC3,ADL_SBGA_3DC4,ADL_SBGA_3SDC1,MTL-M_5SGC1,MTL-M_4SDC1,MTL-M_4SDC2,MTL-M_3SDC3,MTL-M_2SDC4,MTL-M_2SDC5,MTL-M_2SDC6</t>
  </si>
  <si>
    <t>Verify FHD USB camera is functioning properly for capturing images &amp; video</t>
  </si>
  <si>
    <t>fw.ifwi.bios</t>
  </si>
  <si>
    <t>CSS-IVE-130244</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</si>
  <si>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JSLP_Win10x_PreAlpha,JSLP_Win10x_PV,JSLP_Win10x_Alpha,JSLP_Win10x_Beta,ADL-P_ADP-LP_LP5_PreAlpha,ADL-P_ADP-LP_L4X_PreAlpha,ADL-M_ADP-M_LP5_20H1_PreAlpha,ADL-M_ADP-M_LP5_21H1_PreAlpha,ADL-P_ADP-LP_DDR4_PreAlpha,ADL-P_ADP-LP_DDR5_PreAlpha</t>
  </si>
  <si>
    <t>USB-Camera</t>
  </si>
  <si>
    <t>IceLake-UCIS-1115(UCIS Rev2.4/2.6)
TGL HSD ES ID:220195255</t>
  </si>
  <si>
    <t>Ensure that front Camera functionality of capturing of video\photo files work properly without any issue.</t>
  </si>
  <si>
    <t>Intention of the testcase is to check FHD Camera device functionality.</t>
  </si>
  <si>
    <t>GLK-FW-PO,GLK-IFWI-SI,LKF_PO_Phase2,UDL2.0_ATMS2.0,LKF_PO_New_P3,RKL_S_PO_Phase3_IFWI,RKL_POE,RKL_U_PO_Phase3_IFWI,IFWI_TEST_SUITE,RKL_Native_PO,RKL_Xcomp_PO,ADL/RKL/JSL,COMMON_QRC_BAT,Phase_3,MTL_Test_Suite,IFWI_SYNC,ADL_N_IFWI,IFWI_COMMON_PREOS,ADLMLP4x,ADL-P_5SGC2,RPL_S_MASTER,ADL-P_2SDC5,ADL-P_3SDC5,RPL-Px_5SGC1,RPL-Px_4SDC1,RPL-P_5SGC1,RPL-P_2SDC4,RPL-P_3SDC2,RPL-P_2SDC4,RPL-S_ 5SGC1,RPL-S_4SDC1,RPL-S_3SDC2,RPL-S_3SDC1,RPL-S_2SDC1,RPL-S_2SDC2,RPL-S_2SDC3,ADL_SBGA_5GC,ADL-M_5SGC1,ADL-M_3SDC1,ADL-M_3SDC2,ADL-M_2SDC1,ADL-M_2SDC2,RPL-P_3SDC3,RPL-P_PNP_GC,RPL-S_2SDC7,ADL_SBGA_3DC1,ADL_SBGA_3DC2,ADL_SBGA_3DC3,ADL_SBGA_3DC4,ADL_SBGA_3SDC1,MTL-M_5SGC1</t>
  </si>
  <si>
    <t>Verification of resolution for 8K display panel in Post OS</t>
  </si>
  <si>
    <t>CSS-IVE-130271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</si>
  <si>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ADL-P_ADP-LP_LP5_PreAlpha,ADL-P_ADP-LP_L4X_PreAlpha,ADL-M_ADP-M_LP5_20H1_PreAlpha,ADL-M_ADP-M_LP5_21H1_PreAlpha,ADL-P_ADP-LP_DDR4_PreAlpha,ADL-P_ADP-LP_DDR5_PreAlpha</t>
  </si>
  <si>
    <t>Display Panels</t>
  </si>
  <si>
    <t>BC-RQTBC-14500
BC-RQTBCTL-558
RKL: 2203203070
JSLP: 2203203070</t>
  </si>
  <si>
    <t>Test Pass, if 8K resolution(7680x4320) observed at OS.</t>
  </si>
  <si>
    <t>ifwi.alderlake,ifwi.arrowlake,ifwi.lunarlake,ifwi.meteorlake,ifwi.raptorlake</t>
  </si>
  <si>
    <t>ifwi.alderlake</t>
  </si>
  <si>
    <t>To verify 8K resolution in Post OS</t>
  </si>
  <si>
    <t>ICL_BAT_NEW,ICL-ArchReview-PostSi,ICL_RFR,TGL_NEW,BIOS_EXT_BAT,UDL2.0_ATMS2.0,OBC-ICL-GPU-DDI-Display-DP,OBC-TGL-GPU-DDI-Display-DP,IFWI_TEST_SUITE,ADL/RKL/JSL,COMMON_QRC_BAT,MTL_Test_Suite,IFWI_SYNC,IFWI_COMMON_PREOS,ADLMLP4x,ADL-P_5SGC1,ADL-P_5SGC2,RPL-S_5SGC1,RPL-S_3SDC2,RPL-S_2SDC2,RPL-S_2SDC3,ADL_SBGA_5GC,ADL-M_5SGC1,ADL-M_3SDC1,ADL-M_3SDC2,ADL-M_2SDC1,ADL-M_2SDC2,RPL-P_5SGC1,RPL-P_4SDC1,RPL-P_3SDC2,RPL-P_2SDC4,RPL-P_3SDC3,RPL-P_PNP_GC,RPL-P_3SDC3,RPL-P_PNP_GC,RPL-S_2SDC7,ADL_SBGA_3DC1,ADL_SBGA_3DC2,ADL_SBGA_3DC3,ADL_SBGA_3DC4,ADL_SBGA_3SDC1</t>
  </si>
  <si>
    <t>Verify the Dual Display functionality (onboard eDP+DP) in OS pre and post Sx cycle</t>
  </si>
  <si>
    <t>fw.ifwi.bios,fw.ifwi.pmc</t>
  </si>
  <si>
    <t>CSS-IVE-130273</t>
  </si>
  <si>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</si>
  <si>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Panels,S-states</t>
  </si>
  <si>
    <t>BC-RQTBC-373
IceLake-UCIS-395
IceLake-UCIS-1780
BC-RQTBC-15960
TGL HSD ES ID:220195078
JSLP: 2202557346,1607196182</t>
  </si>
  <si>
    <t>Dual Display funtionality should work on both eDP and DP Pre and Post Sx cycle</t>
  </si>
  <si>
    <t>Integration</t>
  </si>
  <si>
    <t>Intention of the testcase is to verify the Dual Display functionality (onboard eDP+DP) pre and post Sx cycle</t>
  </si>
  <si>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RPL-S_ 5SGC1,RPL-S_4SDC1,RPL-S_3SDC2,RPL-S_3SDC1,RPL-S_2SDC1,RPL-S_2SDC2,RPL-S_2SDC3,ADL_SBGA_5GC,ADL_SBGA_3DC1,ADL_SBGA_3DC2,ADL_SBGA_3DC3,ADL_SBGA_3DC4,ADL-M_5SGC1,ADL-M_3SDC1,ADL-M_3SDC2,ADL-M_2SDC1,ADL-M_2SDC2,RPL-P_5SGC1,RPL-P_4SDC1,RPL-P_3SDC2,RPL-P_2SDC4,RPL-P_3SDC3,RPL-P_PNP_GC,RPL-P_3SDC3,RPL-P_PNP_GC,RPL-S_2SDC7,ADL_SBGA_3SDC1,MTL-M_5SGC1,MTL-M_4SDC1,MTL-M_4SDC2,MTL-M_3SDC3,MTL-M_2SDC4,MTL-M_2SDC5,MTL-M_2SDC6,MTL_IFWI_CBV_PMC</t>
  </si>
  <si>
    <t>Verify IPU Enable/Disable Capability in BIOS</t>
  </si>
  <si>
    <t>CSS-IVE-130279</t>
  </si>
  <si>
    <t>ICL_U42_RS6_PV,ICL_Y42_RS6_PV,JSLP_POR_20H1_Alpha,JSLP_POR_20H1_PowerOn,JSLP_POR_20H1_PreAlpha,JSLP_POR_20H2_Beta,JSLP_POR_20H2_PV,JSLP_PSS_0.8_19H1_REV2,JSLP_PSS_1.0_19H1_REV2,JSLP_PSS_1.1_19H1_REV2,TGL_ H81_RS4_Alpha,TGL_ H81_RS4_Beta,TGL_ H81_RS4_PV,TGL_Simics_VP_RS2_PSS1.0,TGL_Simics_VP_RS2_PSS1.1,TGL_Simics_VP_RS4_PSS0.8,TGL_Simics_VP_RS4_PSS1.0 ,TGL_Simics_VP_RS4_PSS1.1,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JSLP_Win10x_PreAlpha,JSLP_Win10x_PV,JSLP_Win10x_Alpha,JSLP_Win10x_Beta,ADL-P_ADP-LP_LP5_PreAlpha,ADL-P_ADP-LP_L4X_PreAlpha,ADL-M_ADP-M_LP5_20H1_PreAlpha,ADL-M_ADP-M_LP5_21H1_PreAlpha,ADL-P_ADP-LP_DDR4_PreAlpha,ADL-P_ADP-LP_DDR5_PreAlpha</t>
  </si>
  <si>
    <t>Camera - 2D imaging (integrated and discrete ISP)</t>
  </si>
  <si>
    <t>BC-RQTBC-14486
BC-RQTBCTL-548
JSLP: 2203203118, 1607196276</t>
  </si>
  <si>
    <t>After disabling IPU setup option and PCI config read to 0/5/0 should be 0xffff</t>
  </si>
  <si>
    <t>ifwi.alderlake,ifwi.arrowlake,ifwi.jasperlake,ifwi.lunarlake,ifwi.meteorlake,ifwi.raptorlake</t>
  </si>
  <si>
    <t>Check for BIOS option to Enable/ Disable for IPU</t>
  </si>
  <si>
    <t>ICL-ArchReview-PostSi,UDL2.0_ATMS2.0,OBC-ICL-CPU-IPU-Camera-MIPI,OBC-TGL-CPU-IPU-Camera-MIPI,TGL_BIOS_PO_P2,TGL_NEW_BAT,IFWI_TEST_SUITE,ADL/RKL/JSL,COMMON_QRC_BAT,MTL_Test_Suite,IFWI_SYNC,ADL_N_IFWI,IFWI_COMMON_PREOS,ADLMLP4x,ADL-P_5SGC1,ADL-M_5SGC1,RPL-Px_5SGC1,RPL-Px_4SDC1,RPL-P_5SGC1,RPL-P_3SDC2,RPL-P_2SDC4,ADL-M_5SGC1,ADL-M_3SDC1,ADL-M_3SDC2,ADL-M_2SDC1,ADL-M_2SDC2,RPL-P_3SDC3,RPL-P_PNP_GC,ADL-P_Sanity_GC1_IFWI_New,ADL-P_Sanity_GC2_IFWI_New</t>
  </si>
  <si>
    <t>Verify Audio Play back on USB-Headset</t>
  </si>
  <si>
    <t>common,emulation.ip,fpga.hybrid,silicon,simulation.ip</t>
  </si>
  <si>
    <t>bios.pch,fw.ifwi.bios</t>
  </si>
  <si>
    <t>CSS-IVE-130283</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</si>
  <si>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reAlpha,JSLP_POR_20H2_Beta,JSLP_POR_20H2_PV,JSLP_TestChip_19H1_PreAlpha,KBLR_Y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UY42_PO,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</si>
  <si>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t>
  </si>
  <si>
    <t>TGL HSD ES ID 220194372
TGL HSD ES ID 220195234
JSL PRD Coverage  : BC-RQTBC-16194, BC-RQTBC-16196
ADL: 1408256996 FR: 1406985488
RKL : 1209950183</t>
  </si>
  <si>
    <t>Ensure that the audio file plays in headphones without any issue</t>
  </si>
  <si>
    <t>bios.lunarlake,ifwi.alderlake,ifwi.jasperlake,ifwi.lunarlake,ifwi.meteorlake,ifwi.raptorlake,ifwi.rocketlake</t>
  </si>
  <si>
    <t>Intention of the testcase is to validate Audio Play back with USB headset</t>
  </si>
  <si>
    <t>TGL_PSS0.8P,UDL2.0_ATMS2.0,TGL_ERB_PO,OBC-TGL-PCH-AVS-Audio-HDA_Headphone,TGL_BIOS_PO_P2,TGL_H_PSS_BIOS_BAT,rkl_cml_s62,RKL_U_PO_Phase3_IFWI,ADL_PSS_1.0,IFWI_TEST_SUITE,RKL_Native_PO,RKL_Xcomp_PO,ADL_pss_0.8_NA,ADL/RKL/JSL,CML_H_ADP_S_PO,COMMON_QRC_BAT,Phase_3,MTL_Test_Suite,IFWI_SYNC,IFWI_FOC_BAT,ADL_N_IFWI,MTL_IFWI_PSS_EXTENDED,IFWI_COMMON_PREOS,ADLMLP4x,ADL-P_5SGC1,ADL-P_5SGC2,RPL_S_MASTER,ADL-M_5SGC1,RPL-Px_5SGC1,RPL-Px_4SDC1,RPL-P_5SGC1,RPL-P_4SDC1,RPL-P_3SDC2,RPL-P_2SDC4,RPL-S_ 5SGC1,RPL-S_4SDC1,RPL-S_3SDC2,RPL-S_3SDC1,RPL-S_2SDC1,RPL-S_2SDC2,RPL-S_2SDC3,ADL_SBGA_5GC,ADL_SBGA_3DC1,ADL_SBGA_3DC2,ADL_SBGA_3DC3,ADL_SBGA_3DC4,RPL-SBGA_5SC,RPL-SBGA_3SC1,ADL-M_5SGC1,ADL-M_3SDC1,ADL-M_3SDC2,ADL-M_2SDC1,ADL-M_2SDC2,MTL_PSS_1.0_BLOCK,MTL_IFWI_PSS_BLOCK,RPL-P_3SDC3,RPL-P_PNP_GC,RPL-S_2SDC7,ADL_SBGA_3SDC1,ADL-P_Sanity_GC1_IFWI_New,ADL-P_Sanity_GC2_IFWI_New</t>
  </si>
  <si>
    <t>Verify Audio Play back on USB-Headset pre and post Sx cycle</t>
  </si>
  <si>
    <t>fw.ifwi.bios,fw.ifwi.pchc,fw.ifwi.pmc</t>
  </si>
  <si>
    <t>CSS-IVE-130286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</si>
  <si>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</si>
  <si>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codecs,S-states</t>
  </si>
  <si>
    <t>TGL HSD ES ID 220194372
TGL HSD ES ID 220195234
ADL: 1408256996</t>
  </si>
  <si>
    <t>Ensure that the audio file plays in headphones without any issue pre and post Sx cycle</t>
  </si>
  <si>
    <t>Intention of the testcase is to validate Audio Play back on 3mm Jack headset pre and post Sx cycle</t>
  </si>
  <si>
    <t>TGL_PSS0.8P,UDL2.0_ATMS2.0,TGL_VP_NA,OBC-TGL-PCH-AVS-Audio-HDA_Headphone,rkl_cml_s62,IFWI_TEST_SUITE,ADL/RKL/JSL,MTL_Test_Suite,IFWI_SYNC,IFWI_FOC_BAT,ADL_N_IFWI,MTL_IFWI_PSS_EXTENDEDIFWI_COVERAGE_DELTA,ADLMLP4x,ADL-P_5SGC1,ADL-P_5SGC2,ADL-M_5SGC1,RPL-Px_5SGC1,RPL-Px_4SDC1,RPL-P_5SGC1,RPL-P_4SDC1,RPL-P_3SDC2,RPL-P_2SDC4,RPL-S_ 5SGC1,RPL-S_4SDC1,RPL-S_3SDC2,RPL-S_3SDC1,RPL-S_2SDC1,RPL-S_2SDC2,RPL-S_2SDC3,ADL_SBGA_5GC,ADL_SBGA_3DC1,ADL_SBGA_3DC2,ADL_SBGA_3DC3,ADL_SBGA_3DC4,ADL-M_5SGC1,ADL-M_3SDC1,ADL-M_3SDC2,ADL-M_2SDC1,ADL-M_2SDC2,MTL_PSS_1.0_BLOCK,MTL_IFWI_PSS_BLOCK,MTL_IFWI_FV,RPL-P_3SDC3,RPL-P_PNP_GC,RPL-S_2SDC7,ADL_SBGA_3SDC1,MTL_IFWI_IAC_ACE ROM EXT,
MTL_IFWI_CBV_ACE FW,MTL_IFWI_CBV_PMC</t>
  </si>
  <si>
    <t>Verify Audio Play back on USB-Headset pre and post S0i3(Modern Standby) cycle</t>
  </si>
  <si>
    <t>CSS-IVE-130292</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</si>
  <si>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KBLR_Y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</si>
  <si>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Standby),USB2.0,USB3.0,USB3.1</t>
  </si>
  <si>
    <t>Ensure that the audio file plays in headphones without any issue pre and post cycle</t>
  </si>
  <si>
    <t>ifwi.alderlake,ifwi.rocketlake</t>
  </si>
  <si>
    <t>Intention of the testcase is to validate Audio Play back with on 3mm Jack headset</t>
  </si>
  <si>
    <t>UDL2.0_ATMS2.0,OBC-TGL-PCH-AVS-Audio-HDA_Headphone,rkl_cml_s62,IFWI_TEST_SUITE,ADL/RKL/JSL,MTL_Test_Suite,IFWI_SYNC,IFWI_FOC_BAT,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t>
  </si>
  <si>
    <t>Verify Platform Information is correctly displayed in BIOS and OS</t>
  </si>
  <si>
    <t>girishax</t>
  </si>
  <si>
    <t>common,emulation.ip,silicon,simulation.ip</t>
  </si>
  <si>
    <t>bios.platform,fw.ifwi.bios</t>
  </si>
  <si>
    <t>CSS-IVE-130356</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</si>
  <si>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</si>
  <si>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</si>
  <si>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Tiano Core (BP/RP)</t>
  </si>
  <si>
    <t>BC-RQTBC-10169
BC-RQTBC-10019
BC-RQTBC_APL-251
BC-RQTBC-9954
BC-RQTBC-10103
BC-RQTBC-10104
BC-RQTBC-10115
BC-RQTBC-10158
IceLake-UCIS-1998
IceLake-UCIS-1805
RKL:BC-RQTBCTL-1397
220194429
220195308
RKL:1209574569
220196628
220196631
BC-RQTBC-16521
BC-RQTBC-16571
BC-RQTBCTL-1326
BC-RQTBC-16656
4_335-UCIS-2666
BC-RQTBC-15478
BC-RQTBC-16652
BC-RQTBC-13799
LKF: BC-RQTBCLF-56
CML: BC-RQTBC-16952
RKL:BC-RQTBCTL-1398,2203201745, BC-RQTBCTL-1326 &amp; 2203201395
JSLP:1607196253,2203201395,2203201739,1607196209
1604430649
1209455688
1209573799</t>
  </si>
  <si>
    <t>chassanx</t>
  </si>
  <si>
    <t>BIOS Should display all the above listed details properly</t>
  </si>
  <si>
    <t>bios.lunarlake,ifwi.alderlake,ifwi.jasperlake,ifwi.meteorlake,ifwi.raptorlake,ifwi.rocketlake</t>
  </si>
  <si>
    <t>Platform firmware Information of the test setup gets displayed in BIOS setup.</t>
  </si>
  <si>
    <t>CNL_Z0_InProd,ICL_PSS_BAT_NEW,TGL_PSS0.5P,CNL_Automation_Production,CFL_Automation_Production,InProdATMS1.0_03March2018,LKF_PO_Phase1,LKF_PO_Phase2,LKF_PO_New_P1,PSE 1.0,OBC-CNL-PCH-InternalBus-FlexIO-BIOSsettings,OBC-CFL-PCH-InternalBus-FlexIO-BIOSsettings,OBC-LKF-PCH-InternalBus-FlexIO-BIOSsettings,OBC-ICL-PTF-Common-System-BIOSsettings,OBC-TGL-PTF-Common-System-BIOSsettings,RKL_PSS0.5,TGL_PSS_IN_PRODUCTION,ICL_ATMS1.0_Automation,GLK_ATMS1.0_Automated_TCs,KBLR_ATMS1.0_Automated_TCs,TGL_BIOS_PO_P1,TGL_IFWI_PO_P1,TGL_NEW_BAT,TGL_H_PSS_IFWI_BAT,RKL_U_ERB,RKL_S_ERB,ADL_S_ERB_PO,rkl_cml_s62,IADL/RKL/JSL,IFWI_TEST_SUITE,RPL-P_5SGC1,RPL-P_5SGC2,RPL-P_4SDC1,RPL-P_3SDC2,RPL-P_2SDC3,ADL_Arch_Phase 2,ADL_P_ERB_PO,ADL_P_ERB_BIOS_PO,MTL_Test_Suite,IFWI_SYNC,ADL_SBGA_5GC,RPL_S_PSS_BASE,ADL_N_IFWI,IFWI_COMMON_PREOS,ADLMLP4x,ADL-P_5SGC1,ADL-P_5SGC2,RPL_S_MASTER,RPL-S_2SDC4,ADL-M_5SGC1,ADL-M_3SDC1,ADL-M_3SDC2,ADL-M_3SDC3,ADL-M_2SDC1,ADL-P_4SDC1,ADL-P_4SDC2,ADL-P_3SDC1,ADL-P_3SDC2,ADL-P_3SDC3,ADL-P_3SDC4,ADL-P_2SDC1,ADL-P_2SDC2,ADL-P_2SDC3,ADL-P_2SDC4,ADL-P_2SDC5,ADL-P_2SDC6_OC,ADL-P_3SDC5,ADL_N_REV0,RPL-Px_5SGC1,RPL-Px_3SDC1,RPL-SBGA_5SC,RPL-SBGA_3SC1,ADL_SBGA_3SDC1,ADL-P_Sanity_GC1_IFWI_New,ADL-P_Sanity_GC2_IFWI_New,ADL-S_Post-Si_In_Production</t>
  </si>
  <si>
    <t>Verify disable/enable ISH Controller option in BIOS</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</si>
  <si>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</si>
  <si>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</si>
  <si>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</si>
  <si>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ISH controller should able to set enable /disable option without hang</t>
  </si>
  <si>
    <t>4-low</t>
  </si>
  <si>
    <t>ifwi.alderlake,ifwi.raptorlake,ifwi.rocketlake</t>
  </si>
  <si>
    <t>Intention of the  test case is to verify ISH Controller BIOS options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</si>
  <si>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t>
  </si>
  <si>
    <t>Verify PCIe SD Card detection after multiple cycles of plug and play media file</t>
  </si>
  <si>
    <t>anaray5x</t>
  </si>
  <si>
    <t>fw.ifwi.pchc</t>
  </si>
  <si>
    <t>CSS-IVE-130476</t>
  </si>
  <si>
    <t>Internal and External Storage</t>
  </si>
  <si>
    <t>ADL-S_ADP-S_SODIMM_DDR5_1DPC_Alpha,AML_5W_Y22_ROW_PV,ADL-S_ADP-S_UDIMM_DDR5_1DPC_PreAlpha,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</si>
  <si>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SDIO,SDXC</t>
  </si>
  <si>
    <t>https://hsdes.intel.com/appstore/article/#/1209083412/main</t>
  </si>
  <si>
    <t>SD Card functionality should be consistent after multiple cycles of  plug,play and unplug</t>
  </si>
  <si>
    <t>Test is to verify PCIe SD detection after multiple cycles of plug, play and unplug</t>
  </si>
  <si>
    <t>UDL2.0_ATMS2.0,OBC-CNL-PCH-SDIO-Storage-Sdcard,OBC-CFL-PCH-SDIO-Storage-Sdcard,OBC-ICL-PCH-SDIO-Storage-Sdcard,OBC-TGL-PCH-SDIO-Storage-SDCard,TGL_BIOS_PO_P3,RKL_S_PO_Phase3_IFWI,RKL_POE,RKL_U_PO_Phase3_IFWI,IFWI_TEST_SUITE,RKL_Native_PO,RKL_Xcomp_PO,ADL/RKL/JSL,Phase_3,MTL_Test_Suite,IFWI_SYNC,ADL_N_IFWI,IFWI_COMMON_PREOS,ADLMLP4x,ADL-P_5SGC1,RPL_S_MASTER,ADL-M_5SGC1,ADL-M_4SDC1,ADL-P_3SDC1,RPL-Px_5SGC1,RPL-P_5SGC1, ADL_SBGA_5GC1,,
RPL-S_ 5SGC1,MTL-M_5SGC1,MTL-M_4SDC1,MTL-M_2SDC4,MTL-M_2SDC5,MTL-M_2SDC6</t>
  </si>
  <si>
    <t>Verify NVMe functionality across pre and Post Sx cycles</t>
  </si>
  <si>
    <t>CSS-IVE-130534</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</si>
  <si>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</si>
  <si>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M.2 PCIe Gen3x2 and Gen3x4 NVMe</t>
  </si>
  <si>
    <t>https://hsdes.intel.com/appstore/article/#/1604377479
RKL: 1405575002</t>
  </si>
  <si>
    <t>NVMe SSD connected over PCIe should work fine without any other pre and post Sx states</t>
  </si>
  <si>
    <t>High</t>
  </si>
  <si>
    <t>Detection and functionality of NVMe SSD pre and post Sx cycles</t>
  </si>
  <si>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t>
  </si>
  <si>
    <t>Verify Hybrid Optane  + NAND QLC device detection and system state after Sx cycles</t>
  </si>
  <si>
    <t>CSS-IVE-130707</t>
  </si>
  <si>
    <t>ADL-S_ADP-S_SODIMM_DDR5_1DPC_Alpha,ADL-S_ADP-S_UDIMM_DDR5_1DPC_PreAlpha,CFL_H62_RS5_PV,CFL_H82_RS5_PV,CFL_H82_RS6_PV,CFL_KBPH_S82_RS6_PV ,CFL_S42_RS5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KBLR_U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</si>
  <si>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G3-State,Hybrid-Optane,Optane,RST,S-states</t>
  </si>
  <si>
    <t>BC-RQTBC-16948</t>
  </si>
  <si>
    <t>Hybrid Optane™ + NAND QLC device detection and system stability after Sx cycles should be fine</t>
  </si>
  <si>
    <t>ifwi.alderlake,ifwi.lunarlake,ifwi.raptorlake,ifwi.rocketlake</t>
  </si>
  <si>
    <t>Verify Hybrid Optane™ + NAND QLC device detection and system state after Sx cycles</t>
  </si>
  <si>
    <t>CML_Delta_From_WHL,OBC-ICL-PCH-PCIe-IO-Storage_HybridOptane,OBC-TGL-PCH-PCIe-IO-Storage_HybridOptane,CML_U_LP3_Delta,CML_DG1,IFWI_TEST_SUITE,ADL/RKL/JSL,MTL_Test_Suite,MTL_PSS_1.0IFWI_SYNC,Automation_Inproduction,OBC-CFL-PCH-PCIe-IO-Storage_HybridOptane,IFWI_COMMON_PREOS,ADLMLP4x,RPL_S_MASTER,ADL-M_3SDC2,ADL-P_4SDC2,ADL-P_2SDC4,RPL-P_4SDC1,MTL_PSS_1.0_BLOCK,MTL_IFWI_PSS_BLOCK,RPL-S_3SDC2</t>
  </si>
  <si>
    <t>Verify Bios Upgrade with Hybrid Optane +QLC NAND Intel Optane Memory Volume</t>
  </si>
  <si>
    <t>CSS-IVE-130777</t>
  </si>
  <si>
    <t>ADL-S_ADP-S_SODIMM_DDR5_1DPC_Alpha,ADL-S_ADP-S_UDIMM_DDR5_1DPC_PreAlpha,CFL_H82_RS5_PV,CFL_H82_RS6_PV,CFL_KBPH_S82_RS6_PV ,CFL_S42_RS5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KBLR_U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</si>
  <si>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Hybrid-Optane,Optane,RST</t>
  </si>
  <si>
    <t>BC-RQTBC-15172</t>
  </si>
  <si>
    <t>Bios Upgrade with Intel Optane Memory Volume should be fine</t>
  </si>
  <si>
    <t>BIOS/PreOS will be upgraded on system with Intel Optane Memory Volume</t>
  </si>
  <si>
    <t>CML_Delta_From_WHL,OBC-ICL-PCH-PCIe-IO-Storage_HybridOptane,OBC-CFL-PCH-PCIe-IO-Storage_HybridOptane,OBC-WHL-PCH-PCIe-IO-Storage_HybridOptane,OBC-TGL-PCH-PCIe-IO-Storage_HybridOptane,CML_U_LP3_Delta,CML_DG1,IFWI_TEST_SUITE,ADL/RKL/JSL,MTL_Test_Suite,IFWI_SYNC,IFWI_COMMON_PREOS,ADLMLP4x,RPL_S_MASTER,ADL-M_3SDC2,ADL-P_4SDC2,ADL-P_2SDC4,RPL-P_4SDC1,RPL-S_3SDC2</t>
  </si>
  <si>
    <t>Verify Bios downgrade with Hybrid Optane +QLC NAND Intel Optane Memory Volume</t>
  </si>
  <si>
    <t>CSS-IVE-130779</t>
  </si>
  <si>
    <t>Bios downgrade with  Hybrid Optane +QLC NAND Intel Optane Memory Volume  should be fine and system should boot to Optane</t>
  </si>
  <si>
    <t>Verify Bios downgrade with  Hybrid Optane +QLC NAND Intel Optane Memory Volume</t>
  </si>
  <si>
    <t>CML_Delta_From_WHL,OBC-ICL-PCH-PCIe-IO-Storage_HybridOptane,OBC-CFL-PCH-PCIe-IO-Storage_HybridOptane,OBC-WHL-PCH-PCIe-IO-Storage_HybridOptane,OBC-TGL-PCH-PCIe-IO-Storage_HybridOptane,CML_U_LP3_Delta,CML_DG1,IFWI_TEST_SUITE,ADL/RKL/JSL,MTL_Test_Suite,IFWI_SYNC,IFWI_COMMON_PREOS,ADLMLP4x,RPL_S_MASTER,ADL-M_3SDC2,ADL-P_4SDC2,ADL-P_2SDC4,RPL-P_4SDC1</t>
  </si>
  <si>
    <t>Verify PCIe 4.0 speed with PCie Gen4 NVMe SSD connected on PCie Gen4 supported X4 slot</t>
  </si>
  <si>
    <t>Jama_Not_Evaluated</t>
  </si>
  <si>
    <t>CSS-IVE-130830</t>
  </si>
  <si>
    <t>ADL-S_ADP-S_SODIMM_DDR5_1DPC_Alpha,ADL-S_ADP-S_UDIMM_DDR5_1DPC_PreAlpha,RKL_S61_TGPH_Native_DDR4_RS6_Alpha,RKL_S61_TGPH_Native_DDR4_RS7_Beta,RKL_S61_TGPH_Native_DDR4_RS7_PV,RKL_S81_TGPH_Native_DDR4_RS6_Alpha,RKL_S81_TGPH_Native_DDR4_RS7_Beta,RKL_S81_TGPH_Native_DDR4_RS7_PV,TGL_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ADL-P_ADP-LP_LP5_PreAlpha,ADL-P_ADP-LP_L4X_PreAlpha,ADL-P_ADP-LP_DDR4_PreAlpha,ADL-P_ADP-LP_DDR5_PreAlpha</t>
  </si>
  <si>
    <t>PCIe-Gen4,PCIe-RST</t>
  </si>
  <si>
    <t>1405574419
1405574420
TGL: 1807722781, 1507273337
ADL: 1606531911</t>
  </si>
  <si>
    <t xml:space="preserve">PCIe 4.0 speed should be listed for supported device in X4 slot without issues </t>
  </si>
  <si>
    <t xml:space="preserve">Verify PCIe 4.0 speed by connecting supported device in X4 slot </t>
  </si>
  <si>
    <t>TGL_BIOS_PO_P2,TGL_IFWI_PO_P2,ADL_PSS_1.0,IFWI_TEST_SUITE,ADL/RKL/JSL,MTL_Test_Suite,MTL_PSS_1.0IFWI_SYNC,ADL_N_IFWI,IFWI_COMMON_PREOS,ADL-P_5SGC1,ADL-P_5SGC2,RPL_S_MASTER,ADL-P_3SDC3,ADL-P_3SDC4,RPL-Px_5SGC1, ,RPL-Px_4SDC1,RPL-Px_3SDC2,,RPL-P_3SDC2, ADL_SBGA_5GC,RPL-P_3SDC3,ADL_SBGA_3SDC1,LNL_M_IFWI_PSS,
RPL-S_ 5SGC1,MTL-M_5SGC1,MTL-M_4SDC2,MTL-M_2SDC6</t>
  </si>
  <si>
    <t>Verify warm reset and Sx cycle with PCIe Gen3 NVMe SSD connected over PCIe Gen4 supported X4 slot</t>
  </si>
  <si>
    <t>CSS-IVE-130836</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</si>
  <si>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</si>
  <si>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PCIe-Gen4,RST</t>
  </si>
  <si>
    <t>Warm reset and Sx cycle with PCIe NVMe SSD connected over PCIe Gen4 supported X4 slot should work as expected</t>
  </si>
  <si>
    <t>Test is to verify warm reset and Sx cycle with PCIe NVMe SSD connected over PCIe Gen4 supported X4 slot</t>
  </si>
  <si>
    <t>TGL_BIOS_PO_P3,TGL_IFWI_PO_P2,TGL_NEW_BAT,IFWI_TEST_SUITE,ADL/RKL/JSL,MTL_Test_Suite,MTL_PSS_0.8IFWI_SYNC,IFWI_COMMON_PREOS,IFWI_FOC_BAT,ADL-P_5SGC1,ADL-P_5SGC2,RPL_S_MASTER,ADL-P_2SDC2,RPL-Px_5SGC1, ,RPL-Px_4SDC1,RPL-Px_3SDC2,,RPL-P_3SDC2, ADL_SBGA_5GC,RPL-P_3SDC3,ADL_SBGA_3SDC1,LNL_M_IFWI_PSS,,MTL-M_5SGC1,MTL-M_4SDC2,MTL-M_2SDC6
RPL-S_ 5SGC1</t>
  </si>
  <si>
    <t>Verify warm reset and Sx cycle with PCIe Gen4 NVMe SSD connected over PCIe Gen4 supported X4 slot</t>
  </si>
  <si>
    <t>CSS-IVE-130843</t>
  </si>
  <si>
    <t>Test is to verify warm reset and Sx cycle with PCIe Gen4 NVMe SSD connected over PCIe Gen4 supported X4 slot</t>
  </si>
  <si>
    <t>TGL_BIOS_PO_P3,IFWI_TEST_SUITE,ADL/RKL/JSL,MTL_Test_Suite,IFWI_SYNC,ADL_N_IFWI,IFWI_COMMON_PREOS,IFWI_FOC_BAT,ADL-P_5SGC1,ADL-P_5SGC2,RPL_S_MASTER,ADL-P_3SDC3,ADL-P_3SDC4,RPL-Px_5SGC1, ,RPL-Px_4SDC1,RPL-Px_3SDC2,,RPL-P_3SDC2, ADL_SBGA_5GC,RPL-P_3SDC3,ADL_SBGA_3SDC1,
RPL-S_ 5SGC1,MTL-M_5SGC1,MTL-M_4SDC2,MTL-M_2SDC6</t>
  </si>
  <si>
    <t>Verify if Intel SelfTest completes successfully</t>
  </si>
  <si>
    <t>System Test</t>
  </si>
  <si>
    <t>CSS-IVE-130922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</si>
  <si>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</si>
  <si>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ACPI,Internal Tools</t>
  </si>
  <si>
    <t>Tool Compliance checking on all Platform
RKL: 2206200163</t>
  </si>
  <si>
    <t>All registers should be set according to the specification.Self Test should pass with out any errors.</t>
  </si>
  <si>
    <t>Self Test Tool</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</si>
  <si>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</si>
  <si>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ADL/RKL/JSL,IFWI_TEST_SUITE,RPL-P_5SGC1,RPL-P_5SGC2,RPL-P_4SDC1,RPL-P_3SDC2,RPL-P_2SDC3,MTL_Test_SuiteIFWI_SYNC,ADL_SBGA_5GC,ADL_N_IFWI,IFWI_COMMON_PREOS,ADLMLP4x,ADL-P_5SGC1,ADL-P_5SGC2,RPL_S_MASTER,RPL-S_2SDC4,ADL-M_5SGC1,RPL-Px_5SGC1,RPL-Px_3SDC1,ADL_SBGA_3SDC1</t>
  </si>
  <si>
    <t>[TBT] Verify Legacy USB devices (Pendrive, Mouse and Keyboard) functionality over TBT port after S3 ,S4 and S5 Cycles</t>
  </si>
  <si>
    <t>CSS-IVE-130971</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</si>
  <si>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</si>
  <si>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iTBT,S-states,TBT,TBT_PD_EC_NA,TCSS</t>
  </si>
  <si>
    <t>BC-RQTBC-12350
BC-RQTBC-2548
ICL PRD Coverage: BC-RQTBC-15218
TGL PSS UCIS Coverage:  220194404, 220194401
CML PRD Coverage: BC-RQTBC-12350
ADL: 2205445428</t>
  </si>
  <si>
    <t>Ensure that there are no failures in TBT device enumeration/detection or functionality after s3, s4 and S5 .No yellow bang should seen in device manager</t>
  </si>
  <si>
    <t>Verify TBT functionality after S3 ,S4 and S5 Cycles.</t>
  </si>
  <si>
    <t>KBL_EC_NA,EC-TBT3,EC-SX,TCSS-TBT-P1,EC-FV2,ICL-ArchReview-PostSi,ICL_BAT_NEW,BIOS_EXT_BAT,UDL2.0_ATMS2.0,EC-PD-NA,TGL_ERB_PO,OBC-ICL-CPU-iTCSS-TCSS-USB2_Keyboard,OBC-TGL-CPU-iTCSS-TCSS-USB2_Keyboard,TGL_BIOS_PO_P3,TGL_IFWI_PO_P2,TGL_NEW_BAT,IFWI_TEST_SUITE,ADL/RKL/JSL,IFWI_Payload_Dekel,MTL_Test_Suite,IFWI_SYNC,ADLMLP4x,IFWI_FOC_BAT,MTL_IFWI_PSS_EXTENDED,IFWI_COMMON_PREOS,ADL-P_5SGC1,ADL-P_5SGC2,RPL_S_MASTER,ADL-P_4SDC1,ADL-P_3SDC4,RPL-Px_3SDC1,RPL-P_5SGC1,RPL-P_5SGC2,RPL-P_4SDC1,RPL-P_3SDC2,RPL-P_2SDC3,RPL-S_ 5SGC1,RPL-S_4SDC1,ADL_SBGA_5GC,MTL_PSS_1.0_BLOCK</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</si>
  <si>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</si>
  <si>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</si>
  <si>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</si>
  <si>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FPS/iFPS</t>
  </si>
  <si>
    <t>BC-RQTBC-2556</t>
  </si>
  <si>
    <t>FPS device enumeration in device manager should be successful without any yellow bangs</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</si>
  <si>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</si>
  <si>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t>
  </si>
  <si>
    <t>Verify On-Board Audio ADSP is Functional</t>
  </si>
  <si>
    <t>fw.ifwi.bios,fw.ifwi.pchc</t>
  </si>
  <si>
    <t>CSS-IVE-130988</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</si>
  <si>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</si>
  <si>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BC-RQTBC-3026
BC-RQTBC-14201</t>
  </si>
  <si>
    <t>Audio DSP is detected and Functional.</t>
  </si>
  <si>
    <t>Verify On-Board Audio play back and recording functionality</t>
  </si>
  <si>
    <t>CFL-PRDtoTC-Mapping,ICL_BAT_NEW,BIOS_EXT_BAT,UDL2.0_ATMS2.0,OBC-CNL-PCH-AVS-Audio-Speaker,OBC-CFL-PCH-AVS-Audio-Speaker,OBC-ICL-PCH-AVS-Audio-Speaker,OBC-TGL-PCH-AVS-Audio-Speaker,rkl_cml_s62,IFWI_TEST_SUITE,ADL/RKL/JSL,COMMON_QRC_BAT,MTL_Test_Suite,IFWI_SYNC,IFWI_FOC_BAT,ADL_N_IFWI,MTL_IFWI_PSS_EXTENDED,IFWI_COMMON_PREOS,ADLMLP4x,ADL-P_5SGC1,ADL-P_5SGC2,RPL_S_MASTER,ADL-M_5SGC1,RPL-Px_5SGC1,RPL-Px_4SDC1,RPL-P_5SGC1,RPL-P_4SDC1,RPL-P_3SDC2,RPL-P_2SDC4,RPL-S_2SDC1,RPL-S_2SDC2,RPL-S_2SDC3,ADL_SBGA_5GC,ADL_SBGA_3DC1,ADL_SBGA_3DC2,ADL_SBGA_3DC3,ADL_SBGA_3DC4,ADL-M_5SGC1,ADL-M_3SDC1,ADL-M_3SDC2,ADL-M_2SDC1,ADL-M_2SDC2,RPL-P_3SDC3,RPL-P_PNP_GC,RPL-S_2SDC7,LNL_M_IFWI_PSS,ADL_SBGA_3SDC1,ADL-P_Sanity_GC1_IFWI_New,ADL-P_Sanity_GC2_IFWI_New</t>
  </si>
  <si>
    <t>Verify BT data transfer functionality using discrete BT module connected to System</t>
  </si>
  <si>
    <t>CSS-IVE-130996</t>
  </si>
  <si>
    <t>Networking and Connectivity</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</si>
  <si>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1.0_19H1_REV2,JSLP_PSS_1.1_19H1_REV2,JSLP_TestChip_19H1_PreAlpha,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</si>
  <si>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discrete WiFi/BT</t>
  </si>
  <si>
    <t>BC-RQTBC-13223
TGL Requirement coverage: BC-RQTBCTL-484
JSL : BC-RQTBC-16466,
LKF: 4_335-LZ-798,1607196254,1607196132
RKL: 2203203090
JSLP: 2202557910,2202557896
ADL:2202557896</t>
  </si>
  <si>
    <t>vhebbarx</t>
  </si>
  <si>
    <t>Discrete BT module should be functional</t>
  </si>
  <si>
    <t>System should be able to detect Discrete BT device connected and should be functional. </t>
  </si>
  <si>
    <t>GLK-CI,GLK_Win10S,ICL_BAT_NEW,BIOS_EXT_BAT,LKF_PO_Phase2,UDL2.0_ATMS2.0,LKF_PO_New_P3,ICL_RVPC_NA,OBC-CNL-PTF-CNVd-Connectivity-BT,OBC-CFL-PTF-CNVd-Connectivity-BT,OBC-LKF-PTF-CNVd-Connectivity-BT,OBC-ICL-PTF-CNVd-Connectivity-BT,OBC-TGL-PTF-CNVd-Connectivity-BT,CML_Delta_From_WHL,LKF_ROW_BIOS,ADL_PSS_1.05,IFWI_TEST_SUITE,ADL/RKL/JSL,COMMON_QRC_BAT,MTL_Test_Suite,IFWI_SYNC,ADL_N_IFWI,IFWI_COMMON_PREOS,ADLMLP4x,RPL_S_MASTER,ADL-M_4SDC1,ADL-M_3SDC2,ADL-M_3SDC2,,ADL-M_2SDC2, ADL_SBGA_3SDC1</t>
  </si>
  <si>
    <t>Verify system post flashing IFWI on an eSPI enabled system</t>
  </si>
  <si>
    <t>CSS-IVE-131009</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</si>
  <si>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</si>
  <si>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</si>
  <si>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eSPI</t>
  </si>
  <si>
    <t>BC-RQTBC-13069
BC-RQTBC-12459
BC-RQTBC-13332
BC-RQTBCTL-1228
BC-RQTBC-16836
JSLP:2203203000</t>
  </si>
  <si>
    <t>System should be stable post flashing IFWI over eSPI enabled System</t>
  </si>
  <si>
    <t>System should be able to boot up on an eSPI enabled system i.e., communication between EC and SOC happens over eSPI</t>
  </si>
  <si>
    <t>GLK-FW-PO,C4_NA,C1_NA,GLK-RS3-10_IFWI,ICL_BAT_NEW,BIOS_EXT_BAT,UDL2.0_ATMS2.0,OBC-CNL-PCH-SystemFlash-IFWI,OBC-ICL-PCH-Flash-System,OBC-TGL-PCH-Flash-System,RKL_S_PO_Phase1_IFWI,RKL_U_PO_Phase1_IFWI,ADL/RKL/JSL,COMMON_QRC_BAT,IFWI_TEST_SUITE,RPL-P_5SGC1,RPL-P_5SGC2,RPL-P_4SDC1,RPL-P_3SDC2,RPL-P_2SDC3,ADL_Arch_Phase 2,MTL_Test_Suite,IFWI_SYNC,ADL_SBGA_5GC,ADL_N_IFWI,IFWI_COMMON_PREOS,ADLMLP4x,ADL-P_5SGC1,ADL-P_5SGC2,RPL_S_MASTER,RPL-S_2SDC4,ADL-M_5SGC1,RPL-Px_5SGC1,RPL-Px_3SDC1,ADL-S_Post-Si_In_Production</t>
  </si>
  <si>
    <t>Validate HDMI Display functionality over Type-C port in Pre/Post S3,S4,S5 and reboot cycles</t>
  </si>
  <si>
    <t>CSS-IVE-131070</t>
  </si>
  <si>
    <t>ADL-S_ADP-S_UDIMM_DDR5_1DPC_PreAlpha,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</si>
  <si>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Panels,S-states,TBT_PD_EC_NA,TCSS,USB-TypeC</t>
  </si>
  <si>
    <t>BC-RQTBC-13183
BC-RQTBC-12460
BC-RQTBC-13336
BC-RQTBCTL-422
BC-RQTBCTL-1152
BC-RQTBC-12993
BC-RQTBC-13340 
 LKF PRD Coverage: IceLake-UCIS-2103
ICL PRD Coverage: BC-RQTBC-13819 
CML PRD Cooverage:BC-RQTBC-12993
RKL Coverage ID : 1405574487
JSLP Coverage ID: 1405574487</t>
  </si>
  <si>
    <t>HDMI-Display connected to Type-C port should be functional before and after SX cycles without any issue</t>
  </si>
  <si>
    <t>This test case to Validate HDMI Display functionality over Type-C port in Pre/Post S3,S4,S5 and reboot cycles</t>
  </si>
  <si>
    <t>KBL_NON_ULT,TAG-APL-ARCH-TO-PROD-WW21.2,GLK-IFWI-SI,KBL_EC_NA,APL_EC_NA,EC-FV,EC-TYPEC,EC-SX,TCSS-TBT-P1,ICL-ArchReview-PostSi,UDL2.0_ATMS2.0,LKF_PO_Phase3,LKF_PO_New_P3,EC-PD-NA,TGL_ERB_PO,OBC-CNL-PCH-XDCI-USBC_Display_HDMI,OBC-CFL-PCH-XDCI-USBC_Display_HDMI,OBC-ICL-CPU-iTCSS-TCSS-Display_HDMI,OBC-TGL-CPU-iTCSS-TCSS-Display_HDMI,OBC-LKF-CPU-TCSS-USBC_Display_HDMI,CML_BIOS_SPL,TGL_BIOS_PO_P3,TGL_IFWI_PO_P3,CML_DG1_Delta,IFWI_TEST_SUITE,ADL/RKL/JSL,MTL_Test_Suite,IFWI_SYNC,ADLMLP4x,IFWI_FOC_BAT,ADL_N_IFWI,IFWI_COMMON_PREOS,ADL-P_5SGC1,ADL-P_5SGC2,RPL_S_MASTER,ADL-P_3SDC2,ADL-P_3SDC4,ADL-P_2SDC1,ADL-P_2SDC2,ADL-P_2SDC3,RPL-Px_3SDC1,RPL-P_5SGC1,RPL-P_5SGC2,RPL-P_4SDC1,RPL-P_3SDC2,RPL-P_2SDC3,RPL-S_ 5SGC1,RPL-S_4SDC1,ADL_SBGA_5GC</t>
  </si>
  <si>
    <t>Verify USB3.1 gen2 device functionality in pre and post OS</t>
  </si>
  <si>
    <t>CSS-IVE-131077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</si>
  <si>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</si>
  <si>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</si>
  <si>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,2205446165</t>
  </si>
  <si>
    <t>Type-C-USB3.1-Gen2-SSD should be functional pre and post os on hot-plug without any issues</t>
  </si>
  <si>
    <t>This test is to Verify Type-C USB3.1 device pre and post OS</t>
  </si>
  <si>
    <t>EC-NA,L5_milestone_only,LKF_TI_GATING,ICL-ArchReview-PostSi,ICL_BAT_NEW,LKF_ERB_PO,BIOS_EXT_BAT,UDL2.0_ATMS2.0,OBC-CNL-PCH-XDCI-USBC-USB2_Storage,OBC-ICL-CPU-iTCSS-TCSS-USB2_Storage,OBC-TGL-CPU-iTCSS-TCSS-USB2_Storage,OBC-LKF-CPU-TCSS-USBC-USB2_Storage,OBC-CFL-PCH-XDCI-USBC-USB2_Storage,TGL_BIOS_PO_P3,TGL_IFWI_PO_P1,ECLITE-BAT,LKF_ROW_BIOS,ADL_PSS_1.0,IFWI_TEST_SUITE,ADL/RKL/JSL,COMMON_QRC_BAT,MTL_Test_Suite,MTL_PSS_0.8IFWI_SYNC,ADLMLP4x,IFWI_FOC_BAT,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5SGC1,RPL-S_4SDC1,RPL-S_4SDC2,RPL-S_3SDC1,RPL-S_2SDC1,RPL-S_2SDC2,RPL-S_2SDC3,RPL-S_2SDC4,ADL_SBGA_5GC,LNL_M_IFWI_PSS,ADL-S_Post-Si_In_Production</t>
  </si>
  <si>
    <t>Validate Type-C USB3.1 gen2 host mode functionality on hot insert and removal over Type-C port</t>
  </si>
  <si>
    <t>CSS-IVE-131078</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</si>
  <si>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</si>
  <si>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</si>
  <si>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JSL PRD coverage :  BC-RQTBC-16142, BC-RQTBC-16531
RKL Coverage ID :2203201802,1209950986,1209951124,1209951214,1209951194,1209951246
JSLP Coverage ID: 2203201802
ADL: 2205445428 , 2205443393 , 2205446165</t>
  </si>
  <si>
    <t>Type-C USB3.1 gen 2 should be enumerated as SuperSpeed Plus Operational and Super Speed Plus Capable without any issue</t>
  </si>
  <si>
    <t>USB Tree View</t>
  </si>
  <si>
    <t>This test is to Verify Type-C USB3.1 gen2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</si>
  <si>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ADL_PSS_1.0,IFWI_TEST_SUITE,RKL_Native_PO,RKL_Xcomp_PO,ADL/RKL/JSL,CML_H_ADP_S_PO,Phase_3,MTL_Test_Suite,MTL_PSS_1.0IFWI_SYNC,ADLMLP4x,IFWI_FOC_BAT,ADL_N_IFWI,MTL_IFWI_PSS_EXTENDED,IFWI_COMMON_PREOS,ADL-P_5SGC1,ADL-P_5SGC2,RPL_S_MASTER,ADL-M_5SGC1,ADL-M_4SDC1,ADL-M_3SDC1,ADL-M_3SDC2,ADL-M_3SDC3,ADL-M_2SDC1,ADL-P_3SDC2,ADL-P_3SDC4,ADL-P_2SDC1,ADL-P_2SDC2,ADL-P_2SDC3,RPL-Px_5SGC1,RPL-Px_3SDC1,RPL-P_5SGC1,RPL-P_5SGC2,RPL-P_4SDC1,RPL-P_3SDC2,RPL-P_2SDC3,RPL-S_ 5SGC1,RPL-S_4SDC1,RPL-S_4SDC2,RPL-S_3SDC1,RPL-S_2SDC1,RPL-S_2SDC2,RPL-S_2SDC3,RPL-S_2SDC4,ADL_SBGA_5GC,LNL_M_IFWI_PSS</t>
  </si>
  <si>
    <t>Verify Type-C multi port functionality - Display and USB before/after Sx (S3,S4,S5) Cycles</t>
  </si>
  <si>
    <t>bios.platform,bios.sa,fw.ifwi.iom,fw.ifwi.nphy,fw.ifwi.pmc,fw.ifwi.sam,fw.ifwi.sphy,fw.ifwi.tbt</t>
  </si>
  <si>
    <t>CSS-IVE-131084</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</si>
  <si>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</si>
  <si>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Panels,S-states,TBT_IOMMU,TBT_PD_EC_NA,TCSS,USB3.0,USB-TypeC</t>
  </si>
  <si>
    <t>USB
Type_C
Use
Case
Strategy_v0.6
BC-RQTBC-13815
BC-RQTBC-13336
BC-RQTBCTL-422
BC-RQTBCTL-1152
BC-RQTBC-12993 
 LKF PRD Coverage: BC-RQTBCLF-278
BC-RQTBC-14618
BC-RQTBC-15628
TGL: BC-RQTBCTL-442,BC-RQTBCTL-438,BC-RQTBCTL-1152
LKF PSS UCIS Coverage: 4_335-UCIS-2995,IceLake-UCIS-4269,4_335-UCIS-2984
JSL PRD Coverage: BC-RQTBC-16424
CML PRD Cooverage:BC-RQTBC-12993
CML PRD Coverage:BC-RQTBC-14618
RKL Coverage ID : 2203201730,2203202987, 1405574487
JSLP Coverage ID: 2203201730, 1405574487</t>
  </si>
  <si>
    <t>Both USB and DP over multiple Type-C port should be functional Simultaneously after Sx (S3/S0i3,S4,S5) Cycles without any issue</t>
  </si>
  <si>
    <t>This test is to Verify Type-C multi port functionality - Display and USB before/after Sx (S3/S0i3,S4,S5) Cycles</t>
  </si>
  <si>
    <t>EC-FV,EC-TYPEC,EC-SX,UDL2.0_ATMS2.0,LKF_PO_Phase3,LKF_PO_New_P3,EC-PD-NA,OBC-CNL-PCH-XDCI-USBC-USB2_Display_Storage_DP_HDMI,OBC-CFL-PCH-XDCI-USBC-USB2_Display_Storage_DP_HDMI,OBC-LKF-CPU-TCSS-USBC-USB2_Display_Storage_DP_HDMI,Bios_DMA,CML_TBT_Security_BIOS,CML_DG1_Delta,MTL_Test_Suite,IFWI_SYNC,ADLMLP4x,IFWI_FOC_BAT,ADL_N_IFWI,IFWI_TEST_SUITE,IFWI_COMMON_PREOS,ADL-P_5SGC1,ADL-P_5SGC2,RPL_S_MASTER,ADL-P_4SDC1,ADL-P_3SDC2,ADL-P_2SDC1,ADL-P_2SDC2,RPL-Px_3SDC1,RPL-P_5SGC1,RPL-P_5SGC2,RPL-P_4SDC1,RPL-P_3SDC2,RPL-P_2SDC3,RPL-S_ 5SGC1,RPL-S_4SDC1,ADL_SBGA_5GC,ADL-S_ 5SGC_1DPC,ADL-S_2SDC7,ADL-S_4SDC1</t>
  </si>
  <si>
    <t>Verify System wont wake from Connected-MoS when HDMI display "hot plug-in" and "hot plug-out"</t>
  </si>
  <si>
    <t>CSS-IVE-131109</t>
  </si>
  <si>
    <t>Industry Specs and Open source initiatives</t>
  </si>
  <si>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</si>
  <si>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Display Panels,MoS (Modern Standby)</t>
  </si>
  <si>
    <t>Written based on KBL use case</t>
  </si>
  <si>
    <t>SUT should not wake from  Connected MoS when HDM display hot plug-in and hot Plug-out
 </t>
  </si>
  <si>
    <t>Verify Platform not waking up from Connected- MoS when HDMI cable is hot plugged and un-plugged
 </t>
  </si>
  <si>
    <t>EC-FV,EC-SX,EC-GPIO,ICL_BAT_NEW,ICL-ArchReview-PostSi,PSE 1.0,OBC-CNL-PTF-PMC-PM-s0ix,OBC-CFL-PTF-PMC-PM-S0ix,OBC-ICL-PTF-PMC-PM-S0ix,OBC-TGL-PTF-PMC-PM-S0ix,OBC-LKF-PTF-PMC-PM-S0ix,AML_5W_NA,CML_EC_FV,ADL/RKL/JSL,IFWI_TEST_SUITE,MTL_Test_Suite,IFWI_SYNC,ADL_N_IFWI,IFWI_COMMON_PREOS,ADLMLP4x,RPL_S_MASTER,RPL-Px_5SGC1,RPL-Px_4SDC1,RPL-P_5SGC1,RPL-P_4SDC1,RPL-P_3SDC2,RPL-P_2SDC4,RPL-P_3SDC3,RPL-P_PNP_GC,RPL-S_ 5SGC1,RPL-S_4SDC1,RPL-S_3SDC2,RPL-S_3SDC1,RPL-S_2SDC1,RPL-S_2SDC2,RPL-S_2SDC3,ADL_SBGA_5GC,ADL_SBGA_3DC1,ADL_SBGA_3DC2,ADL_SBGA_3DC3,ADL_SBGA_3DC4,ADL-M_5SGC1,ADL-M_3SDC1,ADL-M_3SDC2,ADL-M_2SDC1,ADL-M_2SDC2,RPL-S_2SDC7,ADL_SBGA_3SDC1</t>
  </si>
  <si>
    <t>Verify S0ix Residency using  sleepstudy command</t>
  </si>
  <si>
    <t>CSS-IVE-131199</t>
  </si>
  <si>
    <t>ADL-S_ADP-S_SODIMM_DDR5_1DPC_Alpha,ADL-S_ADP-S_UDIMM_DDR5_1DPC_PreAlpha,GLK_B0_RS3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</si>
  <si>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S0ix-states</t>
  </si>
  <si>
    <t>Test case written base on "GLK PM WG Minutes"</t>
  </si>
  <si>
    <t xml:space="preserve">S0ix H/W residency should  higher the 95% in  Sleepstudy report.
</t>
  </si>
  <si>
    <t>ifwi.alderlake,ifwi.lunarlake,ifwi.meteorlake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</si>
  <si>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</si>
  <si>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GLK-CI,GLK_Win10S,GLK-RS3-10_IFWI,UDL2.0_ATMS2.0,small_core_only,ADL/RKL/JSL,IFWI_TEST_SUITE,MTL_Test_Suite,IFWI_SYNC,IFWI_FOC_BAT,ADL_N_IFWI,IFWI_COMMON_PREOS,ADLMLP4x,ADL-P_5SGC1,ADL-P_5SGC2,ADL_SBGA_5GC,ADL_SBGA_3SDC1,ADL-S_Post-Si_In_Production</t>
  </si>
  <si>
    <t>Verify Hibernate entry and exit via power button</t>
  </si>
  <si>
    <t>CSS-IVE-131211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</si>
  <si>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R_Y_PV,KBLR_Y22_PV,LKF_A0_RS4_Alpha,LKF_A0_RS4_POE,LKF_B0_RS4_Beta,LKF_B0_RS4_PO,LKF_B0_RS4_PV ,LKF_Bx_ROW_19H1_Alpha,LKF_Bx_ROW_19H2_Beta,LKF_Bx_ROW_19H2_PV,LKF_Bx_ROW_20H1_PV,LKF_HFPGA_RS3_PSS1.0,LKF_HFPGA_RS3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</si>
  <si>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Btn/HID,S-states</t>
  </si>
  <si>
    <t>IceLake-UCIS-1704
LKF:IceLake-UCIS-1405,4_335-UCIS-3261,4_335-UCIS-3268
TGL:IceLake-UCIS-1806
TGL:BC-RQTBCTL-1135,RCR 220194438
TGL:FR-1405574836(IceLake-FR-45805),1405574806(IceLake-FR-34217),1405574522
JSL:4_335-UCIS-1615 , 1607196212 , BC-RQTBC-16711
RKL: 2206776654, 2206973289, 2206874082, 2203202747,1405574836,1209951627
ADL: 2205167043,2202553192</t>
  </si>
  <si>
    <t>System should enter and exit hibernate from OS successfully via power button</t>
  </si>
  <si>
    <t>Intention ogf the testcase is to verify Hibernate entry and exit via power button</t>
  </si>
  <si>
    <t>EC-FV,EC-SX,EC-GPIO,ICL_PSS_BAT_NEW,LKF_TI_GATING,LKF_Daily_CI,CFL_Automation_Production,LKF_ERB_PO,InProdATMS1.0_03March2018,EC-tgl-pss_bat,PSE 1.0,OBC-CFL-PTF-PMC-PM-Sx,OBC-LKF-PCH-GPIO-PM-Sx,OBC-ICL-PCH-GPIO-PM-Sx,OBC-TGL-PCH-GPIO-PM-Sx,TGL_BIOS_PO_P2,TGL_IFWI_PO_P2,CML_EC_FV,LKF_B0_Power_ON,TGL_NEW_BAT,RKL_S_PO_Phase3_IFWI,RKL_POE,RKL_U_PO_Phase3_IFWI,ADL_PSS_1.0,ADL_PSS_1.05,IFWI_TEST_SUITE,RKL_Native_PO,RKL_Xcomp_PO,Phase_2,ADL/RKL/JSL,CML_H_ADP_S_PO,COMMON_QRC_BAT,ADL_PO,Phase_3,MTL_Test_Suite,IFWI_SYNC,RPL_S_PSS_BASE,ADL_N_IFWI,IFWI_COMMON_PREOS,IFWI_FOC_BAT,ADLMLP4x,ADL-P_5SGC1,ADL-P_5SGC2,RPL_S_MASTER,ADL-M_5SGC1,ADL_N_REV0,ADL_SBGA_5GC,ADL_SBGA_3SDC1,ADL-S_Post-Si_In_Production</t>
  </si>
  <si>
    <t>Verify USB3 DbC Functionality during and after BIOS boot</t>
  </si>
  <si>
    <t>CSS-IVE-131250</t>
  </si>
  <si>
    <t>Debug Interfaces and Traces</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</si>
  <si>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</si>
  <si>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interfaces,NPK,S-states,TBT_PD_EC_NA,USB3.0</t>
  </si>
  <si>
    <t>BC-RQTBC-13202
BC-RQTBC-15179
BC-RQTBC-15201
1604300022 
 LKF PSS UCIS Coverage: IceLake-UCIS-409 
 LKF PRD Coverage: BC-RQTBCLF-310
BC-RQTBC-15538
TGL UCIS:1405566941,1909114546
JSL PRD:BC-RQTBC-15991
JSLP:1305899479
RKL:2207406057,1209948883,1209949063
1209949075,1209948855
ADL: 1305899494,1305899478</t>
  </si>
  <si>
    <t>USB3.0 DbC connection should be established between SUT and Host-System without any issue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</si>
  <si>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</si>
  <si>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RKL_U_ERB,RKL_S_ERB,RKL_S_PO_Phase2_IFWI,ADL_S_ERB_PO,ADL_PSS_1.0,IFWI_PO,IFWI_Review_Done,IFWI_TEST_SUITE,RPL-P_5SGC1,RPL-P_5SGC2,RPL-P_4SDC1,RPL-P_3SDC2,RPL-P_2SDC3,RKL_Native_PO,RKL_Xcomp_PO,Phase_2,ADL/RKL/JSL,COMMON_QRC_BAT,ADL_P_ERB_PO,ADL_P_ERB_BIOS_PO,MTL_Test_Suite,MTL_PSS_1.0IFWI_SYNC,ADL_SBGA_5GC,RPL_S_PSS_BASE,ADL_N_IFWI,IFWI_COMMON_PREOS,ADLMLP4x,ADL-P_5SGC1,ADL-P_5SGC2,RPL_S_MASTER,RPL-S_2SDC4,ADL-M_5SGC1,RPL-Px_5SGC1,RPL-Px_3SDC1,MTL_S_IFWI_PSS_0.8,MTL_IFWI_PSS_BLOCK,ADL_SBGA_3SDC1,LNL_M_IFWI_PSS</t>
  </si>
  <si>
    <t>Verify USB2 DbC Functionality</t>
  </si>
  <si>
    <t>CSS-IVE-131251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</si>
  <si>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HFPGA_RS4_PSS1.0,LKF_HFPGA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</si>
  <si>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interfaces,NPK,TBT_PD_EC_NA,USB2.0</t>
  </si>
  <si>
    <t>BC-RQTBC-13202
BC-RQTBC-15179
BC-RQTBC-15201 
 LKF PSS UCIS Coverage: IceLake-UCIS-409 ,4_335-UCIS-2925
 LKF PRD Coverage: BC-RQTBCLF-310,BC-RQTBCLF-277
BC-RQTBC-15538
TGLPRD: BC-RQTBCTL-690
 TGL UCIS:1405566941
LKF FR:4_335-FR-17299
JSLP PRD:BC-RQTBC-15991,BC-RQTBC-16161
RKL: 2203201893,2207406057,1209949063
1209949075,1209948855
JSLP:2203201893,1305899486,1305899479
ADL: 1305899486,1305899515,1305899478</t>
  </si>
  <si>
    <t>USB2.0 DbC connection should be established between SUT and Host-System without any issue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</si>
  <si>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</si>
  <si>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S_PO_Phase2_IFWI,RKL_U_PO_Phase2_IFWI,ADL_PSS_1.0,IFWI_PO,IFWI_Review_Done,IFWI_TEST_SUITE,RPL-P_5SGC1,RPL-P_5SGC2,RPL-P_4SDC1,RPL-P_3SDC2,RPL-P_2SDC3,RKL_Native_PO,RKL_Xcomp_PO,Phase_2,ADL/RKL/JSL,CML_H_ADP_S_PO,COMMON_QRC_BAT,MTL_Test_Suite,MTL_PSS_0.8,MTL_PSS_1.0IFWI_SYNC,ADL_SBGA_5GC,RPL_S_PSS_BASE,ADL_N_IFWI,IFWI_COMMON_PREOS,ADLMLP4x,ADL-P_5SGC1,ADL-P_5SGC2,RPL_S_MASTER,RPL-S_2SDC4,ADL-M_5SGC1,RPL-Px_5SGC1,RPL-Px_3SDC1,MTL_S_IFWI_PSS_1.0,MTL_VS_1.0,ADL_SBGA_3SDC1,LNL_M_IFWI_PSS,LNL_M_IFWI_PSS</t>
  </si>
  <si>
    <t>Verify different power state changes on system post Sleep cycle</t>
  </si>
  <si>
    <t>CSS-IVE-131328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</si>
  <si>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</si>
  <si>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S-states</t>
  </si>
  <si>
    <t>Scenario derived from HSD : 1604273715
JSL: 2202553192 , 2202553195 , 2202553186
ADL: 2205168114,2205168210,2205168301,2205167043,2205166859</t>
  </si>
  <si>
    <t>System should enter and exit S3 after S4 and S5  No yellow bang should observe in device manager after Sx</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</si>
  <si>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</si>
  <si>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EC-BAT,EC-SX,InProdATMS1.0_03March2018,ECVAL-EXBAT-2018,PSE 1.0,EC-BAT-automation,OBC-CNL-PTF-PMC-PM-Sx,OBC-ICL-PTF-PMC-PM-Sx,OBC-TGL-PTF-PMC-PM-Sx,KBLR_ATMS1.0_Automated_TCs,CML_EC_FV,ADL_PSS_1.0,ADL_PSS_1.05,IFWI_TEST_SUITE,ADL/RKL/JSL,MTL_Test_Suite,IFWI_SYNC,IFWI_FOC_BAT,ADL_N_IFWI,IFWI_FOC_BAT_EXT,IFWI_COMMON_PREOS,ADLMLP4x,ADL-P_5SGC2,RPL_S_MASTER,ADL_SBGA_5GC,ADL_SBGA_3SDC1,ADL-S_Post-Si_In_Production</t>
  </si>
  <si>
    <t>Verify system waking from idle state pre and post S3 cycle</t>
  </si>
  <si>
    <t>CSS-IVE-131335</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</si>
  <si>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</si>
  <si>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BC-RQTBC-10429
TGL:BC-RQTBCTL-1145,BC-RQTBCTL-1144
JSL: 2202553186
ADL: 2205168301</t>
  </si>
  <si>
    <t>System should be stable on waking from idle state pre and post S3 cycle</t>
  </si>
  <si>
    <t>Intention of the testcase is to verify system waking from idle state pre and post S3 cycle</t>
  </si>
  <si>
    <t>CNL_Automation_Production,InProdATMS1.0_03March2018,PSE 1.0,OBC-CNL-PTF-PMC-PM-Sx,OBC-ICL-PTF-PMC-PM-Sx,OBC-TGL-PTF-PMC-PM-Sx,GLK_ATMS1.0_Automated_TCs,KBLR_ATMS1.0_Automated_TCs,ADL_PSS_1.0,ADL_PSS_1.05,IFWI_TEST_SUITE,ADL/RKL/JSL,MTL_Test_Suite,IFWI_SYNC,ADL_N_IFWI,IFWI_COMMON_PREOS,ADLMLP4x,ADL-P_5SGC2,RPL_S_MASTER,ADL_SBGA_5GC,ADL_SBGA_3SDC1,ADL-S_Post-Si_In_Production</t>
  </si>
  <si>
    <t>Verify Altimeter sensor enumeration pre and post Sx cycle</t>
  </si>
  <si>
    <t>CSS-IVE-131338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</si>
  <si>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</si>
  <si>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ISH,S-states</t>
  </si>
  <si>
    <t>BC-RQTBC-623, IceLake-UCIS-3262
TGL Requirement coverage: 220195225,RKL:2203201744</t>
  </si>
  <si>
    <t>Altimeter Sensor should get enumerated in Sensor Viewer pre and post S3 cycle</t>
  </si>
  <si>
    <t>ifwi.alderlake,ifwi.meteorlake,ifwi.raptorlake</t>
  </si>
  <si>
    <t>Altimeter Sensor should be enumerated in Sensor Viewer App pre and post Sx Cycle.</t>
  </si>
  <si>
    <t>ICL-ArchReview-PostSi,TGL_PSS1.0C,UDL2.0_ATMS2.0,OBC-ICL-PCH-ISH-Sensors-Altimeter,OBC-TGL-PCH-ISH-Sensors-Altimeter,IFWI_TEST_SUITE,ADL/RKL/JSL,MTL_Test_Suite,IFWI_SYNC,MTL_M_MASTER,IFWI_COVERAGE_DELTA,MTL_HFPGA_IFWI,RPL-P_5SGC2,RPL_S_MASTER,RPL-S_3SDC2,ADL_SBGA_5GC,ADL-M_2SDC1,ADL_SBGA_3SDC1,MTL-M_4SDC2,MTL_IFWI_CBV_PMC,MTL_IFWI_CBV_ISH</t>
  </si>
  <si>
    <t>ISH Sensor Functionality - Altimeter</t>
  </si>
  <si>
    <t>CSS-IVE-131341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</si>
  <si>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</si>
  <si>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BC-RQTBC-623, IceLake-UCIS-3262
TGL Requirement coverage: 220195225
4_335-UCIS-1909,RKL:2203201744</t>
  </si>
  <si>
    <t>Altimeter Sensor should be functional by displaying readings/values in sensor Viewer tool</t>
  </si>
  <si>
    <t>Altimeter Sensor should be enumerated and Functional in Sensor Viewer App.</t>
  </si>
  <si>
    <t>ICL-ArchReview-PostSi,TGL_PSS1.0C,BIOS_EXT_BAT,LKF_PO_Phase1,LKF_PO_Phase2,UDL2.0_ATMS2.0,LKF_PO_New_P3,OBC-LKF-PCH-ISH-Sensors-Altimeter,OBC-ICL-PCH-ISH-Sensors-Altimeter,OBC-TGL-PCH-ISH-Sensors-Altimeter,IFWI_TEST_SUITE,ADL/RKL/JSL,COMMON_QRC_BAT,Delta_IFWI_BIOS,MTL_Test_Suite,IFWI_SYNC,IFWI_FOC_BAT,MTL_M_MASTER,IFWI_COVERAGE_DELTA,MTL_HFPGA_IFWI,RPL-P_5SGC2,RPL_S_MASTER,RPL-S_3SDC2,RPL_S_IFWI_PO_Phase3,MTL_IFWI_BAT,ADL_SBGA_5GC,ERB,ADL-M_2SDC1,ADL_SBGA_3SDC1,RPL_Px_PO_P3,MTL-M_4SDC2,RPL_SBGA_IFWI_PO_Phase3,MTL_IFWI_CBV_ISH</t>
  </si>
  <si>
    <t>Verify ISH Sensor Enumeration pre and post disconnected Modern Standby cycle - Altimeter</t>
  </si>
  <si>
    <t>CSS-IVE-131345</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</si>
  <si>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TGL_ H81_RS4_Alpha,TGL_ H81_RS4_Beta,TGL_ H81_RS4_PV,TGL_H81_19H2_RS6_PreAlpha,TGL_Simics_VP_RS2_PSS1.1,TGL_U42_RS4_PV,TGL_Z0_(TGPLP-A0)_RS4_PPOExit,WHL_U42_Corp_PV,WHL_U42_PV,WHL_U43e_Corp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</si>
  <si>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ISH,MoS (Modern Standby)</t>
  </si>
  <si>
    <t>BC-RQTBC-2906, IceLake-UCIS-3262
TGL Requirement coverage: 220195225, BC-RQTBCTL-1100, 
RKL:2203202687</t>
  </si>
  <si>
    <t>Altimeter Sensor should get enumerated in Sensor Viewer Pre and Post S0i3( Modern Standby) cycle</t>
  </si>
  <si>
    <t>ifwi.alderlake,ifwi.meteorlake</t>
  </si>
  <si>
    <t>Altimeter Sensor should be enumerated in Sensor Viewer App Pre and Post S0i3(Modern Standby) cycle</t>
  </si>
  <si>
    <t>InProdATMS1.0_03March2018,LKF_PO_Phase1,LKF_PO_Phase2,LKF_PO_New_P3,IFWI_TEST_SUITE,ADL/RKL/JSL,COMMON_QRC_BAT,MTL_NA,IFWI_SYNC,Automation_Inproduction,IFWI_FOC_BAT,ADL_M_RVP2a,LNL_M_IFWI_PSS,ADL_SBGA_3SDC1,IFWI_Coverage_Delta,MTL_IFWI_IAC_ISH,MTL_IFWI_CBV_ISH</t>
  </si>
  <si>
    <t>Verify Gravity sensor enumeration pre and post Sx cycle</t>
  </si>
  <si>
    <t>CSS-IVE-131353</t>
  </si>
  <si>
    <t>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</si>
  <si>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IceLake-UCIS-3262</t>
  </si>
  <si>
    <t>Gravity Sensor should get enumerated in Sensor Viewer pre and post Sx cycle</t>
  </si>
  <si>
    <t>Gravity Sensor should be enumerated in Sensor Viewer App Pre and Post Sx Cycle.</t>
  </si>
  <si>
    <t>UDL2.0_ATMS2.0,IFWI_TEST_SUITE,ADL/RKL/JSL,MTL_NA,IFWI_SYNC,IFWI_COVERAGE_DELTA</t>
  </si>
  <si>
    <t>Verify ISH Sensor Functionality - Gravity</t>
  </si>
  <si>
    <t>CSS-IVE-131356</t>
  </si>
  <si>
    <t>LKF_A0_RS4_Alpha,LKF_A0_RS4_POE,LKF_B0_RS4_Beta,LKF_B0_RS4_PO,LKF_B0_RS4_PV ,LKF_Bx_ROW_19H1_Alpha,LKF_Bx_ROW_19H1_POE,LKF_Bx_ROW_19H2_Beta,LKF_Bx_ROW_19H2_PV,LKF_Bx_ROW_20H1_PV,LKF_Simics_VP_RS4_PSS1.0,LKF_Simics_VP_RS4_PSS1.1,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</si>
  <si>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Gravity Sensor should be functional by displaying readings/values in sensor Viewer tool</t>
  </si>
  <si>
    <t>Gravity Sensor should be enumerated and Functional in Sensor Viewer App.</t>
  </si>
  <si>
    <t>InProdATMS1.0_03March2018,LKF_PO_Phase1,LKF_PO_Phase2,LKF_PO_New_P3,OBC-LKF-PCH-ISH-Sensors-Gravity,IFWI_TEST_SUITE,ADL/RKL/JSL,COMMON_QRC_BAT,MTL_NA,IFWI_SYNC, IFWI_COVERAGE_DELTA</t>
  </si>
  <si>
    <t>Verify Gravity sensor functionality pre and post Sx cycle</t>
  </si>
  <si>
    <t>CSS-IVE-131357</t>
  </si>
  <si>
    <t>Gravity Sensor should be functional by displaying readings/values in sensor Viewer tool pre and post Sx cycle </t>
  </si>
  <si>
    <t>Gravity Sensor should be enumerated and Functional in Sensor Viewer App Pre and Post Sx Cycle.</t>
  </si>
  <si>
    <t>Verify ISH Sensor Enumeration Pre and Post Sx cycle - Linear-Acceleration</t>
  </si>
  <si>
    <t>CSS-IVE-131363</t>
  </si>
  <si>
    <t>Linear-Acceleration Sensor should get enumerated in Sensor Viewer pre and post Sx cycle</t>
  </si>
  <si>
    <t>Linear-Acceleration Sensor should be enumerated in Sensor Viewer App Pre and Post S3 Cycle.</t>
  </si>
  <si>
    <t>UDL2.0_ATMS2.0,IFWI_TEST_SUITE,ADL/RKL/JSL,MTL_Test_Suite,IFWI_SYNC,IFWI_FOC_BAT,MTL_IFWI_PSS_EXTENDEDIFWI_COVERAGE_DELTA,LNL_M_IFWI_PSS,IFWI_COVERAGE_DELTA,MTL-M_5SGC1,MTL-M_4SDC2,MTL-M_5SGC1,MTL-M_4SDC2,MTL_IFWI_IAC_ISH,MTL_IFWI_CBV_PMC,MTL_IFWI_CBV_ISH</t>
  </si>
  <si>
    <t>Verify ISH Sensor Functionality - Linear-Acceleration</t>
  </si>
  <si>
    <t>CSS-IVE-131366</t>
  </si>
  <si>
    <t>LKF_A0_RS4_Alpha,LKF_A0_RS4_POE,LKF_B0_RS4_Beta,LKF_B0_RS4_PV ,LKF_Bx_ROW_19H1_Alpha,LKF_Bx_ROW_19H1_POE,LKF_Bx_ROW_19H2_Beta,LKF_Bx_ROW_19H2_PV,LKF_Bx_ROW_20H1_PV,LKF_Simics_VP_RS4_PSS1.0,LKF_Simics_VP_RS4_PSS1.1,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</si>
  <si>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IceLake-UCIS-3262
LKF usecase: 4_335-UCIS-2336</t>
  </si>
  <si>
    <t>Linear-Acceleration Sensor should be functional by displaying readings/values in sensor Viewer tool</t>
  </si>
  <si>
    <t>Linear-Acceleration Sensor should be enumerated and Functional in Sensor Viewer App.
 </t>
  </si>
  <si>
    <t>InProdATMS1.0_03March2018,LKF_PO_Phase1,LKF_PO_Phase2,LKF_PO_New_P3,OBC-LKF-PCH-ISH-Sensors-LinearAcceleration,LKF_B0_Power_ON,IFWI_TEST_SUITE,ADL/RKL/JSL,COMMON_QRC_BAT,MTL_Test_Suite,MTL_PSS_0.8IFWI_SYNC,IFWI_COVERAGE_DELTA,MTL_IFWI_BAT,ERB,LNL_M_IFWI_PSS,MTL_S_MASTER,MTL_P_MASTER,MTL_M_MASTER,MTL-M/P_Pre-Si_In_Production,MTL-M_5SGC1,MTL-M_4SDC2,MTL-M_5SGC1,MTL-M_4SDC2,MTL_IFWI_CBV_ISH</t>
  </si>
  <si>
    <t>ISH Sensor Functionality pre and post Sx cycle - Linear-Acceleration</t>
  </si>
  <si>
    <t>CSS-IVE-131367</t>
  </si>
  <si>
    <t>Linear-Acceleration Sensor should be functional by displaying readings/values in sensor Viewer tool pre and post Sx cycle </t>
  </si>
  <si>
    <t>Linear-Acceleration Sensor should be enumerated and Functional in Sensor Viewer App Pre and Post Sx Cycle.</t>
  </si>
  <si>
    <t>UDL2.0_ATMS2.0,IFWI_TEST_SUITE,ADL/RKL/JSL,MTL_Test_Suite,MTL_PSS_0.8IFWI_SYNC,IFWI_COVERAGE_DELTA,MTL_IFWI_FV,LNL_M_IFWI_PSS,MTL_S_MASTER,MTL_P_MASTER,MTL_M_MASTER,MTL-M_5SGC1,MTL-M_4SDC2,MTL-M_5SGC1,MTL-M_4SDC2,MTL_IFWI_CBV_PMC,MTL_IFWI_CBV_ISH</t>
  </si>
  <si>
    <t>Verify HDCP 2.2 functionality over TBT port</t>
  </si>
  <si>
    <t>CSS-IVE-131372</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</si>
  <si>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</si>
  <si>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</si>
  <si>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t>
  </si>
  <si>
    <t>HDCP2.2 play back should be success over TBT port without any issue</t>
  </si>
  <si>
    <t>OPM Tool</t>
  </si>
  <si>
    <t>Test case is to verify HDCP 2.2 over TBT port</t>
  </si>
  <si>
    <t>L5_milestone_only,ICL-ArchReview-PostSi,ICL_BAT_NEW,BIOS_EXT_BAT,UDL2.0_ATMS2.0,TGL_ERB_PO,OBC-ICL-CPU-iTCSS-TCSS-Display_DP,OBC-TGL-CPU-iTCSS-TCSS-Display_DP,TGL_BIOS_PO_P2,TGL_IFWI_PO_P3,IFWI_TEST_SUITE,ADL/RKL/JSL,ADL_Arch_Phase3,IFWI_Payload_Dekel,MTL_Test_Suite,IFWI_SYNC,ADLMLP4x,IFWI_COMMON_PREOS,ADL-P_5SGC1,ADL-P_5SGC2,RPL_S_MASTER,ADL-M_5SGC1,ADL-M_4SDC1,ADL-M_3SDC1,ADL-M_3SDC3,RPL-Px_5SGC1,RPL-Px_3SDC1,RPL-P_5SGC1,RPL-P_5SGC2,RPL-P_4SDC1,RPL-P_3SDC2,RPL-P_2SDC3,RPL-S_ 5SGC1,RPL-S_4SDC1,ADL_SBGA_5GC</t>
  </si>
  <si>
    <t>Verify HDCP 2.2 functionality over TBT port after Sx and warm reboot cycles</t>
  </si>
  <si>
    <t>CSS-IVE-131373</t>
  </si>
  <si>
    <t>ADL-S_ADP-S_UDIMM_DDR5_1DPC_PreAlpha,CFL_H62_RS2_PV,CFL_H62_RS4_PV,CFL_U43e_PV,ICL_U42_RS6_PV,ICL_UN42_KC_PV_RS6,ICL_Y42_RS6_PV,ICL_YN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</si>
  <si>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HDCP,iTBT,S-states,TBT,TCSS</t>
  </si>
  <si>
    <t>KBL-R CCB POR update - Thunderbolt HDCP2.2 over DP Dual-mode (DP++) support
 ICL PRD Coverage: BC-RQTBC-15218</t>
  </si>
  <si>
    <t>Test case is to verify HDCP 2.2 over TBT port after Sx and warm reboot cycles</t>
  </si>
  <si>
    <t>TCSS-TBT-P1,ICL-ArchReview-PostSi,UDL2.0_ATMS2.0,OBC-ICL-CPU-iTCSS-TCSS-Display_DP,OBC-TGL-CPU-iTCSS-TCSS-Display_DP,IFWI_TEST_SUITE,ADL/RKL/JSL,IFWI_Payload_Dekel,MTL_Test_Suite,IFWI_SYNC,ADLMLP4x,IFWI_COMMON_PREOS,ADL-P_5SGC1,ADL-P_5SGC2,RPL_S_MASTER,ADL-M_5SGC1,ADL-M_4SDC1,ADL-M_3SDC1,ADL-M_3SDC3,RPL-Px_3SDC1,RPL-P_5SGC1,RPL-P_5SGC2,RPL-P_4SDC1,RPL-P_3SDC2,RPL-P_2SDC3,RPL-S_ 5SGC1,RPL-S_4SDC1,ADL_SBGA_5GC</t>
  </si>
  <si>
    <t>Verify ISH Sensor - Proximity Enumeration pre and post Sx cycle</t>
  </si>
  <si>
    <t>CSS-IVE-131392</t>
  </si>
  <si>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</si>
  <si>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IceLake-UCIS-2138
TGL Requirement coverage: 220377677, BC-RQTBCTL-1100, 
RKL:2203202687</t>
  </si>
  <si>
    <t>Sensor should get enumerated in Sensor Viewer pre and post sx cycle</t>
  </si>
  <si>
    <t>Intention of the testcase is to verify Proximity sensor enumeration pre and post Sx cycle</t>
  </si>
  <si>
    <t>PSE 1.0,OBC-CNL-PCH-ISH-Sensors-Proximity,OBC-ICL-PCH-ISH-Sensors-Proximity,OBC-TGL-PCH-ISH-Sensors-Proximity,IFWI_TEST_SUITE,ADL/RKL/JSL,MTL_NA,IFWI_SYNC,IFWI_FOC_BAT,MTL_M_MASTER,IFWI_COVERAGE_DELTA,RPL_S_MASTER,RPL-S_3SDC2,ADL_SBGA_5GC,ADL_SBGA_3SDC1,MTL-M_4SDC1,MTL-M_4SDC2,MTL_IFWI_IAC_ISH,MTL_IFWI_CBV_PMC,MTL_IFWI_CBV_ISH</t>
  </si>
  <si>
    <t>ISH Sensor Functionality - Proximity</t>
  </si>
  <si>
    <t>CSS-IVE-131395</t>
  </si>
  <si>
    <t>CNL_U22_PV,CNL_Y22_PV,ICL_HFPGA_RS1_PSS_0.8C,ICL_HFPGA_RS1_PSS_0.8P,ICL_HFPGA_RS1_PSS_1.0C,ICL_HFPGA_RS1_PSS_1.0P,ICL_HFPGA_RS2_PSS_1.1,ICL_U42_RS6_PV,ICL_Y42_RS6_PV,LKF_A0_RS4_Alpha,LKF_A0_RS4_POE,LKF_B0_RS4_Beta,LKF_B0_RS4_PO,LKF_B0_RS4_PV ,LKF_Bx_ROW_19H1_Alpha,LKF_Bx_ROW_19H1_POE,LKF_Bx_ROW_19H2_Beta,LKF_Bx_ROW_19H2_PV,LKF_Bx_ROW_20H1_PV,LKF_N-1_(BXTM)_RS3_POE,TGL_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</si>
  <si>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IceLake-UCIS-2138
TGL Requirement coverage: 220377677
RKL FR:1209951570</t>
  </si>
  <si>
    <t> Proximity Sensor should be functional</t>
  </si>
  <si>
    <t>Intention of the testcase is to verify sensor enumeration</t>
  </si>
  <si>
    <t>ICL_BAT_NEW,LKF_ERB_PO,BIOS_EXT_BAT,UDL2.0_ATMS2.0,TGL_ERB_PO,LKF_B0_Power_ON,RKL_S_PO_Phase3_IFWI,RKL_POE,RKL_U_PO_Phase3_IFWI,IFWI_TEST_SUITE,RKL_Native_PO,RKL_Xcomp_PO,ADL/RKL/JSL,CML_H_ADP_S_PO,COMMON_QRC_BAT,Phase_3,MTL_NA,IFWI_SYNC,IFWI_FOC_BAT,MTL_M_MASTER,IFWI_COMMON_PREOS,ADL_SBGA_5GC,MTL_IFWI_PSS_BLOCK,MTL_HFPGA_IFWI,LNL_M_IFWI_PSS,ADL_SBGA_3SDC1,MTL_S_MASTER,MTL_P_MASTER,MTL-M_4SDC1</t>
  </si>
  <si>
    <t>Verify ISH Proximity sensor functionality pre and post Sx cycle</t>
  </si>
  <si>
    <t>CSS-IVE-131396</t>
  </si>
  <si>
    <t>Proximity sensor should be functional pre and post Sx cycle</t>
  </si>
  <si>
    <t>Intention of the testcase is to verify Proximity sensor functionality pre and post Sx cycle </t>
  </si>
  <si>
    <t>UDL2.0_ATMS2.0,rkl_cml_s62,IFWI_TEST_SUITE,ADL/RKL/JSL,MTL_NA,IFWI_SYNC,IFWI_FOC_BAT,MTL_M_MASTER,RPL_S_MASTER,RPL-S_3SDC2,ADL_SBGA_5GC,MTL_IFWI_FV,MTL_HFPGA_IFWI,LNL_M_IFWI_PSS,ADL_SBGA_3SDC1,MTL_P_MASTER,MTL_S_MASTER,MTL-M_4SDC1,MTL-M_4SDC2,IFWI_COVERAGE_DELTA,MTL_IFWI_IAC_ISH,MTL_IFWI_CBV_PMC,MTL_IFWI_CBV_ISH</t>
  </si>
  <si>
    <t>Verify the correct CSE version is displayed in the BIOS setup menu.</t>
  </si>
  <si>
    <t>CSS-IVE-131405</t>
  </si>
  <si>
    <t>ADL-S_ADP-S_SODIMM_DDR5_1DPC_Alpha,ADL-S_ADP-S_UDIMM_DDR5_1DPC_PreAlpha,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</si>
  <si>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CSE/TXE,CSE-BIOS HECI,FVI</t>
  </si>
  <si>
    <t>BC-RQTBC-278
BC-RQTBC-281</t>
  </si>
  <si>
    <t>Ensure that the correct CSE version of the corresponding BIOS flashed is shown in Platform Information menu.The information obtained from Syscope should match.</t>
  </si>
  <si>
    <t>The BIOS shall report Firmware Version Info (FVI) for all Reference Codes as per the Firmware Version Info (FVI) Interface Specification referenced in Appendix B-1</t>
  </si>
  <si>
    <t>LKF_PSS_1.0_Sanity,UDL2.0_ATMS2.0,OBC-TGL-PCH-CSME-Manageability-MEBx,OBC-LKF-PCH-CSME-Manageability-MEBx,MTL_Test_Suite,IFWI_SYNC,IFWI_FOC_BAT,ADL_N_IFWI,IFWI_TEST_SUITE,IFWI_FOC_BAT_EXT,IFWI_COMMON_PREOS,ADLMLP4x,ADL-P_5SGC1,ADL-P_5SGC2,ADL-M_5SGC1,RPL-Px_5SGC1,RPL-Px_4SDC1, RPL-Px_3SDC2,ADL_SBGA_5GC, ADL_SBGA_3DC4,RPL-S_2SDC7,ADL-S_Post-Si_In_Production,LNL_M-MASTER</t>
  </si>
  <si>
    <t>ISH Sensor Enumeration pre and post Connected Standby (CMS) cycle - Barometric Pressure</t>
  </si>
  <si>
    <t>CSS-IVE-131406</t>
  </si>
  <si>
    <t>AMLR_Y42_PV_RS6,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2_PSS_1.1,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ADL-P_ADP-LP_DDR5_ALPHA,ADL-P_ADP-LP_DDR5_BETA,ADL-P_ADP-LP_DDR5_PV,ADL-M_ADP-M_LP5_20H1_Alpha,ADL-M_ADP-M_LP5_20H1_Beta,ADL-M_ADP-M_LP5_20H1_PV,ADL-M_ADP-M_LP5_21H1_Alpha,ADL-M_ADP-M_LP5_21H1_Beta,ADL-M_ADP-M_LP5_21H1_PV,ADL-M_ADP-M_LP5_20H1_PreAlpha,ADL-M_ADP-M_LP5_21H1_PreAlpha,ADL-P_ADP-LP_DDR5_PreAlpha</t>
  </si>
  <si>
    <t>BC-RQTBC-13696
IceLake-UCIS-1856
IceLake-UCIS-2034
TGL Requirement coverage: 220195304, 220194425, BC-RQTBCTL-1100, 
RKL:2203202687</t>
  </si>
  <si>
    <t>Barometric Pressure Sensor should be enumerated in Action manager/Sensor Viewer tool pre and post CMS cycle</t>
  </si>
  <si>
    <t>Barometric Pressure Sensor should get enumerated in Action manager/Sensor Viewer tool pre and post CMoS cycle</t>
  </si>
  <si>
    <t>ICL-ArchReview-PostSi,LKF_PO_Phase3,LKF_PO_New_P3,ADL/RKL/JSL,Delta_IFWI_BIOS,MTL_Test_Suite,IFWI_SYNC,IFWI_TEST_SUITEIFWI_COVERAGE_DELTA,RPL-P_5SGC2,RPL_S_MASTER,RPL-S_3SDC2,ADL-M_2SDC1,ADL_SBGA_5GC,MTL-M_4SDC2,MTL_IFWI_CBV_PMC,MTL_IFWI_CBV_ISH</t>
  </si>
  <si>
    <t>ISH Sensor Enumeration pre and post Connected Standby (CMS) cycle - Device Orientation</t>
  </si>
  <si>
    <t>CSS-IVE-131407</t>
  </si>
  <si>
    <t>CFL_H62_RS2_PV,CFL_H62_RS3_PV,CFL_H62_RS4_PV,CFL_H62_RS5_PV,CFL_H82_RS5_PV,CFL_H82_RS6_PV,CFL_U43e_PV,CNL_H82_PV,CNL_U22_PV,CNL_Y22_PV,ICL_U42_RS6_PV,ICL_Y42_RS6_PV,KBLR_Y_PV,LKF_A0_RS4_Alpha,LKF_A0_RS4_POE,LKF_B0_RS4_Beta,LKF_B0_RS4_PO,LKF_B0_RS4_PV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</si>
  <si>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BC-RQTBC-13696
IceLake-UCIS-1822
IceLake-UCIS-2009
TGL Requirement coverage: 220195223, 220194365, BC-RQTBCTL-1100, 
RKL:2203202687</t>
  </si>
  <si>
    <t>Device Orientation Sensor should enumerate in Action manager/Sensor Viewer tool pre and post CMS cycle</t>
  </si>
  <si>
    <t>Device Orientation Sensor should get enumerated in Action manager/Sensor Viewer tool pre and post CMoS cycle</t>
  </si>
  <si>
    <t>ICL-ArchReview-PostSi,LKF_PO_Phase3,LKF_PO_New_P3,OBC-CNL-PCH-ISH-Sensors-Inclinometer,OBC-CFL-PCH-ISH-Sensors-Inclinometer,OBC-LKF-PCH-ISH-Sensors-Inclinometer,OBC-ICL-PCH-ISH-Sensors-Inclinometer,OBC-TGL-PCH-ISH-Sensors-Inclinometer,IFWI_TEST_SUITE,MTL_NA,IFWI_SYNC,IFWI_COMMON_PREOS/,ADL_SBGA_3SDC1</t>
  </si>
  <si>
    <t>ISH Sensor Enumeration pre and post Connected Standby (CMS) cycle - Proximity</t>
  </si>
  <si>
    <t>CSS-IVE-131409</t>
  </si>
  <si>
    <t>CFL_H62_RS2_PV,CFL_H62_RS3_PV,CFL_H62_RS4_PV,CFL_H62_RS5_PV,CFL_H82_RS5_PV,CFL_H82_RS6_PV,CFL_U43e_PV,CNL_H82_PV,CNL_U22_PV,CNL_Y22_PV,ICL_HFPGA_RS2_PSS_1.1,ICL_Simics_VP_RS2_PSS_1.1,ICL_U42_RS6_PV,ICL_Y42_RS6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</si>
  <si>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IceLake-UCIS-2138
IceLake-UCIS-1931
IceLake-UCIS-2138
TGL Requirement coverage: 220377677, BC-RQTBCTL-1100, 
4_335-UCIS-1525
RKL:2203202687</t>
  </si>
  <si>
    <t>Proximity Sensor should enumerate in Action manager/Sensor Viewer tool pre and post CMS cycle</t>
  </si>
  <si>
    <t>Proximity Sensor should get enumerated in Action manager/Sensor Viewer tool pre and post CMoS cycle</t>
  </si>
  <si>
    <t>ICL-ArchReview-PostSi,UDL2.0_ATMS2.0,OBC-ICL-PCH-I2C-Touch-Touchpad,OBC-TGL-PCH-I2C-Touch-Touchpad,IFWI_TEST_SUITE,MTL_Test_Suite,IFWI_SYNC,ADL_N_IFWI,IFWI_COMMON_PREOS,ADLMLP4x,ADL-P_5SGC1,ADL-M_5SGC1,ADL-P_3SDC3,ADL-P_3SDC4,RPL-P_5SGC1,ADL_SBGA_5GC,ADL_SBGA_3SDC1,MTL-M_4SDC1,MTL-M_4SDC2</t>
  </si>
  <si>
    <t>Verify CNVi Bluetooth Functionality in OS before / after Connected Standby (CMS) cycle</t>
  </si>
  <si>
    <t>CSS-IVE-131411</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</si>
  <si>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</si>
  <si>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CNVi,MoS (Modern Standby)</t>
  </si>
  <si>
    <t>BC-RQTBC-13696
IceLake-UCIS-1826
BC-RQTBCTL-651
BC-RQTBC-13414
JSL PRD Coverage: BC-RQTBC-16463
RKL:2203201716</t>
  </si>
  <si>
    <t>CNVi Bluetooth should be functional pre and post Connected Standby (CMS) cycle</t>
  </si>
  <si>
    <t>CNVi Bluetooth should be functional pre and post Connected Standby (CMoS) cycle</t>
  </si>
  <si>
    <t>ICL-ArchReview-PostSi,ICL_BAT_NEW,BIOS_EXT_BAT,UDL2.0_ATMS2.0,OBC-CNL-PCH-CNVi-Connectivity-BT,OBC-CFL-PCH-CNVi-Connectivity-BT,OBC-ICL-PCH-CNVi-Connectivity-BT,OBC-TGL-PCH-CNVi-Connectivity-BT,IFWI_TEST_SUITE,ADL/RKL/JSL,MTL_Test_Suite,IFWI_SYNC,IFWI_FOC_BAT,ADL_N_IFWI,IFWI_COMMON_PREOS,ADLMLP4x,ADL-P_5SGC1,ADL-P_5SGC2,RPL_S_MASTER,ADL-M_5SGC1,ADL-M_3SDC1,ADL-M_3SDC3,ADL-M_2SDC1,ADL-P_3SDC1,ADL_SBGA_5GC,RPL-Px_5SGC1,RPL-Px_4SDC1,ADL-M_5SGC1,ADL-M_3SDC2,ADL-M_2SDC2, RPL-S_2SDC7</t>
  </si>
  <si>
    <t>Verify CNVi WLAN Functionality in OS before / after Connected Standby (CMS) cycle</t>
  </si>
  <si>
    <t>CSS-IVE-131412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</si>
  <si>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</si>
  <si>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BC-RQTBC-13696
BC-RQTBCTL-651
BC-RQTBC-13414
JSL PRD Coverage: BC-RQTBC-16463
RKL:2203201716</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</si>
  <si>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</si>
  <si>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</si>
  <si>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IFWI_TEST_SUITE,ADL/RKL/JSL,MTL_Test_Suite,IFWI_SYNC,ADL_N_IFWI,IFWI_COMMON_PREOS,ADLMLP4x,ADL-P_5SGC1,ADL-P_5SGC2,RPL_S_MASTER,ADL-M_5SGC1,ADL-M_3SDC1,ADL-M_3SDC3,ADL-M_2SDC1,ADL-P_3SDC1,ADL_SBGA_5GC,RPL-Px_5SGC1,RPL-Px_4SDC1,ADL-M_5SGC1,ADL-M_3SDC2,ADL-M_2SDC2, RPL-S_2SDC7</t>
  </si>
  <si>
    <t>Verify enumeration of TouchPad in device manager pre and post Connected Standby (CMS) cycle</t>
  </si>
  <si>
    <t>bios.pch,fw.ifwi.ish</t>
  </si>
  <si>
    <t>CSS-IVE-131413</t>
  </si>
  <si>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</si>
  <si>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pad,MoS (Modern Standby),TouchPad</t>
  </si>
  <si>
    <t>BC-RQTBC-10441
BC-RQTBC-13696
TGL Requirement coverage: 220195270, 220194396,</t>
  </si>
  <si>
    <t>TouchPad should enumerate in Device manager pre and post Connected Standby (CMS) cycle</t>
  </si>
  <si>
    <t>bios.alderlake,bios.meteorlake,bios.raptorlake,bios.tigerlake,ifwi.alderlake,ifwi.jasperlake,ifwi.meteorlake</t>
  </si>
  <si>
    <t>bios.raptorlake,ifwi.alderlake,ifwi.jasperlake</t>
  </si>
  <si>
    <t>TouchPad should enumerate in Device manager pre and post Connected Standby (CMoS) cycle</t>
  </si>
  <si>
    <t>ICL-ArchReview-PostSi,UDL2.0_ATMS2.0,OBC-ICL-PCH-I2C-Touch-Touchpad,OBC-TGL-PCH-I2C-Touch-Touchpad,IFWI_TEST_SUITE,MTL_Test_Suite,IFWI_SYNC,ADL_N_IFWI,IFWI_COMMON_PREOS,ADLMLP4x,ADL-P_5SGC1,ADL-M_5SGC1,ADL-P_3SDC3,ADL-P_3SDC4,RPL-P_5SGC1,ADL_SBGA_5GC,RPL-SBGA_5SC</t>
  </si>
  <si>
    <t>Verify ISH Sensor Enumeration pre and post Connected Standby (CMS) cycle - Ambient Light Sensor (ALS)</t>
  </si>
  <si>
    <t>CSS-IVE-131415</t>
  </si>
  <si>
    <t>ADL-S_ADP-S_SODIMM_DDR5_1DPC_Alpha,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H81_19H2_RS6_PreAlpha,TGL_Simics_VP_RS2_PSS1.1,TGL_U42_RS4_PV,TGL_Y42_RS4_PV,TGL_Z0_(TGPLP-A0)_RS4_PPOExit,WHL_U42_Corp_PV,WHL_U42_PV,WHL_U43e_Corp_PV,ADL-S_ADP-S_SODIMM_DDR5_1DPC_Beta,ADL-S_ADP-S_SODIMM_DDR5_1DPC_POE,ADL-S_ADP-S_SODIMM_DDR5_1DPC_PreAlpha,ADL-S_ADP-S_SODIMM_DDR5_1DPC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</si>
  <si>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BC-RQTBC-2906
BC-RQTBC-13696
TGL Requirement coverage: 220195299, 220194421, BC-RQTBCTL-1100,</t>
  </si>
  <si>
    <t>Ambient Light Sensor (ALS) should get enumerated in Action manager/Sensor Viewer tool pre and post CMS cycle</t>
  </si>
  <si>
    <t>bios.alderlake,bios.meteorlake,bios.raptorlake,ifwi.alderlake,ifwi.jasperlake,ifwi.rocketlake</t>
  </si>
  <si>
    <t>bios.raptorlake,ifwi.alderlake,ifwi.jasperlake,ifwi.rocketlake</t>
  </si>
  <si>
    <t>Ambient Light Sensor (ALS) should get enumerated in Action manager/Sensor Viewer tool pre and post CMoS cycle</t>
  </si>
  <si>
    <t>UDL2.0_ATMS2.0,IFWI_TEST_SUITE,ADL/RKL/JSL,MTL_Test_Suite,IFWI_SYNC,IFWI_FOC_BAT, ADL_N_IFWI,IFWI_COMMON_PREOS,ADLMLP4x,RPL_S_MASTER,RPL-P_5SGC1,RPL-P_5SGC2,ADL_SBGA_5GC,ADL-M_5SGC1,ADL-M_2SDC1,ADL_SBGA_3SDC1, ADL_SBGA_3DC4,MTL-M_4SDC2,RPL-S_3SDC2,RPL-SBGA_5SC,RPL-SBGA_4SC</t>
  </si>
  <si>
    <t>Verify ISH Sensor Enumeration pre and post Connected Standby (CMS) cycle - Gyro</t>
  </si>
  <si>
    <t>CSS-IVE-131416</t>
  </si>
  <si>
    <t>AMLR_Y42_PV_RS6,CFL_H62_RS2_PV,CFL_H62_RS3_PV,CFL_H62_RS4_PV,CFL_H62_RS5_PV,CFL_H82_RS5_PV,CFL_H82_RS6_PV,CFL_U43e_PV,CNL_H82_PV,CNL_U22_PV,CNL_Y22_PV,ICL_U42_RS6_PV,ICL_Y42_RS6_PV,KBLR_Y_PV,LKF_A0_RS4_Alpha,LKF_A0_RS4_POE,LKF_B0_RS4_Beta,LKF_B0_RS4_PO,LKF_B0_RS4_PV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</si>
  <si>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IceLake-UCIS-1854
IceLake-UCIS-1931
TGL Requirement coverage: 220195301, 220194422
 BC-RQTBCTL-1100</t>
  </si>
  <si>
    <t>Gyro Sensor should get enumerated in Action manager/Sensor Viewer tool pre and post CMS cycle</t>
  </si>
  <si>
    <t>Gyro Sensor should get enumerated in Action manager/Sensor Viewer tool pre and post CMoS cycle</t>
  </si>
  <si>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t>
  </si>
  <si>
    <t>Verify ISH Sensor Enumeration pre post Connected Standby (CMS) cycle - Accelerometer/3D Accelerometer</t>
  </si>
  <si>
    <t>CSS-IVE-131417</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</si>
  <si>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</si>
  <si>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IceLake-UCIS-2009
IceLake-UCIS-1931
TGL Requirement coverage: 220195306, 220194427, BC-RQTBCTL-1100,</t>
  </si>
  <si>
    <t>Accelerometer/3D Accelerometer Sensor should get enumerated in Action manager/Sensor Viewer tool pre and post CMS cycle</t>
  </si>
  <si>
    <t>Accelerometer/3D Accelerometer Sensor should get enumerated in Action manager/Sensor Viewer tool pre and post CMoS cycle</t>
  </si>
  <si>
    <t>Verify WWAN enumeration pre and post Connected Standby (CMS) cycle</t>
  </si>
  <si>
    <t>CSS-IVE-131421</t>
  </si>
  <si>
    <t>AML_5W_Y22_ROW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A0_RS4_Alpha,LKF_A0_RS4_POE,LKF_B0_RS4_Beta,LKF_B0_RS4_PO,LKF_B0_RS4_PV ,LKF_Bx_ROW_19H1_Alpha,LKF_Bx_ROW_19H1_POE,LKF_Bx_ROW_19H2_Beta,LKF_Bx_ROW_19H2_PV,LKF_Bx_ROW_20H1_PV,LKF_N-1_(BXTM)_RS3_POE,LKF_N-1_(ICL)_RS3_POE,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</si>
  <si>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MoS (Modern Standby),WWAN</t>
  </si>
  <si>
    <t>BC-RQTBC-9996
BC-RQTBC-13696
IceLake-UCIS-1260
TGL Requirement coverage: BC-RQTBCTL-487, BC-RQTBCTL-1244, 
JSL PRD Coverage: BC-RQTBC-16469
RKL:2203203097,2203202914</t>
  </si>
  <si>
    <t>WWAN should enumerate in Device manager pre and post Connected Standby (CMS) cycle</t>
  </si>
  <si>
    <t>WWAN should enumerate in Device manager pre and post Connected Standby (CMoS) cycle</t>
  </si>
  <si>
    <t>ICL-ArchReview-PostSi,UDL2.0_ATMS2.0,LKF_PO_Phase3,LKF_PO_New_P3,OBC-CNL-PTF-PCIE-Connectivity-WWAN,OBC-CFL-PTF-PCIE-Connectivity-WWAN,OBC-LKF-PTF-PCIE-Connectivity-WWAN,OBC-ICL-PTF-PCIE-Connectivity-WWAN,OBC-TGL-PTF-PCIE-Connectivity-WWAN,CML_Delta_From_WHL,AMLY22_delta_from_Y42,TGL_NEW_BAT,IFWI_TEST_SUITE,ADL/RKL/JSL,MTL_Test_Suite,IFWI_SYNC,ADL_N_IFWI,IFWI_COMMON_PREOS,ADLMLP4x,ADL-P_5SGC1,ADL-M_5SGC1,ADL-M_4SDC1,ADL_N_REV0,ADL-M_2SDC1</t>
  </si>
  <si>
    <t>Verify discrete Wi-Fi enumeration pre and post Connected Standby (CMS) cycle</t>
  </si>
  <si>
    <t>CSS-IVE-131422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</si>
  <si>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</si>
  <si>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discrete WiFi/BT,MoS (Modern Standby)</t>
  </si>
  <si>
    <t>BC-RQTBC-12979
BC-RQTBC-13860
IceLake-UCIS-1826
BC-RQTBCLF-286
IceLake-UCIS-2154
TGL Requirement coverage: BC-RQTBCTL-482,LKF: 4_335-LZ-798
LKF: 4_335-UCIS-1626
RKL: 2203203041
ADL: 2202557898</t>
  </si>
  <si>
    <t>Discrete WiFi should enumerate in Device manager pre and post Connected Standby (CMS) cycle</t>
  </si>
  <si>
    <t>Discrete Wi-Fi should enumerate in Device manager pre and post Connected Standby (CMoS) cycle</t>
  </si>
  <si>
    <t>ICL-ArchReview-PostSi,UDL2.0_ATMS2.0,LKF_PO_Phase3,LKF_PO_New_P3,ICL_RVPC_NA,OBC-CNL-PTF-CNVd-Connectivity-WiFi,OBC-CFL-PTF-CNVd-Connectivity-WiFi,OBC-LKF-PTF-CNVd-Connectivity-WiFi,OBC-ICL-PTF-CNVd-Connectivity-WiFi,OBC-TGL-PTF-CNVd-Connectivity-WiFi,CML_Delta_From_WHL,TGL_NEW_BAT,ADL_PSS_1.0,IFWI_TEST_SUITE,ADL/RKL/JSL,MTL_Test_Suite,IFWI_SYNC,IFWI_FOC_BAT,ADL_N_IFWI,IFWI_COMMON_PREOS,ADLMLP4x,RPL_S_MASTER,ADL-M_4SDC1,ADL-M_3SDC2,ADL-M_3SDC2,,ADL-M_2SDC2, ADL_SBGA_3SDC1</t>
  </si>
  <si>
    <t>ISH Sensor Enumeration pre and post Connected Standby (CMS) cycle - Magnetometer</t>
  </si>
  <si>
    <t>CSS-IVE-131424</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</si>
  <si>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</si>
  <si>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IceLake-UCIS-1855
IceLake-UCIS-2033
TGL Requirement coverage: 220195303, 220194423, BC-RQTBCTL-1100,</t>
  </si>
  <si>
    <t>Magnetometer Sensor should enumerate in Action manager/Sensor Viewer tool pre and post CMS cycle</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</si>
  <si>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</si>
  <si>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IFWI_TEST_SUITE,MTL_Test_Suite,IFWI_SYNC,ADL_N_IFWI,IFWI_COMMON_PREOS,ADLMLP4x,RPL-P_5SGC1,RPL-P_5SGC2,ADL-M_5SGC1,ADL-M_2SDC1,ADL_SBGA_3SDC1,MTL-M_5SGC1,MTL-M_4SDC2</t>
  </si>
  <si>
    <t>Validate data transfer functionality between USB drives connected over Type-C port</t>
  </si>
  <si>
    <t>CSS-IVE-131427</t>
  </si>
  <si>
    <t>ADL-S_ADP-S_UDIMM_DDR5_1DPC_PreAlpha,CFL_KBPH_S62_RS3_PV,CFL_KBPH_S82_RS6_PV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</si>
  <si>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</si>
  <si>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:2203201383,2203202518,2203203016,2203202802,2203202480,1209950986,1209951124,1209951221,1209951246
ADL: 2205445428,2205443393</t>
  </si>
  <si>
    <t>USB 3.1/3.0 device should function properly on cold-plug over Type-C port without any issue</t>
  </si>
  <si>
    <t>This Test case to Validate data transfer functionality between USB drives connected over Type-C port</t>
  </si>
  <si>
    <t>ICL-ArchReview-PostSi,ICL_BAT_NEW,LKF_ERB_PO,BIOS_EXT_BAT,LKF_PO_Phase2,UDL2.0_ATMS2.0,LKF_PO_New_P3,TGL_ERB_PO,OBC-CNL-PCH-XDCI-USBC-USB2_Storage,OBC-ICL-CPU-iTCSS-TCSS-USB2_Storage,OBC-TGL-CPU-iTCSS-TCSS-USB2_Storage,OBC-LKF-CPU-TCSS-USBC-USB2_Storage,OBC-CFL-PCH-XDCI-USBC-USB2_Storage,TGL_H_PSS_BIOS_BAT,IFWI_TEST_SUITE,IFWI_PO,RKL_Native_PO,RKL_Xcomp_PO,ADL/RKL/JSL,CML_H_ADP_S_PO,Phase_3,MTL_Test_Suite,IFWI_SYNC,ADLMLP4x,IFWI_FOC_BAT,IFWI_COMMON_PREOS,ADL-P_5SGC1,ADL-P_5SGC2,RPL_S_MASTER,ADL-M_5SGC1,ADL-M_4SDC1,ADL-M_3SDC1,ADL-M_3SDC2,ADL-M_3SDC3,ADL-M_2SDC1,RPL-Px_5SGC1,RPL-Px_3SDC1,RPL-P_5SGC1,RPL-P_5SGC2,RPL-P_4SDC1,RPL-P_3SDC2,RPL-P_2SDC3,RPL-S_ 5SGC1,RPL-S_4SDC1,RPL-S_4SDC2,RPL-S_3SDC1,RPL-S_2SDC1,RPL-S_2SDC2,RPL-S_2SDC3,RPL-S_2SDC4,ADL_SBGA_5GC,ADL-M_Sanity_IFWI_New,ADL-P_Sanity_GC1_IFWI_New,ADL-P_Sanity_GC2_IFWI_New</t>
  </si>
  <si>
    <t>Verify front camera is functioning properly for capturing images in Burst mode</t>
  </si>
  <si>
    <t>CSS-IVE-131443</t>
  </si>
  <si>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H81_RS4_PV,TGL_H81_19H2_RS6_POE,TGL_H81_19H2_RS6_PreAlpha,TGL_HFPGA_RS2,TGL_HFPGA_RS3,TGL_HFPGA_RS4,TGL_Simics_VP_RS4_PSS0.8,TGL_Simics_VP_RS4_PSS1.0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</si>
  <si>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4_335-UCIS-2491
4_335-UCIS-2430
TGL HSD ES ID:220637228
TGL: 2207486921, 2207486919</t>
  </si>
  <si>
    <t>Ensure that Camera device functionality of capturing image and video files work properly without any issue.</t>
  </si>
  <si>
    <t>Windows_Camera_App</t>
  </si>
  <si>
    <t>Intention of the testcase is to verify front camera is functioning properly for capturing images in Burst mode</t>
  </si>
  <si>
    <t>TGL_NEW,LKF_PO_Phase2,UDL2.0_ATMS2.0,LKF_PO_New_P3,OBC-TGL-CPU-IPU-Camera-MIPI,IFWI_TEST_SUITE,ADL/RKL/JSL,MTL_Test_Suite,MTL_PSS_1.0IFWI_SYNC,ADL_N_IFWI,IFWI_COMMON_PREOS,ADL-M_3SDC1,ADL-M_3SDC2,ADL-M_2SDC1,ADL-P_2SDC4,RPL-Px_4SDC1,RPL-P_5SGC1,RPL-P_3SDC2,RPL-P_2SDC4,ADL-M_5SGC1,ADL-M_3SDC1,ADL-M_3SDC2,ADL-M_2SDC1,ADL-M_2SDC2,RPL-P_3SDC3,RPL-P_PNP_GC,LNL_M_IFWI_PSS,MTL-M_4SDC1,MTL-M_2SDC4</t>
  </si>
  <si>
    <t>Verify Rear camera is functioning properly for capturing images in Burst mode</t>
  </si>
  <si>
    <t>CSS-IVE-131444</t>
  </si>
  <si>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</si>
  <si>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4_335-UCIS-2491
4_335-UCIS-2430
TGL HSD ES ID:220194351
TGL HSD ES ID:220195203
TGL: 2207486922, 2207486924</t>
  </si>
  <si>
    <t>Intention of the testcase is to verify rear camera is functioning properly for capturing images in Burst mode</t>
  </si>
  <si>
    <t>TGL_NEW,LKF_PO_Phase2,UDL2.0_ATMS2.0,LKF_PO_New_P3,OBC-TGL-CPU-IPU-Camera-MIPI,IFWI_TEST_SUITE,ADL/RKL/JSL,MTL_Test_Suite,IFWI_SYNC,ADL_N_IFWI,IFWI_COMMON_PREOS,ADLMLP4x,ADL-M_3SDC1,ADL-M_3SDC2,ADL-M_2SDC1,ADL-P_2SDC4,RPL-Px_4SDC1,RPL-P_5SGC1,RPL-P_3SDC2,RPL-P_2SDC4,ADL-M_5SGC1,ADL-M_3SDC1,ADL-M_3SDC2,ADL-M_2SDC1,ADL-M_2SDC2,RPL-P_3SDC3,RPL-P_PNP_GC,MTL-M_4SDC1,MTL-M_2SDC4</t>
  </si>
  <si>
    <t>Verify system completes S4 Resume Cycles using "ResumeOK.efi" tool</t>
  </si>
  <si>
    <t>CSS-IVE-131484</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</si>
  <si>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</si>
  <si>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RTC,S-states</t>
  </si>
  <si>
    <t>ResumeOK.efi :Windows S4 verification utility
JSL: 2202553192
ADL: 2205167043</t>
  </si>
  <si>
    <t>System should complete S4 cycles successfully without any issue using EFI tool</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</si>
  <si>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"free" don"t change, i.e., Conventional, BootServicesCode/Data, LoaderCode/Data, ACPIReclaim, and furthermore that the memory regions Windows considers "run-time"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</si>
  <si>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rkl_cml_s62,ADL_PSS_1.0,ADL_PSS_1.05,IFWI_TEST_SUITE,ADL/RKL/JSL,MTL_Test_Suite,IFWI_SYNC,RPL_S_PSS_BASE,ADL_N_IFWI,IFWI_COMMON_PREOS,ADLMLP4x,ADL-P_5SGC1,ADL-P_5SGC2,RPL_S_MASTER,ADL-M_5SGC1,ADL-M_3SDC1,ADL-M_3SDC2,ADL-M_3SDC3,ADL-M_2SDC1,ADL-P_4SDC1,ADL-P_4SDC2,ADL-P_3SDC1,ADL-P_3SDC2,ADL-P_3SDC3,ADL-P_3SDC4,ADL-P_2SDC1,ADL-P_2SDC2,ADL-P_2SDC3,ADL-P_2SDC4,ADL-P_2SDC5,ADL-P_2SDC6_OC,ADL-P_3SDC5,ADL_SBGA_5GC,ADL_SBGA_3SDC1</t>
  </si>
  <si>
    <t>Verify Booting over LAN using UEFI PXEv6 Network</t>
  </si>
  <si>
    <t>CSS-IVE-131486</t>
  </si>
  <si>
    <t>ADL-S_ADP-S_SODIMM_DDR5_1DPC_Alpha,ADL-S_ADP-S_UDIMM_DDR5_1DPC_PreAlpha,CFL_H62_RS2_PV,CFL_H62_RS3_PV,CFL_H62_RS4_PV,CFL_H62_RS5_PV,CFL_H82_RS5_PV,CFL_H82_RS6_PV,CFL_KBPH_S62_RS3_PV,CFL_KBPH_S82_RS6_PV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</si>
  <si>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GbE,LAN,UEFI</t>
  </si>
  <si>
    <t>BC-RQTBC-13233
TGL Requirement coverage: BC-RQTBCTL-1462, BC-RQTBC-1656
JSL: BC-RQTBC-16608
RKL: BC-RQTBC-1656,BC-RQTBCTL-1462,2203202525,2203201895
JSLP: 1607196122</t>
  </si>
  <si>
    <t>SUT should boot with UEFI PXEv6 boot using Wired LAN network without any issue</t>
  </si>
  <si>
    <t>Verifying booting with UEFI PXEv6 using Wired LAN network</t>
  </si>
  <si>
    <t>ICL-ArchReview-PostSi,ICL_RFR,UDL2.0_ATMS2.0,ICL_RVPC_NA,OBC-CNL-PCH-GBE-Connectivity-LAN,OBC-CFL-PCH-GBE-Connectivity-LAN,OBC-ICL-PCH-GBE-Connectivity-LAN,OBC-TGL-PCH-GBE-Connectivity-LAN,TGL_NEW_BAT,IFWI_TEST_SUITE,ADL/RKL/JSL,COMMON_QRC_BAT,MTL_Test_Suite,MTL_PSS_1.1IFWI_SYNC,IFWI_COMMON_PREOS,ADL-P_5SGC2,RPL_S_MASTER,NA_4_FHF,ADL-M_3SDC2</t>
  </si>
  <si>
    <t>Verify Booting over LAN using UEFI PXEv4 network</t>
  </si>
  <si>
    <t>CSS-IVE-131487</t>
  </si>
  <si>
    <t>ADL-S_ADP-S_SODIMM_DDR5_1DPC_Alpha,ADL-S_ADP-S_UDIMM_DDR5_1DPC_PreAlpha,CFL_H62_RS2_PV,CFL_H62_RS3_PV,CFL_H62_RS4_PV,CFL_H62_RS5_PV,CFL_H82_RS5_PV,CFL_H82_RS6_PV,CFL_KBPH_S62_RS3_PV,CFL_KBPH_S82_RS6_PV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</si>
  <si>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SUT should boot with UEFI PXEv4 boot using Wired LAN network without any issue</t>
  </si>
  <si>
    <t>Verifying booting with UEFI PXEv4  using Wired LAN network with TPM enabled in BIOS</t>
  </si>
  <si>
    <t>ICL-ArchReview-PostSi,ICL_RFR,ICL_RVPC_NA,OBC-CNL-PCH-GBE-Connectivity-LAN,OBC-CFL-PCH-GBE-Connectivity-LAN,OBC-ICL-PCH-GBE-Connectivity-LAN,OBC-TGL-PCH-GBE-Connectivity-LAN,TGL_BIOS_PO_P3,TGL_IFWI_PO_P3,TGL_NEW_BAT,IFWI_TEST_SUITE,ADL/RKL/JSL,COMMON_QRC_BAT,MTL_Test_Suite,MTL_PSS_1.1IFWI_SYNC,IFWI_COMMON_PREOS,ADL-P_5SGC2,RPL_S_MASTER,NA_4_FHF,ADL-M_3SDC2</t>
  </si>
  <si>
    <t>Verify SUT wake from S0i3 in sensor event</t>
  </si>
  <si>
    <t>CSS-IVE-131519</t>
  </si>
  <si>
    <t>LKF_A0_RS4_Alpha,LKF_A0_RS4_POE,LKF_B0_RS4_Beta,LKF_B0_RS4_PO,LKF_B0_RS4_PV ,LKF_Bx_ROW_19H1_Alpha,LKF_Bx_ROW_19H1_POE,LKF_Bx_ROW_19H2_Beta,LKF_Bx_ROW_19H2_PV,LKF_Bx_ROW_20H1_PV,LKF_Simics_VP_RS4_PSS1.0,LKF_Simics_VP_RS4_PSS1.1,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</si>
  <si>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ISH,S0ix-states</t>
  </si>
  <si>
    <t>BC-RQTBCLF-785
4_335-UCIS-1524
220194367
220195227</t>
  </si>
  <si>
    <t>SUT should wake from S0i3 using Sensor events such as lift gestures, shake gesture and human presence.</t>
  </si>
  <si>
    <t>Intension of the test case is to verify if SUT wakes from S0i3 using ISH. </t>
  </si>
  <si>
    <t>LKF_PO_Phase3,LKF_PO_New_P3,OBC-LKF-PCH-ISH-Sensor,OBC-TGL-PCH-ISH-Sensors,IFWI_TEST_SUITE,RKL_Native_PO,RKL_Xcomp_PO,ADL/RKL/JSL,MTL_Test_Suite,MTL_PSS_0.8IFWI_SYNC,ADL_N_IFWI,IFWI_COMMON_PREOS,ADLMLP4x,ADL-P_5SGC1,ADL-P_5SGC2,ADL-M_5SGC1,ADL_SBGA_5GC,MTL_PSS_CMS,MTL_IFWI_PSS_BLOCK,ADL_SBGA_3SDC1,MTL_S_MASTER,MTL_P_MASTER,MTL_M_MASTER</t>
  </si>
  <si>
    <t>Verify system can be warm reset from EDK shell</t>
  </si>
  <si>
    <t>CSS-IVE-131524</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</si>
  <si>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</si>
  <si>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S-states,UEFI</t>
  </si>
  <si>
    <t>LKF: 1305477334
CML PRD: BC-RQTBC-16936
JSL 2205193100
ADL: 2205193100,2202553207</t>
  </si>
  <si>
    <t>System should be able to Warm reset from edk shell and should be able to boot to OS successfully  No hang , BSOD, display corruption should be seen</t>
  </si>
  <si>
    <t>Intention of the testcase is to verify system can be warm reset from EDK shell via following shell command &gt; Reset -W Scenario verifies warm reset functionality from EDK shell for 10 cycles</t>
  </si>
  <si>
    <t>ICL-ArchReview-PostSi,TGL_RFR,ICL_RFR,TGL_PSS0.8C,InProdATMS1.0_03March2018,LKF_PO_Phase3,LKF_PO_New_P3,OBC-CNL-PTF-PMC-PM-bootflow,OBC-ICL-PTF-PMC-PM-Bootflow,OBC-TGL-PTF-PMC-PM-Bootflow,OBC-LKF-PTF-PMC-PM-Bootflow,OBC-CFL-PTF-PMC-PM-Bootflow,CML_Delta_From_WHL,RKL_PSS0.5,TGL_PSS_IN_PRODUCTION,TGL_BIOS_PO_P2,TGL_IFWI_PO_P2,LKF_B0_Power_ON,JSLP_PO_CI,TGL_NEW_BAT,TGL_H_PSS_BIOS_BAT,RKL_S_PO_Phase1_IFWI,RKL_U_PO_Phase1_IFWI,ADL_PSS_1.0,RKL_Xcomp_PO,RKL_Native_PO,IFWI_TEST_SUITE,Phase_1,ADL_PSS_1.05,ADL/RKL/JSL,CML_H_ADP_S_PO,COMMON_QRC_BAT,ADL_PO,ADL_Arch_Phase_!,MTL_Test_Suite,IFWI_SYNC,RPL_S_PSS_BASE,ADL_N_IFWI,IFWI_COMMON_PREOS,ADLMLP4x,ADL-P_5SGC1,ADL-P_5SGC2,RPL_S_MASTER,ADL-M_5SGC1,ADL_SBGA_5GC,ADL_SBGA_3SDC1,ADL-S_Post-Si_In_Production</t>
  </si>
  <si>
    <t>Verify Sx and reboot cycles with ISH disabled</t>
  </si>
  <si>
    <t>CSS-IVE-131530</t>
  </si>
  <si>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Simics_PSS0.8,ADL-S_Simics_PSS1.0,ADL-S_Simics_PSS1.1,ADL-S_TGP-H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</si>
  <si>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BC-RQTBC-12770
BC-RQTBC-14163
BC-RQTBCLF-402
BC-RQTBCLF-747
BC-RQTBCLF-431
 BC-RQTBCTL-697
 BC-RQTBCTL-699
 BC-RQTBCTL-1099
RKL: BC-RQTBCTL-697,BC-RQTBCTL-699,BC-RQTBCTL-1099,2203201882,2203201890,2203202665
ADL:1408878467</t>
  </si>
  <si>
    <t>Sx and reboot cycles should be worked fine after disabling ISH controller</t>
  </si>
  <si>
    <t>Intension of the testcase is to check the Sx and reboot cycles after disabling ISH</t>
  </si>
  <si>
    <t>ICL-ArchReview-PostSi,UDL2.0_ATMS2.0,OBC-CNL-PCH-ISH-Sensors,OBC-CFL-PCH-ISH-Sensor,OBC-LKF-PCH-ISH-Sensor,OBC-ICL-PCH-ISH-Sensors,OBC-TGL-PCH-ISH-Sensors,ADL/RKL/JSL,IFWI_TEST_SUITE,MTL_Test_Suite,IFWI_SYNC,ADL_N_IFWI,IFWI_COMMON_PREOS,ADLMLP4x,ADL-P_5SGC1,ADL-P_5SGC2,RPL_S_MASTER,ADL_N_REV0,RPL-Px_5SGC1, RPL-Px_4SDC1,ADL_SBGA_5GC,ADL_SBGA_3SDC1</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</si>
  <si>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</si>
  <si>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</si>
  <si>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</si>
  <si>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</si>
  <si>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</si>
  <si>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</si>
  <si>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</si>
  <si>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t>
  </si>
  <si>
    <t>Verify System auto wakes from hibernate via RTC with system in DC mode</t>
  </si>
  <si>
    <t>CSS-IVE-131552</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</si>
  <si>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,LKF_Bx_ROW_19H1_Alpha,LKF_Bx_ROW_19H1_POE,LKF_Bx_ROW_19H2_Beta,LKF_Bx_ROW_19H2_PV,LKF_Bx_ROW_20H1_PV,TGL_ H81_RS4_Alpha,TGL_ H81_RS4_Beta,TGL_ H81_RS4_PV,TGL_H81_19H2_RS6_POE,TGL_H81_19H2_RS6_PreAlpha,TGL_Simics_VP_RS2_PSS1.0,TGL_Simics_VP_RS2_PSS1.1,TGL_Simics_VP_RS4_PSS1.0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</si>
  <si>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Real Battery Management,RTC,S-states</t>
  </si>
  <si>
    <t>TGL:BC-RQTBCTL-2790
CML:BC-RQTBC-16976
RKL: 2203202972
JSL: BC-RQTBC-17043 , 1607196264</t>
  </si>
  <si>
    <t>System should auto wake from hibernate via RTC with system in DC mode </t>
  </si>
  <si>
    <t>Intention of the testcase is to verify System auto wakes from hibernate via RTC with system in DC mode 
ACPI Time and Alarm device (TAD) to set an alarm to wake the system automatically 
 </t>
  </si>
  <si>
    <t>UDL2.0_ATMS2.0,OBC-CFL-PTF-PMC-PM-Sx,OBC-LKF-PTF-PMC-PM-Sx,OBC-ICL-PTF-PMC-PM-Sx,OBC-TGL-PTF-PMC-PM-Sx,CML_Delta_From_WHL,Desktop_NA,RKL_U_PO_Phase3_IFWI,IFWI_TEST_SUITE,ADL/RKL/JSL,Phase_3,MTL_Test_Suite,IFWI_SYNC,ADL_N_IFWI,IFWI_COMMON_PREOS,ADLMLP4x,ADL-P_5SGC2,ADL-M_5SGC1,ADL_N_REV0,ADL_SBGA_5GC,NA_4_FHF</t>
  </si>
  <si>
    <t>Verify System auto wakes from hibernate via RTC with system in AC mode</t>
  </si>
  <si>
    <t>CSS-IVE-131553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</si>
  <si>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</si>
  <si>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ICL: https://hsdes.intel.com/appstore/article/#/2201448220  
CFL: https://hsdes.intel.com/appstore/article/#/2204147183
KBL/KBLR/AML : https://hsdes.intel.com/appstore/article/#/2205496843
TGL: BC-RQTBCTL-2790
CML: BC-RQTBC-16976
RKL: 2203202972
JSL: 2202553192 , BC-RQTBC-17043 , 1607196264
ADL: 2205167043</t>
  </si>
  <si>
    <t xml:space="preserve">System should auto wake from hibernate via RTC with system in AC mode </t>
  </si>
  <si>
    <t xml:space="preserve">Intention of the testcase is to verify System auto wakes from hibernate via RTC with system in AC mode  ACPI Time and Alarm device (TAD) to set an alarm to wake the system automatically </t>
  </si>
  <si>
    <t>UDL2.0_ATMS2.0,OBC-CFL-PTF-PMC-PM-Sx,OBC-ICL-PTF-PMC-PM-Sx,OBC-TGL-PTF-PMC-PM-Sx,CML_Delta_From_WHL,rkl_cml_s62,ADL_PSS_1.05,IFWI_TEST_SUITE,ADL/RKL/JSL,MTL_Test_Suite,IFWI_SYNC,RPL_S_PSS_BASE,IFWI_FOC_BAT,ADL_N_IFWI,MTL_IFWI_PSS_EXTENDED,IFWI_COMMON_PREOS,ADLMLP4x,ADL-P_5SGC1,ADL-P_5SGC2,RPL_S_MASTER,ADL-M_5SGC1,ADL_N_REV0,NA_4_FHF,ADL_SBGA_5GC,ADL_SBGA_3SDC1,LNL_M_IFWI_PSS</t>
  </si>
  <si>
    <t>Verify OS content during system"s hibernation entry and exit</t>
  </si>
  <si>
    <t>CSS-IVE-131554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</si>
  <si>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</si>
  <si>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</si>
  <si>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</si>
  <si>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</si>
  <si>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rkl_cml_s62,IFWI_TEST_SUITE,ADL/RKL/JSL,COMMON_QRC_BAT,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t>
  </si>
  <si>
    <t>Verify ISH Sensor Enumeration pre and post Connected Modern Standby (CMS) cycle - Altimeter</t>
  </si>
  <si>
    <t>CSS-IVE-131555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</si>
  <si>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WHL_U42_Corp_PV,WHL_U42_PV,WHL_U43e_Corp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</si>
  <si>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BC-RQTBC-2906, IceLake-UCIS-3262
TGL Requirement coverage: 220195225, BC-RQTBCTL-1100, 
4_335-UCIS-1909</t>
  </si>
  <si>
    <t>Altimeter Sensor should be enumerated in Sensor Viewer App Pre and Post CMoS cycle</t>
  </si>
  <si>
    <t>UDL2.0_ATMS2.0,LKF_PO_Phase3,LKF_PO_New_P3,OBC-LKF-PCH-ISH-Sensors-Altimeter,IFWI_TEST_SUITE,ADL/RKL/JSL,MTL_Test_Suite,IFWI_SYNC,IFWI_FOC_BAT,IFWI_COMMON_PREOS,RPL-P_5SGC2,ADL_SBGA_5GC,ADL-M_2SDC1,ADL_SBGA_3SDC1,MTL-M_4SDC2</t>
  </si>
  <si>
    <t>Verify ISH Sensor Functionality pre and post Connected Modern Standby (CMS) cycle - Altimeter</t>
  </si>
  <si>
    <t>CSS-IVE-131556</t>
  </si>
  <si>
    <t>Altimeter Sensor should be functional Pre and post S0i3 (Modern Standby) Cycle.</t>
  </si>
  <si>
    <t>Altimeter Sensor should be enumerated and Functional in Sensor Viewer App Pre and Post S0i3 (Modern Standby) Cycle.</t>
  </si>
  <si>
    <t>UDL2.0_ATMS2.0,LKF_PO_Phase3,LKF_PO_New_P3,OBC-LKF-PCH-ISH-Sensors-Altimeter,IFWI_TEST_SUITE,ADL/RKL/JSL,Delta_IFWI_BIOS,MTL_Test_Suite,IFWI_SYNC,RPL-P_5SGC2,RPL_S_MASTER,RPL-S_3SDC2,ADL-M_2SDC1,ADL_SBGA_5GC,ADL_SBGA_3SDC1,MTL-M_4SDC2</t>
  </si>
  <si>
    <t>Verify ISH Sensor Enumeration pre and post Connected Modern Standby (CMS) cycle - Gravity</t>
  </si>
  <si>
    <t>CSS-IVE-131557</t>
  </si>
  <si>
    <t>ICL_U42_RS6_PV,ICL_Y42_RS6_PV,LKF_A0_RS4_Alpha,LKF_A0_RS4_POE,LKF_B0_RS4_Beta,LKF_B0_RS4_PO,LKF_B0_RS4_PV ,LKF_Bx_ROW_19H1_Alpha,LKF_Bx_ROW_19H1_POE,LKF_Bx_ROW_19H2_Beta,LKF_Bx_ROW_19H2_PV,LKF_Bx_ROW_20H1_PV,LKF_Simics_VP_RS4_PSS1.0,LKF_Simics_VP_RS4_PSS1.1,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</si>
  <si>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IceLake-UCIS-3262,
4_335-FR-28594</t>
  </si>
  <si>
    <t>Gravity Sensor should get enumerated in Sensor Viewer Pre and Post S0i3( Modern Standby) cycle</t>
  </si>
  <si>
    <t>Gravity Sensor should be enumerated in Sensor Viewer App Pre and Post CMoS cycle</t>
  </si>
  <si>
    <t>LKF_PO_Phase3,LKF_PO_New_P3,OBC-LKF-PCH-ISH-Sensors-Gravity,IFWI_TEST_SUITE,ADL/RKL/JSL,MTL_NA,IFWI_SYNC,IFWI_COVERAGE_DELTA</t>
  </si>
  <si>
    <t>Verify ISH Sensor Functionality pre and post Connected Modern Standby (CMS) cycle - Gravity</t>
  </si>
  <si>
    <t>CSS-IVE-131558</t>
  </si>
  <si>
    <t>BC-RQTBC-2906, IceLake-UCIS-3262
BC-RQTBC-14163
4_335-FR-28594</t>
  </si>
  <si>
    <t>Gravity Sensor should be functional Pre and post S0i3 (Modern Standby) Cycle.</t>
  </si>
  <si>
    <t>Gravity Sensor should be enumerated and Functional in Sensor Viewer App Pre and Post S0i3 (Modern Standby) Cycle.</t>
  </si>
  <si>
    <t>Verify Coexistence of Discrete Wi-Fi and Bluetooth functionality in OS</t>
  </si>
  <si>
    <t>CSS-IVE-131561</t>
  </si>
  <si>
    <t>ADL-S_ADP-S_SODIMM_DDR5_1DPC_Alpha,ADL-S_ADP-S_UDIMM_DDR5_1DPC_PreAlpha,CFL_H62_RS2_PV,CFL_H62_RS3_PV,CFL_H62_RS4_PV,CFL_H62_RS5_PV,CFL_H62_uSFF_KC_RS4_PV,CFL_H82_RS5_PV,CFL_H82_RS6_PV,CFL_KBPH_S62_RS3_PV,CFL_KBPH_S82_RS6_PV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JSLP_POR_20H1_Alpha,JSLP_POR_20H1_PowerOn,JSLP_POR_20H1_PreAlpha,JSLP_POR_20H2_Beta,JSLP_POR_20H2_PV,JSLP_PSS_1.1_19H1_REV2,JSLP_TestChip_19H1_PreAlpha,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</si>
  <si>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Lakefield Windows Platform Power On strategy -Wifi-BT Domain Rev1.0,
LKF: 4_335-LZ-798
JSLP: 1607196254
RKL:220948398</t>
  </si>
  <si>
    <t>WIFI and Bluetooth should work together without any issue in OS</t>
  </si>
  <si>
    <t>This Test case is Verify Coexistence of Discrete Wi-Fi and Bluetooth functionality in OS</t>
  </si>
  <si>
    <t>UDL2.0_ATMS2.0,LKF_PO_Phase3,LKF_PO_New_P3,ICL_RVPC_NA,OBC-CNL-PTF-CNVd-Connectivity-WiFi_BT,OBC-CFL-PTF-CNVd-Connectivity-WiFi_BT,OBC-LKF-PTF-CNVd-Connectivity-WiFi_BT,OBC-ICL-PTF-CNVd-Connectivity-WiFi_BT,OBC-TGL-PTF-CNVd-Connectivity-WiFi_BT,CML_Delta_From_WHL,TGL_BIOS_PO_P3,TGL_IFWI_PO_P3,LKF_ROW_BIOS,IFWI_TEST_SUITE,ADL/RKL/JSL,MTL_Test_Suite,IFWI_SYNC,IFWI_COMMON_PREOS,ADLMLP4x,RPL_S_MASTER,ADL-M_4SDC1,ADL-M_3SDC2,ADL-P_4SDC1,ADL-P_2SDC3,ADL-M_3SDC2,,ADL-M_2SDC2, ADL_SBGA_3SDC1</t>
  </si>
  <si>
    <t>Verify Coexistence of WiFi,Bluetooth, WWAN and GNSS enumeration and functionality in OS</t>
  </si>
  <si>
    <t>CSS-IVE-131564</t>
  </si>
  <si>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</si>
  <si>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WiFi/BT,WWAN</t>
  </si>
  <si>
    <t>Lakefield Windows Platform Power On strategy -Wifi-BT Domain Rev1.0,
LKF: 4_335-LZ-798
JSLP: 1607196254
ADL:2204514449</t>
  </si>
  <si>
    <t>WIFI , Bluetooth, WWAN, GNSS  should Coexist together without any issue in OS</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</si>
  <si>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</si>
  <si>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IFWI_TEST_SUITE,ADL/RKL/JSL,MTL_Test_Suite,IFWI_SYNC,ADL_N_IFWI,IFWI_COMMON_PREOS,ADLMLP4x,ADL-P_5SGC1,ADL-M_5SGC1,ADL-M_2SDC1,ADL-P_4SDC1,ADL-P_3SDC4,ADL-P_2SDC1,ADL-P_2SDC3,ADL-M_3SDC2,ADL-M_2SDC2, ADL_SBGA_3SDC1</t>
  </si>
  <si>
    <t>Verify Coexistence of WiFi,Bluetooth and WWAN enumeration and functionality in OS after S3/S0i3, S4, S5, Warm and cold reboot cycles</t>
  </si>
  <si>
    <t>CSS-IVE-131565</t>
  </si>
  <si>
    <t>Lakefield Windows Platform Power On strategy -Wifi-BT Domain Rev1.0,
LKF: 4_335-LZ-798
JSLP: 1607196254</t>
  </si>
  <si>
    <t>WIFI , Bluetooth, WWAN  should Coexist together without any issue in OS. Device should enumerate and functional across all power management flow</t>
  </si>
  <si>
    <t>bios.lunarlake,ifwi.alderlake,ifwi.meteorlake</t>
  </si>
  <si>
    <t>This Test case is Verify Coexistence of WiFi,Bluetooth and WWAN enumeration and functionality in OS  after S3/S0i3, S4, S5, Warm and cold reboot cycles</t>
  </si>
  <si>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TEST_SUITE,ADL/RKL/JSL,MTL_Test_Suite,IFWI_SYNC,ADL_N_IFWI,IFWI_COMMON_PREOS,ADLMLP4x,ADL-P_5SGC1,ADL-P_4SDC1,ADL-P_3SDC4,ADL-P_2SDC1,ADL-P_2SDC3,ADL-M_2SDC1,ADL-M_3SDC2,ADL-M_2SDC2,ADL-M_5SGC1, ADL_SBGA_3SDC1</t>
  </si>
  <si>
    <t>Verify Coexistence of WiFi,Bluetooth and WWAN enumeration and functionality in OS after connected modern standby state</t>
  </si>
  <si>
    <t>CSS-IVE-131566</t>
  </si>
  <si>
    <t>CNVi,discrete WiFi/BT,MoS (Modern Standby),WWAN</t>
  </si>
  <si>
    <t>WIFI , Bluetooth, WWAN  should Coexist together without any issue in OS. Device should enumerate and functional after connected modern standby state</t>
  </si>
  <si>
    <t>This Test case is Verify Coexistence of WiFi,Bluetooth and WWAN enumeration and functionality in OS after connected modern standby state</t>
  </si>
  <si>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TEST_SUITE,ADL/RKL/JSL,MTL_Test_Suite,IFWI_SYNC,IFWI_COMMON_PREOS,ADLMLP4x,ADL-P_5SGC1,ADL-M_5SGC1,ADL-M_2SDC1,ADL-P_4SDC1,ADL-P_3SDC4,ADL-P_2SDC1,ADL-P_2SDC3,ADL-M_3SDC2,ADL-M_2SDC2, ADL_SBGA_3SDC1</t>
  </si>
  <si>
    <t>Verify Memory initialization check completed successfully</t>
  </si>
  <si>
    <t>CSS-IVE-131656</t>
  </si>
  <si>
    <t>Memory Technologies and Topologies</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</si>
  <si>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</si>
  <si>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Memory Technologies/Topologies</t>
  </si>
  <si>
    <t>Test case has been drafted based on the TGL PO test plan</t>
  </si>
  <si>
    <t>Able to see Memory initialization check should complete successfully</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</si>
  <si>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</si>
  <si>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</si>
  <si>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 ,RPL-Px_4SDC1,RPL-Px_3SDC2,RPL-P_5SGC1,,RPL-P_4SDC1,RPL-P_3SDC2,,RPL-S_ 5SGC1, RPL-S_4SDC1, RPL-S_4SDC2, RPL-S_3SDC1, RPL-S_2SDC1, RPL-S_2SDC2, RPL-S_2SDC3, RPL-S_2SDC4,RPL_S_IFWI_PO_Phase2, ADL_SBGA_5GC,ADL_SBGA_3SDC1,LNL_M_IFWI_PSS,RPL_Px_PO_P2,ADL-S_Post-Si_In_Production,MTL-M/P_Pre-Si_In_Production,MTL-M_5SGC1,MTL-M_4SDC1,MTL-M_4SDC2,MTL-M_3SDC3,MTL-M_2SDC4,MTL-M_2SDC5,MTL-M_2SDC6,RPL_SBGA_IFWI_PO_Phase2,MTL IFWI_Payload_Platform-Val</t>
  </si>
  <si>
    <t>Verify BIOS CSME HECI interaction check successful</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</si>
  <si>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</si>
  <si>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</si>
  <si>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</si>
  <si>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BIOS CSME HECI interaction check successful</t>
  </si>
  <si>
    <t>This test case is to verify BIOS CSME HECI interaction check successful</t>
  </si>
  <si>
    <t>TGL_BIOS_PO_P1,RKL_S_PO_Phase2_IFWI,RKL_U_PO_Phase2_IFWI,IFWI_TEST_SUITE,RPL-P_5SGC1,RPL-P_5SGC2,RPL-P_4SDC1,RPL-P_3SDC2,RPL-P_2SDC3,RKL_Native_PO,RKL_Xcomp_PO,Phase_2,ADL/RKL/JSL,COMMON_QRC_BAT,MTL_Test_Suite,IFWI_SYNC,RPL-S_5SGC1,RPL-S_2SDC3,RPL-S_2SDC2,RPL-S_2SDC7,RPL-S_2SDC1,RPL-S_3SDC1,RPL-S_4SDC1,RPL-S_3SDC2,ADL_SBGA_5GC,IFWI_FOC_BAT,ADL_N_IFWI,MTL_IFWI_PSS_EXTENDEDIFWI_COVERAGE_DELTA,RPLSGC2,RPLSGC1,ADLMLP4x,ADL-P_5SGC1,ADL-P_5SGC2,ADL-M_5SGC1,RPL_S_IFWI_PO_Phase2x,RPL-S_ 5SGC1,RPL-S_4SDC1,RPL-S_3SDC2,RPL-S_4SDC2,RPL-S_3SDC1,RPL-S_2SDC1,RPL-S_2SDC2,RPL-S_2SDC7,RPL-S_2SDC3,RPL-S_2SDC4,MTL_IFWI_BAT,LNL_M_IFWI_PSS,RPL_Px_PO_P2,ADL-S_Post-Si_In_Production,MTL-M/P_Pre-Si_In_Production,RPL_SBGA_IFWI_PO_Phase2,MTL_IFWI_CBV_CSME</t>
  </si>
  <si>
    <t>Verify IPU-Camera Sensor module enumeration</t>
  </si>
  <si>
    <t>CSS-IVE-131668</t>
  </si>
  <si>
    <t>JSLP_POR_20H1_Alpha,JSLP_POR_20H1_PowerOn,JSLP_POR_20H1_PreAlpha,JSLP_POR_20H2_Beta,JSLP_POR_20H2_PV,JSLP_PSS_1.0_19H1_REV2,JSLP_PSS_1.1_19H1_REV2,TGL_ H81_RS4_Alpha,TGL_ H81_RS4_Beta,TGL_ H81_RS4_PV,TGL_H81_19H2_RS6_PreAlpha,TGL_Simics_VP_RS2_PSS1.1,TGL_Simics_VP_RS4_PSS0.8,TGL_Simics_VP_RS4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</si>
  <si>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BC-RQTBCTL-1275
JSLP: 1607196230,1607196276
TGL: 2207486924, 2207486921</t>
  </si>
  <si>
    <t>To Verify IPU-Camera Sensor module enumeration under device manger </t>
  </si>
  <si>
    <t>IFWI_TEST_SUITE,ADL/RKL/JSL,COMMON_QRC_BAT,MTL_Test_Suite,IFWI_SYNC,IFWI_FOC_BAT,ADL_N_IFWI,IFWI_COMMON_PREOS,ADLMLP4x,ADL-P_5SGC1,ADL-M_5SGC1,ADL-M_3SDC1,ADL-M_3SDC2,ADL-M_3SDC2,ADL-M_2SDC1,ADL-P_3SDC3,ADL-P_2SDC4,RPL-Px_4SDC1,RPL-P_5SGC1,RPL-P_3SDC2,RPL-P_2SDC4,ADL-M_5SGC1,ADL-M_3SDC1,ADL-M_3SDC2,ADL-M_2SDC1,ADL-M_2SDC2,RPL-P_3SDC3,RPL-P_PNP_GC,MTL_M_P_PV_POR,MTL-M_4SDC1,MTL-M_2SDC4</t>
  </si>
  <si>
    <t>Verify IPU-Camera Sensor module enumeration pre and post Sx cycle</t>
  </si>
  <si>
    <t>CSS-IVE-131669</t>
  </si>
  <si>
    <t>JSLP_POR_20H1_Alpha,JSLP_POR_20H1_PowerOn,JSLP_POR_20H1_PreAlpha,JSLP_POR_20H2_Beta,JSLP_POR_20H2_PV,JSLP_PSS_1.0_19H1_REV2,JSLP_PSS_1.1_19H1_REV2,TGL_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</si>
  <si>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ISP),S-states</t>
  </si>
  <si>
    <t>BC-RQTBCTL-1275</t>
  </si>
  <si>
    <t>To Verify IPU-Camera Sensor module enumeration under device manger pre and post Sx cycle</t>
  </si>
  <si>
    <t>IFWI_TEST_SUITE,ADL/RKL/JSL,ADL_Arch_Phase3,MTL_Test_Suite,IFWI_SYNC,IFWI_FOC_BAT,ADL_N_IFWIIFWI_COVERAGE_DELTA,ADLMLP4x,RPL_S_NA,ADL-P_5SGC1,ADL-M_5SGC1,ADL-M_3SDC1,ADL-M_3SDC2,ADL-M_3SDC2,ADL-M_2SDC1,ADL-P_3SDC3,ADL-P_2SDC4,RPL-Px_4SDC1,RPL-P_5SGC1,RPL-P_3SDC2,RPL-P_2SDC4,RPL_S_NA,ADL-M_5SGC1,ADL-M_3SDC1,ADL-M_3SDC2,ADL-M_2SDC1,ADL-M_2SDC2,RPL-P_3SDC3,RPL-P_PNP_GC,MTL_M_P_PV_POR,MTL-M_4SDC1,MTL-M_2SDC4,MTL_IFWI_CBV_PMC,MTL_IFWI_CBV_IUNIT,MTL IFWI_Payload_Platform-Val</t>
  </si>
  <si>
    <t>Verify IPU-Sensor module enumeration Post CMS cycle</t>
  </si>
  <si>
    <t>CSS-IVE-131675</t>
  </si>
  <si>
    <t>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</si>
  <si>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IFWI_TEST_SUITE,ADL/RKL/JSL,ADL_Arch_Phase3,MTL_Test_Suite,IFWI_SYNC,ADL_N_IFWI,IFWI_COMMON_PREOS,ADLMLP4x,ADL-P_5SGC1,ADL-M_5SGC1,RPL-Px_4SDC1,RPL-P_5SGC1,RPL-P_3SDC2,RPL-P_2SDC4,ADL-M_5SGC1,ADL-M_3SDC1,ADL-M_3SDC2,ADL-M_2SDC1,ADL-M_2SDC2,RPL-P_3SDC3,RPL-P_PNP_GC</t>
  </si>
  <si>
    <t>Verify IFWI flash support on RVP using FFT</t>
  </si>
  <si>
    <t>CSS-IVE-131700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</si>
  <si>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4_PV,KBL_U21_PV,KBL_U22_PV,KBL_U23e_PV,KBLR_Y_PV,LKF_A0_RS4_Alpha,LKF_A0_RS4_POE,LKF_B0_RS4_Beta,LKF_B0_RS4_PO,LKF_B0_RS4_PV ,TGL_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</si>
  <si>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GPIO,Power Btn/HID</t>
  </si>
  <si>
    <t>BC-RQTBCTL-1056</t>
  </si>
  <si>
    <t>Able to Flash IFWI.bin using EFI FFT without any issues</t>
  </si>
  <si>
    <t>FFT tool</t>
  </si>
  <si>
    <t>Intention of this test case is to check the IFWI update using the FFT tool</t>
  </si>
  <si>
    <t>ADL/RKL/JSL,COMMON_QRC_BAT,IFWI_TEST_SUITE,RPL-P_5SGC1,RPL-P_5SGC2,RPL-P_4SDC1,RPL-P_3SDC2,RPL-P_2SDC3,ADL_Arch_Phase 2,MTL_Test_Suite,IFWI_SYNC,IFWI_COMMON_PREOS,ADLMLP4x,ADL-P_5SGC1,ADL-P_5SGC2,ADL_SBGA_3SDC1</t>
  </si>
  <si>
    <t>Verify USB headset/mic functionality</t>
  </si>
  <si>
    <t>CSS-IVE-131749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</si>
  <si>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UN42_KC_PV_RS6,ICL_Y42_RS6_PV,ICL_YN42_RS6_PV,KBL_H42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</si>
  <si>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BC-RQTBC-12745
BC-RQTBC-14202
IceLake-UCIS-2778
IceLake-UCIS-610
IceLake-UCIS-2134
IceLake-UCIS-1935
IceLake-UCIS-2165
4_335-UCIS-2095
TGL HSD ES ID:220194416
TGL HSD ES ID 220195305
TGL HSD ES ID 2201442958, 220195295
ADL: 1408256914
RKL FR:1209951523</t>
  </si>
  <si>
    <t>USB MIC functionality should work fine without any issues</t>
  </si>
  <si>
    <t>Intention of the testcase is to verify USB headset functionality</t>
  </si>
  <si>
    <t>Audio,GLK-FW-PO,CFL-PRDtoTC-Mapping,ICL_PSS_BAT_NEW,TGL_PSS0.8P,UDL2.0_ATMS2.0,OBC-CNL-PCH-AVS-Audio-HDA_Headphone,OBC-CFL-PCH-AVS-Audio-HDA_Headphone,OBC-LKF-PCH-AVS-Audio-HDA_Headphone,OBC-ICL-PCH-AVS-Audio-HDA_Headphone,OBC-TGL-PCH-AVS-Audio-HDA_Headphone,TGL_IFWI_PO_P2,ADL_PSS_1.0,IFWI_TEST_SUITE,RKL_Xcomp_PO,RKL_Native_PO,ADL/RKL/JSL,CML_H_ADP_S_PO,COMMON_QRC_BAT,Delta_IFWI_BIOS,Phase_3,MTL_Test_Suite,IFWI_SYNC,ADL_N_IFWIIFWI_COVERAGE_DELTA,ADLMLP4x,ADL-P_5SGC1,ADL-P_5SGC2,ADL-M_5SGC1,RPL-Px_5SGC1,RPL-Px_4SDC1,RPL-P_5SGC1,RPL-P_4SDC1,RPL-P_3SDC2,RPL-P_2SDC4,RPL-S_ 5SGC1,RPL-S_4SDC1,RPL-S_3SDC2,RPL-S_3SDC1,RPL-S_2SDC1,RPL-S_2SDC2,RPL-S_2SDC3,RPL_S_IFWI_PO_Phase3,RPL_S_PO_P2,MTL_IFWI_BAT,ADL_SBGA_5GC,ADL_SBGA_3DC1,ADL_SBGA_3DC2,ADL_SBGA_3DC3,ADL_SBGA_3DC4,ERB,ADL-M_3SDC1,ADL-M_3SDC2,ADL-M_2SDC1,ADL-M_2SDC2,RPL-P_3SDC3,RPL-P_PNP_GC,RPL-S_2SDC7,ADL_SBGA_3SDC1,RPL_Px_PO_P3,MTL_IFWI_QAC,RPL_SBGA_IFWI_PO_Phase3,MTL_IFWI_CBV_ACE FW</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</si>
  <si>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</si>
  <si>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</si>
  <si>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</si>
  <si>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</si>
  <si>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</si>
  <si>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</si>
  <si>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</si>
  <si>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2,RPL-S_3SDC1,RPL-S_2SDC1,RPL-S_2SDC2,RPL-S_2SDC3,RPL_S_IFWI_PO_Phase3,ADL_SBGA_5GC,ADL_SBGA_3DC1,ADL_SBGA_3DC2,ADL_SBGA_3DC3,ADL_SBGA_3DC4,ADL-M_5SGC1,ADL-M_3SDC1,ADL-M_3SDC2,ADL-M_2SDC1,ADL-M_2SDC2,RPL-P_3SDC3,RPL-P_PNP_GC,RPL-S_2SDC7,ADL_SBGA_3SDC1,RPL_Px_PO_P3,MTL-M_5SGC1,MTL-M_4SDC1,MTL-M_4SDC2,MTL-M_3SDC3,MTL-M_2SDC4,MTL-M_2SDC5,MTL-M_2SDC6,RPL_SBGA_IFWI_PO_Phase3,MTL_IFWI_CBV_IUNIT,MTL IFWI_Payload_Platform-Val</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</si>
  <si>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</si>
  <si>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</si>
  <si>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</si>
  <si>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</si>
  <si>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</si>
  <si>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</si>
  <si>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_IFWI_CBV_IUNIT,MTL IFWI_Payload_Platform-Val</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</si>
  <si>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</si>
  <si>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</si>
  <si>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</si>
  <si>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SPI bus</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</si>
  <si>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</si>
  <si>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</si>
  <si>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</si>
  <si>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</si>
  <si>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t>
  </si>
  <si>
    <t>Verify that Debug Messages are sent over on Serial port with Debug BIOS</t>
  </si>
  <si>
    <t>CSS-IVE-131808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</si>
  <si>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</si>
  <si>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</si>
  <si>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RKL:1209948864</t>
  </si>
  <si>
    <t>Debug Messages are sent over on Serial port without any issues</t>
  </si>
  <si>
    <t>FSPScopeTool.efi</t>
  </si>
  <si>
    <t>Intention of the testcase is to verify Debug Messages are sent over on Serial port with Debug BIOS</t>
  </si>
  <si>
    <t>GraCom,CFL-PRDtoTC-Mapping,EC-NA,GLK-IFWI-SI,InProdATMS1.0_03March2018,ec-tgl-pss-exbat,LKF_PO_Phase1,LKF_PO_New_P1,PSE 1.0,TGL_ERB_PO,OBC-CNL-PCH-DFX-Debug,OBC-CFL-PCH-DFX-Debug,OBC-ICL-PCH-DFX-Debug,OBC-TGL-PCH-DFX-Debug,OBC-LKF-PCH-DFX-Debug,CML_BIOS_SPL,TGL_BIOS_PO_P1,CML_EC_BAT,LKF_B0_Power_ON,TGL_H_PSS_BIOS_BAT,RKL_U_ERB,RKL_S_ERB,RKL_S_PO_Phase2_IFWI,ADL_S_ERB_PO,RKL_U_PO_Phase2_IFWI,ADL_PSS_1.0,IFWI_PO,IFWI_Review_Done,IFWI_TEST_SUITE,RPL-P_5SGC1,RPL-P_5SGC2,RPL-P_4SDC1,RPL-P_3SDC2,RPL-P_2SDC3,RKL_Native_PO,RKL_Xcomp_PO,Phase_2,ADL_PSS_1.05,ADL/RKL/JSL,ADL_P_ERB_PO,ADL_P_ERB_BIOS_PO,MTL_Test_Suite,IFWI_SYNC,ADL_SBGA_5GC,RPL_S_PSS_BASE,IFWI_FOC_BAT,ADL_N_IFWI,MTL_IFWI_PSS_EXTENDED,IFWI_COMMON_PREOS,ADLMLP4x,ADL-P_5SGC1,ADL-P_5SGC2,RPL_S_MASTER,RPL-S_2SDC4,ADL-M_5SGC1,RPL-Px_5SGC1,RPL-Px_3SDC1,ADL_SBGA_3SDC1,LNL_M_IFWI_PSS,ADL-S_Post-Si_In_Production,MTL-M/P_Pre-Si_In_Production</t>
  </si>
  <si>
    <t>Verify OS debug support using Windbg debugging via USB3.0 debug port</t>
  </si>
  <si>
    <t>CSS-IVE-131809</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</si>
  <si>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</si>
  <si>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interfaces,USB/XHCI ports,USB3.0</t>
  </si>
  <si>
    <t>BC-RQTBC-10076
BC-RQTBC-13242
CNL-UCIS-3134
IceLake-FR-66981
TGL:29-FR-7582
RKL:1209948938,1209948855</t>
  </si>
  <si>
    <t>Windbg debugging over a USB 3.0 debug cable connected to USB3.0 debug port should be functional without any issue</t>
  </si>
  <si>
    <t>This test case to verify OS debug support using Windbg debugging via USB3.0 debug port</t>
  </si>
  <si>
    <t>TAG-APL-ARCH-TO-PROD-WW21.2,GLK-FW-PO,EC-NA,L5_milestone_only,ICL-ArchReview-PostSi,GLK-RS3-10_IFWI,UDL2.0_ATMS2.0,OBC-CNL-PCH-DFX-Debug-USB,OBC-CFL-PCH-DFX-Debug-USB,OBC-ICL-PCH-DFX-Debug-USB,OBC-TGL-PCH-DFX-Debug-USB,RKL_Native_PO,RKL_Xcomp_PO,IFWI_TEST_SUITE,RPL-P_5SGC1,RPL-P_5SGC2,RPL-P_4SDC1,RPL-P_3SDC2,RPL-P_2SDC3,Phase_2,ADL/RKL/JSL,CML_H_ADP_S_PO,COMMON_QRC_BAT,MTL_Test_Suite,IFWI_SYNC,ADL_SBGA_5GC,ADL_N_IFWI,IFWI_COMMON_PREOS,ADLMLP4x,ADL-P_5SGC1,ADL-P_5SGC2,RPL_S_MASTER,RPL-S_2SDC4,ADL-M_5SGC1,RPL-Px_5SGC1,RPL-Px_3SDC1,ADL_SBGA_3SDC1</t>
  </si>
  <si>
    <t>Verify Sensor -Device Orientation test</t>
  </si>
  <si>
    <t>CSS-IVE-131820</t>
  </si>
  <si>
    <t>CNL_H82_PV,CNL_U22_PV,CNL_Y22_PV,GLK_B0_RS3_PV,GLK_B0_RS4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,LKF_Bx_ROW_19H1_Alpha,LKF_Bx_ROW_19H1_POE,LKF_Bx_ROW_19H2_Beta,LKF_Bx_ROW_19H2_PV,LKF_Bx_ROW_20H1_PV,LKF_HFPGA_RS4_PSS1.0,LKF_HFPGA_RS4_PSS1.1,LKF_Simics_VP_RS4_PSS1.0,LKF_Simics_VP_RS4_PSS1.1,TGL_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</si>
  <si>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BC-RQTBC-623
LKF: 4_335-UCIS-2575
ICL: IceLake-UCIS-771
TGL Requirement coverage: 220195223, 220194365, RKL:2203201744</t>
  </si>
  <si>
    <t>Corresponding driver should not be yellow bang.
Rotation should be fine without any corruption.
Game should play fine and all the option need to work fine.
 </t>
  </si>
  <si>
    <t>MSR-RW</t>
  </si>
  <si>
    <t>Intention of the testcase is to verify sensor functionality</t>
  </si>
  <si>
    <t>BIOS+IFWI,GLK_SPL,ICL_PSS_BAT_NEW,LKF_TI_GATING,GLK-RS3-10_IFWI,UDL2.0_ATMS2.0,OBC-CNL-PCH-ISH-Sensors-DeviceOrientation,OBC-LKF-PCH-ISH-Sensors-DeviceOrientation,OBC-ICL-PCH-ISH-Sensors-DeviceOrientation,OBC-TGL-PCH-ISH-Sensors-DeviceOrientation,IFWI_TEST_SUITE,ADL/RKL/JSL,MTL_NA,IFWI_SYNC,ADL_N_IFWI,IFWI_COMMON_PREOS,ADL_SBGA_3SDC1</t>
  </si>
  <si>
    <t>Verify system exit from Connected Modern standby / S0i3 state via USB mouse</t>
  </si>
  <si>
    <t>CSS-IVE-131836</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</si>
  <si>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</si>
  <si>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Standby),S0ix-states,USB3.0</t>
  </si>
  <si>
    <t>BC-RQTBC-10048
ICL:BC-RQTBC-15313
TGL: BC-RQTBCTL-1137,2202409659
JSL: BC-RQTBC-16713 , 1607196250 , 1607196068
ADL: 2205168404</t>
  </si>
  <si>
    <t xml:space="preserve">System should exit from Connected Modern standby / S0i3 state via USB mouse successfully </t>
  </si>
  <si>
    <t>Intention of the testcase is to verify system exit from Connected Modern standby / S0i3 state via USB mouse</t>
  </si>
  <si>
    <t>GLK-IFWI-SI,ICL-ArchReview-PostSi,InProdATMS1.0_03March2018,PSE 1.0,OBC-ICL-PTF-PMC-PM-S0ix,OBC-CNL-PTF-PMC-PM-s0ix,OBC-TGL-PTF-PMC-PM-S0ix,MCU_UTR,rkl_cml_s62,IFWI_TEST_SUITE,ADL/RKL/JSL,MTL_Test_Suite,IFWI_SYNC,IFWI_FOC_BAT,ADL_N_IFWI,IFWI_COMMON_PREOS,ADLMLP4x,ADL-P_5SGC1,ADL-P_5SGC2,RPL_S_MASTER,ADL-M_5SGC1,ADL_SBGA_5GC,ADL_SBGA_3SDC1</t>
  </si>
  <si>
    <t>Verify Processor C-states occurrence</t>
  </si>
  <si>
    <t>CSS-IVE-131841</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</si>
  <si>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</si>
  <si>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C-States</t>
  </si>
  <si>
    <t>BC-RQTBC-9683
TGL:BC-RQTBCTL-645
TGL:BC-RQTBC-13485,BC-RQTBC-14656,BC-RQTBCTL-640
JSL:BC-RQTBC-16110
RKL : 2203201681 , 2203201684
ADL: 1604834155,1604834168</t>
  </si>
  <si>
    <t>Processor C-states should occur on performing C-state cycling and should be greater than 50%</t>
  </si>
  <si>
    <t>Intention of the testcase is to verify Processor C-states occurrence on performing C-state cycling</t>
  </si>
  <si>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RPLSGC1,RPLSGC2,ADLMLP4x,ADL-P_5SGC1,ADL-P_5SGC2,MTL_IFWI_Sanity,ADL-M_5SGC1,RPL-S_ 5SGC1,ADL_SBGA_5GC,ADL_SBGA_3SDC1,MTL_PSS_CMS,RPL-S_5SGC1,RPL-S_4SDC1,RPL-S_3SDC1,RPL-S_3SDC2,RPL-S_2SDC1,RPL-S_2SDC2,RPL-S_2SDC3,MTL_IFWI_PSS_BLOCK,RPL-P_5SGC1,RPL-P_5SGC2,RPL-P_4SDC1,RPL-P_3SDC2,RPL-P_2SDC3,RPL-S_ 5SGC1,RPL-S_4SDC1,RPL-S_3SDC1,RPL-S_3SDC2,RPL-S_2SDC2,RPL-S_2SDC3,RPL-S_2SDC7,MTL-M_5SGC1,MTL-M_4SDC1,MTL-M_4SDC2,MTL-M_3SDC3,MTL-M_2SDC4,MTL-M_2SDC5,MTL-M_2SDC6,ADL-S_Post-Si_In_Production,MTL_IFWI_IAC_CSE,MTL_IFWI_IAC_PUNIT,MTL_IFWI_CBV_DMU,MTL_IFWI_CBV_PUNIT,MTL_IFWI_CBV_ChipsetInit,MTL_IFWI_CBV_BIOS</t>
  </si>
  <si>
    <t>Verify system wakes from S0i3 using Lid Action as Wake Source</t>
  </si>
  <si>
    <t>CSS-IVE-131867</t>
  </si>
  <si>
    <t>APL_A1_TH2_PV,APL_B0_RS1_PV,APL_B1_RS1_PV,GLK_B0_RS3_PV,JSLP_POR_20H1_Alpha,JSLP_POR_20H1_PreAlpha,JSLP_POR_20H2_Beta,JSLP_POR_20H2_PV,JSLP_TestChip_19H1_PreAlpha,LKF_A0_RS4_Alpha,LKF_B0_RS4_Beta,LKF_B0_RS4_PO,LKF_B0_RS4_PV ,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</si>
  <si>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S0ix-states,Virtual Lid</t>
  </si>
  <si>
    <t>BC-RQTBC-10041
LKF: BC-RQTBCLF-696 ,1604389989
JSLP : BC-RQTBC-16710 , 1607196202</t>
  </si>
  <si>
    <t>System should wake from S0i3 via LID_ACTION</t>
  </si>
  <si>
    <t> 
Intention of the testcase is to verify system wakes from S0i3 using Lid Action as Wake Source </t>
  </si>
  <si>
    <t>BIOS_EXT_BAT,InProdATMS1.0_03March2018,PSE 1.0,IFWI_TEST_SUITE,ADL/RKL/JSL,COMMON_QRC_BAT,MTL_Test_Suite,IFWI_SYNC,ADL_N_IFWI,IFWI_COMMON_PREOS,ADLMLP4x,ADL-P_5SGC1,ADL-P_5SGC2,ADL-M_5SGC1,ADL_SBGA_5GC,ADL_SBGA_3SDC1</t>
  </si>
  <si>
    <t>Verify Discrete Wi-Fi functionality after idle and sleep states</t>
  </si>
  <si>
    <t>CSS-IVE-131879</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</si>
  <si>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</si>
  <si>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TGL Requirement coverage: BC-RQTBCTL-482
LKF.: 4_335-UCIS-1626,4_335-LZ-798
JSL: BC-RQTBC-16459,1607196254,1607196125
RKL: 2203203041</t>
  </si>
  <si>
    <t>Discrete Wi-Fi functionality works as expected across sleep states</t>
  </si>
  <si>
    <t>Intention of the testcase is to verify discrete wifi module functionality</t>
  </si>
  <si>
    <t>L5_milestone_only,ICL-ArchReview-PostSi,InProdATMS1.0_03March2018,PSE 1.0,ICL_RVPC_NA,OBC-CNL-PTF-CNVd-Connectivity-WiFi,OBC-CFL-PTF-CNVd-Connectivity-WiFi,OBC-LKF-PTF-CNVd-Connectivity-WiFi,OBC-ICL-PTF-CNVd-Connectivity-WiFi,OBC-TGL-PTF-CNVd-Connectivity-WiFi,CML_Delta_From_WHL,AMLY22_delta_from_Y42,GLK_ATMS1.0_Automated_TCs,IFWI_TEST_SUITE,ADL/RKL/JSL,Delta_IFWI_BIOS,MTL_Test_Suite,IFWI_SYNC,ADL_N_IFWIIFWI_COVERAGE_DELTA,RPLSGC1,RPLSGC2,ADLMLP4x,RPL-S_3SDC1,RPL-SBGA_3SC1,ADL-M_3SDC2,ADL-M_2SDC2,RPL-S_3SDC3, RPL-S_3SDC2, RPL-P_4SDC1, RPL-S_3SDC2, ADL_SBGA_3SDC1,MTL_IFWI_CBV_PMC</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</si>
  <si>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</si>
  <si>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</si>
  <si>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</si>
  <si>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</si>
  <si>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</si>
  <si>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</si>
  <si>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</si>
  <si>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bios.arrowlake,bios.lunarlake,bios.meteorlake,bios.raptorlake,bios.tigerlake,ifwi.alderlake,ifwi.jasperlake,ifwi.lunarlake,ifwi.meteorlake,ifwi.raptorlake,ifwi.rocketlake</t>
  </si>
  <si>
    <t>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</si>
  <si>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</si>
  <si>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</si>
  <si>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5SGC_1DPCIFWI_COVERAGE_DELTA,ADL-S_4SDC1,RPLSGC1,RPLSGC2,RPL-S_5SGC1,RPL-S_4SDC1,RPL-S_3SDC1,RPL-S_3SDC2,RPL-S_2SDC1,RPL-S_2SDC2,RPL-S_2SDC3,ADLMLP4x,ADL-P_5SGC1,ADL-P_5SGC2,ADL-M_5SGC1,RPL-Px_5SGC1,RPL-Px_4SDC1, ,,RPL-P_5SGC1,RPL-P_5SGC2,RPL-P_4SDC1,RPL-P_3SDC2,RPL-P_2SDC3,ADL-S_ 5SGC1,ADL-S_ 5SGC2,ADL-S_2SDC4,ADL-S_4SDC2,ADL-S_4SDC3,ADL-S_3SDC1,ADL-S_3SDC2,ADL-S_3SDC3,NA_4_FHF,MTL_IFWI_BAT,ADL_SBGA_5GC, 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t>
  </si>
  <si>
    <t>S0/M0 transition during Hbernate(S4) state</t>
  </si>
  <si>
    <t>bios.me,fw.ifwi.csme</t>
  </si>
  <si>
    <t>CSS-IVE-131959</t>
  </si>
  <si>
    <t>Manageability Support</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</si>
  <si>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</si>
  <si>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</si>
  <si>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</si>
  <si>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MEInfowin64.exe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</si>
  <si>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</si>
  <si>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5SGC1,RPL-S_4SDC1,RPL-S_4SDC2,RPL-S_3SDC1,RPL-S_2SDC1,RPL-S_2SDC2,RPL-S_2SDC3,ADL_M_TS,ADLMLP4x,ADL-P_5SGC1,ADL-P_5SGC2,ADL-M_5SGC1,RPL-Px_5SGC1,RPL-Px_4SDC1, ,,RPL-P_5SGC1,RPL-P_5SGC2,RPL-P_4SDC1,RPL-P_3SDC2,RPL-P_2SDC3,NA_4_FHF,MTL_IFWI_BAT,ADL_SBGA_5GC, ADL_SBGA_3DC4,ARL_PX_MASTER,ARL_S_MASTER,TGL_NEW,UDL2.0_ATMS2.0,IFWI_COVERAGE_DELTA,ADL-P_4SDC2,ADL-P_3SDC3,RPL-S_5SGC1,RPL-S_4SDC1,RPL-S_3SDC1,RPL-S_3SDC2,RPL-S_2SDC1,RPL-S_2SDC2,RPL-S_2SDC3,RPL-S_2SDC7,LNL_M_IFWI_PSS,ADL-S_Post-Si_In_Production,MTL-M_5SGC1,MTL-M_4SDC1,MTL-M_4SDC2,MTL-M_3SDC3,MTL-M_2SDC4,MTL-M_2SDC5,MTL-M_2SDC6,MTL_IFWI_IAC_CSE,MTL_IFWI_IAC_PUNIT,MTL_IFWI_IAC_DMU,MTL_IFWI_CBV_DMU,MTL_IFWI_CBV_PMC,MTL_IFWI_CBV_PUNIT,MTL_IFWI_CBV_CSME</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</si>
  <si>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</si>
  <si>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</si>
  <si>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</si>
  <si>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</si>
  <si>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5SGC_1DPCIFWI_COVERAGE_DELTA,ADL-S_4SDC1,RPL-S_4SDC1,RPL-S_3SDC2,RPL-S_2SDC3,ADL_M_TS,ADLMLP4x,ADL-P_5SGC2,RPL-Px_5SGC1,RPL-Px_4SDC1, ,,RPL-P_5SGC1,RPL-P_5SGC2,RPL-P_4SDC1,RPL-P_3SDC2,RPL-P_2SDC3,NA_4_FHF,MTL_IFWI_BAT,ADL_SBGA_5GC, ADL_SBGA_3DC4,ARL_PX_MASTER,ARL_S_MASTER,TGL_NEW,UDL2.0_ATMS2.0,IFWI_COVERAGE_DELTA,ADL-P_4SDC2,ADL-P_3SDC3,RPL-S_5SGC1,RPL-S_4SDC1,RPL-S_3SDC1,RPL-S_3SDC2,RPL-S_2SDC1,RPL-S_2SDC2,RPL-S_2SDC3,RPL-S_2SDC7,LNL_M_IFWI_PSS,ADL-S_Post-Si_In_Production,MTL-M_5SGC1,MTL-M_4SDC1,MTL-M_4SDC2,MTL-M_3SDC3,MTL-M_2SDC4,MTL-M_2SDC5,MTL-M_2SDC6,MTL_IFWI_IAC_CSE,MTL_IFWI_IAC_PUNIT,MTL_IFWI_IAC_DMU,MTL_IFWI_CBV_DMU,MTL_IFWI_CBV_PMC,MTL_IFWI_CBV_PUNIT,MTL_IFWI_CBV_CSME</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</si>
  <si>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</si>
  <si>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</si>
  <si>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</si>
  <si>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</si>
  <si>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</si>
  <si>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</si>
  <si>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</si>
  <si>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3SDC1,RPL-S_2SDC1,RPL-S_2SDC2,RPL-S_2SDC3,ADL_M_TS,ADLMLP4x,ADL-P_5SGC1,ADL-P_5SGC2,ADL-M_5SGC1,RPL-Px_4SDC1,RPL-Px_5SGC1,RPL-P_5SGC1,RPL-P_5SGC2,RPL-P_4SDC1,RPL-P_3SDC2,RPL-P_2SDC3,RPL-S_3SDC2,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</si>
  <si>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</si>
  <si>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</si>
  <si>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</si>
  <si>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</si>
  <si>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</si>
  <si>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5SGC1,RPL-S_4SDC1,RPL-S_4SDC2,RPL-S_3SDC1,RPL-S_2SDC1,RPL-S_2SDC2,RPL-S_2SDC3,ADLMLP4x,ADL-P_5SGC2,RPL-Px_5SGC1,RPL-Px_4SDC1, ,,RPL-P_5SGC1,RPL-P_5SGC2,RPL-P_4SDC1,RPL-P_3SDC2,RPL-P_2SDC3,NA_4_FHF,ADL_SBGA_5GC, ADL_SBGA_3DC4,ARL_PX_MASTER,ARL_S_MASTER,TGL_NEW,UDL2.0_ATMS2.0,IFWI_COVERAGE_DELTA,ADL-P_4SDC2,ADL-P_3SDC3,RPL-S_5SGC1,RPL-S_4SDC1,RPL-S_3SDC1,RPL-S_3SDC2,RPL-S_2SDC1,RPL-S_2SDC2,RPL-S_2SDC3,RPL-S_2SDC7,ADL-S_Post-Si_In_Production,MTL-M_5SGC1,MTL-M_4SDC1,MTL-M_4SDC2,MTL-M_3SDC3,MTL-M_2SDC4,MTL-M_2SDC5,MTL-M_2SDC6,MTL_IFWI_IAC_PUNIT,MTL_IFWI_IAC_DMU,MTL_IFWI_CBV_DMU,MTL_IFWI_CBV_PMC,MTL_IFWI_CBV_PMC,MTL_IFWI_CBV_PUNIT,MTL_IFWI_CBV_CSME</t>
  </si>
  <si>
    <t>Verify booting support through USB 3.1 gen2 (SS+ Storage) connected over USB Type-C port</t>
  </si>
  <si>
    <t>CSS-IVE-132031</t>
  </si>
  <si>
    <t>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6_SR20_POE,CML_S62_CMPV_DDR4_RS7_SR20_PV,CML_U42_DDR4_HR19_Beta,CML_U42_DDR4_HR19_POE,CML_U42_DDR4_HR19_PV,CML_U42_DDR4_SR20_Beta,CML_U42_DDR4_SR20_PV,CML_U42_LP3_HR19_Beta,CML_U42_LP3_HR19_POE,CML_U42_LP3_HR19_PV,CML_U42_LP3_SR20_Beta,CML_U42_LP3_SR20_POE,CML_U42_LP3_SR20_PV,CML_U62_DDR4_HR19_Beta,CML_U62_DDR4_HR19_POE,CML_U62_DDR4_HR19_PV,CML_U62_DDR4_SR20_Beta,CML_U62_DDR4_SR20_PV,CML_U62_LP3_HR19_Beta,CML_U62_LP3_HR19_POE,CML_U62_LP3_HR19_PV,CML_U62_LP3_SR20_Beta,CML_U62_LP3_SR20_POE,CML_U62_LP3_SR20_PV,CML_U62_LP4x_SR20_Beta,CML_U62_LP4x_SR20_POE,CML_U62_LP4x_SR20_PV,CNL_U20_GT0_PV,CNL_U22_PV,CNL_Y22_PV,GLK_B0_RS3_PV,ICL_HFPGA_RS1_PSS_0.8C,ICL_HFPGA_RS1_PSS_0.8P,ICL_HFPGA_RS1_PSS_1.0C,ICL_HFPGA_RS1_PSS_1.0P,ICL_HFPGA_RS2_PSS_1.1,ICL_Simics_VP_RS1_PSS_0.8C,ICL_Simics_VP_RS1_PSS_0.8P,ICL_U42_RS6_PV,ICL_UN42_KC_PV_RS6,ICL_Y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</si>
  <si>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BIOS-Boot-Flows,USB/XHCI ports,USB3.0</t>
  </si>
  <si>
    <t>BC-RQTBC-9836
BC-RQTBC-485
BC-RQTBC-503
BC-RQTBC-9825
BC-RQTBC-12564
BC-RQTBC-12576
BC-RQTBC-14225
IceLake-UCIS-1839
IceLake-UCIS-1870
TGL: BC-RQTBCTL-738,1209574578,BC-RQTBCTL-749
JSL PRD Coverage: BC-RQTBC-16211 ,BC-RQTBC-16222
CML PRD Coverage: BC-RQTBC-12576, BC-RQTBC-12564
RKL Coverage ID :2203202104,2203202183
JSLP Coverage ID: 2203202104,2203202183
ADL: 2205443393</t>
  </si>
  <si>
    <t>SUT should be able to boot from USB3.1 device</t>
  </si>
  <si>
    <t>bios.arrowlake,bios.lunarlake,ifwi.alderlake,ifwi.jasperlake,ifwi.meteorlake,ifwi.raptorlake,ifwi.rocketlake</t>
  </si>
  <si>
    <t>iTestSuite,na</t>
  </si>
  <si>
    <t>This test case to Verify booting support through USB 3.1 gen2 (SS+ Storage) connected over USB Type-C port</t>
  </si>
  <si>
    <t>GraCom,DEMO_OneValidation,CFL-PRDtoTC-Mapping,ICL_PSS_BAT_NEW,GLK_Win10S,GLK-RS3-10_IFWI,ICL_BAT_NEW,BIOS_EXT_BAT,LKF_PO_Phase2,UDL2.0_ATMS2.0,LKF_PO_New_P2,OBC-CNL-PCH-XDCI-USBC-USB2_Storage,OBC-ICL-CPU-iTCSS-TCSS-USB2_Storage,OBC-TGL-CPU-iTCSS-TCSS-USB2_Storage,OBC-LKF-CPU-TCSS-USBC-USB2_Storage,OBC-CFL-PCH-XDCI-USBC-USB2_Storage,TGL_BIOS_PO_P2,TGL_IFWI_PO_P2,LKF_ROW_BIOS,rkl_cml_s62,ADL_PSS_1.0,IFWI_TEST_SUITE,ADL/RKL/JSL,COMMON_QRC_BAT,MTL_Test_Suite,MTL_PSS_0.8IFWI_SYNC,ADLMLP4x,ADL_N_IFWI,IFWI_COMMON_PREOS,ADL-P_5SGC1,ADL-P_5SGC2,RPL_S_MASTER,ADL-M_5SGC1,ADL_N_REV0,RPL-Px_5SGC1,RPL-Px_3SDC1,RPL-P_5SGC1,RPL-P_5SGC2,RPL-P_4SDC1,RPL-P_3SDC2,RPL-P_2SDC3,RPL-S_ 5SGC1,RPL-S_4SDC1,RPL-S_4SDC2,RPL-S_3SDC1,RPL-S_2SDC1,RPL-S_2SDC2,RPL-S_2SDC3,RPL-S_2SDC4,ADL_SBGA_5GC,ADL-S_ 5SGC_1DPC,ADL-S_2SDC7,ADL-S_4SDC1,LNL_M_IFWI_PSS</t>
  </si>
  <si>
    <t>Verify SUT should be able to boot from USB2.0 Disk over Type-C port</t>
  </si>
  <si>
    <t>CSS-IVE-132033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</si>
  <si>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</si>
  <si>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</si>
  <si>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</si>
  <si>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</si>
  <si>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</si>
  <si>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OBC-CNL-PCH-XDCI-USBC-USB2_Storage,OBC-ICL-CPU-iTCSS-TCSS-USB2_Storage,OBC-TGL-CPU-iTCSS-TCSS-USB2_Storage,OBC-LKF-CPU-TCSS-USBC-USB2_Storage,OBC-CFL-PCH-XDCI-USBC-USB2_Storage,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5SGC1,RPL-S_4SDC1,RPL-S_4SDC2,RPL-S_3SDC1,RPL-S_2SDC1,RPL-S_2SDC2,RPL-S_2SDC3,RPL-S_2SDC4,ADL_SBGA_5GC</t>
  </si>
  <si>
    <t>Verify SUT should be able to boot from USB 3.0 disk over Type-C port</t>
  </si>
  <si>
    <t>CSS-IVE-132034</t>
  </si>
  <si>
    <t>ADL-S_ADP-S_UDIMM_DDR5_1DPC_PreAlpha,CFL_KBPH_S62_RS3_PV,CFL_KBPH_S82_RS6_PV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</si>
  <si>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</si>
  <si>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</si>
  <si>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</si>
  <si>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</si>
  <si>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OBC-CNL-PCH-XDCI-USBC-USB2_Storage,OBC-ICL-CPU-iTCSS-TCSS-USB2_Storage,OBC-TGL-CPU-iTCSS-TCSS-USB2_Storage,OBC-LKF-CPU-TCSS-USBC-USB2_Storage,OBC-CFL-PCH-XDCI-USBC-USB2_Storage,LKF_ROW_BIOS,ADL_PSS_1.0,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5SGC1,RPL-S_4SDC1,RPL-S_4SDC2,RPL-S_3SDC1,RPL-S_2SDC1,RPL-S_2SDC2,RPL-S_2SDC3,RPL-S_2SDC4,ADL_SBGA_5GC,ADL-M_Sanity_IFWI_New,ADL-P_Sanity_GC1_IFWI_New,ADL-P_Sanity_GC2_IFWI_New</t>
  </si>
  <si>
    <t>Verify system shutdown from OS via command Line</t>
  </si>
  <si>
    <t>CSS-IVE-132036</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</si>
  <si>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</si>
  <si>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Written based on IFWI mandatory test case check list  
IceLake-UCIS-1484	
JSL: 2202553195 
ADL: 2205168210,2205166859,2202553195</t>
  </si>
  <si>
    <t>System should shutdown from OS via command line successfully System should power up post shutting down without any issue and power state should get registered correctly as part of Event viewer log</t>
  </si>
  <si>
    <t xml:space="preserve">Intention of the testcase is to verify system shutdown from OS via command Line Scenario also verifies system powers up without any issue post shutting down from OS via command line and power state gets registered correctly as part of Event viewer Scenario is verified across 10 power state cycles </t>
  </si>
  <si>
    <t>ICL-FW-PSS0.5,GLK-IFWI-SI,CNL_Z0_InProd,EC-NA,GLK_eSPI_Sanity_inprod,GLK_Auto_NotReady,ICL_PSS_BAT_NEW,LKF_TI_GATING,CNL_Automation_Production,ICL_BAT_NEW,BIOS_EXT_BAT,InProdATMS1.0_03March2018,EC-tgl-pss_bat,PSE 1.0,OBC-CNL-PTF-PMC-PM-Sx,OBC-ICL-PTF-PMC-PM-Sx,OBC-TGL-PTF-PMC-PM-Sx,OBC-LKF-PTF-PMC-PM-Sx,TGL_PSS_IN_PRODUCTION,ICL_ATMS1.0_Automation,GLK_ATMS1.0_Automated_TCs,CML_BIOS_SPL,KBLR_ATMS1.0_Automated_TCs,TGL_BIOS_PO_P2,CML_EC_FV,RKL_S_PO_Phase2_IFWI,RKL_U_PO_Phase2_IFWI,ADL_PSS_1.0,ADL_PSS_1.05,IFWI_TEST_SUITE,RKL_Native_PO,RKL_Xcomp_PO,Phase_2,ADL/RKL/JSL,CML_H_ADP_S_PO,MTL_Test_Suite,IFWI_SYNC,RPL_S_PSS_BASE,ADL_N_IFWI,IFWI_COMMON_PREOS,ADLMLP4x,ADL-P_5SGC1,ADL-P_5SGC2,RPL_S_MASTER,ADL-M_5SGC1,ADL_SBGA_5GC,ADL_SBGA_3SDC1,ADL-S_Post-Si_In_Production</t>
  </si>
  <si>
    <t>Verify system restart from OS via Command Line</t>
  </si>
  <si>
    <t>CSS-IVE-132038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</si>
  <si>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</si>
  <si>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Written based on IFWI mandatory test case check list 
IceLake-UCIS-1707
TGL UCIS:220194444
JSL: BC-RQTBC-16717 , 2205193100 , 1607196200
LKF: 4_335-UCIS-3262
ADL: 2205193100</t>
  </si>
  <si>
    <t>System should restart from OS via command line Power state should get registered correctly as part of Event viewer log</t>
  </si>
  <si>
    <t>Intention of the testcase is to verify system restart from OS via Command Line Scenario also verifies power state gets registered correctly as part of Event viewer Scenario is verified across 10 power state cycles</t>
  </si>
  <si>
    <t>ICL-FW-PSS0.5,CNL_Z0_InProd,EC-NA,GLK_eSPI_Sanity_inprod,ICL_PSS_BAT_NEW,CNL_Automation_Production,ICL_BAT_NEW,LKF_ERB_PO,BIOS_EXT_BAT,InProdATMS1.0_03March2018,ec-tgl-pss-exbat,PSE 1.0,OBC-CNL-PTF-PMC-PM-bootflow,OBC-ICL-PTF-PMC-PM-Bootflow,OBC-TGL-PTF-PMC-PM-Bootflow,OBC-LKF-PTF-PMC-PM-Bootflow,RKL_PSS0.5,TGL_PSS_IN_PRODUCTION,ICL_ATMS1.0_Automation,GLK_ATMS1.0_Automated_TCs,KBLR_ATMS1.0_Automated_TCs,TGL_BIOS_PO_P2,CML_EC_FV,RKL_S_PO_Phase2_IFWI,RKL_U_PO_Phase2_IFWI,ADL_PSS_1.0,ADL_PSS_1.05,IFWI_TEST_SUITE,RKL_Native_PO,RKL_Xcomp_PO,Phase_2,ADL/RKL/JSL,CML_H_ADP_S_PO,COMMON_QRC_BAT,MTL_Test_Suite,IFWI_SYNC,RPL_S_PSS_BASE,ADL_N_IFWI,IFWI_COMMON_PREOS,ADLMLP4x,ADL-P_5SGC1,ADL-P_5SGC2,RPL_S_MASTER,ADL-M_5SGC1,ADL_SBGA_5GC,ADL_SBGA_3SDC1,ADL-S_Post-Si_In_Production</t>
  </si>
  <si>
    <t>Verify detection of M.2 SSD in BIOS which is connected over PCIe x4 slot</t>
  </si>
  <si>
    <t>CSS-IVE-132056</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</si>
  <si>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JSLP_TestChip_19H1_PreAlpha,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</si>
  <si>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M.2 SATA,RST</t>
  </si>
  <si>
    <t>Test case added from IFWI mandotory check list
BC-RQTBC-16523
ADL: 1605682498</t>
  </si>
  <si>
    <t>M.2 SSD connected to PCIe slot should get detected in BIOS</t>
  </si>
  <si>
    <t>M.2 SSD connected over PCIe slot Storage detection in BIOS</t>
  </si>
  <si>
    <t>UDL2.0_ATMS2.0,ICL_RVPC_NA,OBC-CNL-PCH-PCIe-IO-Storage_NVME,OBC-CFL-PCH-PCIe-IO-Storage_NVME,OBC-ICL-PCH-PCIe-IO-Storage_NVME,OBC-TGL-PCH-PCIe-IO-Storage_NVME,TGL_BIOS_PO_P1,TGL_IFWI_PO_P1,CML_DG1,RKL_U_ERB,RKL_S_ERB,ADL_S_ERB_PO,COMMON_QRC_BAT,ADL_P_ERB_PO,ADL_P_ERB_BIOS_PO,MTL_Test_Suite,IFWI_SYNC,IFWI_TEST_SUITE,IFWI_COMMON_PREOS,ADL-P_5SGC1,ADL-P_5SGC2,RPL_S_MASTER,RPL-Px_5SGC1, ,RPL-Px_4SDC1,RPL-Px_3SDC2,RPL-P_5SGC1,,RPL-P_4SDC1,RPL-P_3SDC2,, ADL_SBGA_5GC1,
RPL-S_ 5SGC1,MTL-M_5SGC1,MTL-M_4SDC2,MTL-M_2SDC6</t>
  </si>
  <si>
    <t>Verify No device yellow bangs post cold boot cycles with all device connected as per config planned ( Golden, delta, 5, 4, 3 STAR )</t>
  </si>
  <si>
    <t>CSS-IVE-132062</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</si>
  <si>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</si>
  <si>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BC-RQTBC-10215
TGL::BC-RQTBCTL-1142
ADL: 2202553229</t>
  </si>
  <si>
    <t>No yellow bangs should get introduced post Cold reboot cycles</t>
  </si>
  <si>
    <t>Intention of the testcase is to verify device manager post Cold reboot cycles</t>
  </si>
  <si>
    <t>ICL-FW-PSS0.5,GLK-CI,GLK-SxCycle,EC-NA,GLK-CI-2,GLK_Win10S,InProdATMS1.0_03March2018,EC-tgl-pss_bat,PSE 1.0,OBC-CNL-PTF-PMC-PM-bootflow,OBC-ICL-PTF-PMC-PM-Bootflow,OBC-TGL-PTF-PMC-PM-Bootflow,RKL_PSS0.5,TGL_PSS_IN_PRODUCTION,GLK_ATMS1.0_Automated_TCs,CML_EC_BAT,CML_EC_SANITY,RKL_U_ERB,RKL_S_ERB,RKL_S_PO_Phase3_IFWI,RKL_POE,ADL_S_ERB_PO,RKL_U_PO_Phase3_IFWI,ADL_PSS_1.0,ADL_PSS_1.05,IFWI_TEST_SUITE,RKL_Native_PO,RKL_Xcomp_PO,ADL/RKL/JSL,CML_H_ADP_S_PO,ADL_P_ERB_PO,ADL_P_ERB_BIOS_PO,Phase_3,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</si>
  <si>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</si>
  <si>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</si>
  <si>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</si>
  <si>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</si>
  <si>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</si>
  <si>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USB device should be functional pre and post cycle</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</si>
  <si>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</si>
  <si>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 ,RPL-Px_4SDC1,RPL-Px_3SDC2,RPL-P_5SGC1,,RPL-P_4SDC1,RPL-P_3SDC2,,RPL-S_2SDC4,RPL-S_ 5SGC1, RPL-S_4SDC1, RPL-S_4SDC2, RPL-S_3SDC1, RPL-S_2SDC1, RPL-S_2SDC2, RPL-S_2SDC3, RPL-S_2SDC4,NA_4_FHF, ADL_SBGA_5GC,RPL-S_2SDC7,RPL-P_3SDC3,ADL_SBGA_3SDC1,LNL_M_IFWI_PSS,ADL-S_Post-Si_In_Production,MTL-M_5SGC1,MTL-M_4SDC1,MTL-M_4SDC2,MTL-M_3SDC3,MTL-M_2SDC4,MTL-M_2SDC5,MTL-M_2SDC6,MTL_IFWI_CBV_PMC,MTL_IFWI_CBV_PCHC</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</si>
  <si>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</si>
  <si>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</si>
  <si>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</si>
  <si>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</si>
  <si>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</si>
  <si>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 ,RPL-Px_4SDC1,RPL-Px_3SDC2,RPL-P_5SGC1,,RPL-P_4SDC1,RPL-P_3SDC2,,RPL-S_2SDC4,RPL-S_ 5SGC1, RPL-S_4SDC1, RPL-S_4SDC2, RPL-S_3SDC1, RPL-S_2SDC1, RPL-S_2SDC2, RPL-S_2SDC3, RPL-S_2SDC4,NA_4_FHF, ADL_SBGA_5GC,RPL-S_2SDC7,RPL-P_2SDC4,ADL_SBGA_3SDC1,LNL_M_IFWI_PSS,ADL-S_Post-Si_In_Production,MTL-M_5SGC1,MTL-M_4SDC1,MTL-M_4SDC2,MTL-M_3SDC3,MTL-M_2SDC4,MTL-M_2SDC5,MTL-M_2SDC6,MTL_IFWI_CBV_PMC,MTL_IFWI_CBV_PCHC</t>
  </si>
  <si>
    <t>Verify No device yellow bangs with all device connected as per config planned ( Golden, delta, 5, 4, 3 STAR )</t>
  </si>
  <si>
    <t>CSS-IVE-132082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</si>
  <si>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</si>
  <si>
    <t>BIOS-Boot-Flows</t>
  </si>
  <si>
    <t>BC-RQTBC-9808
BC-RQTBC-2445
ADL FR ID: 1508092832,1508135097</t>
  </si>
  <si>
    <t>No yellow bangs should be seen in device manager</t>
  </si>
  <si>
    <t>This test is to verify no yellow bangs in device manager with all devices connected as per config planned for validation. Refer supported devices in latest release config sheet</t>
  </si>
  <si>
    <t>GLK-IFWI-SI,CNL_Z0_InProd,L5_milestone_only,ICL_PSS_BAT_NEW,GLK-RS3-10_IFWI,CNL_Automation_Production,CFL_Automation_Production,InProdATMS1.0_03March2018,PSE 1.0,OBC-CNL-PTF-ACPI-Software,OBC-CFL-PTF-ACPI-Software,OBC-LKF-PTF-ACPI-Software,OBC-ICL-PTF-ACPI-Software,OBC-TGL-PTF-ACPI-Software,RKL_PSS0.5,TGL_PSS_IN_PRODUCTION,ICL_ATMS1.0_Automation,GLK_ATMS1.0_Automated_TCs,CML_BIOS_SPL,KBLR_ATMS1.0_Automated_TCs,TGL_BIOS_PO_P3,TGL_IFWI_PO_P1,TGL_NEW_BAT,TGL_H_PSS_BIOS_BAT,CML_DG1_Delta,RKL_S_PO_Phase2_IFWI,RKL_U_PO_Phase2_IFWI,IFWI_TEST_SUITE,RPL-P_5SGC1,RPL-P_5SGC2,RPL-P_4SDC1,RPL-P_3SDC2,RPL-P_2SDC3,IFWI_PO,RKL_Native_PO,RKL_Xcomp_PO,Phase_2,ADL/RKL/JSL,CML_H_ADP_S_PO,ADL-S_ADP-S_DDR4_2DPC_PO_Phase1,MTL_Test_Suite,IFWI_SYNC,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ADL_N_REV0,RPL-Px_5SGC1,RPL-Px_3SDC1,ADL-S_Post-Si_In_Production</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</si>
  <si>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</si>
  <si>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</si>
  <si>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</si>
  <si>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BC-RQTBC-13209</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</si>
  <si>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</si>
  <si>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t>
  </si>
  <si>
    <t>Verify Touch function test using TouchPad pre and post Sx cycle</t>
  </si>
  <si>
    <t>CSS-IVE-132089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</si>
  <si>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TGL_U42_RS4_PV,TGL_Y42_RS4_PV,TGL_Z0_(TGPLP-A0)_RS4_PPOExit,WHL_U42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</si>
  <si>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pad,S-states,TouchPad</t>
  </si>
  <si>
    <t>BC-RQTBC-2501
IceLake-UCIS-1988
TGL Requirement coverage: 220195270, 220194396,</t>
  </si>
  <si>
    <t>Touch pad Device should get enumerated under device manager and should be functional pre and post cycling.</t>
  </si>
  <si>
    <t>This TC is to Validate Touch function test using TouchPad pre and post Sx cycle</t>
  </si>
  <si>
    <t>GraCom,ICL_PSS_BAT_NEW,ICL_BAT_NEW,BIOS_EXT_BAT,UDL2.0_ATMS2.0,TGL_VP_NA,OBC-ICL-PCH-I2C-Touch-Touchpad,OBC-TGL-PCH-I2C-Touch-Touchpad,IFWI_TEST_SUITE,ADL/RKL/JSL,RKL-S X2_(CML-S+CMP-H)_S102,RKL-S X2_(CML-S+CMP-H)_S62,MTL_Test_Suite,IFWI_SYNC,ADL_N_IFWIIFWI_COVERAGE_DELTA,ADLMLP4x,ADL-P_5SGC1,ADL-M_5SGC1,ADL-P_3SDC3,ADL-P_3SDC4,RPL-Px_5SGC1,RPL-Px_4SDC1,RPL-P_5SGC1,ADL_SBGA_5GC,MTL_IFWI_QAC,MTL_IFWI_CBV_PMC,MTL_IFWI_CBV_BIOS</t>
  </si>
  <si>
    <t>Verify Discrete Wi-Fi enumeration post Sx cycle</t>
  </si>
  <si>
    <t>CSS-IVE-132092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</si>
  <si>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</si>
  <si>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discrete WiFi/BT,S-states</t>
  </si>
  <si>
    <t>BC-RQTBC-12979
TGL Requirement coverage: BC-RQTBCTL-482
RKL: 2203203041
JSL: 1607196254,1607196125
ADL: 2202557898</t>
  </si>
  <si>
    <t>Ensure that Discrete wifi card is detected and functional after boot and Sx cycle</t>
  </si>
  <si>
    <t>GraCom,CFL-PRDtoTC-Mapping,CFL_Automation_Production,InProdATMS1.0_03March2018,PSE 1.0,ICL_RVPC_NA,OBC-CNL-PTF-CNVd-Connectivity-WiFi,OBC-CFL-PTF-CNVd-Connectivity-WiFi,OBC-ICL-PTF-CNVd-Connectivity-WiFi,OBC-TGL-PTF-CNVd-Connectivity-WiFi,CML_Delta_From_WHL,AMLY22_delta_from_Y42,GLK_ATMS1.0_Automated_TCs,KBLR_ATMS1.0_Automated_TCs,TGL_NEW_BAT,IFWI_TEST_SUITE,ADL_pss_0.8_NA,ADL/RKL/JSL,MTL_Test_Suite,IFWI_SYNC,ADL_N_IFWIIFWI_COVERAGE_DELTA,RPLSGC2,RPLSGC1,ADLMLP4x,ADL-M_4SDC1,ADL-M_3SDC2,RPL-S_3SDC1,RPL_S_IFWI_PO_Phase3,RPL-SBGA_3SC1,ADL-M_3SDC2,,ADL-M_2SDC2,RPL-S_3SDC3, RPL-S_3SDC2, RPL-P_4SDC1, RPL-S_3SDC2, ADL_SBGA_3SDC1,RPL_Px_PO_P3,ADL-S_Post-Si_In_Production,RPL_SBGA_IFWI_PO_Phase3,MTL_IFWI_CBV_PMC</t>
  </si>
  <si>
    <t>Verify camera is functioning properly for capturing images</t>
  </si>
  <si>
    <t>CSS-IVE-132097</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</si>
  <si>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</si>
  <si>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ISP),IPU</t>
  </si>
  <si>
    <t>BC-RQTBC-9948
BC-RQTBC-9957
IceLake-UCIS-1493
4_335-UCIS-1682
4_335-UCIS-2700
4_335-UCIS-2420
4_335-UCIS-2292
TGL HSD ES ID:220194368
TGL HSD ES ID:220195228
TGL HSD ES ID:220637227
TGL HSD ES ID:220997168
TGL HSD ES ID:220997169
TGL HSD ES ID:220637230
TGL FR: 2207486920, 2207486923
BC-RQTBC-16843
JSLP: 1607196201,1607196305</t>
  </si>
  <si>
    <t>Intention of the testcase is to verify Camera functionality</t>
  </si>
  <si>
    <t>GLK-FW-PO,KBL-PCH-NoCAM,GLK-IFWI-SI,L5_milestone_only,GLK-RS3-10_IFWI,ICL_BAT_NEW,TGL_NEW,LKF_ERB_PO,BIOS_EXT_BAT,LKF_PO_Phase2,UDL2.0_ATMS2.0,LKF_PO_New_P3,TGL_ERB_PO,OBC-ICL-CPU-IPU-Camera-MIPI,OBC-TGL-CPU-IPU-Camera-MIPI,CML_BIOS_SPL,TGL_BIOS_PO_P2,TGL_IFWI_PO_P3,LKF_B0_Power_ON,IFWI_TEST_SUITE,ADL/RKL/JSL,COMMON_QRC_BAT,MTL_Test_Suite,MTL_PSS_0.8,MTL_PSS_1.0IFWI_SYNC,IFWI_FOC_BAT,ADL_N_IFWIIFWI_COVERAGE_DELTA,ADLMLP4x,RPL_S_NA,ADL-P_5SGC1,RPL_S_MASTER,ADL-M_5SGC1,ADL-M_3SDC1,ADL-M_3SDC2,ADL-M_3SDC2,ADL-M_2SDC1,ADL-P_3SDC3,RPL-Px_4SDC1,RPL-P_5SGC1,RPL-P_3SDC2,RPL-P_2SDC4,MTL_IFWI_BAT,ADL-M_5SGC1,ADL-M_3SDC1,ADL-M_3SDC2,ADL-M_2SDC1,ADL-M_2SDC2,RPL-P_3SDC3,RPL-P_PNP_GC,LNL_M_IFWI_PSS,MTL-M_4SDC1,MTL-M_2SDC4,MTL_IFWI_IAC_IUNIT,MTL_IFWI_CBV_IUNIT,MTL IFWI_Payload_Platform-Val</t>
  </si>
  <si>
    <t>Verify rear camera is functioning properly for capturing images</t>
  </si>
  <si>
    <t>CSS-IVE-132098</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</si>
  <si>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</si>
  <si>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4_335-UCIS-2493
4_335-UCIS-2292
4_335-UCIS-1683
4_335-UCIS-2703
4_335-UCIS-2702
BC-RQTBC-14479
TGL HSD ES ID:220194352
TGL HSD ES ID:220194368
TGL HSD ES ID:220195206
TGL HSD ES ID:220195228
TGL HSD ES ID:220997171
TGL HSD ES ID:220997172
TGL HSD ES ID:220194354
TGL HSD ES ID:220195207
TGL:2207486922, 2207486924
JSLP: 1607196201,1607196305</t>
  </si>
  <si>
    <t>Rear Camera device functionality of capturing image should work properly without any issue.</t>
  </si>
  <si>
    <t>GLK-IFWI-SI,L5_milestone_only,LKF_TI_GATING,ICL-ArchReview-PostSi,GLK-RS3-10_IFWI,ICL_BAT_NEW,TGL_NEW,LKF_ERB_PO,BIOS_EXT_BAT,LKF_PO_Phase2,UDL2.0_ATMS2.0,LKF_PO_New_P3,TGL_ERB_PO,OBC-ICL-CPU-IPU-Camera-MIPI,OBC-TGL-CPU-IPU-Camera-MIPI,CML_BIOS_SPL,TGL_BIOS_PO_P2,TGL_IFWI_PO_P3,LKF_B0_Power_ON,IFWI_TEST_SUITE,ADL/RKL/JSL,COMMON_QRC_BAT,ADL_Arch_Phase3,MTL_Test_Suite,IFWI_SYNC,IFWI_FOC_BAT,ADL_N_IFWI,IFWI_COMMON_PREOS,ADLMLP4x,ADL-M_3SDC1,ADL-M_3SDC2,ADL-M_2SDC1,ADL-P_2SDC4,RPL-Px_4SDC1,RPL-P_5SGC1,RPL-P_3SDC2,RPL-P_2SDC4,ADL-M_5SGC1,ADL-M_3SDC1,ADL-M_3SDC2,ADL-M_2SDC1,ADL-M_2SDC2,RPL-P_3SDC3,RPL-P_PNP_GC,MTL-M_4SDC1,MTL-M_2SDC4</t>
  </si>
  <si>
    <t>Verify front camera is functioning properly for previewing and capturing a video</t>
  </si>
  <si>
    <t>CSS-IVE-132099</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</si>
  <si>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</si>
  <si>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4_335-UCIS-2764
4_335-UCIS-3035
4_335-UCIS-2344
4_335-UCIS-2337
4_335-UCIS-2049
TGL HSD ES ID:220637238
TGL HSD ES ID:220997173
TGL FR: 2207486923</t>
  </si>
  <si>
    <t>Ensure that front Camera functionality of capturing video files work properly without any issue.</t>
  </si>
  <si>
    <t>GLK-FW-PO,KBL-PCH-NoCAM,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_3SDC1,ADL-M_3SDC2,ADL-M_2SDC1,ADL-P_2SDC4,RPL-Px_4SDC1,RPL-P_5SGC1,RPL-P_3SDC2,RPL-P_2SDC4,ADL-M_5SGC1,ADL-M_2SDC2,RPL-P_3SDC3,RPL-P_PNP_GC,ADL-M_Sanity_IFWI_New,ADL-P_Sanity_GC1_IFWI_New,MTL-M_4SDC1,MTL-M_2SDC4,MTL_M_P_PV_POR</t>
  </si>
  <si>
    <t>Verify rear camera is functioning properly for previewing and capturing a video</t>
  </si>
  <si>
    <t>CSS-IVE-132100</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</si>
  <si>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</si>
  <si>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4_335-UCIS-2419
IceLake-UCIS-1792
TGL HSD-ES ID 1209950832
4_335-UCIS-3035
4_335-UCIS-2344
4_335-UCIS-2337
4_335-UCIS-2049
TGL HSD ES ID:220194391
TGL HSD ES ID:220195253
TGL HSD ES ID:220997174
TGL HSD ES ID:220194387
TGL HSD ES ID:220195252</t>
  </si>
  <si>
    <t>Ensure that rear Camera functionality of capturing video files work properly without any issue.</t>
  </si>
  <si>
    <t>GLK-FW-PO,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LP4x,ADL-M_3SDC1,ADL-M_3SDC2,ADL-M_2SDC1,ADL-P_2SDC4,RPL-Px_4SDC1,RPL-P_5SGC1,RPL-P_3SDC2,RPL-P_2SDC4,ADL-M_5SGC1,ADL-M_2SDC2,RPL-P_3SDC3,RPL-P_PNP_GC,ADL-M_Sanity_IFWI_New,ADL-P_Sanity_GC1_IFWI_New,MTL-M_4SDC1,MTL-M_2SDC4</t>
  </si>
  <si>
    <t>Verify front camera is functioning properly for capturing images post Sx cycle</t>
  </si>
  <si>
    <t>CSS-IVE-132101</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</si>
  <si>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reAlpha,JSLP_POR_20H2_Beta,JSLP_POR_20H2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H81_RS4_PV,TGL_H81_19H2_RS6_PreAlpha,TGL_Simics_VP_RS2_PSS1.1,TGL_Simics_VP_RS4_PSS0.8,TGL_Simics_VP_RS4_PSS1.0 ,TGL_Simics_VP_RS4_PSS1.1,TGL_Simics_VP_RS5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</si>
  <si>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ID:220997168
TGL HSD ES ID:220997169
TGL HSD ES ID:220637230
TGL: 2207486921, 2207486919
BC-RQTBC-16843</t>
  </si>
  <si>
    <t>Ensure that front Camera functionality of capturing image should work properly without any issue pre and post Sx cycle</t>
  </si>
  <si>
    <t>KBL-PCH-NoCAM,ICL_BAT_NEW,TGL_NEW,BIOS_EXT_BAT,UDL2.0_ATMS2.0,OBC-ICL-CPU-IPU-Camera-MIPI,OBC-TGL-CPU-IPU-Camera-MIPI,IFWI_TEST_SUITE,ADL/RKL/JSL,ADL_Arch_Phase3,MTL_Test_Suite,IFWI_SYNC,IFWI_FOC_BAT,ADL_N_IFWIIFWI_COVERAGE_DELTA,RPL_S_NA,RPL_S_MASTER,ADL-M_3SDC1,ADL-M_3SDC2,ADL-M_2SDC1,ADL-P_2SDC4,RPL-Px_4SDC1,RPL-P_5SGC1,RPL-P_3SDC2,RPL-P_2SDC4,ADL-M_5SGC1,ADL-M_3SDC1,ADL-M_3SDC2,ADL-M_2SDC1,ADL-M_2SDC2,RPL-P_3SDC3,RPL-P_PNP_GC,MTL-M_4SDC1,MTL-M_2SDC4,MTL_IFWI_IAC_IUNIT,MTL_IFWI_CBV_PMC,MTL_IFWI_CBV_IUNIT,MTL IFWI_Payload_Platform-Val</t>
  </si>
  <si>
    <t>Verify rear camera is functioning properly for capturing images pre and post Sx cycle</t>
  </si>
  <si>
    <t>CSS-IVE-132102</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</si>
  <si>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</si>
  <si>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ID:220997171
TGL HSD ES ID:220997172
TGL HSD ES ID:220194354
TGL HSD ES ID:220195207
TGL:2207486922, 2207486924</t>
  </si>
  <si>
    <t>ICL_BAT_NEW,TGL_NEW,BIOS_EXT_BAT,UDL2.0_ATMS2.0,OBC-ICL-CPU-IPU-Camera-MIPI,OBC-TGL-CPU-IPU-Camera-MIPI,IFWI_TEST_SUITE,ADL/RKL/JSL,ADL_Arch_Phase3,MTL_Test_Suite,IFWI_SYNC,IFWI_FOC_BAT,ADL_N_IFWIIFWI_COVERAGE_DELTA,ADLMLP4x,RPL_S_NA,ADL-M_3SDC1,ADL-M_3SDC2,ADL-M_2SDC1,ADL-P_2SDC4,RPL-Px_4SDC1,RPL-P_5SGC1,RPL-P_3SDC2,RPL-P_2SDC4,ADL-M_5SGC1,ADL-M_3SDC1,ADL-M_3SDC2,ADL-M_2SDC1,ADL-M_2SDC2,RPL-P_3SDC3,RPL-P_PNP_GC</t>
  </si>
  <si>
    <t>Verify front camera is functioning properly for previewing and capturing a video post Sx cycle</t>
  </si>
  <si>
    <t>CSS-IVE-132103</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</si>
  <si>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</si>
  <si>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ID:220997173</t>
  </si>
  <si>
    <t>Ensure that front Camera functionality of capturing video files work properly without any issue pre and pst S3 cycle</t>
  </si>
  <si>
    <t>KBL-PCH-NoCAM,ICL_BAT_NEW,TGL_NEW,BIOS_EXT_BAT,UDL2.0_ATMS2.0,OBC-ICL-CPU-IPU-Camera-MIPI,OBC-TGL-CPU-IPU-Camera-MIPI,IFWI_TEST_SUITE,ADL/RKL/JSL,ADL_Arch_Phase3,MTL_Test_Suite,IFWI_SYNC,IFWI_FOC_BAT,ADL_N_IFWIIFWI_COVERAGE_DELTA,RPL_S_NA,RPL_S_MASTER,ADL-M_3SDC1,ADL-M_3SDC2,ADL-M_2SDC1,ADL-P_2SDC4,RPL-Px_4SDC1,RPL-P_5SGC1,RPL-P_3SDC2,RPL-P_2SDC4,ADL-M_5SGC1,ADL-M_3SDC1,ADL-M_3SDC2,ADL-M_2SDC1,ADL-M_2SDC2,RPL-P_3SDC3,RPL-P_PNP_GC</t>
  </si>
  <si>
    <t>Verify rear camera is functioning properly for previewing and capturing a video post Sx cycle</t>
  </si>
  <si>
    <t>CSS-IVE-132104</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</si>
  <si>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</si>
  <si>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ID:220997174
TGL HSD ES ID:220194387
TGL HSD ES ID:220195252</t>
  </si>
  <si>
    <t>Ensure that rear Camera functionality of capturing video files work properly without any issue pre and post S3 cycle</t>
  </si>
  <si>
    <t>Verify the Dual Display functionality (onboard eDP+DP) in OS</t>
  </si>
  <si>
    <t>CSS-IVE-132135</t>
  </si>
  <si>
    <t>ADL-S_ADP-S_SODIMM_DDR5_1DPC_Alpha,AML_5W_Y22_ROW_PV,ADL-S_ADP-S_UDIMM_DDR5_1DPC_PreAlpha,AML_7W_Y22_KC_PV,AMLR_Y42_PV_RS6,CFL_H62_RS2_PV,CFL_H62_RS3_PV,CFL_H62_RS4_PV,CFL_H62_RS5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</si>
  <si>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BC-RQTBC-373
IceLake-UCIS-395
IceLake-UCIS-1780
BC-RQTBC-15618
BC-RQTBC-15960
TGL HSD ES ID 220195078
JSLP: 2202557346,1607196182
RKL FR: 1209950914, 1209950735</t>
  </si>
  <si>
    <t>Dual Display funtionality should work on both eDP and DP </t>
  </si>
  <si>
    <t>Intention of the testcase is to verify dual display functionality</t>
  </si>
  <si>
    <t>GraCom,ICL-FW-PSS0.5,GLK-RS3-10_IFWI,ICL_BAT_NEW,TGL_RFR,TGL_PSS1.0C,BIOS_EXT_BAT,InProdATMS1.0_03March2018,PSE 1.0,ICL_RVPC_NA,TGL_ERB_PO,OBC-CNL-GPU-DDI-Display-eDP_DP,OBC-CFL-GPU-DDI-Display-eDP_DP,OBC-ICL-GPU-DDI-Display-eDP_DP,OBC-TGL-GPU-DDI-Display-eDP_DP,GLK_ATMS1.0_Automated_TCs,AMLY22_delta_from_Y42,KBLR_ATMS1.0_Automated_TCs,TGL_BIOS_PO_P2,TGL_IFWI_PO_P3,RKL_S_PO_Phase3_IFWI,RKL_POE,RKL_U_PO_Phase3_IFWI,IFWI_TEST_SUITE,RKL_Native_PO,RKL_Xcomp_PO,ADL/RKL/JSL,CML_H_ADP_S_PO,COMMON_QRC_BAT,ADL_Arch_Phase3,Phase_3,MTL_Test_Suite,IFWI_SYNC,IFWI_COMMON_PREOS,ADLMLP4x,ADL-P_5SGC1,ADL-P_5SGC2,RPL_S_MASTER,ADL-M_5SGC1,ADL-M_3SDC1,ADL-M_3SDC2,ADL-M_2SDC1,ADL-P_2SDC4,RPL-Px_5SGC1,RPL-Px_4SDC1,MTL_S_DELTA_FR_COVERAGE,RPL-S_ 5SGC1,RPL-S_3SDC2,RPL-S_2SDC2,RPL-S_2SDC3,ADL_SBGA_5GC,ADL_SBGA_3DC1,ADL_SBGA_3DC2,ADL_SBGA_3DC3,ADL_SBGA_3DC4,ADL-M_5SGC1,ADL-M_3SDC1,ADL-M_3SDC2,ADL-M_2SDC1,ADL-M_2SDC2,RPL-P_5SGC1,RPL-P_4SDC1,RPL-P_3SDC2,RPL-P_2SDC4,RPL-P_3SDC3,RPL-P_3SDC3,RPL-P_PNP_GC,RPL-S_2SDC7,ADL_SBGA_3SDC1,MTL-M_5SGC1,MTL-M_4SDC1,MTL-M_4SDC2,MTL-M_3SDC3,MTL-M_2SDC4,MTL-M_2SDC5,MTL-M_2SDC6</t>
  </si>
  <si>
    <t>Verify the Dual Display functionality (onboard eDP+HDMI) in OS</t>
  </si>
  <si>
    <t>CSS-IVE-132141</t>
  </si>
  <si>
    <t>ADL-S_ADP-S_SODIMM_DDR5_1DPC_Alpha,AML_5W_Y22_ROW_PV,ADL-S_ADP-S_UDIMM_DDR5_1DPC_PreAlpha,AMLR_Y42_PV_RS6,CFL_H62_RS2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owerOn,JSLP_POR_20H1_PreAlpha,JSLP_POR_20H2_Beta,JSLP_POR_20H2_PV,JSLP_PSS_0.8_19H1_REV2,JSLP_PSS_1.0_19H1_REV2,JSLP_PSS_1.1_19H1_REV2,JSLP_TestChip_19H1_PowerOn,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</si>
  <si>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BC-RQTBC-373
BC-RQTBC-15960
TGL HSD ID:220195078
JSL+:2202557346
RKL FR: 1209950512 , 1209950709</t>
  </si>
  <si>
    <t>Dual Display funtionality should work on both eDP and HDMI </t>
  </si>
  <si>
    <t>GraCom,CNL-Z0-NoHDMI,GLK-RS3-10_IFWI,InProdATMS1.0_03March2018,PSE 1.0,TGL_ERB_PO,OBC-CNL-GPU-DDI-Display-eDP_HDMI,OBC-CFL-GPU-DDI-Display-eDP_HDMI,OBC-ICL-GPU-DDI-Display-eDP_HDMI,OBC-TGL-GPU-DDI-Display-eDP_HDMI,GLK_ATMS1.0_Automated_TCs,AMLY22_delta_from_Y42,KBLR_ATMS1.0_Automated_TCs,TGL_IFWI_PO_P3,CML_DG1_Delta,RKL_S_PO_Phase3_IFWI,RKL_POE,RKL_U_PO_Phase3_IFWI,IFWI_TEST_SUITE,RKL_Native_PO,RKL_Xcomp_PO,ADL/RKL/JSL,CML_H_ADP_S_PO,ADL_Arch_Phase3,Phase_3,MTL_Test_Suite,IFWI_SYNC,ADL_N_IFWI,IFWI_COMMON_PREOS,ADLMLP4x,RPL_S_MASTER,ADL-M_5SGC1,ADL-M_3SDC1,ADL-P_4SDC1,ADL-P_4SDC2,ADL-P_2SDC5,ADL-P_3SDC5,RPL-Px_5SGC1,RPL-Px_4SDC1,RPL-P_5SGC1,RPL-P_4SDC1,RPL-P_3SDC2,RPL-P_2SDC4,RPL-P_3SDC3,RPL-P_PNP_GC,MTL_S_DELTA_FR_COVERAGE,RPL-S_3SDC2,RPL-S_2SDC1,RPL-S_2SDC2,RPL-S_2SDC3,ADL_SBGA_5GC,ADL_SBGA_3DC1,ADL_SBGA_3DC2,ADL_SBGA_3DC3,ADL_SBGA_3DC4,ADL-M_5SGC1,ADL-M_3SDC1,ADL-M_3SDC2,ADL-M_2SDC1,ADL-M_2SDC2,RPL-S_2SDC7,ADL_SBGA_3SDC1,MTL-M_5SGC1,MTL-M_4SDC1,MTL-M_4SDC2,MTL-M_3SDC3,MTL-M_2SDC4,MTL-M_2SDC5,MTL-M_2SDC6</t>
  </si>
  <si>
    <t>Verify CPU turbo boost functionality</t>
  </si>
  <si>
    <t>CSS-IVE-132145</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</si>
  <si>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B0_RS4_Beta,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</si>
  <si>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Turbo</t>
  </si>
  <si>
    <t>BC-RQTBC-9695
BC-RQTBC-10126
ICL:BC-RQTBC-15325
JSLP : 1607196257</t>
  </si>
  <si>
    <t>CPU turbo boost should be functional</t>
  </si>
  <si>
    <t>Intention of the testcase is to verify CPU turbo boost functionality </t>
  </si>
  <si>
    <t>ICL_BAT_NEW,BIOS_EXT_BAT,InProdATMS1.0_03March2018,PSE 1.0,OBC-CNL-CPU-PMC-PM-Turbo,OBC-TGL-CPU-PMC-PM-Turbo,OBC-ICL-CPU-PMC-PM-Turbo,OBC-CFL-CPU-PMC-PM-Turbo,GLK_ATMS1.0_Automated_TCs,KBLR_ATMS1.0_Automated_TCs,TGL_BIOS_PO_P3,TGL_IFWI_PO_P2,MCU_UTR,MCU_NO_HARM,rkl_cml_s62,RKL_U_PO_Phase3_IFWI,IFWI_TEST_SUITE,ADL/RKL/JSL,ADL_Arch_Phase_!,Phase_3,MTL_Test_Suite,IFWI_SYNC,ADL_N_IFWI,IFWI_COMMON_PREOS,ADLMLP4x,ADL-P_5SGC1,ADL-P_5SGC2,RPL_S_MASTER,ADL_SBGA_5GC,ADL_SBGA_3SDC1,ADL-S_Post-Si_In_Production</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</si>
  <si>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</si>
  <si>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</si>
  <si>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</si>
  <si>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</si>
  <si>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</si>
  <si>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</si>
  <si>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</si>
  <si>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5SGC1,ADL_SBGA_5GC,ADL_SBGA_3SDC1,MTL_PSS_1.0_BLOCK,RPL-S_5SGC1,RPL-S_4SDC1,RPL-S_3SDC1,RPL-S_3SDC2,RPL-S_2SDC1,RPL-S_2SDC2,RPL-S_2SDC3,MTL_IFWI_PSS_BLOCK,RPL-P_5SGC1,RPL-P_5SGC2,RPL-P_4SDC1,RPL-P_3SDC2,RPL-P_2SDC3,RPL-S_ 5SGC1,RPL-S_4SDC1,RPL-S_3SDC1,RPL-S_3SDC2,RPL-S_2SDC2,RPL-S_2SDC3,RPL-S_2SDC7,ADL-S_Post-Si_In_Production,MTL_IFWI_CBV_DMU,MTL_IFWI_CBV_PMC,MTL_IFWI_CBV_PUNIT,MTL IFWI_Payload_Platform-Val</t>
  </si>
  <si>
    <t>Verify system waking from idle state pre and post S4 cycle</t>
  </si>
  <si>
    <t>CSS-IVE-132150</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</si>
  <si>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</si>
  <si>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Written based on IFWI mandatory test case check list
TGL:BC-RQTBCTL-1145
JSL: 2202553192 
ADL: 2205167043</t>
  </si>
  <si>
    <t>System should be stable on waking from idle state pre and post S4 cycle</t>
  </si>
  <si>
    <t>Intention of the testcase is to verify system waking from idle state pre and post S4 cycle</t>
  </si>
  <si>
    <t>GraCom,ICL-FW-PSS0.5,CNL_Automation_Production,InProdATMS1.0_03March2018,PSE 1.0,OBC-CNL-PTF-PMC-PM-Sx,OBC-ICL-PTF-PMC-PM-Sx,OBC-TGL-PTF-PMC-PM-Sx,OBC-LKF-PTF-PMC-PM-Sx,rkl_cml_s62,ADL_PSS_1.0,ADL_PSS_1.05,IFWI_TEST_SUITE,ADL/RKL/JSL,MTL_Test_Suite,IFWI_SYNC,ADL_N_IFWI,IFWI_COMMON_PREOS,ADLMLP4x,ADL-P_5SGC1,ADL-P_5SGC2,RPL_S_MASTER,ADL-M_5SGC1,ADL_SBGA_5GC,ADL_SBGA_3SDC1,ADL-S_Post-Si_In_Production</t>
  </si>
  <si>
    <t>Verify system waking from idle state pre and post S5 cycle</t>
  </si>
  <si>
    <t>CSS-IVE-132151</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</si>
  <si>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</si>
  <si>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Written based on IFWI mandatory test case check list
TGL:BC-RQTBCTL-1146
JSL : 2202553195 
ADL: 2205168210,2205166859</t>
  </si>
  <si>
    <t>System should be stable on waking from idle state pre and post S5 cycle</t>
  </si>
  <si>
    <t>Intention of the testcase is to verify system waking from idle state pre and post S5 cycle</t>
  </si>
  <si>
    <t>GraCom,ICL-FW-PSS0.5,InProdATMS1.0_03March2018,PSE 1.0,OBC-CNL-PTF-PMC-PM-Sx,OBC-ICL-PTF-PMC-PM-Sx,OBC-TGL-PTF-PMC-PM-Sx,OBC-LKF-PTF-PMC-PM-Sx,rkl_cml_s62,ADL_PSS_1.0,ADL_PSS_1.05,IFWI_TEST_SUITE,ADL/RKL/JSL,MTL_Test_Suite,IFWI_SYNC,ADL_N_IFWI,IFWI_COMMON_PREOS,ADLMLP4x,ADL-P_5SGC1,ADL-P_5SGC2,RPL_S_MASTER,ADL-M_5SGC1,ADL_SBGA_5GC,ADL_SBGA_3SDC1,ADL-S_Post-Si_In_Production</t>
  </si>
  <si>
    <t>Verify PCIe SD Card detection after plug and unplug in OS</t>
  </si>
  <si>
    <t>CSS-IVE-132160</t>
  </si>
  <si>
    <t>ADL-S_ADP-S_SODIMM_DDR5_1DPC_Alpha,AML_5W_Y22_ROW_PV,ADL-S_ADP-S_UDIMM_DDR5_1DPC_PreAlpha,AMLR_Y42_PV_RS6,CFL_H62_RS2_PV,CFL_H62_RS3_PV,CFL_H62_RS4_PV,CFL_H62_RS5_PV,CFL_H82_RS5_PV,CFL_H82_RS6_PV,CFL_KBPH_S62_RS3_PV,CFL_KBPH_S82_RS6_PV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</si>
  <si>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BC-RQTBC-13810,BC-RQTBC-13405
JSL:BC-RQTBC-16666
ADL: 1604836778, 1606531958</t>
  </si>
  <si>
    <t>SDCard functionality should be consistent after plug and playing 5 times</t>
  </si>
  <si>
    <t>Intention of the testcase is to verify PCIe SD card detection</t>
  </si>
  <si>
    <t>GraCom,GLK-FW-PO,L5_milestone_only,ICL-ArchReview-PostSi,GLK_Win10S,GLK-RS3-10_IFWI,UDL_2.0,UDL_ATMS2.0,UDL2.0_ATMS2.0,TGL_NEW_BAT,CML_DG1,RKL_U_PO_Phase3_IFWI,IFWI_TEST_SUITE,ADL/RKL/JSL,COMMON_QRC_BAT,Phase_3,MTL_Test_Suite,MTL_PSS_0.8IFWI_SYNC,ADL_N_IFWI,IFWI_COMMON_PREOS,ADLMLP4x,ADL-P_5SGC1,RPL_S_MASTER,ADL-M_5SGC1,ADL-M_4SDC1,ADL-P_3SDC1,RPL-Px_5SGC1,RPL-P_5SGC1,ADL_SBGA_5GC,MTL_PSS_1.0_BLOCK,MTL_IFWI_PSS_BLOCK,ADL-M_Sanity_IFWI_New,RPL-S_ 5SGC1,ADL-P_Sanity_GC1_IFWI_New,MTL-M_5SGC1,MTL-M_4SDC1,MTL-M_2SDC4,MTL-M_2SDC5,MTL-M_2SDC6</t>
  </si>
  <si>
    <t>Verify Discrete Bluetooth device function test on OS</t>
  </si>
  <si>
    <t>CSS-IVE-132176</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</si>
  <si>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</si>
  <si>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BC-RQTBC-12520
IceLake-UCIS-1819
LKF: BC-RQTBCLF-100,BC-RQTBCLF-288,4_335-LZ-798
TGL Requirement coverage: BC-RQTBCTL-484, 220195300, 
JSL : BC-RQTBC-16466 BC-RQTBC-16459,1607196254,1607196132
RKL:2203203090
RKL:1209949466</t>
  </si>
  <si>
    <t>Ensure that BT card is detected and functional </t>
  </si>
  <si>
    <t>Intention of the testcase is to verify discrete BT module functionality</t>
  </si>
  <si>
    <t>GraCom,GLK-FW-PO,GLK-RS3-10_IFWI,ICL_BAT_NEW,LKF_ERB_PO,BIOS_EXT_BAT,LKF_PO_Phase2,UDL2.0_ATMS2.0,LKF_PO_New_P3,ICL_RVPC_NA,OBC-CNL-PTF-CNVd-Connectivity-BT,OBC-CFL-PTF-CNVd-Connectivity-BT,OBC-LKF-PTF-CNVd-Connectivity-BT,OBC-ICL-PTF-CNVd-Connectivity-BT,OBC-TGL-PTF-CNVd-Connectivity-BT,CML_Delta_From_WHL,AMLY22_delta_from_Y42,LKF_B0_Power_ON,LKF_ROW_BIOS,RKL_S_PO_Phase3_IFWI,RKL_POE,RKL_U_PO_Phase3_IFWI,IFWI_TEST_SUITE,RKL_Native_PO,RKL_Xcomp_PO,ADL/RKL/JSL,CML_H_ADP_S_PO,COMMON_QRC_BAT,Phase_3,MTL_Test_Suite,IFWI_SYNC,IFWI_FOC_BAT,ADL_N_IFWI,IFWI_COMMON_PREOS,ADLMLP4x,RPL_S_MASTER,ADL-M_4SDC1,ADL-M_3SDC2,ADL-M_3SDC2,,ADL-M_2SDC2, ADL_SBGA_3SDC1</t>
  </si>
  <si>
    <t>Verify Discrete Bluetooth device function test on OS post Sx cycle</t>
  </si>
  <si>
    <t>CSS-IVE-132177</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</si>
  <si>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</si>
  <si>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BC-RQTBC-12520
TGL Requirement coverage: BC-RQTBCTL-484
JSL: 1607196254,1607196132
RKL:2203203090</t>
  </si>
  <si>
    <t>Ensure that BT card is detected and functional pre and post cycle</t>
  </si>
  <si>
    <t>GraCom,ICL_BAT_NEW,BIOS_EXT_BAT,UDL2.0_ATMS2.0,ICL_RVPC_NA,OBC-CNL-PTF-CNVd-Connectivity-BT,OBC-CFL-PTF-CNVd-Connectivity-BT,OBC-ICL-PTF-CNVd-Connectivity-BT,OBC-TGL-PTF-CNVd-Connectivity-BT,CML_Delta_From_WHL,AMLY22_delta_from_Y42,IFWI_TEST_SUITE,ADL/RKL/JSL,MTL_Test_Suite,IFWI_SYNC,ADL_N_IFWIIFWI_COVERAGE_DELTA,RPLSGC1,RPLSGC2,ADLMLP4x,ADL-M_4SDC1,ADL-M_3SDC2,RPL-S_3SDC1,RPL_S_IFWI_PO_Phase3,RPL-SBGA_3SC1,ADL-M_3SDC2,,ADL-M_2SDC2,RPL-S_3SDC3, RPL-S_3SDC2, RPL-P_4SDC1, RPL-S_3SDC2, ADL_SBGA_3SDC1,RPL_Px_PO_P3,MTL_IFWI_QAC,RPL_SBGA_IFWI_PO_Phase3,MTL_IFWI_CBV_PMC,MTL IFWI_Payload_Platform-Val</t>
  </si>
  <si>
    <t>Verify Audio recording and Playback over 3.5mm-Jack-Headset (via HD-A), pre and post Sx cycles</t>
  </si>
  <si>
    <t>CSS-IVE-132186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</si>
  <si>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P,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</si>
  <si>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codecs,S0ix-states,S-states</t>
  </si>
  <si>
    <t>BC-RQTBC-10138
IceLake-UCIS-4251
TGL HSD ES ID:220194373
TGL HSD ES ID:220195238
JSL+:1604590079
ADL: 1604590079</t>
  </si>
  <si>
    <t>Ensure that the audio recording and playback of recorded audio/file plays in headphones without any issue pre and post cycle</t>
  </si>
  <si>
    <t>Intention of the testcase is to verify 3.5 mm Jack headset functionality over HDA codec pre and post power cycles</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</si>
  <si>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RPL-Px_5SGC1,MTL_S_IFWI_PSS_0.8,RPL-S_ 5SGC1,RPL-S_4SDC1,RPL-S_2SDC1,RPL-S_2SDC2,RPL-S_2SDC3,ADL_SBGA_5GC,ADL_SBGA_3DC3,ADL_SBGA_3DC4,ADL-P_5SGC2,ADL-P_4SDC1,ADL-P_3SDC1,ADL-P_3SDC2,ADL-P_2SDC1,ADL-P_2SDC2,ADL-P_2SDC3,ADL-P_2SDC5,ADL-P_3SDC_5SUT,ADL_N_5SGC1,ADL_N_3SDC1,ADL_N_2SDC,ADL_N_2SDC2,ADL_N_2SDC3,ADL-N_DT_Regulatory,ADL-N_Mobile_Regulatory,RPL-P_5SGC1,RPL-P_PNP_GC,RPL-S_2SDC7,MTL-M_5SGC1,MTL-M_3SDC3</t>
  </si>
  <si>
    <t>Validate USB 2.0 device hot-plug functionality over USB2.0 Type-A port</t>
  </si>
  <si>
    <t>CSS-IVE-132189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</si>
  <si>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</si>
  <si>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</si>
  <si>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:2203201802,2203202105,1209951144
JSLP Coverage ID: 2203201802,2203202105
LKF ROW Coverage ID : 4_335-LZ-795
ADL : 2205446166</t>
  </si>
  <si>
    <t>USB 2.0 device should get enumerated and functional on hot plugging without any issue</t>
  </si>
  <si>
    <t>Intention of the testcase is to verify USB devices functionality</t>
  </si>
  <si>
    <t>ICL-FW-PSS0.5,GLK_eSPI_Sanity_inprod,ICL_PSS_BAT_NEW,TGL_PSS0.5P,GLK-RS3-10_IFWI,CNL_Automation_Production,ICL_BAT_NEW,CFL_Automation_Production,BIOS_EXT_BAT,InProdATMS1.0_03March2018,PSE 1.0,OBC-CNL-PCH-PXHCI-USB-USB2_Storage,OBC-ICL-PCH-XHCI-USB-USB2_Storage,OBC-TGL-PCH-XHCI-USB-USB2_Storage,OBC-CFL-PCH-PXHCI-USB-USB2_Storage,RKL_PSS0.5,TGL_PSS_IN_PRODUCTION,ICL_ATMS1.0_Automation,GLK_ATMS1.0_Automated_TCs,KBLR_ATMS1.0_Automated_TCs,TGL_BIOS_PO_P3,TGL_IFWI_PO_P2,TGL_NEW_BAT,ECLITE-BAT,RKL_U_ERB,RKL_S_ERB,RKL_S_PO_Phase2_IFWI,ADL_S_ERB_PO,RKL_U_PO_Phase2_IFWI,IFWI_TEST_SUITE,IFWI_PO,RKL_Xcomp_PO,RKL_Native_PO,Phase_2,ADL_PSS_1.05,ADL/RKL/JSL,CML_H_ADP_S_PO,COMMON_QRC_BAT,ADL_PO,ADL_P_ERB_PO,ADL_P_ERB_BIOS_PO,MTL_Test_Suite,MTL_PSS_0.8IFWI_SYNC,RPL_S_PSS_BASE,ADL_N_IFWI,IFWI_COMMON_PREOS,ADLMLP4x,ADL-P_5SGC1,ADL-P_5SGC2,RPL_S_MASTER,ADL-M_5SGC1,RPL-Px_5SGC1, ,RPL-Px_4SDC1,RPL-Px_3SDC2,RPL-P_5SGC1,,RPL-P_4SDC1,RPL-P_3SDC2,,RPL-S_2SDC4,NA_4_FHF, ADL_SBGA_5GC,ADL_SBGA_3SDC1,LNL_M_IFWI_PSS,ADL-S_Post-Si_In_Production,MTL-M_5SGC1,MTL-M_4SDC1,MTL-M_4SDC2,MTL-M_3SDC3,MTL-M_2SDC4,MTL-M_2SDC5,MTL-M_2SDC6</t>
  </si>
  <si>
    <t>Validate USB 3.0 device hot-plug functionality over USB2.0-Type-A port</t>
  </si>
  <si>
    <t>CSS-IVE-132190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</si>
  <si>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</si>
  <si>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BC-RQTBC-12571
BC-RQTBC-12568
BC-RQTBC-9832
BC-RQTBC-497
BC-RQTBC-494
IceLake-UCIS-768
BC-RQTBC-14232
IceLake-UCIS-1985
IceLake-UCIS-1984
 LKF PSS UCIS Coverage: IceLake-UCIS-768
TGL Coverage Ref: 1209951144, IceLake-UCIS-4345
TGL: 220195268,BC-RQTBCTL-671,BC-RQTBCTL-741,BC-RQTBCTL-744,220194395
JSL PRD coverage :  BC-RQTBC-16142, BC-RQTBC-16214, BC-RQTBC-16217
CML PRD Coverage: BC-RQTBC-12571	,BC-RQTBC-12568
RKL Coverage ID :2203201802,2203202096,2203202189,1209951144
JSLP Coverage ID: 2203201802,2203202096,2203202189</t>
  </si>
  <si>
    <t>USB 3.0 device should get enumerated and functional on hot plugging without any issue</t>
  </si>
  <si>
    <t>GraCom,ICL-FW-PSS0.5,GLK-IFWI-SI,CFL-PRDtoTC-Mapping,GLK_eSPI_Sanity_inprod,ICL_PSS_BAT_NEW,TGL_PSS0.5P,GLK_Win10S,GLK-RS3-10_IFWI,CNL_Automation_Production,ICL_BAT_NEW,BIOS_EXT_BAT,InProdATMS1.0_03March2018,PSE 1.0,OBC-CNL-PCH-PXHCI-USB-USB3_Storage,OBC-CFL-PCH-PXHCI-USB-USB3_Storage,OBC-ICL-PCH-XHCI-USB-USB3_Storage,OBC-TGL-PCH-XHCI-USB-USB3_Storage,GLK_ATMS1.0_Automated_TCs,CML_BIOS_SPL,KBLR_ATMS1.0_Automated_TCs,TGL_BIOS_PO_P3,TGL_IFWI_PO_P2,TGL_NEW_BAT,RKL_S_PO_Phase2_IFWI,RKL_U_PO_Phase2_IFWI,IFWI_TEST_SUITE,IFWI_PO,RKL_Xcomp_PO,RKL_Native_PO,Phase_2,ADL/RKL/JSL,CML_H_ADP_S_PO,COMMON_QRC_BAT,ADL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</si>
  <si>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</si>
  <si>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</si>
  <si>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</si>
  <si>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</si>
  <si>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</si>
  <si>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</si>
  <si>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</si>
  <si>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</si>
  <si>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</si>
  <si>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</si>
  <si>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</si>
  <si>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</si>
  <si>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</si>
  <si>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USB device should get enumerated on hot plugging pre and post cycle</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</si>
  <si>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t>
  </si>
  <si>
    <t>Verify Intel Display Audio enumeration</t>
  </si>
  <si>
    <t>CSS-IVE-132197</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</si>
  <si>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</si>
  <si>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BC-RQTBC-10138
TGL HSD ID:220194370
BC-RQTBCTL-729
BC-RQTBC-16202
LKF:  BC-RQTBCLF-314
JSLP: 2202557339,2203202052</t>
  </si>
  <si>
    <t>Intel HD Audio get enumerated properly</t>
  </si>
  <si>
    <t>This test is to verify Intel HD audio enumeration in device manager</t>
  </si>
  <si>
    <t>ICL-FW-PSS0.5,CNL_Z0_InProd,GLK_eSPI_Sanity_inprod,L5_milestone_only,CNL_Automation_Production,ICL_BAT_NEW,CFL_Automation_Production,BIOS_EXT_BAT,InProdATMS1.0_03March2018,PSE 1.0,TGL_ERB_PO,OBC-CNL-GPU-DDI-Display-HDMI_Audio,OBC-CFL-GPU-DDI-Display-HDMI_Audio,OBC-LKF-GPU-DDI-Display-HDMI_Audio,OBC-ICL-GPU-DDI-Display-HDMI_Audio,OBC-TGL-GPU-DDI-Display-HDMI_Audio,RKL_PSS0.5,TGL_PSS_IN_PRODUCTION,ICL_ATMS1.0_Automation,GLK_ATMS1.0_Automated_TCs,KBLR_ATMS1.0_Automated_TCs,TGL_BIOS_PO_P2,TGL_NEW_BAT,TGL_H_PSS_BIOS_BAT,CML_DG1_Delta,RKL_S_PO_Phase3_IFWI,RKL_POE,RKL_U_PO_Phase3_IFWI,IFWI_TEST_SUITE,RKL_Native_PO,RKL_Xcomp_PO,ADL/RKL/JSL,CML_H_ADP_S_PO,COMMON_QRC_BAT,ADL_Arch_Phase3,Phase_3,MTL_Test_Suite,IFWI_SYNC,IFWI_FOC_BAT,ADL_N_IFWI,MTL_IFWI_PSS_EXTENDED,IFWI_COMMON_PREOS,ADLMLP4x,ADL-P_5SGC1,ADL-P_5SGC2,RPL_S_MASTER,ADL-M_5SGC1,RPL-Px_5SGC1,RPL-Px_4SDC1,RPL-P_5SGC1,RPL-P_4SDC1,RPL-P_3SDC2,RPL-P_2SDC4,RPL-P_3SDC3,RPL-P_PNP_GC,RPL-S_3SDC2,RPL-S_2SDC1,RPL-S_2SDC2,RPL-S_2SDC3,ADL_SBGA_5GC,ADL_SBGA_3DC1,ADL_SBGA_3DC2,ADL_SBGA_3DC3,ADL_SBGA_3DC4,ADL-M_5SGC1,ADL-M_3SDC1,ADL-M_3SDC2,ADL-M_2SDC1,ADL-M_2SDC2,RPL-S_2SDC7,LNL_M_IFWI_PSS,ADL_SBGA_3SDC1</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</si>
  <si>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</si>
  <si>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</si>
  <si>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</si>
  <si>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</si>
  <si>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</si>
  <si>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</si>
  <si>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LNL_M_IFWI_PSS,ADL_SBGA_3SDC1,ADL-S_Post-Si_In_Production,MTL-M_5SGC1,MTL-M_3SDC3,MTL_IFWI_IAC_ACE ROM EXT,
MTL_IFWI_CBV_ACE FW,MTL_IFWI_CBV_PMC</t>
  </si>
  <si>
    <t>Verify switching camera functioning properly</t>
  </si>
  <si>
    <t>CSS-IVE-132201</t>
  </si>
  <si>
    <t>AMLR_Y42_PV_RS6,CFL_H62_RS3_PV,CFL_H62_RS4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</si>
  <si>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
BC-RQTBC-9957
TGL HSD ED ID:220997169
TGL HSD ED ID:220637227</t>
  </si>
  <si>
    <t>ifwi.alderlake,ifwi.lunarlake,ifwi.meteorlake,ifwi.raptorlake</t>
  </si>
  <si>
    <t>GraCom,GLK-FW-PO,L5_milestone_only,ICL_BAT_NEW,TGL_NEW,BIOS_EXT_BAT,LKF_PO_Phase2,UDL2.0_ATMS2.0,LKF_PO_New_P3,OBC-ICL-CPU-IPU-Camera-MIPI,OBC-TGL-CPU-IPU-Camera-MIPI,TGL_BIOS_PO_P3,LKF_B0_Power_ON,IFWI_TEST_SUITE,ADL/RKL/JSL,COMMON_QRC_BAT,ADL_Arch_Phase3,MTL_Test_Suite,IFWI_SYNC,ADL_N_IFWI,IFWI_COMMON_PREOS,ADL-P_5SGC2,ADL-M_3SDC1,ADL-M_3SDC2,ADL-M_2SDC1,ADL-P_2SDC4,RPL-Px_4SDC1,RPL-P_5SGC1,RPL-P_3SDC2,RPL-P_2SDC4,ADL-M_5SGC1,ADL-M_3SDC1,ADL-M_3SDC2,ADL-M_2SDC1,ADL-M_2SDC2,RPL-P_3SDC3,RPL-P_PNP_GC,MTL-M_4SDC1,MTL-M_2SDC4</t>
  </si>
  <si>
    <t>Verify switching camera functioning properly post Sx/S0ix cycle</t>
  </si>
  <si>
    <t>CSS-IVE-132202</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</si>
  <si>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</si>
  <si>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ISP),S0ix-states,S-states</t>
  </si>
  <si>
    <t>Verify switching camera functioning properly pre and post cycle</t>
  </si>
  <si>
    <t>GraCom,ICL_BAT_NEW,TGL_NEW,BIOS_EXT_BAT,UDL2.0_ATMS2.0,OBC-ICL-CPU-IPU-Camera-MIPI,OBC-TGL-CPU-IPU-Camera-MIPI,IFWI_TEST_SUITE,ADL/RKL/JSL,ADL_Arch_Phase3,MTL_Test_Suite,IFWI_SYNC,ADL_N_IFWIIFWI_COVERAGE_DELTA,RPL_S_NA,ADL-P_5SGC2,ADL-M_3SDC1,ADL-M_3SDC2,ADL-M_2SDC1,ADL-P_2SDC4,RPL-Px_4SDC1,RPL-P_5SGC1,RPL-P_3SDC2,RPL-P_2SDC4,ADL-M_5SGC1,ADL-M_3SDC1,ADL-M_3SDC2,ADL-M_2SDC1,ADL-M_2SDC2,RPL-P_3SDC3,RPL-P_PNP_GC,MTL-M_4SDC1,MTL-M_2SDC4,MTL_IFWI_CBV_PMC,MTL_IFWI_CBV_IUNIT,MTL IFWI_Payload_Platform-Val</t>
  </si>
  <si>
    <t>Validate USB 2.0 device hot-plug functionality over USB3.0 Type-A port</t>
  </si>
  <si>
    <t>CSS-IVE-132205</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</si>
  <si>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</si>
  <si>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USB/XHCI ports,USB3.0</t>
  </si>
  <si>
    <t>BC-RQTBC-14229
BC-RQTBC-14231
BC-RQTBC-12570
BC-RQTBC-12568
BC-RQTBC-9831
BC-RQTBC-494
BC-RQTBC-496
BC-RQTBC-13074
IceLake-UCIS-843
IceLake-UCIS-1985
IceLake-UCIS-1984
BC-RQTBC-13961
BC-RQTBC-12460
BC-RQTBC-13336
TGL Coverage Ref: 1209951144, IceLake-UCIS-4345
TGL: 220195268,BC-RQTBCTL-671,BC-RQTBCTL-741,BC-RQTBCTL-743,220194395
JSL PRD coverage :  BC-RQTBC-16142, BC-RQTBC-16214, BC-RQTBC-16216
CML PRD Coverage:BC-RQTBC-12570	,BC-RQTBC-12568
RKL Coverage ID :2203201802,2203202096,2203202105,1209951144
JSLP Coverage ID: 2203201802,2203202096,2203202105
LKF ROW Coverage ID : 4_335-LZ-795</t>
  </si>
  <si>
    <t>USB 2.0 devices should be functional without any issue</t>
  </si>
  <si>
    <t>GraCom,GLK-FW-PO,ICL-FW-PSS0.5,CFL-PRDtoTC-Mapping,TGL_PSS0.5P,CNL_Automation_Production,ICL_BAT_NEW,CFL_Automation_Production,BIOS_EXT_BAT,InProdATMS1.0_03March2018,PSE 1.0,OBC-CNL-PCH-PXHCI-USB-USB3_Storage,OBC-CFL-PCH-PXHCI-USB-USB3_Storage,OBC-ICL-PCH-XHCI-USB-USB3_Storage,OBC-TGL-PCH-XHCI-USB-USB3_Storage,ICL_ATMS1.0_Automation,GLK_ATMS1.0_Automated_TCs,KBLR_ATMS1.0_Automated_TCs,TGL_BIOS_PO_P3,TGL_IFWI_PO_P1,TGL_NEW_BAT,TGL_H_PSS_BIOS_BAT,ECLITE-BAT,RKL_U_ERB,RKL_S_ERB,RKL_S_PO_Phase2_IFWI,ADL_S_ERB_PO,RKL_U_PO_Phase2_IFWI,IFWI_TEST_SUITE,IFWI_PO,RKL_Xcomp_PO,RKL_Native_PO,Phase_2,ADL/RKL/JSL,CML_H_ADP_S_PO,COMMON_QRC_BAT,ADL_P_ERB_PO,ADL_P_ERB_BIOS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</si>
  <si>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</si>
  <si>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</si>
  <si>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</si>
  <si>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</si>
  <si>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</si>
  <si>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 ,RPL-Px_4SDC1,RPL-Px_3SDC2,RPL-S_2SDC4, ADL_SBGA_5GC
,RPL-P_5SGC1,,RPL-P_4SDC1,RPL-P_3SDC2,,RPL-S_ 5SGC1, RPL-S_4SDC1, RPL-S_4SDC2, RPL-S_3SDC1, RPL-S_2SDC1, RPL-S_2SDC2, RPL-S_2SDC3, RPL-S_2SDC4,NA_4_FHF,ADL_SBGA_3SDC1,LNL_M_IFWI_PSS,ADL-S_Post-Si_In_Production,MTL-M_5SGC1,MTL-M_4SDC1,MTL-M_4SDC2,MTL-M_3SDC3,MTL-M_2SDC4,MTL-M_2SDC5,MTL-M_2SDC6,MTL_IFWI_CBV_PMC,MTL_IFWI_CBV_PCHC</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</si>
  <si>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</si>
  <si>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</si>
  <si>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</si>
  <si>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</si>
  <si>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</si>
  <si>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</si>
  <si>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 ,RPL-Px_4SDC1,RPL-Px_3SDC2,RPL-S_2SDC4,RPL-S_ 5SGC1, RPL-S_4SDC1, RPL-S_4SDC2, RPL-S_3SDC1, RPL-S_2SDC1, RPL-S_2SDC2, RPL-S_2SDC3, RPL-S_2SDC4
,RPL-P_5SGC1,,RPL-P_4SDC1,RPL-P_3SDC2,,NA_4_FHF, ADL_SBGA_5GC,ADL_SBGA_3SDC1,LNL_M_IFWI_PSS,ADL-S_Post-Si_In_Production,MTL-M_5SGC1,MTL-M_4SDC1,MTL-M_4SDC2,MTL-M_3SDC3,MTL-M_2SDC4,MTL-M_2SDC5,MTL-M_2SDC6,MTL_IFWI_CBV_PMC,MTL_IFWI_CBV_PCHC</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</si>
  <si>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</si>
  <si>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</si>
  <si>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</si>
  <si>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</si>
  <si>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</si>
  <si>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</si>
  <si>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t>
  </si>
  <si>
    <t>Validate Type-C USB2.0 Host Mode (Type-C to A) functionality on hot insert and removal over Type-C port</t>
  </si>
  <si>
    <t>CSS-IVE-132231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</si>
  <si>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</si>
  <si>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</si>
  <si>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:2203201802,1209950986,1209951124,1209951214,1209951246
JSLP Coverage ID: 2203201802
ADL: 2205445428</t>
  </si>
  <si>
    <t>USB 2.0 disk should function without any issue on hot insert and removal over Type-C port</t>
  </si>
  <si>
    <t>This test is to validate Type-C USB2.0 Host Mode (Type-C to A) functionality on hot insert and removal over Type-C port</t>
  </si>
  <si>
    <t>GraCom,KBL_NON_ULT,GLK-IFWI-SI,GLK_eSPI_Sanity_inprod,ICL_PSS_BAT_NEW,ICL_BAT_NEW,BIOS_EXT_BAT,UDL2.0_ATMS2.0,ec-tgl-pss-exbat,EC-AML-NA,TGL_ERB_PO,ECLITE-BAT,OBC-CNL-PCH-XDCI-USBC-USB2_Storage,OBC-ICL-CPU-iTCSS-TCSS-USB2_Storage,OBC-TGL-CPU-iTCSS-TCSS-USB2_Storage,OBC-LKF-CPU-TCSS-USBC-USB2_Storage,OBC-CFL-PCH-XDCI-USBC-USB2_Storage,CML_BIOS_SPL,TGL_BIOS_PO_P2,TGL_IFWI_PO_P1,TGL_NEW_BAT,TGL_H_PSS_BIOS_BAT,ADL_PSS_1.0,IFWI_TEST_SUITE,RKL_Native_PO,RKL_Xcomp_PO,Phase_2,ADL/RKL/JSL,ADL_P_PSS_1.05,CML_H_ADP_S_PO,COMMON_QRC_BAT,MTL_Test_Suite,MTL_PSS_0.8IFWI_SYNC,ADLMLP4x,IFWI_FOC_BAT,ADL_N_IFWI,IFWI_COMMON_PREOS,ADL-P_5SGC1,ADL-P_5SGC2,RPL_S_MASTER,ADL-M_5SGC1,ADL-M_4SDC1,ADL-M_3SDC1,ADL-M_3SDC2,ADL-M_3SDC3,ADL-M_2SDC1,ADL-P_4SDC1,ADL-P_3SDC4,ADL-P_2SDC1,ADL-P_2SDC2,ADL-P_2SDC3,RPL-Px_5SGC1,RPL-Px_3SDC1,RPL-P_5SGC1,RPL-P_5SGC2,RPL-P_4SDC1,RPL-P_3SDC2,RPL-P_2SDC3,RPL-S_ 5SGC1,RPL-S_4SDC1,RPL-S_4SDC2,RPL-S_3SDC1,RPL-S_2SDC1,RPL-S_2SDC2,RPL-S_2SDC3,RPL-S_2SDC4,ADL_SBGA_5GC,LNL_M_IFWI_PSS</t>
  </si>
  <si>
    <t>Verify system wakes from sleep using Keyboard as Wake Source</t>
  </si>
  <si>
    <t>CSS-IVE-132257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</si>
  <si>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</si>
  <si>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BC-RQTBC-16713
BC-RQTBC-9988
TGL:BC-RQTBCTL-747 ,2202411163,2201565348
JSL PRD Coverage: BC-RQTBC-16220.4_335-UCIS-1795 , 2202553186	
RKL: 2206972879, 2206874083
ADL: 2205168301</t>
  </si>
  <si>
    <t>System should wake from Sleep via Wake Source keyboard</t>
  </si>
  <si>
    <t>Intention of the testcase is to verify systemed waking from Sleep via Keyboard</t>
  </si>
  <si>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MTL_PSS_1.0,RPL_S_PSS_BASE,ADL_N_IFWI,IFWI_COMMON_PREOS,ADLMLP4x,ADL-P_5SGC2,RPL_S_MASTER,ADL_SBGA_5GC,ADL_SBGA_3SDC1,LNL_M_IFWI_PSS,ADL-S_Post-Si_In_Production</t>
  </si>
  <si>
    <t>Verify system wakes from sleep via Mouse as wake source</t>
  </si>
  <si>
    <t>CSS-IVE-132258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</si>
  <si>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</si>
  <si>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BC-RQTBC-9988
BC-RQTBC-16713
TGL : BC-RQTBCTL-747, 2201565348, 2202411163
JSL : 4_335-UCIS-1795 , 2202553186	
RKL : 2206972879, 2206874083
ADL: 2205168301</t>
  </si>
  <si>
    <t>System should wake from Sleep via mouse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</si>
  <si>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</si>
  <si>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RPL_S_PSS_BASE,ADL_N_IFWI,IFWI_COMMON_PREOS,ADLMLP4x,ADL-P_5SGC2,RPL_S_MASTER,ADL_SBGA_5GC,ADL_SBGA_3SDC1,ADL-S_Post-Si_In_Production</t>
  </si>
  <si>
    <t>Verify system wakes from sleep using Lid Action as Wake Source</t>
  </si>
  <si>
    <t>CSS-IVE-132259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</si>
  <si>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</si>
  <si>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BC-RQTBC-9988
TGL: BC-RQTBCTL-1134
JSL : BC-RQTBC-16710 , 1607196202
RKL:2203202813</t>
  </si>
  <si>
    <t>System should wake from Sleep via LID_ACTION</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</si>
  <si>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</si>
  <si>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IFWI_TEST_SUITE,ADL/RKL/JSL,MTL_Test_Suite,MTL_PSS_0.8IFWI_SYNC,ADL_N_IFWI,IFWI_COMMON_PREOS,IFWI_FOC_BAT,ADLMLP4x,ADL-P_5SGC2,ADL_SBGA_5GC,ADL_SBGA_3SDC1,LNL_M_IFWI_PSS</t>
  </si>
  <si>
    <t>Verify system wakes from Connected Modern standby via Touchpad</t>
  </si>
  <si>
    <t>CSS-IVE-132260</t>
  </si>
  <si>
    <t>ADL-S_ADP-S_SODIMM_DDR5_1DPC_Alpha,AML_5W_Y22_ROW_PV,AMLR_Y42_Corp_RS6_PV,AMLR_Y42_PV_RS6,CFL_H62_RS2_PV,CFL_H62_RS3_PV,CFL_H62_RS4_PV,CFL_H62_RS5_PV,CFL_H62_uSFF_KC_RS4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Y42_RS6_PV,KBL_H42_PV,KBL_U21_PV,KBL_U22_PV,KBL_U23e_PV,KBL_Y22_PV,KBLR_Y_PV,KBLR_Y22_PV,TGL_ H81_RS4_Alpha,TGL_ H81_RS4_Beta,TGL_ H81_RS4_PV,TGL_H81_19H2_RS6_PreAlpha,TGL_Simics_VP_RS2_PSS1.1,TGL_U42_RS4_PV,TGL_Y42_RS4_PV,WHL_U42_Corp_PV,WHL_U42_PV,WHL_U43e_Corp_PV,ADL-S_ADP-S_SODIMM_DDR5_1DPC_Beta,ADL-S_ADP-S_SODIMM_DDR5_1DPC_PreAlpha,ADL-S_ADP-S_SODIMM_DDR5_1DPC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</si>
  <si>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I2C/USB touch pad,MoS (Modern Standby)</t>
  </si>
  <si>
    <t>BC-RQTBC-10214
BC-RQTBC-9988</t>
  </si>
  <si>
    <t>System should successfully wake from Connected Modern standby mode via Touchpad</t>
  </si>
  <si>
    <t>Intention of the testcase is to verify system wakes from Connected Modern standby via Touchpad</t>
  </si>
  <si>
    <t>GraCom,ICL_BAT_NEW,BIOS_EXT_BAT,UDL2.0_ATMS2.0,OBC-CNL-PTF-PMC-PM-s0ix,OBC-CFL-PTF-PMC-PM-S0ix,OBC-ICL-PTF-PMC-Touch-S0ix,OBC-TGL-PTF-PMC-Touch-S0ix,TGL_NEW_BAT,IFWI_TEST_SUITE,ADL/RKL/JSL,MTL_Test_Suite,IFWI_SYNC,ADL_N_IFWI,IFWI_COMMON_PREOS,ADLMLP4x,ADL-P_5SGC1,ADL-M_5SGC1,ADL-P_3SDC3,ADL-P_3SDC4,ADL_SBGA_5GC,ADL_SBGA_3SDC1</t>
  </si>
  <si>
    <t>ISH Sensor Enumeration - Magnetometer</t>
  </si>
  <si>
    <t>CSS-IVE-132264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</si>
  <si>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</si>
  <si>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New Scenario Added based on 2016 Apollo Lake Entry Platform POR Rev 1.12
IceLake-UCIS-1855
IceLake-UCIS-2033
RKL : 1209951563
TGL Requirement coverage: 220195303, 220194423, RKL:2203201744</t>
  </si>
  <si>
    <t>Sensor should get enumerated in Device manager </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</si>
  <si>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</si>
  <si>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GraCom,ICL-ArchReview-PostSi,ICL_BAT_NEW,LKF_ERB_PO,BIOS_EXT_BAT,InProdATMS1.0_03March2018,LKF_PO_Phase1,LKF_PO_Phase2,LKF_PO_New_P3,PSE 1.0,TGL_ERB_PO,OBC-LKF-PCH-ISH-Sensors-Magnetometer,OBC-ICL-PCH-ISH-Sensors-Magnetometer,OBC-TGL-PCH-ISH-Sensors-Magnetometer,RKL_PSS0.5,TGL_PSS_IN_PRODUCTION,GLK_ATMS1.0_Automated_TCs,TGL_NEW_BAT,TGL_H_PSS_BIOS_BAT,IFWI_TEST_SUITE,ADL/RKL/JSL,COMMON_QRC_BAT,MTL_Test_Suite,IFWI_SYNC,IFWI_FOC_BAT,ADL_N_IFWI,MTL_IFWI_PSS_EXTENDED,IFWI_COMMON_PREOS,ADLMLP4x,RPL-P_5SGC1,RPL-P_5SGC2,ADL_SBGA_5GC,ADL-M_5SGC1,ADL-M_2SDC1,LNL_M_IFWI_PSS,ADL_SBGA_3SDC1,MTL-M_5SGC1,MTL-M_4SDC2,MTL-M/P_Pre-Si_In_Production</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</si>
  <si>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</si>
  <si>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</si>
  <si>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</si>
  <si>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New Scenario Added based on 2016 Apollo Lake Entry Platform POR Rev 1.12
IceLake-UCIS-1855
IceLake-UCIS-2033
TGL Requirement coverage: 220195303, 220194423, BC-RQTBCTL-1100, RKL:2203201744</t>
  </si>
  <si>
    <t>Sensor should get enumerated in Device manager pre and post Sx cycle</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</si>
  <si>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t>
  </si>
  <si>
    <t>Verify ISH Sensor Functionality - Magnetometer</t>
  </si>
  <si>
    <t>CSS-IVE-132268</t>
  </si>
  <si>
    <t>BC-RQTBC-9989
IceLake-UCIS-1855
IceLake-UCIS-2033
TGL Requirement coverage: 220195303, 220194423,
RKL:2203201744, FR:1209951563</t>
  </si>
  <si>
    <t>Sensor should be functional</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</si>
  <si>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</si>
  <si>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</si>
  <si>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</si>
  <si>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</si>
  <si>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</si>
  <si>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t>
  </si>
  <si>
    <t>Verify ISH Sensor Enumeration - Accelerometer/3D Accelerometer</t>
  </si>
  <si>
    <t>CSS-IVE-132280</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</si>
  <si>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</si>
  <si>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RKL:2203201744 , 1209951569</t>
  </si>
  <si>
    <t>Accelerometer/3D Accelerometer Sensor should get enumerated in Action Manager </t>
  </si>
  <si>
    <t>GraCom,ICL_PSS_BAT_NEW,LKF_ERB_PO,InProdATMS1.0_03March2018,LKF_PO_Phase1,LKF_PO_Phase2,LKF_PO_New_P3,PSE 1.0,TGL_ERB_PO,OBC-CNL-PCH-ISH-Sensors-3DAccelerometer,OBC-LKF-PCH-ISH-Sensors-3DAccelerometer,OBC-ICL-PCH-ISH-Sensors-3DAccelerometer,OBC-TGL-PCH-ISH-Sensors-3DAccelerometer,RKL_PSS0.5,TGL_PSS_IN_PRODUCTION,GLK_ATMS1.0_Automated_TCs,KBLR_ATMS1.0_Automated_TCs,TGL_NEW_BAT,TGL_H_PSS_BIOS_BAT,IFWI_TEST_SUITE,RKL_Xcomp_PO,RKL_Native_PO,ADL/RKL/JSL,CML_H_ADP_S_PO,COMMON_QRC_BAT,MTL_Test_Suite,IFWI_SYNC,IFWI_FOC_BAT,ADL_N_IFWI,MTL_IFWI_PSS_EXTENDED,IFWI_COMMON_PREOS,ADLMLP4x,RPL-P_5SGC1,RPL-P_5SGC2,ADL_SBGA_5GC,ADL-M_5SGC1,ADL-M_2SDC1,LNL_M_IFWI_PSS,ADL_SBGA_3SDC1,MTL-M_5SGC1,MTL-M_4SDC2,MTL-M/P_Pre-Si_In_Production</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</si>
  <si>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</si>
  <si>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</si>
  <si>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</si>
  <si>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</si>
  <si>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</si>
  <si>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</si>
  <si>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</si>
  <si>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</si>
  <si>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</si>
  <si>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</si>
  <si>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</si>
  <si>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</si>
  <si>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</si>
  <si>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</si>
  <si>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</si>
  <si>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</si>
  <si>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</si>
  <si>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</si>
  <si>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</si>
  <si>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</si>
  <si>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</si>
  <si>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</si>
  <si>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</si>
  <si>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</si>
  <si>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</si>
  <si>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</si>
  <si>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</si>
  <si>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</si>
  <si>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</si>
  <si>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</si>
  <si>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LNL_M_IFWI_PSS,ADL_SBGA_3SDC1,RPL_Px_PO_P3,MTL_IFWI_QAC,MTL-M/P_Pre-Si_In_Productionx,MTL-M_5SGC1,MTL-M_4SDC2,RPL_SBGA_IFWI_PO_Phase3,MTL_IFWI_CBV_ISH</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</si>
  <si>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</si>
  <si>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</si>
  <si>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</si>
  <si>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</si>
  <si>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</si>
  <si>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</si>
  <si>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</si>
  <si>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</si>
  <si>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</si>
  <si>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</si>
  <si>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bios.alderlake,bios.raptorlake,ifwi.alderlake,ifwi.jasperlake,ifwi.meteorlake,ifwi.raptorlake,ifwi.rocketlake</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</si>
  <si>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2,RPL-S_3SDC2,ADLMLP4x,MTL_IFWI_Sanity,RPL-P_5SGC1,RPL-P_5SGC2,RPL_S_MASTER,RPL-S_3SDC2,RPL_S_IFWI_PO_Phase3,RPL_S_PO_P3,ADL_SBGA_5GC,ADL-M_5SGC1,ADL-M_2SDC1,LNL_M_IFWI_PSS,ADL_SBGA_3SDC1,RPL_Px_PO_P3, ADL_SBGA_3DC4,MTL-M_4SDC2,RPL-Px_5SGC1,RPL-Px_4SDC1,MTL_IFWI_IAC_ISH,RPL_SBGA_PO_P3,RPL_SBGA_IFWI_PO_Phase3,MTL_IFWI_CBV_ISH</t>
  </si>
  <si>
    <t>Verify ISH Ambientlight Sensor (ALS) sensor enumeration pre and post Sx cycle</t>
  </si>
  <si>
    <t>CSS-IVE-132297</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</si>
  <si>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ADL-S_Simics_PSS0.8,ADL-S_Simics_PSS1.0,ADL-S_Simics_PSS1.1,ADL-S_ADP-S_SODIMM_DDR5_1DPC_Beta,ADL-S_ADP-S_SODIMM_DDR5_1DPC_POE,ADL-S_ADP-S_SODIMM_DDR5_1DPC_PreAlpha,ADL-S_ADP-S_SODIMM_DDR5_1DPC_PV,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</si>
  <si>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 220195299, 220194421, BC-RQTBCTL-1100, RKL:2203201744</t>
  </si>
  <si>
    <t>Ambientlight Sensor (ALS) Sensor should get enumerated pre and post Sx cycle</t>
  </si>
  <si>
    <t>Intention of the testcase is to verify ALS sensor enumeration pre and post Sx cycle</t>
  </si>
  <si>
    <t>GraCom,TGL_PSS0.8P,InProdATMS1.0_03March2018,PSE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MMON_PREOS,RPL_S_MASTER,RPL-S_3SDC1,ADLMLP4x,RPL-P_5SGC1,RPL-P_5SGC2,ADL_SBGA_5GC,ADL-M_5SGC1,ADL-M_2SDC1,LNL_M_IFWI_PSS,ADL_SBGA_3SDC1, ADL_SBGA_3DC4,MTL-M_4SDC2,RPL-S_3SDC2</t>
  </si>
  <si>
    <t>ISH Sensor Functionality - ALS</t>
  </si>
  <si>
    <t>CSS-IVE-132300</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</si>
  <si>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</si>
  <si>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 1209951560
ADL FR:1407849495</t>
  </si>
  <si>
    <t>ALS Sensor should be functional</t>
  </si>
  <si>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t>
  </si>
  <si>
    <t>Verify ISH Ambientlight Sensor (ALS) sensor functionality pre and post Sx cycle</t>
  </si>
  <si>
    <t>CSS-IVE-132301</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</si>
  <si>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</si>
  <si>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BC-RQTBCTL-1100, RKL:2203201744</t>
  </si>
  <si>
    <t>ALS Sensor should be functional pre and post Sx cycle </t>
  </si>
  <si>
    <t>Intention of the testcase is to verify Ambientlight Sensor (ALS) sensor functionality pre and post Sx cycle </t>
  </si>
  <si>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t>
  </si>
  <si>
    <t>Verify Discrete Wi-Fi functional test pre and post Sx cycle</t>
  </si>
  <si>
    <t>CSS-IVE-132308</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</si>
  <si>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</si>
  <si>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TGL Requirement coverage: BC-RQTBCTL-482
RKL: 2203203041
JSL: 1607196254,1607196125</t>
  </si>
  <si>
    <t>Ensure that Discrete Wifi card is detected and functional after boot and S3 cycle</t>
  </si>
  <si>
    <t>Intention of the testcase is to verify discrete wifi module functionality pre and post Sx cycle</t>
  </si>
  <si>
    <t>GraCom,InProdATMS1.0_03March2018,PSE 1.0,ICL_RVPC_NA,OBC-CNL-PTF-CNVd-Connectivity-WiFi,OBC-CFL-PTF-CNVd-Connectivity-WiFi,OBC-ICL-PTF-CNVd-Connectivity-WiFi,OBC-TGL-PTF-CNVd-Connectivity-WiFi,CML_Delta_From_WHL,AMLY22_delta_from_Y42,GLK_ATMS1.0_Automated_TCs,KBLR_ATMS1.0_Automated_TCs,IFWI_TEST_SUITE,ADL/RKL/JSL,MTL_Test_Suite,IFWI_SYNC,IFWI_FOC_BAT,ADL_N_IFWI,IFWI_COVERAGE_DELTA,RPLSGC1,RPLSGC2,ADLMLP4x,ADL-M_4SDC1,ADL-M_3SDC2,RPL-S_3SDC1,RPL-SBGA_3SC1,ADL-M_3SDC2,,ADL-M_2SDC2,RPL-S_3SDC3, RPL-S_3SDC2, RPL-P_4SDC1, RPL-S_3SDC2, ADL_SBGA_3SDC1,MTL_IFWI_CBV_PMC,MTL IFWI_Payload_Platform-Val</t>
  </si>
  <si>
    <t>Verify functionality of Camera Flash device in OS</t>
  </si>
  <si>
    <t>CSS-IVE-132311</t>
  </si>
  <si>
    <t>AMLR_Y42_PV_RS6,CFL_H62_RS3_PV,CFL_H62_RS4_PV,CFL_U43e_PV,CNL_H82_PV,CNL_U22_PV,CNL_Y22_PV,ICL_U42_RS6_PV,ICL_Y42_RS6_PV,KBL_U21_PV,KBL_Y22_PV,KBLR_Y_PV,TGL_ H81_RS4_Alpha,TGL_ H81_RS4_Beta,TGL_ H81_RS4_PV,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</si>
  <si>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BC-RQTBC-3195</t>
  </si>
  <si>
    <t>Flash camera device should be functional</t>
  </si>
  <si>
    <t>Intention of the testcase is to verify Flash camera device functionality</t>
  </si>
  <si>
    <t>GraCom,ICL-ArchReview-PostSi,ICL_BAT_NEW,BIOS_EXT_BAT,UDL2.0_ATMS2.0,OBC-ICL-CPU-IPU-Camera-MIPI,OBC-TGL-CPU-IPU-Camera-MIPI,TGL_BIOS_PO_P3,IFWI_TEST_SUITE,ADL/RKL/JSL,COMMON_QRC_BAT,MTL_Test_Suite,IFWI_SYNC,IFWI_FOC_BAT,IFWI_COMMON_PREOS,ADLMLP4x,ADL-P_5SGC1,ADL-M_5SGC1,ADL-M_3SDC1,ADL-M_3SDC2,ADL-M_2SDC1,ADL-P_3SDC3,RPL-Px_4SDC1,RPL-P_5SGC1,RPL-P_3SDC2,RPL-P_2SDC4,ADL-M_2SDC2,RPL-P_3SDC3,RPL-P_PNP_GC,ADL-M_Sanity_IFWI_New,ADL-P_Sanity_GC1_IFWI_New,MTL-M_4SDC1,MTL-M_2SDC4</t>
  </si>
  <si>
    <t>Verify functionality of Camera Flash device in OS pre and post Sx cycle</t>
  </si>
  <si>
    <t>CSS-IVE-132312</t>
  </si>
  <si>
    <t>CFL_H62_RS3_PV,CFL_H62_RS4_PV,CFL_S62_RS4_PV,CFL_S82_RS5_PV,CFL_S82_RS6_PV,CFL_U43e_PV,CNL_H82_PV,CNL_U22_PV,CNL_Y22_PV,ICL_U42_RS6_PV,ICL_Y42_RS6_PV,KBL_U21_PV,KBL_Y22_PV,TGL_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</si>
  <si>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Flash camera should get enumerated and should be functional pre and post cycle</t>
  </si>
  <si>
    <t>Intention of the testcase is to verify Flash camera device functionality pre and post Sx cycle</t>
  </si>
  <si>
    <t>GraCom,UDL2.0_ATMS2.0,OBC-ICL-CPU-IPU-Camera-MIPI,OBC-TGL-CPU-IPU-Camera-MIPI,IFWI_TEST_SUITE,ADL/RKL/JSL,MTL_Test_Suite,IFWI_SYNC,ADL_N_IFWIIFWI_COVERAGE_DELTA,ADLMLP4x,RPL_S_NA,ADL-P_5SGC1,ADL-M_5SGC1,ADL-M_3SDC1,ADL-M_3SDC2,ADL-M_3SDC2,ADL-M_2SDC1,ADL-P_3SDC3,RPL-Px_4SDC1,RPL-P_5SGC1,RPL-P_3SDC2,RPL-P_2SDC4,ADL-M_5SGC1,ADL-M_3SDC1,ADL-M_3SDC2,ADL-M_2SDC1,ADL-M_2SDC2,RPL-P_3SDC3,RPL-P_PNP_GC,MTL-M_4SDC1,MTL-M_2SDC4,MTL_IFWI_CBV_PMC,MTL_IFWI_CBV_IUNIT,MTL IFWI_Payload_Platform-Val</t>
  </si>
  <si>
    <t>Verify Discrete Wi-Fi functional test</t>
  </si>
  <si>
    <t>CSS-IVE-132319</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</si>
  <si>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</si>
  <si>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ICL: IceLake-UCIS-723
LKF: 4_335-UCIS-1626,4_335-LZ-798
TGL Requirement coverage: BC-RQTBCTL-482, 220195217, 
JSL : BC-RQTBC-16464, BC-RQTBC-16459
RKL: 2203203041,220948396,220948390,1209950654
JSLP: 1607196254,1607196125,2202557905,2202557922,2202557909</t>
  </si>
  <si>
    <t>Ensure that discrete WiFi card is detected and functional when WiFi Enabled and vice versa</t>
  </si>
  <si>
    <t>GraCom,ICL-FW-PSS0.5,ICL-ArchReview-PostSi,ICL_BAT_NEW,GLK-CI,LKF_ERB_PO,BIOS_EXT_BAT,InProdATMS1.0_03March2018,LKF_PO_Phase2,LKF_PO_New_P3,PSE 1.0,ICL_RVPC_NA,OBC-CNL-PTF-CNVd-Connectivity-WiFi,OBC-CFL-PTF-CNVd-Connectivity-WiFi,OBC-LKF-PTF-CNVd-Connectivity-WiFi,OBC-ICL-PTF-CNVd-Connectivity-WiFi,OBC-TGL-PTF-CNVd-Connectivity-WiFi,CML_Delta_From_WHL,AMLY22_delta_from_Y42,GLK_ATMS1.0_Automated_TCs,KBLR_ATMS1.0_Automated_TCs,LKF_B0_Power_ON,LKF_ROW_BIOS,RKL_S_PO_Phase3_IFWI,RKL_POE,RKL_U_PO_Phase3_IFWI,IFWI_TEST_SUITE,RKL_Native_PO,RKL_Xcomp_PO,ADL/RKL/JSL,CML_H_ADP_S_PO,COMMON_QRC_BAT,Phase_3,MTL_Test_Suite,IFWI_SYNC,IFWI_FOC_BAT,ADL_N_IFWIIFWI_COVERAGE_DELTA,RPLSGC1,RPLSGC2,ADLMLP4x,ADL-M_4SDC1,ADL-M_3SDC2,RPL-S_3SDC1,RPL_S_IFWI_PO_Phase3,RPL-SBGA_3SC1,ADL-M_3SDC2,,ADL-M_2SDC2,RPL-S_3SDC3, RPL-S_3SDC2, RPL-P_4SDC1, ADL_SBGA_3SDC1,RPL_Px_PO_P3,MTL_IFWI_QAC,RPL_SBGA_IFWI_PO_Phase3,MTL IFWI_Payload_Platform-Val</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</si>
  <si>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</si>
  <si>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</si>
  <si>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</si>
  <si>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</si>
  <si>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</si>
  <si>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</si>
  <si>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MTL_IFWI_CBV_PMC</t>
  </si>
  <si>
    <t>Verify display audio functionality on HDMI speakers</t>
  </si>
  <si>
    <t>CSS-IVE-132331</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</si>
  <si>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</si>
  <si>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codecs,HDMI,HDMI-Audio</t>
  </si>
  <si>
    <t>TC developed based on L1\L2 coverage
TGL: 220194370,1507073116</t>
  </si>
  <si>
    <t>Audio playback should be consistent on HDMI audio speakers</t>
  </si>
  <si>
    <t>Intention of the testcase is to verify display audio functionality on HDMI speakers</t>
  </si>
  <si>
    <t>GraCom,GLK-FW-PO,CNL-Z0-NoHDMI,GLK-RS3-10_IFWI,ICL_BAT_NEW,BIOS_EXT_BAT,UDL2.0_ATMS2.0,ICL_RVPC_NA,TGL_ERB_PO,AML_5W_NA,OBC-CNL-GPU-DDI-Display-HDMI_Audio,OBC-CFL-GPU-DDI-Display-HDMI_Audio,OBC-ICL-GPU-DDI-Display-HDMI_Audio,OBC-TGL-GPU-DDI-Display-HDMI_Audio,CML_DG1_Delta,IFWI_TEST_SUITE,ADL/RKL/JSL,COMMON_QRC_BAT,ADL_Arch_Phase3,MTL_Test_Suite,MTL_PSS_1.0IFWI_SYNC,ADL_N_IFWI,IFWI_COMMON_PREOS,ADLMLP4x,RPL_S_MASTER,ADL-M_5SGC1,ADL-M_3SDC1,RPL-Px_5SGC1,RPL-Px_4SDC1,RPL-P_5SGC1,RPL-P_4SDC1,RPL-P_3SDC2,RPL-P_2SDC4,RPL-P_3SDC3,RPL-P_PNP_GC,RPL-S_3SDC2,RPL-S_2SDC1,RPL-S_2SDC2,RPL-S_2SDC3,ADL_SBGA_5GC,ADL_SBGA_3DC1,ADL_SBGA_3DC2,ADL_SBGA_3DC3,ADL_SBGA_3DC4,ADL-M_5SGC1,ADL-M_3SDC1,ADL-M_3SDC2,ADL-M_2SDC1,ADL-M_2SDC2,RPL-S_2SDC7,LNL_M_IFWI_PSS,ADL_SBGA_3SDC1</t>
  </si>
  <si>
    <t>Verify volume Up &amp; Down buttons function test in OS</t>
  </si>
  <si>
    <t>fw.ifwi.ec</t>
  </si>
  <si>
    <t>CSS-IVE-132333</t>
  </si>
  <si>
    <t>ADL-S_ADP-S_SODIMM_DDR5_1DPC_Alpha,ADL-S_ADP-S_UDIMM_DDR5_1DPC_PreAlpha,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22_PV,CNL_Y22_PV,ICL_U42_RS6_PV,ICL_UN42_KC_PV_RS6,ICL_Y42_RS6_PV,ICL_YN42_RS6_PV,JSLP_POR_20H1_Alpha,JSLP_POR_20H1_PreAlpha,JSLP_POR_20H2_Beta,JSLP_POR_20H2_PV,JSLP_TestChip_19H1_PreAlpha,KBLR_Y_PV,LKF_A0_RS4_Alpha,LKF_A0_RS4_POE,LKF_B0_RS4_Beta,LKF_B0_RS4_PO,LKF_B0_RS4_PV ,LKF_Bx_ROW_19H1_Alpha,LKF_Bx_ROW_19H1_POE,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</si>
  <si>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GPIO</t>
  </si>
  <si>
    <t>BC-RQTBC-9770
BC-RQTBC-15226
BC-RQTBC-15560
BC-RQTBC-15510
BC-RQTBCTL-1377
BC-RQTBCTL-1389
LKF_RVP_BOM_POR_key_components_20170312_rev1p41
BC-RQTBC-16729
BC-RQTBC-16651
RKL: 2203201701
JSLP: 2203201650</t>
  </si>
  <si>
    <t>Ensure volume  up &amp; Down  button  work without issue</t>
  </si>
  <si>
    <t>Intention of the testcase is to verify Volume buttons functionality</t>
  </si>
  <si>
    <t>EC-GPIO,EC-BAT,ICL-ArchReview-PostSi,ICL_BAT_NEW,CNL_Automation_Production,BIOS_EXT_BAT,InProdATMS1.0_03March2018,ECVAL-EXBAT-2018,PSE 1.0,OBC-ICL-PCH-GPIO-HwBtns/LEDs/Switchs,OBC-TGL-PCH-GPIO-HwBtns/LEDs/Switchs,CML_EC_FV,TGL_NEW_BAT,rkl_cml_s62,ADL_PSS_1.0,ADL_PSS_1.05,IFWI_TEST_SUITE,ADL_pss_0.8_NA,ADL/RKL/JSL,MTL_Test_Suite,MTL_PSS_0.8IFWI_SYNC,ADL_N_IFWI,IFWI_COMMON_PREOS,ADLMLP4x,ADL-P_5SGC1,ADL-P_5SGC2,RPL_S_MASTER,ADL-M_5SGC1,RPL-Px_5SGC1,RPL-Px_4SDC1,RPL-P_5SGC1,RPL-P_4SDC1,RPL-P_3SDC2,RPL-P_2SDC4,ADL_SBGA_5GC,ADL_SBGA_3DC1,ADL_SBGA_3DC2,ADL_SBGA_3DC3,ADL_SBGA_3DC4,ADL-M_5SGC1,ADL-M_3SDC1,ADL-M_3SDC2,ADL-M_2SDC1,ADL-M_2SDC2,RPL-P_3SDC3,RPL-P_PNP_GC,RPL-S_2SDC7,LNL_M_IFWI_PSS,ADL_SBGA_3SDC1</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</si>
  <si>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</si>
  <si>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</si>
  <si>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</si>
  <si>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</si>
  <si>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</si>
  <si>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</si>
  <si>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</si>
  <si>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5SGC1,ADL-M_3SDC1,ADL-M_3SDC2,ADL-M_2SDC1,ADL-M_2SDC2,RPL-S_5SGC1,RPL-S_2SDC2,RPL-P_3SDC3,RPL-P_PNP_GC,RPL-S_2SDC7,ADL_SBGA_3SDC1,MTL-M_5SGC1,MTL-M_4SDC1,MTL-M_4SDC2,MTL-M_3SDC3,MTL-M_2SDC4,MTL-M_2SDC5,MTL-M_2SDC6,MTL_IFWI_CBV_PMC,MTL_IFWI_CBV_EC</t>
  </si>
  <si>
    <t>[TBT] Verify Thunderbolt -TBT device Data transfer functionality</t>
  </si>
  <si>
    <t>CSS-IVE-132341</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</si>
  <si>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ADL-P_Simics_VP_PSS1.0,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</si>
  <si>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</si>
  <si>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t>
  </si>
  <si>
    <t>Ensure that there are no failures in TBT Data transfer functionality</t>
  </si>
  <si>
    <t xml:space="preserve">Verify Thunderbolt -TBT device Data transfer functionality </t>
  </si>
  <si>
    <t>KBL_EC_NA,EC-NA,ICL_BAT_NEW,BIOS_EXT_BAT,UDL2.0_ATMS2.0,EC-AML-NA,TGL_ERB_PO,EC-PD-NA,OBC-ICL-CPU-iTCSS-TCSS-USB3_Storage,OBC-TGL-CPU-iTCSS-TCSS-USB3_Storage,IFWI_TEST_SUITE,ADL/RKL/JSL,ADL_P_PSS_1.05,COMMON_QRC_BAT,ADL_PO,IFWI_Payload_Dekel,MTL_Test_Suite,MTL_PSS_0.8IFWI_SYNC,ADLMLP4x,IFWI_FOC_BAT,IFWI_COMMON_PREOS,ADL-P_5SGC1,ADL-P_5SGC2,RPL_S_MASTER,ADL-M_5SGC1,ADL-M_4SDC1,ADL-M_3SDC1,ADL-M_3SDC3,RPL-Px_5SGC1,RPL-Px_3SDC1,RPL-P_5SGC1,RPL-P_5SGC2,RPL-P_4SDC1,RPL-P_3SDC2,RPL-P_2SDC3,RPL-S_ 5SGC1,RPL-S_4SDC1,ADL_SBGA_5GC,LNL_M_IFWI_PSS,ADL-S_Post-Si_In_Production</t>
  </si>
  <si>
    <t>Verify RTC Date and Time at BIOS and OS level</t>
  </si>
  <si>
    <t>Challenge in comparing the time/date values from bios  and OS due to different format</t>
  </si>
  <si>
    <t>CSS-IVE-132344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</si>
  <si>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</si>
  <si>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BC-RQTBC-10307
CNL-UCIS-3226
IceLake-UCIS-679
BC-RQTBCLF-407
RKL:1209574568
4_335-UCIS-2621
RKL FR : 1209951557</t>
  </si>
  <si>
    <t>System date and time should get updated properly in OS and in BIOS.</t>
  </si>
  <si>
    <t>This test is to verify RTC Date and Time at BIOS and OS level.</t>
  </si>
  <si>
    <t>TAG-APL-ARCH-TO-PROD-WW21.2,ICL-FW-PSS0.3,Demo1_OneValidation,ICL_PSS_BAT_NEW,ICL_BAT_NEW,BIOS_EXT_BAT,UDL2.0_ATMS2.0,OBC-CNL-PCH-timer-RTC,OBC-CFL-PCH-timer-RTC,OBC-LKF-PCH-timer-RTC,OBC-ICL-PTF-RTC-InternalBus-FlexIO_BIOSSettings,OBC-TGL-PTF-RTC-InternalBus-FlexIO_BIOSSettings,TGL_BIOS_PO_P3,TGL_H_PSS_BIOS_BAT,RKL_S_PO_Phase2_IFWI,RKL_U_PO_Phase2_IFWI,IFWI_TEST_SUITE,RPL-P_5SGC1,RPL-P_5SGC2,RPL-P_4SDC1,RPL-P_3SDC2,RPL-P_2SDC3,IFWI_PO,RKL_Native_PO,RKL_Xcomp_PO,Phase_2,ADL/RKL/JSL,CML_H_ADP_S_PO,COMMON_QRC_BAT,ADL_Arch_Phase 2,MTL_Test_Suite,IFWI_SYNC,ADL_SBGA_5GC,RPL_S_PSS_BASE,ADL_N_IFWI,IFWI_COMMON_PREOS,ADLMLP4x,ADL-P_5SGC1,ADL-P_5SGC2,RPL_S_MASTER,RPL-S_2SDC4,ADL-M_5SGC1,RPL-Px_5SGC1,RPL-Px_3SDC1,ADL_SBGA_3SDC1</t>
  </si>
  <si>
    <t>Verify Basic Video recording and AV-sync functionality validation</t>
  </si>
  <si>
    <t>CSS-IVE-132349</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</si>
  <si>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KBL_H42_PV,KBL_S42_PV,KBL_U21_PV,KBL_U22_PV,KBL_U23e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</si>
  <si>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BC-RQTBC-3195, 
IceLake-UCIS-1054
BC-RQTBCLF-318
TGL HSD ES ID:220997175</t>
  </si>
  <si>
    <t>Video recording should be successful for 10 mins </t>
  </si>
  <si>
    <t>Intention of the testcase is to verify video recording functionality</t>
  </si>
  <si>
    <t>GraCom,ICL-FW-PSS0.5,KBL-PCH-NoCAM,GLK-IFWI-SI,ICL-ArchReview-PostSi,ICL_BAT_NEW,BIOS_EXT_BAT,UDL2.0_ATMS2.0,CML_BIOS_SPL,IFWI_TEST_SUITE,ADL/RKL/JSL,COMMON_QRC_BAT,MTL_Test_Suite,IFWI_SYNC,ADL_N_IFWI,IFWI_COMMON_PREOS,ADLMLP4x,ADL-P_5SGC1,ADL-P_5SGC2,ADL-M_5SGC1,RPL-Px_5SGC1,RPL-Px_4SDC1,RPL-P_5SGC1,RPL-P_3SDC2,RPL-P_2SDC4,ADL-M_5SGC1,ADL-M_3SDC1,ADL-M_3SDC2,ADL-M_2SDC1,ADL-M_2SDC2,RPL-P_3SDC3,RPL-P_PNP_GC,MTL-M_5SGC1,MTL-M_4SDC1,MTL-M_4SDC2,MTL-M_3SDC3,MTL-M_2SDC4,MTL-M_2SDC5,MTL-M_2SDC6</t>
  </si>
  <si>
    <t>Validate system attains Graphics turbo frequency when threshold loads are applied on graphics cores</t>
  </si>
  <si>
    <t>CSS-IVE-132350</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</si>
  <si>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</si>
  <si>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Gfx uController,iGfx</t>
  </si>
  <si>
    <t>Scenarios to check system achieves graphics turbo frequency
BC-RQTBC-15288
BC-RQTBCLF-689 
BC-RQTBC-16688
ADL: 2202557084</t>
  </si>
  <si>
    <t xml:space="preserve">System should attain Graphics Turbo Frequency successfully </t>
  </si>
  <si>
    <t>Intention of the testcase is to verify graphics turbo functionality</t>
  </si>
  <si>
    <t>ICL-ArchReview-PostSi,UDL_2.0,UDL_ATMS2.0,UDL2.0_ATMS2.0,OBC-CNL-GPU-Punit-PM-Turbo,OBC-CFL-GPU-Punit-PM-Turbo,OBC-LKF-GPU-Punit-PM-Turbo,OBC-ICL-GPU-Punit-Graphics-Turbo,OBC-TGL-GPU-Punit-Graphics-Turbo,ADL_PSS_1.0,ADL_PSS_1.05,IFWI_TEST_SUITE,ADL/RKL/JSL,ADL_P_PSS_1.05,MTL_Test_Suite,IFWI_SYNC,ADL_N_IFWI,IFWI_COMMON_PREOS,ADLMLP4x,ADL-P_5SGC1,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t>
  </si>
  <si>
    <t>Verify system post reboot cycles from EFI shell</t>
  </si>
  <si>
    <t>CSS-IVE-132367</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</si>
  <si>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2_Beta,LKF_Bx_ROW_19H2_PV,LKF_Bx_ROW_20H1_PV,LKF_HFPGA_RS3_PSS1.0,LKF_HFPGA_RS3_PSS1.1,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</si>
  <si>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BC-RQTBC-10205
LKF:4_335-UCIS-3262
TGL:BC-RQTBCTL-1141
JSL: 2205193100
ADL: 2205193100,2202553207</t>
  </si>
  <si>
    <t>System should be stable post reboot cycles from EFI shell</t>
  </si>
  <si>
    <t>Intention of the testcase is to verify system post reboot cycles from EFI shell</t>
  </si>
  <si>
    <t>BIOS,uCode,pmcfw,CSE,GOP,BXTM_Test_Case,BIOS+IFWI,ICL-FW-PSS0.5,GLK-IFWI-SI,CNL_Z0_InProd,EC-NA,ICL_PSS_BAT_NEW,LKF_Daily_CI,ICL_BAT_NEW,LKF_ERB_PO,BIOS_EXT_BAT,InProdATMS1.0_03March2018,EC-tgl-pss_bat,PSE 1.0,OBC-CNL-PTF-PMC-PM-Sx,OBC-ICL-PTF-PMC-PM-Sx,OBC-TGL-PTF-PMC-PM-Sx,OBC-LKF-PTF-PMC-PM-Sx,OBC-CFL-PTF-PMC-PM-Sx,RKL_PSS0.5,TGL_PSS_IN_PRODUCTION,ICL_ATMS1.0_Automation,GLK_ATMS1.0_Automated_TCs,CML_BIOS_SPL,KBLR_ATMS1.0_Automated_TCs,CML_EC_FV,LKF_B0_Power_ON,RKL_S_PO_Phase3_IFWI,RKL_POE,RKL_U_PO_Phase3_IFWI,ADL_PSS_1.0,IFWI_TEST_SUITE,RKL_Native_PO,RKL_Xcomp_PO,Phase_2,ADL_PSS_1.05,ADL/RKL/JSL,CML_H_ADP_S_PO,Phase_3,MTL_Test_Suite,IFWI_SYNC,IFWI_FOC_BAT,ADL_N_IFWI,MTL_IFWI_PSS_EXTENDED,IFWI_COMMON_PREOS,ADLMLP4x,ADL-P_5SGC1,ADL-P_5SGC2,RPL_S_MASTER,ADL-M_5SGC1,ADL_SBGA_5GC,ADL_SBGA_3SDC1,LNL_M_IFWI_PSS,ADL-S_Post-Si_In_Production,MTL-M/P_Pre-Si_In_Production</t>
  </si>
  <si>
    <t>Verify Discrete Wi-Fi enumeration test in device manager</t>
  </si>
  <si>
    <t>CSS-IVE-132369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</si>
  <si>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</si>
  <si>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discrete WiFi/BT,WiFi</t>
  </si>
  <si>
    <t>BC-RQTBC-12979
BC-RQTBC-13860
BC-RQTBCLF-100
BC-RQTBCLF-286
ICL: IceLake-UCIS-1691
LKF:4_335-UCIS-1626,4_335-LZ-798
TGL Requirement coverage: BC-RQTBCTL-482, 220195217, 
JSL : BC-RQTBC-16464 BC-RQTBC-16459,1607196254,1607196125
RKL: 2203203041
ADL: 2202557898</t>
  </si>
  <si>
    <t>Ensure that discrete wifi card is detected and functional after boot</t>
  </si>
  <si>
    <t>Intention of the testcase is to verify discrete wifi module enumeration</t>
  </si>
  <si>
    <t>BIOS+IFWI,GraCom,CFL-PRDtoTC-Mapping,ICL_BAT_NEW,LKF_ERB_PO,BIOS_EXT_BAT,InProdATMS1.0_03March2018,LKF_PO_Phase2,LKF_PO_New_P3,PSE 1.0,ICL_RVPC_NA,OBC-CNL-PTF-CNVd-Connectivity-WiFi,OBC-CFL-PTF-CNVd-Connectivity-WiFi,OBC-LKF-PTF-CNVd-Connectivity-WiFi,OBC-ICL-PTF-CNVd-Connectivity-WiFi,OBC-TGL-PTF-CNVd-Connectivity-WiFi,CML_Delta_From_WHL,AMLY22_delta_from_Y42,GLK_ATMS1.0_Automated_TCs,KBLR_ATMS1.0_Automated_TCs,TGL_BIOS_PO_P2,TGL_IFWI_PO_P2,LKF_B0_Power_ON,TGL_NEW_BAT,LKF_ROW_BIOS,RKL_S_PO_Phase3_IFWI,RKL_POE,RKL_U_PO_Phase3_IFWI,ADL_PSS_1.0,ADL_PSS_1.05,IFWI_TEST_SUITE,RKL_Native_PO,RKL_Xcomp_PO,ADL_pss_0.8_NA,ADL/RKL/JSL,CML_H_ADP_S_PO,COMMON_QRC_BAT,Phase_3,MTL_Test_Suite,IFWI_SYNC,ADL_N_IFWI,IFWI_COMMON_PREOS,ADLMLP4x,RPL_S_MASTER,ADL-M_4SDC1,ADL-M_3SDC2,ADL-M_3SDC2,,ADL-M_2SDC2, ADL_SBGA_3SDC1,ADL-S_Post-Si_In_Production</t>
  </si>
  <si>
    <t>Verify System Login using Finger print Sensor (FPS)</t>
  </si>
  <si>
    <t>CSS-IVE-132372</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</si>
  <si>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</si>
  <si>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BC-RQTBC-9987
BC-RQTBCLF-96
RKL FR:1209951618</t>
  </si>
  <si>
    <t>User should be able to successfully login using FPS</t>
  </si>
  <si>
    <t>Intention of the testcase to validate system Login using Finger print Sensor (FPS)</t>
  </si>
  <si>
    <t>EC-NA,GLK-RS3-10_IFWI,ICL_BAT_NEW,BIOS_EXT_BAT,UDL2.0_ATMS2.0,OBC-CNL-PCH-SPI-Sensors-FPS,OBC-CFL-PCH-SPI-Sensors-FPS,OBC-LKF-PCH-SPI-Sensors-FPS,OBC-ICL-PCH-SPI-Sensors-FPS,OBC-TGL-PCH-SPI-Sensors-FPS,IFWI_TEST_SUITE,RKL_Xcomp_PO,RKL_Native_PO,ADL/RKL/JSL,COMMON_QRC_BAT,Phase_3,RKL-S X2_(CML-S+CMP-H)_S102,RKL-S X2_(CML-S+CMP-H)_S62,MTL_Test_Suite,IFWI_SYNC,ADL_N_IFWI,IFWI_COMMON_PREOS,RPL_S_MASTER,RPL-S_3SDC1,ADLMLP4x,ADL-P_5SGC1,ADL-M_5SGC1,ADL-P_3SDC4,RPL-Px_5SGC1,RPL-P_5SGC1,ADL_SBGA_5GC,ADL_SBGA_3SDC1,MTL-M_5SGC1,MTL-M_4SDC1,MTL-M_4SDC2,MTL-M_3SDC3,MTL-M_2SDC4</t>
  </si>
  <si>
    <t>Verify DPTF devices enumeration in device manager</t>
  </si>
  <si>
    <t>CSS-IVE-132373</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</si>
  <si>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</si>
  <si>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DPTF interface</t>
  </si>
  <si>
    <t>BC-RQTBC-10014
BC-RQTBC-13804
BC-RQTBC-13177
BC-RQTBCTL-1380
BC-RQTBCTL-1197
BC-RQTBC-12463
BC-RQTBC-13964
TGL FR: 1209127125
TGL FR: 1209127384
JSL: BC-RQTBC-16787,BC-RQTBC-16659
RKL: BC-RQTBCTL-1380 ,  2203201687 ,  2203202877
JSLP:1607196307
CFL,CML-S: 2207395172
ADL: 2203201687</t>
  </si>
  <si>
    <t>DPTF (IDT) devices should be enumerated in the device manager </t>
  </si>
  <si>
    <t>ifwi.alderlake,ifwi.arrowlake,ifwi.jasperlake,ifwi.lunarlake,ifwi.meteorlake,ifwi.raptorlake,ifwi.rocketlake</t>
  </si>
  <si>
    <t>DPTF monitor tool/UI tool</t>
  </si>
  <si>
    <t> Test is to check DPTF compliant devices enumeration in device manager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</si>
  <si>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RPL-P_3SDC3,RPL-P_2SDC4,RPL-P_PNP_GC,RPL-Px_4SDC1,RPL-Px_3SDC2,LNL_M_IFWI_PSS,ADL-S_Post-Si_In_Production</t>
  </si>
  <si>
    <t>Verify system post Hibernate(S4) cycling</t>
  </si>
  <si>
    <t>CSS-IVE-132376</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</si>
  <si>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</si>
  <si>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RKL: 2206874061,1209951627
JSL: 2202553192
ADL: 2205167043,2202553192</t>
  </si>
  <si>
    <t>System should be stable post Hibernate cycling</t>
  </si>
  <si>
    <t xml:space="preserve">
Intention of the testcase is to verify system check post Hibernate cycling</t>
  </si>
  <si>
    <t>GLK-FW-PO,ICL-FW-PSS0.5,GLK-CI,GLK-SxCycle,CNL_Z0_InProd,EC-NA,GLK-CI-2,GLK_eSPI_Sanity_inprod,ICL_PSS_BAT_NEW,GLK_Win10S,GLK-RS3-10_IFWI,CNL_Automation_Production,ICL_BAT_NEW,BIOS_EXT_BAT,InProdATMS1.0_03March2018,ECVAL-BAT-2018,EC-SX,EC-tgl-pss_bat,PSE 1.0,EC-BAT-automation,OBC-CNL-PTF-PMC-PM-Sx,OBC-ICL-PTF-PMC-PM-Sx,OBC-TGL-PTF-PMC-PM-Sx,OBC-LKF-PTF-PMC-PM-Sx,CML_EC_BAT,CML_EC_SANITY,RKL_S_PO_Phase2_IFWI,RKL_U_PO_Phase2_IFWI,ADL_PSS_1.0,ADL_PSS_1.05,IFWI_TEST_SUITE,IFWI_PO,RKL_Native_PO,RKL_Xcomp_PO,ADL/RKL/JSL,CML_H_ADP_S_PO,Phase_3,MTL_Test_Suite,MTL_PSS_0.8IFWI_SYNC,IFWI_FOC_BAT,ADL_N_IFWI,IFWI_COMMON_PREOS,ADLMLP4x,ADL-P_5SGC1,ADL-P_5SGC2,RPL_S_MASTER,ADL-M_5SGC1,MTL_S_IFWI_PSS_0.5,ADL_SBGA_5GC,ADL_SBGA_3SDC1,LNL_M_IFWI_PSS,ADL-S_Post-Si_In_Production,MTL-M/P_Pre-Si_In_Production</t>
  </si>
  <si>
    <t>Verification of hot keys (F2 &amp; F7) functionality check while BOOT</t>
  </si>
  <si>
    <t>CSS-IVE-132381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</si>
  <si>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</si>
  <si>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BC-RQTBC-1400</t>
  </si>
  <si>
    <t>Hot keys should be functional</t>
  </si>
  <si>
    <t>Intention of the testcase is to verify hot keys functionality</t>
  </si>
  <si>
    <t>ICL-FW-PSS0.3,ICL_PSS_BAT_NEW,ICL_BAT_NEW,BIOS_EXT_BAT,UDL2.0_ATMS2.0,OBC-CNL-PCH-XDCI-USB-keyboard,OBC-CFL-PCH-XDCI-USB-keyboard,OBC-LKF-PCH-TCSS-USB-keyboard,OBC-ICL-PTF-HotKeys-System-Bootflows,OBC-TGL-PTF-HotKeys-System-Bootflows,TGL_BIOS_PO_P1,TGL_H_PSS_IFWI_BAT,RKL_S_PO_Phase1_IFWI,RKL_U_PO_Phase1_IFWI,ADL/RKL/JSL,COMMON_QRC_BAT,IFWI_TEST_SUITE,RPL-P_5SGC1,RPL-P_5SGC2,RPL-P_4SDC1,RPL-P_3SDC2,RPL-P_2SDC3,ADL_Arch_Phase 2,MTL_Test_Suite,IFWI_SYNC,ADL_SBGA_5GC,RPL_S_PSS_BASE,ADL_N_IFWI,IFWI_COMMON_PREOS,ADLMLP4x,ADL-P_5SGC1,ADL-P_5SGC2,RPL_S_MASTER,RPL-S_2SDC4,ADL-M_5SGC1,RPL-Px_5SGC1,RPL-Px_3SDC1,ADL_SBGA_3SDC1</t>
  </si>
  <si>
    <t>Verify DMIC basic functionality test</t>
  </si>
  <si>
    <t>CSS-IVE-132385</t>
  </si>
  <si>
    <t>ADL-S_ADP-S_SODIMM_DDR5_1DPC_Alpha,AML_5W_Y22_ROW_PV,ADL-S_ADP-S_UDIMM_DDR5_1DPC_PreAlpha,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HFPGA_RS1_PSS_1.0C,ICL_HFPGA_RS1_PSS_1.0P,ICL_HFPGA_RS2_PSS_1.1,ICL_Simics_VP_RS1_PSS_1.0C,ICL_Simics_VP_RS1_PSS_1.0P,ICL_Simics_VP_RS2_PSS_1.1,ICL_U42_RS6_PV,ICL_Y42_RS6_PV,JSLP_POR_20H1_Alpha,JSLP_POR_20H1_PowerOn,JSLP_POR_20H1_PreAlpha,JSLP_POR_20H2_Beta,JSLP_POR_20H2_PV,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</si>
  <si>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BC-RQTBC-2612
BC-RQTBC-14196
BC-RQTBCTL-728
IceLake-UCIS-1130(Rev 2.3)
4_335-UCIS-2776
UCIS Rev2.4
IceLake-UCIS-1930
IceLake-UCIS-1852
BC-RQTBCLF-453
4_335-UCIS-2776
4_335-UCIS-2785
IceLake-UCIS-4297
IceLake-UCIS-2016
IceLake-UCIS-2017
TGL HSD ES ID 220195296
TGL HSD ES ID 220194418
BC-RQTBCTL-1080
BC-RQTBCTL-729
TGL HSD ES ID:220195294
TGL HSD ES ID:220194420
BC-RQTBC-16201
BC-RQTBC-16202
BC-RQTBC-16194
JSLP: 2203202017,2203202052
ADL: 1604590070
RKL FR:1209949414 , 1209949424</t>
  </si>
  <si>
    <t>Basic Functionality of DMIC should work fine.</t>
  </si>
  <si>
    <t>Intention of the testcase is to verify DMIC functionality</t>
  </si>
  <si>
    <t>GraCom,LKF_TI_GATING,GLK-RS3-10_IFWI,ICL_BAT_NEW,TGL_PSS0.8P,LKF_ERB_PO,BIOS_EXT_BAT,LKF_PO_Phase1,LKF_PO_Phase2,UDL2.0_ATMS2.0,LKF_PO_New_P2,LKF_PO_New_P3,TGL_ERB_PO,OBC-CNL-PCH-AVS-Audio-DMIC,OBC-CFL-PCH-AVS-Audio-DMIC,OBC-LKF-PCH-AVS-Audio-DMIC,OBC-ICL-PCH-AVS-Audio-DMIC,OBC-TGL-PCH-AVS-Audio-DMIC,LKF_B0_Power_ON,TGL_NEW_BAT,RKL_S_PO_Phase3_IFWI,RKL_POE,RKL_U_PO_Phase3_IFWI,ADL_PSS_1.0,ADL_PSS_1.05,IFWI_TEST_SUITE,RKL_Native_PO,RKL_Xcomp_PO,ADL_pss_0.8_NA,ADL/RKL/JSL,ADL_P_PSS_1.05,COMMON_QRC_BAT,Phase_3,MTL_Test_Suite,MTL_PSS_0.8IFWI_SYNC,ADL_N_IFWI,IFWI_COMMON_PREOS,ADLMLP4x,ADL-P_5SGC1,ADL-P_5SGC2,RPL_S_MASTER,ADL-M_5SGC1,ADL-M_3SDC1,ADL-M_3SDC2,ADL_N_REV0,RPL-Px_5SGC1,RPL-Px_4SDC1,RPL-P_5SGC1,RPL-P_4SDC1,RPL-P_3SDC2,RPL-P_2SDC4,RPL-S_ 5SGC1,RPL-S_4SDC1,RPL-S_3SDC2,RPL-S_3SDC1,RPL-S_2SDC1,RPL-S_2SDC2,RPL-S_2SDC3,ADL_SBGA_5GC,ADL_SBGA_3DC1,ADL_SBGA_3DC2,ADL_SBGA_3DC3,ADL_SBGA_3DC4,ADL-M_5SGC1,ADL-M_3SDC1,ADL-M_3SDC2,ADL-M_2SDC1,ADL-M_2SDC2,NA_4_FHF,RPL-P_3SDC3,RPL-P_PNP_GC,RPL-S_2SDC7,LNL_M_IFWI_PSS,ADL_SBGA_3SDC1,MTL-M_5SGC1,MTL-M_4SDC1,MTL-M_4SDC2,MTL-M_3SDC3,MTL-M_2SDC4,MTL-M_2SDC5,MTL-M_2SDC6</t>
  </si>
  <si>
    <t>Verify DMIC basic functionality test post S3/S0i3 cycle</t>
  </si>
  <si>
    <t>CSS-IVE-132387</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</si>
  <si>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</si>
  <si>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Standby),S-states</t>
  </si>
  <si>
    <t>BC-RQTBC-12745
BC-RQTBCTL-1080
TGL HSD ES ID:220195294
TGL HSD ES ID:220194420
BC-RQTBC-16194
ADL: 1604590070</t>
  </si>
  <si>
    <t>Basic Functionality of DMIC should work fine pre and post cycle</t>
  </si>
  <si>
    <t>CFL-PRDtoTC-Mapping,ICL_BAT_NEW,BIOS_EXT_BAT,UDL2.0_ATMS2.0,TGL_VP_NA,TGL_ERB_PO,OBC-CNL-PCH-AVS-Audio-DMIC,OBC-CFL-PCH-AVS-Audio-DMIC,OBC-ICL-PCH-AVS-Audio-DMIC,OBC-TGL-PCH-AVS-Audio-DMIC,TGL_BIOS_PO_P3,TGL_IFWI_PO_P2,rkl_cml_s62,IFWI_TEST_SUITE,ADL/RKL/JSL,ADL_P_PSS_1.05,MTL_Test_Suite,IFWI_SYNC,ADL_N_IFWI,IFWI_COMMON_PREOS,ADLMLP4x,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t>
  </si>
  <si>
    <t>Verify DMIC basic functionality test post S5 cycle</t>
  </si>
  <si>
    <t>fw.ifwi.pchc,fw.ifwi.pmc</t>
  </si>
  <si>
    <t>CSS-IVE-132391</t>
  </si>
  <si>
    <t>ADL-S_ADP-S_SODIMM_DDR5_1DPC_Alpha,AML_5W_Y22_ROW_PV,ADL-S_ADP-S_UDIMM_DDR5_1DPC_PreAlpha,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</si>
  <si>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BC-RQTBC-12745
BC-RQTBCTL-1080
TGL HSD ES ID:220195294
TGL HSD ES ID:220194420
4_335-UCIS-2776
4_335-UCIS-2785
BC-RQTBC-16194
ADL: 1604590070</t>
  </si>
  <si>
    <t>Basic Functionality of DMIC should work fine pre and post cycle of S5</t>
  </si>
  <si>
    <t>ICL_BAT_NEW,TGL_PSS0.8P,BIOS_EXT_BAT,LKF_PO_Phase3,UDL2.0_ATMS2.0,LKF_PO_New_P3,TGL_VP_NA,OBC-CNL-PCH-AVS-Audio-DMIC,OBC-CFL-PCH-AVS-Audio-DMIC,OBC-LKF-PCH-AVS-Audio-DMIC,OBC-ICL-PCH-AVS-Audio-DMIC,OBC-TGL-PCH-AVS-Audio-DMIC,ADL_PSS_1.0,ADL_PSS_1.05,IFWI_TEST_SUITE,ADL_pss_0.8_NA,ADL/RKL/JSL,ADL_P_PSS_1.05,MTL_Test_Suite,IFWI_SYNC,ADL_N_IFWI,IFWI_COMMON_PREOS,ADLMLP4x,ADL-P_5SGC1,ADL-P_5SGC2,RPL_S_MASTER,ADL-M_5SGC1,ADL-M_3SDC1,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t>
  </si>
  <si>
    <t>Verify Barometric Pressure Sensor enumeration via ISH pre and post Sx Cycle</t>
  </si>
  <si>
    <t>CSS-IVE-132397</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</si>
  <si>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</si>
  <si>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 RKL:2203201744</t>
  </si>
  <si>
    <t>Barometric Pressure Sensor should get enumerated in Action manager pre and post Sx cycle</t>
  </si>
  <si>
    <t>Intention of the testcase is to verify sensor enumeration pre and post Sx Cycle</t>
  </si>
  <si>
    <t>InProdATMS1.0_03March2018,PSE 1.0,RKL_PSS0.5,TGL_PSS_IN_PRODUCTION,KBLR_ATMS1.0_Automated_TCs,IFWI_TEST_SUITE,ADL/RKL/JSL,MTL_Test_Suite,IFWI_SYNC,IFWI_FOC_BAT,MTL_M_MASTER,IFWI_COVERAGE_DELTA,RPL-P_5SGC2,RPL_S_MASTER,RPL-S_3SDC2,ADL_SBGA_5GC,ADL-M_2SDC1,ADL_SBGA_3SDC1,MTL-M_4SDC2,MTL_IFWI_IAC_ISH,MTL_IFWI_CBV_PMC,MTL_IFWI_CBV_ISH</t>
  </si>
  <si>
    <t>ISH Sensor Functionality - Barometric Pressure</t>
  </si>
  <si>
    <t>CSS-IVE-132400</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</si>
  <si>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P,ICL_HFPGA_RS1_PSS_1.0C,ICL_HFPGA_RS1_PSS_1.0P,ICL_HFPGA_RS2_PSS_1.1,ICL_Simics_VP_RS1_PSS_0.8P,ICL_Simics_VP_RS1_PSS_1.0C,ICL_Simics_VP_RS1_PSS_1.0P,ICL_Simics_VP_RS2_PSS_1.1,ICL_U42_RS6_PV,ICL_Y42_RS6_PV,KBL_U21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</si>
  <si>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APL POR v1.02  -&gt; APL Integrated Sensor Solution &amp; ISH4.0 Support
KBL &amp; BXT -&gt; KBL_Mobile_Platform_POR_Doc_v1.0 -&gt; Validated Sensor Types in 2015/6
IceLake-UCIS-1856
TGL Requirement coverage: 220195304, 220194425, RKL:2203201744</t>
  </si>
  <si>
    <t>Barometer Sensor should get be functional</t>
  </si>
  <si>
    <t>GLK-FW-PO,ICL_PSS_BAT_NEW,LKF_ERB_PO,BIOS_EXT_BAT,InProdATMS1.0_03March2018,LKF_PO_Phase1,LKF_PO_Phase2,LKF_PO_New_P3,PSE 1.0,TGL_ERB_PO,RKL_PSS0.5,TGL_PSS_IN_PRODUCTION,KBLR_ATMS1.0_Automated_TCs,IFWI_TEST_SUITE,ADL/RKL/JSL,COMMON_QRC_BAT,Delta_IFWI_BIOS,MTL_Test_Suite,IFWI_SYNC,IFWI_FOC_BAT,MTL_M_MASTER,IFWI_COVERAGE_DELTA,RPL-P_5SGC2,RPL_S_MASTER,RPL-S_3SDC2,RPL_S_IFWI_PO_Phase3,MTL_IFWI_BAT,ADL_SBGA_5GC,ADL-M_2SDC1,ADL_SBGA_3SDC1,RPL_Px_PO_P3,MTL-M_4SDC2,RPL_SBGA_IFWI_PO_Phase3,MTL_IFWI_CBV_ISH</t>
  </si>
  <si>
    <t>ISH sensor functionality pre and post Sx cycle- Barometric Pressure</t>
  </si>
  <si>
    <t>CSS-IVE-132401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</si>
  <si>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</si>
  <si>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IceLake-UCIS-873, APL POR v1.02  -&gt; APL Integrated Sensor Solution &amp; ISH4.0 Support
KBL &amp; BXT -&gt; KBL_Mobile_Platform_POR_Doc_v1.0 -&gt; Validated Sensor Types in 2015/6
TGL Requirement coverage: 220195304, 220194425, BC-RQTBCTL-1100,RKL:2203201744</t>
  </si>
  <si>
    <t>Barometric Pressure Sensor should get be functional pre and post cycle</t>
  </si>
  <si>
    <t>Intention of the testcase is to verify sensor functionality pre and post Sx cycle</t>
  </si>
  <si>
    <t>BIOS_EXT_BAT,InProdATMS1.0_03March2018,RKL_PSS0.5,TGL_PSS_IN_PRODUCTION,IFWI_TEST_SUITE,ADL/RKL/JSL,MTL_Test_Suite,IFWI_SYNC,MTL_M_MASTER,IFWI_COVERAGE_DELTA,MTL_HFPGA_IFWI,RPL-P_5SGC2,RPL_S_MASTER,RPL-S_3SDC2,ADL_SBGA_5GC,ADL-M_2SDC1,MTL_IFWI_FV,ADL_SBGA_3SDC1,MTL-M_4SDC2,MTL_IFWI_CBV_PMC,MTL_IFWI_CBV_ISH</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</si>
  <si>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</si>
  <si>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</si>
  <si>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</si>
  <si>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</si>
  <si>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</si>
  <si>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</si>
  <si>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t>
  </si>
  <si>
    <t>ISH Sensor Functionality - Device Orientation</t>
  </si>
  <si>
    <t>CSS-IVE-132417</t>
  </si>
  <si>
    <t>CNL_H82_PV,CNL_U22_PV,CNL_Y22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</si>
  <si>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KBL L3 Platform Landing Zone_20151006 -&gt; Other LZ
IceLake-UCIS-1822
TGL Requirement coverage: 220195223, 220194365, 
BC-RQTBC-15964,
RKL: 2203201744,2203202500</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</si>
  <si>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</si>
  <si>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BIOS_EXT_BAT,InProdATMS1.0_03March2018,LKF_PO_Phase1,LKF_PO_Phase2,LKF_PO_New_P3,OBC-CNL-PCH-ISH-Sensors-DeviceOrientation,OBC-LKF-PCH-ISH-Sensors-DeviceOrientation,OBC-ICL-PCH-ISH-Sensors-DeviceOrientation,OBC-TGL-PCH-ISH-Sensors-DeviceOrientation,RKL_PSS0.5,TGL_PSS_IN_PRODUCTION,IFWI_TEST_SUITE,ADL/RKL/JSL,COMMON_QRC_BAT,MTL_NA,IFWI_SYNC,IFWI_FOC_BAT,ADL_N_IFWI,LNL_M_IFWI_PSS</t>
  </si>
  <si>
    <t>ISH Sensor Functionality pre post Sx cycle - Device Orientation</t>
  </si>
  <si>
    <t>CSS-IVE-132418</t>
  </si>
  <si>
    <t>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</si>
  <si>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IceLake-UCIS-2009, KBL L3 Platform Landing Zone_20151006 -&gt; Other LZ
TGL Requirement coverage: 220195223, 220194365, BC-RQTBCTL-1100, 
BC-RQTBC-15964,RKL:2203201744</t>
  </si>
  <si>
    <t>Sensor should be functional pre and post Sx cycle</t>
  </si>
  <si>
    <t>Intention of the testcase is to verify Device orientation sensor functionality pre and post Sx cycle</t>
  </si>
  <si>
    <t>BIOS_EXT_BAT,InProdATMS1.0_03March2018,OBC-CNL-PCH-ISH-Sensors-DeviceOrientation,OBC-ICL-PCH-ISH-Sensors-DeviceOrientation,OBC-TGL-PCH-ISH-Sensors-DeviceOrientation,RKL_PSS0.5,TGL_PSS_IN_PRODUCTION,IFWI_TEST_SUITE,ADL/RKL/JSL,MTL_NA,IFWI_SYNC,ADL_N_IFWIIFWI_COVERAGE_DELTA,ADL_SBGA_3SDC1</t>
  </si>
  <si>
    <t>Verify enumeration of TouchPad in device manager pre and post Sx cycle</t>
  </si>
  <si>
    <t>CSS-IVE-132459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</si>
  <si>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</si>
  <si>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BC-RQTBC-10441
IceLake-UCIS-1988
TGL Requirement coverage: 220195270, 220194396,</t>
  </si>
  <si>
    <t>Touch pad Device should get enumerated under device manager pre and post Sx cycle.</t>
  </si>
  <si>
    <t>Test is to check enumeration of touch pad in device manager pre and post Sx cycle</t>
  </si>
  <si>
    <t>UDL2.0_ATMS2.0,OBC-ICL-PCH-I2C-Touch-Touchpad,OBC-TGL-PCH-I2C-Touch-Touchpad,TGL_NEW_BAT,IFWI_TEST_SUITE,MTL_Test_Suite,IFWI_SYNC,ADL_N_IFWIIFWI_COVERAGE_DELTA,ADLMLP4x,ADL-P_5SGC1,ADL-M_5SGC1,ADL-P_3SDC3,ADL-P_3SDC4,RPL-Px_5SGC1,RPL-P_5SGC1,ADL_SBGA_5GC,MTL_IFWI_QAC,RPL_SBGA_IFWI_PO_Phase2,MTL_IFWI_CBV_PMC</t>
  </si>
  <si>
    <t>Verify No device yellow bangs pre and post S0i3(Modern Standby) cycle with all device connected as per config planned ( Golden, delta, 5, 4, 3 STAR )</t>
  </si>
  <si>
    <t>CSS-IVE-132470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</si>
  <si>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PSS_1.0_19H1_REV2,JSLP_PSS_1.1_19H1_REV2,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</si>
  <si>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BC-RQTBC-2445</t>
  </si>
  <si>
    <t>No yellow bangs should be seen in device manager pre and post S0i3(Modern Standby) cycle</t>
  </si>
  <si>
    <t>ICL_BAT_NEW,BIOS_EXT_BAT,InProdATMS1.0_03March2018,PSE 1.0,ICL_RVPC_NA,OBC-CNL-PTF-PMC-PM-s0ix,OBC-CFL-PTF-PMC-PM-S0ix,OBC-ICL-PTF-PMC-PM-S0ix,OBC-TGL-PTF-PMC-PM-S0ix,OBC-LKF-PTF-PMC-PM-S0ix,MCU_UTR,MCU_NO_HARM,CML_DG1_Delta,IFWI_TEST_SUITE,RPL-P_5SGC1,RPL-P_5SGC2,RPL-P_4SDC1,RPL-P_3SDC2,RPL-P_2SDC3,ADL/RKL/JSL,MTL_Test_Suite,IFWI_SYNC,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RPL-Px_5SGC1,RPL-Px_3SDC1,ADL_SBGA_3SDC1,ADL-S_Post-Si_In_Production</t>
  </si>
  <si>
    <t>Verify front camera is functioning properly for capturing images pre and post CMS/S0i3 cycle</t>
  </si>
  <si>
    <t>CSS-IVE-132474</t>
  </si>
  <si>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KBL_H42_PV,KBL_U21_PV,KBL_U22_PV,KBL_U23e_PV,KBL_Y22_PV,KBLR_Y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</si>
  <si>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ISP),MoS (Modern Standby)</t>
  </si>
  <si>
    <t>BC-RQTBC-9948
BC-RQTBC-9957
TGL HSD ES ID:220997168
TGL HSD ES ID:220997169
TGL HSD ES ID:220637230</t>
  </si>
  <si>
    <t>Ensure that front Camera functionality of capturing image should work properly without any issue pre and post cycle</t>
  </si>
  <si>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RPL-P_2SDC4,ADL-M_5SGC1,ADL-M_3SDC1,ADL-M_3SDC2,ADL-M_2SDC1,ADL-M_2SDC2,RPL-P_3SDC3,RPL-P_PNP_GC,MTL-M_4SDC1,MTL-M_2SDC4</t>
  </si>
  <si>
    <t>Verify rear camera is functioning properly for capturing images pre and post S0i3(Modern Standby) cycle</t>
  </si>
  <si>
    <t>CSS-IVE-132475</t>
  </si>
  <si>
    <t>CNL_H82_PV,CNL_U22_PV,CNL_Y22_PV,ICL_U42_RS6_PV,ICL_Y42_RS6_PV,KBL_Y22_PV,LKF_A0_RS4_Alpha,LKF_A0_RS4_POE,LKF_B0_RS4_Beta,LKF_B0_RS4_PO,LKF_Bx_ROW_19H1_Alpha,LKF_Bx_ROW_19H1_POE,LKF_Bx_ROW_19H2_Beta,LKF_Bx_ROW_19H2_PV,LKF_Bx_ROW_20H1_PV,TGL_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</si>
  <si>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
BC-RQTBC-9957
TGL HSD ES ID:220997171
TGL HSD ES ID:220997172
TGL HSD ES ID:220194354
TGL HSD ES ID:220195207</t>
  </si>
  <si>
    <t>ICL_BAT_NEW,TGL_NEW,BIOS_EXT_BAT,LKF_PO_Phase3,UDL2.0_ATMS2.0,LKF_PO_New_P3,OBC-ICL-CPU-IPU-Camera-MIPI,OBC-TGL-CPU-IPU-Camera-MIPI,IFWI_TEST_SUITE,ADL/RKL/JSL,MTL_Test_Suite,IFWI_SYNC,IFWI_FOC_BAT,ADL_N_IFWI,IFWI_COMMON_PREOS,ADLMLP4x,ADL-M_3SDC1,ADL-M_3SDC2,ADL-M_2SDC1,ADL-P_2SDC4,RPL-Px_4SDC1,RPL-P_5SGC1,RPL-P_3SDC2,RPL-P_2SDC4,ADL-M_5SGC1,ADL-M_3SDC1,ADL-M_3SDC2,ADL-M_2SDC1,ADL-M_2SDC2,RPL-P_3SDC3,RPL-P_PNP_GC,MTL-M_4SDC1,MTL-M_2SDC4</t>
  </si>
  <si>
    <t>Verify front camera is functioning properly for previewing and capturing a video pre and post CMS/S0i3 cycle</t>
  </si>
  <si>
    <t>CSS-IVE-132476</t>
  </si>
  <si>
    <t>Ensure that front Camera functionality of capturing video files work properly without any issue pre and pst cycle</t>
  </si>
  <si>
    <t>Verify rear camera is functioning properly for previewing and capturing a video pre and post S0i3(Modern Standby) cycle</t>
  </si>
  <si>
    <t>CSS-IVE-132477</t>
  </si>
  <si>
    <t>Ensure that rear Camera functionality of capturing video files work properly without any issue pre and post cycle</t>
  </si>
  <si>
    <t>Verify that CSE/TXE/SEC/CSME enumerated in OS pre and post S0i3(Modern Standby) cycles</t>
  </si>
  <si>
    <t>fw.ifwi.csme</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</si>
  <si>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</si>
  <si>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</si>
  <si>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</si>
  <si>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</si>
  <si>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</si>
  <si>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</si>
  <si>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 RPL-Px_4SDC1, RPL-Px_3SDC2,RPL_S_MASTER,RPL-S_3SDC1,RPL-S_ 5SGC1,RPL-S_3SDC1,RPL-S_2SDC2,RPL-S_ 5SGC1,RPL-S_4SDC1,RPL-S_4SDC2,RPL-S_3SDC1,RPL-S_2SDC1,RPL-S_2SDC2,RPL-S_2SDC3,MTL_IFWI_BAT,ADL_SBGA_5GC, ADL_SBGA_3DC4,RPL-S_2SDC7,ADL_SBGA_3SDC1,ADL-S_Post-Si_In_Production,MTL_IFWI_IAC_CSE,MTL_IFWI_CBV_CSME,MTL_IFWI_CBV_BIOS</t>
  </si>
  <si>
    <t>DPTF devices enumeration pre and post S0i3(Modern Standby) cycle</t>
  </si>
  <si>
    <t>CSS-IVE-132479</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</si>
  <si>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</si>
  <si>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DPTF interface,MoS (Modern Standby),S0ix-states</t>
  </si>
  <si>
    <t>BC-RQTBC-10014
BC-RQTBC-13177
BC-RQTBC-13804
BC-RQTBCTL-1380
BC-RQTBCTL-1197
BC-RQTBC-12463
BC-RQTBC-13964
JSL: BC-RQTBC-16787
TGL FR: 1209127125
RKL: BC-RQTBCTL-1380 ,  2203201687 ,  2203202877
JSLP:1607196307
CFL,CML-S: 2207395172</t>
  </si>
  <si>
    <t>DPTF devices should be enumerated in the device manager pre and post DMOS/S0i3 cycle</t>
  </si>
  <si>
    <t>Test is to check DPTF compliant devices enumeration in device manager pre and post S0i3(Modern Standby)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</si>
  <si>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1,ADL-P_5SGC2,RPL_S_MASTER,ADL-M_5SGC1,ADL_SBGA_5GC</t>
  </si>
  <si>
    <t>Verify CPU turbo boost functionality post CMS/S0i3 cycle</t>
  </si>
  <si>
    <t>CSS-IVE-132480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</si>
  <si>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</si>
  <si>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Standby),S0ix-states,Turbo</t>
  </si>
  <si>
    <t>BC-RQTBC-9701 
JSLP : 1607196257</t>
  </si>
  <si>
    <t>CPU turbo boost should be functional post S0i3(Modern Standby) cycle</t>
  </si>
  <si>
    <t>Intention of the testcase is to verify CPU turbo boost functionality post CMS/S0i3 cycle</t>
  </si>
  <si>
    <t>ICL_BAT_NEW,BIOS_EXT_BAT,InProdATMS1.0_03March2018,PSE 1.0,ICL_RVPC_NA,OBC-CNL-PTF-PMC-PM-s0ix,OBC-CFL-PTF-PMC-PM-S0ix,OBC-ICL-PTF-PMC-PM-S0ix,OBC-TGL-PTF-PMC-PM-S0ix,OBC-LKF-PTF-PMC-PM-S0ix,MCU_UTR,rkl_cml_s62,IFWI_TEST_SUITE,ADL/RKL/JSL,ADL_Arch_Phase_!,MTL_Test_Suite,IFWI_SYNC,ADL_N_IFWI,IFWI_COMMON_PREOS,ADLMLP4x,ADL-P_5SGC1,ADL-P_5SGC2,RPL_S_MASTER,ADL_SBGA_5GC,ADL_SBGA_3SDC1</t>
  </si>
  <si>
    <t>Verify system waking from idle state pre and post CMS/S0i3 cycle</t>
  </si>
  <si>
    <t>CSS-IVE-132481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</si>
  <si>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</si>
  <si>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</si>
  <si>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</si>
  <si>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Intention of the testcase is to verify system waking from idle state pre and post CMS/S0i3 cycle</t>
  </si>
  <si>
    <t>ICL_BAT_NEW,BIOS_EXT_BAT,InProdATMS1.0_03March2018,PSE 1.0,ICL_RVPC_NA,OBC-CNL-PTF-PMC-PM-s0ix,OBC-CFL-PTF-PMC-PM-S0ix,OBC-ICL-PTF-PMC-PM-S0ix,OBC-TGL-PTF-PMC-PM-S0ix,OBC-LKF-PTF-PMC-PM-S0ix,rkl_cml_s62,IFWI_TEST_SUITE,ADL/RKL/JSL,MTL_Test_Suite,MTL_PSS_0.8IFWI_SYNC,ADL_N_IFWI,IFWI_COMMON_PREOS,ADLMLP4x,ADL-P_5SGC1,ADL-P_5SGC2,RPL_S_MASTER,ADL-M_5SGC1,ADL_SBGA_5GC,ADL_SBGA_3SDC1,MTL_PSS_CMS,MTL_IFWI_PSS_BLOCK</t>
  </si>
  <si>
    <t>Verify Audio recording and Playback over 3.5mm-Jack-Headset (via HD-A), pre and post S0i3(Modern Standby) cycle</t>
  </si>
  <si>
    <t>CSS-IVE-132490</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</si>
  <si>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3,TGL_HFPGA_RS4,TGL_Simics_VP_RS2_PSS1.1,TGL_U42_RS4_PV,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</si>
  <si>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</si>
  <si>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</si>
  <si>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Intention of the testcase is to verify voice recording and playback functionality over HDA Codec with CMS cycle</t>
  </si>
  <si>
    <t>ICL_BAT_NEW,BIOS_EXT_BAT,UDL2.0_ATMS2.0,OBC-CNL-PCH-AVS-Audio-HDA_Headphone,OBC-CFL-PCH-AVS-Audio-HDA_Headphone,OBC-LKF-PCH-AVS-Audio-HDA_Headphone,OBC-ICL-PCH-AVS-Audio-HDA_Headphone,OBC-TGL-PCH-AVS-Audio-HDA_Headphone,IFWI_TEST_SUITE,ADL/RKL/JSL,ADL_P_PSS_1.05,MTL_Test_Suite,IFWI_SYNC,IFWI_FOC_BAT,IFWI_COMMON_PREOS,ADLMLP4x,RPL_S_MASTER,ADL-M_5SGC1,ADL-M_3SDC2,ADL-M_2SDC1,RPL-Px_5SGC1,MTL_S_IFWI_PSS_0.8,RPL-S_ 5SGC1,RPL-S_4SDC1,RPL-S_2SDC1,RPL-S_2SDC2,RPL-S_2SDC3,ADL_SBGA_5GC,ADL_SBGA_3DC3,ADL_SBGA_3DC4,ADL-P_5SGC2,ADL-P_4SDC1,ADL-P_3SDC1,ADL-P_3SDC2,ADL-P_2SDC1,ADL-P_2SDC2,ADL-P_2SDC3,ADL-P_2SDC5,ADL-P_3SDC_5SUT,RPL-P_5SGC1,RPL-P_PNP_GC,RPL-S_2SDC7,MTL-M_5SGC1,MTL-M_3SDC3</t>
  </si>
  <si>
    <t>Verify Intel Display Audio enumeration pre and post CMS cycle</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</si>
  <si>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</si>
  <si>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</si>
  <si>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</si>
  <si>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</si>
  <si>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</si>
  <si>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5SGC1,RPL-P_4SDC1,RPL-P_3SDC2,RPL-P_2SDC4,RPL-S_ 5SGC1,RPL-S_4SDC1,RPL-S_3SDC2,RPL-S_3SDC1,RPL-S_2SDC1,RPL-S_2SDC2,RPL-S_2SDC3,ADL_SBGA_5GC,ADL-M_5SGC1,ADL-M_3SDC1,ADL-M_3SDC2,ADL-M_2SDC1,ADL-M_2SDC2,RPL-P_3SDC3,RPL-P_PNP_GC,RPL-S_2SDC7,ADL_SBGA_3DC1,ADL_SBGA_3DC2,ADL_SBGA_3DC3,ADL_SBGA_3DC4,ADL_SBGA_3SDC1,MTL-M_5SGC1,MTL-M_3SDC3,MTL_IFWI_IAC_ACE ROM EXT,
MTL_IFWI_CBV_ACE FW,MTL_IFWI_CBV_PMC</t>
  </si>
  <si>
    <t>Verify switching camera functioning properly pre and post CMS/S0i3 cycle</t>
  </si>
  <si>
    <t>CSS-IVE-132494</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</si>
  <si>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</si>
  <si>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BC-RQTBC-9948,BC-RQTBC-9957
TGL HSD ED ID:220997169
TGL HSD ED ID:220637227</t>
  </si>
  <si>
    <t>Intention of the testcase is to verify camera switching functionality</t>
  </si>
  <si>
    <t>ICL_BAT_NEW,BIOS_EXT_BAT,LKF_PO_Phase3,UDL2.0_ATMS2.0,LKF_PO_New_P3,OBC-ICL-CPU-IPU-Camera-MIPI,OBC-TGL-CPU-IPU-Camera-MIPI,IFWI_TEST_SUITE,ADL/RKL/JSL,MTL_Test_Suite,IFWI_SYNC,ADL_N_IFWI,IFWI_COMMON_PREOS,ADL-P_5SGC2,ADL-M_3SDC1,ADL-M_3SDC2,ADL-M_2SDC1,ADL-P_2SDC4,RPL-Px_4SDC1,RPL-P_5SGC1,RPL-P_3SDC2,RPL-P_2SDC4,ADL-M_5SGC1,ADL-M_3SDC1,ADL-M_3SDC2,ADL-M_2SDC1,ADL-M_2SDC2,RPL-P_3SDC3,RPL-P_PNP_GC,MTL-M_4SDC1,MTL-M_2SDC4</t>
  </si>
  <si>
    <t>Validate USB 3.0 devices hot plug check pre and post S0i3(Modern Standby) cycle with devices connected on Type-C port</t>
  </si>
  <si>
    <t>CSS-IVE-132500</t>
  </si>
  <si>
    <t>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</si>
  <si>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Standby),S0ix-states,TBT_PD_EC_NA,TCSS,USB-TypeC</t>
  </si>
  <si>
    <t>BC-RQTBC-13080 
LKF PRD Coverage: BC-RQTBCLF-468
TGL FR Coverage : 1405574486,1405574489,220195081,220195274
JSLP Coverage ID: 2203202802,2203201730,1607196304
RKL Coverage ID :2203201383,2203202518,2203203016,2203202802,2203202480
ADL: 2205445428</t>
  </si>
  <si>
    <t>USB device hot plugged via USB-C port should be enumerated in device manager pre and post cycle without any issue</t>
  </si>
  <si>
    <t>KBL_NON_ULT,GLK-IFWI-SI,EC-FV,EC-SX,EC-TYPEC,ICL_BAT_NEW,BIOS_EXT_BAT,UDL2.0_ATMS2.0,EC-PD-NA,OBC-CNL-PCH-XDCI-USBC-USB2_Storage,OBC-ICL-CPU-iTCSS-TCSS-USB2_Storage,OBC-TGL-CPU-iTCSS-TCSS-USB2_Storage,OBC-LKF-CPU-TCSS-USBC-USB2_Storage,OBC-CFL-PCH-XDCI-USBC-USB2_Storage,CML_BIOS_SPL,IFWI_TEST_SUITE,ADL/RKL/JSL,ADL_P_PSS_1.05,MTL_Test_Suite,IFWI_SYNC,ADLMLP4x,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t>
  </si>
  <si>
    <t>Verify functionality of Camera Flash device in OS pre and post CMS/S0i3 cycle</t>
  </si>
  <si>
    <t>CSS-IVE-132519</t>
  </si>
  <si>
    <t>AMLR_Y42_PV_RS6,CFL_H62_RS3_PV,CFL_H62_RS4_PV,CFL_S62_RS4_PV,CFL_S82_RS5_PV,CFL_S82_RS6_PV,CFL_U43e_PV,CNL_H82_PV,CNL_U22_PV,CNL_Y22_PV,KBL_U21_PV,KBL_Y22_PV,KBLR_Y_PV,LKF_A0_RS4_Alpha,LKF_A0_RS4_POE,LKF_B0_RS4_Beta,LKF_B0_RS4_PO,LKF_Bx_ROW_19H1_Alpha,LKF_Bx_ROW_19H1_POE,LKF_Bx_ROW_19H2_Beta,LKF_Bx_ROW_19H2_PV,LKF_Bx_ROW_20H1_PV,TGL_ H81_RS4_Alpha,TGL_ H81_RS4_Beta,TGL_ H81_RS4_PV,TGL_H81_19H2_RS6_PreAlpha,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</si>
  <si>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codecs,Camera - 2D imaging (integrated and discrete ISP),MoS (Modern Standby)</t>
  </si>
  <si>
    <t>BC-RQTBC-9950 
LKF_RVP_BOM_POR_key_components_20170312_rev1p41</t>
  </si>
  <si>
    <t>Intention of the testcase is to verify flash camera device functionality</t>
  </si>
  <si>
    <t>UDL2.0_ATMS2.0,OBC-ICL-CPU-IPU-Camera-MIPI,OBC-TGL-CPU-IPU-Camera-MIPI,IFWI_TEST_SUITE,ADL/RKL/JSL,MTL_Test_Suite,IFWI_SYNC,ADL_N_IFWI,IFWI_COMMON_PREOS,ADLMLP4x,ADL-P_5SGC1,ADL-M_5SGC1,ADL-M_3SDC1,ADL-M_3SDC2,ADL-M_3SDC2,ADL-M_2SDC1,ADL-P_3SDC3,RPL-Px_4SDC1,RPL-P_5SGC1,RPL-P_3SDC2,RPL-P_2SDC4,ADL-M_5SGC1,ADL-M_3SDC1,ADL-M_3SDC2,ADL-M_2SDC1,ADL-M_2SDC2,RPL-P_3SDC3,RPL-P_PNP_GC,MTL-M_4SDC1,MTL-M_2SDC4</t>
  </si>
  <si>
    <t>Verify video playback in OS pre and post CMS/S0i3 cycle</t>
  </si>
  <si>
    <t>CSS-IVE-132521</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</si>
  <si>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JSLP_POR_20H1_Alpha,JSLP_POR_20H1_PowerOn,JSLP_POR_20H1_PreAlpha,JSLP_POR_20H2_Beta,JSLP_POR_20H2_PV,JSLP_PSS_1.0_19H1_REV2,JSLP_PSS_1.1_19H1_REV2,JSLP_TestChip_19H1_PowerOn,JSLP_TestChip_19H1_PreAlpha,KBL_H42_PV,KBL_U21_PV,KBL_U22_PV,KBL_U23e_PV,KBL_Y22_PV,KBLR_Y_PV,LKF_A0_RS4_Alpha,LKF_A0_RS4_POE,LKF_B0_RS4_Beta,LKF_B0_RS4_PO,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</si>
  <si>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</si>
  <si>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</si>
  <si>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</si>
  <si>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Intention of the testcase is to verify video playback functionality</t>
  </si>
  <si>
    <t>ICL_BAT_NEW,BIOS_EXT_BAT,InProdATMS1.0_03March2018,LKF_PO_Phase3,LKF_PO_New_P3,PSE 1.0,OBC-CNL-GPU-DDI-Display-Video,OBC-CFL-GPU-DDI-Display-Video,OBC-LKF-GPU-DDI-Display-Video,OBC-ICL-GPU-DDI-Display-Video,OBC-TGL-GPU-DDI-Display-Video,CML_DG1_Delta,IFWI_TEST_SUITE,ADL/RKL/JSL,MTL_Test_Suite,IFWI_SYNC,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MTL-M_5SGC1,MTL-M_4SDC1,MTL-M_4SDC2,MTL-M_3SDC3,MTL-M_2SDC4,MTL-M_2SDC5,MTL-M_2SDC6</t>
  </si>
  <si>
    <t>Verify CNVi Bluetooth Functionality in OS</t>
  </si>
  <si>
    <t>CSS-IVE-132548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</si>
  <si>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</si>
  <si>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t>
  </si>
  <si>
    <t>BC-RQTBC-12333
BC-RQTBCTL-651
BC-RQTBC-13414
BC-RQTBC-13854
BC-RQTBC-12331
BC-RQTBCTL-476
BC-RQTBC-13856
BC-RQTBC-12333
BC-RQTBCTL-478
TGL : BC-RQTBCTL-651, 220195300, 2201297589
JSL : BC-RQTBC-16460 BC-RQTBC-16466
RKL: 2203201716,2203202994,1209949466
JSLP: 2203202994,2203203063</t>
  </si>
  <si>
    <t>Bluetooth should be detected and functional using CNVi</t>
  </si>
  <si>
    <t>This Test case is to Validate Bluetooth Functionality using CNVi in OS</t>
  </si>
  <si>
    <t>GLK-FW-PO,GLK-CI,GLK-CI-2,ICL_PSS_BAT_NEW,GLK_Win10S,TGL_PSS1.0C,UDL2.0_ATMS2.0,TGL_ERB_PO,OBC-CNL-PCH-CNVi-Connectivity-BT,OBC-CFL-PCH-CNVi-Connectivity-BT,OBC-ICL-PCH-CNVi-Connectivity-BT,OBC-TGL-PCH-CNVi-Connectivity-BT,RKL_S_PO_Phase3_IFWI,RKL_POE,RKL_U_PO_Phase3_IFWI,ADL_PSS_1.05,IFWI_TEST_SUITE,RKL_Native_PO,RKL_Xcomp_PO,ADL/RKL/JSL,CML_H_ADP_S_PO,COMMON_QRC_BAT,Phase_3,MTL_Test_Suite,MTL_PSS_0.8IFWI_SYNC,IFWI_FOC_BAT,ADL_N_IFWI,IFWI_COMMON_PREOS,ADLMLP4x,ADL-P_5SGC1,ADL-P_5SGC2,RPL_S_MASTER,ADL-M_5SGC1,ADL-M_3SDC1,ADL-M_3SDC3,ADL-M_2SDC1,ADL-P_3SDC1,MTL_S_IFWI_PSS_0.8,NA_4_FHF,ADL_SBGA_5GC,RPL-Px_5SGC1,RPL-Px_4SDC1,ADL-M_5SGC1,ADL-M_3SDC2,ADL-M_2SDC2, RPL-S_2SDC7,LNL_M_IFWI_PSS</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</si>
  <si>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</si>
  <si>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</si>
  <si>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</si>
  <si>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</si>
  <si>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</si>
  <si>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</si>
  <si>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</si>
  <si>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RPL-S_ 5SGC1, RPL-S_4SDC1, RPL-S_4SDC2, RPL-S_2SDC1,  RPL-S_2SDC2, RPL-S_2SDC3, RPL-S_2SDC4,RPL_S_IFWI_PO_Phase3,ADL_SBGA_5GC,RPL-SBGA_5SC,RPL-Px_5SGC1,RPL-Px_4SDC1,ADL-M_5SGC1,ADL-M_3SDC2,ADL-M_2SDC2,RPL-S_3SDC2,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RPL-S_2SDC7,LNL_M_IFWI_PSS,RPL_Px_PO_P3,MTL_IFWI_QAC,RPL_SBGA_IFWI_PO_Phase3,MTL_IFWI_CBV_PMC,MTL IFWI_Payload_Platform-Val</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</si>
  <si>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</si>
  <si>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</si>
  <si>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</si>
  <si>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</si>
  <si>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</si>
  <si>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</si>
  <si>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</si>
  <si>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RPL-S_2SDC1,  RPL-S_2SDC2, RPL-S_2SDC3, RPL-S_2SDC4,RPL_S_IFWI_PO_Phase3,NA_4_FHF,MTL_IFWI_BAT,ADL_SBGA_5GC,RPL-SBGA_5SC,ERB,RPL-Px_5SGC1,RPL-Px_4SDC1,ADL-M_5SGC1,ADL-M_3SDC2,ADL-M_2SDC2,RPL-S_3SDC2, RPL-S_2SDC1, RPL-S_2SDC2, RPL-S_2SDC3,  RPL-S_3SDC1, RPL-S_4SDC2, RPL-S_4SDC1, RPL-S_5SGC1, RPL-P_5SGC1, RPL-P_5SGC2,  RPL-P_2SDC3, RPL-S_2SDC7, RPL-S_ 5SGC1, RPL-S_4SDC1, RPL-S_3SDC1, RPL-S_2SDC1, RPL-S_2SDC2, RPL-S_2SDC3, RPL-S_2SDC7,LNL_M_IFWI_PSS,RPL_Px_PO_P3,RPL_SBGA_IFWI_PO_Phase3,MTL IFWI_Payload_Platform-Val</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</si>
  <si>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</si>
  <si>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</si>
  <si>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</si>
  <si>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</si>
  <si>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</si>
  <si>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</si>
  <si>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RPL-S_2SDC1,  RPL-S_2SDC2, RPL-S_2SDC3, RPL-S_2SDC4,ADL_SBGA_5GC,RPL-SBGA_5SC,RPL-Px_5SGC1,RPL-Px_4SDC1,ADL-M_5SGC1,ADL-M_3SDC2,ADL-M_2SDC2,RPL-S_3SDC2,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RPL-S_2SDC7,LNL_M_IFWI_PSS,MTL_IFWI_CBV_PMC,MTL IFWI_Payload_Platform-Val</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</si>
  <si>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</si>
  <si>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</si>
  <si>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</si>
  <si>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2202557898</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</si>
  <si>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</si>
  <si>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</si>
  <si>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RPL-S_2SDC1,  RPL-S_2SDC2, RPL-S_2SDC3, RPL-S_2SDC4,ADL_SBGA_5GC,RPL-SBGA_5SC,RPL-Px_5SGC1,RPL-Px_4SDC1,ADL-M_5SGC1,ADL-M_3SDC2,ADL-M_2SDC2,RPL-S_3SDC2,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RPL-S_2SDC7,ADL-S_Post-Si_In_Production,MTL_IFWI_CBV_PMC,MTL IFWI_Payload_Platform-Val</t>
  </si>
  <si>
    <t>Verify CNVi Bluetooth Enumeration in OS</t>
  </si>
  <si>
    <t>CSS-IVE-132569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</si>
  <si>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</si>
  <si>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BC-RQTBC-13854
BC-RQTBC-12331
BC-RQTBCTL-476
BC-RQTBC-13856
BC-RQTBC-12333
BC-RQTBCTL-478
JSL: BC-RQTBC-16460 BC-RQTBC-16466
RKL: 2203202994
JSLP: 2203202994,2203203063
ADL: 2202557926</t>
  </si>
  <si>
    <t>CNVi Bluetooth should be enumerated successfully in OS</t>
  </si>
  <si>
    <t>This TC should Validate CNVi Bluetooth Enumeration in OS</t>
  </si>
  <si>
    <t>ICL_PSS_BAT_NEW,ICL_BAT_NEW,TGL_PSS0.8P,BIOS_EXT_BAT,InProdATMS1.0_03March2018,PSE 1.0,OBC-CNL-PCH-CNVi-Connectivity-BT,OBC-CFL-PCH-CNVi-Connectivity-BT,OBC-ICL-PCH-CNVi-Connectivity-BT,OBC-TGL-PCH-CNVi-Connectivity-BT,GLK_ATMS1.0_Automated_TCs,TGL_BIOS_PO_P2,TGL_IFWI_PO_P1,TGL_NEW_BAT,TGL_H_PSS_BIOS_BAT,RKL_U_ERB,RKL_S_ERB,RKL_S_PO_Phase3_IFWI,RKL_POE,RKL_U_PO_Phase3_IFWI,ADL_PSS_1.0,ADL_PSS_1.05,IFWI_TEST_SUITE,RKL_Native_PO,RKL_Xcomp_PO,ADL/RKL/JSL,CML_H_ADP_S_PO,COMMON_QRC_BAT,ADL_PO,ADL_P_ERB_PO,ADL_P_ERB_BIOS_PO,Phase_3,MTL_Test_Suite,MTL_PSS_0.8IFWI_SYNC,IFWI_FOC_BAT,ADL_N_IFWI,IFWI_COMMON_PREOS,ADLMLP4x,ADL-P_5SGC1,ADL-P_5SGC2,RPL_S_MASTER,ADL-M_5SGC1,ADL-M_3SDC1,ADL-M_3SDC3,ADL-M_2SDC1,ADL-P_3SDC1,NA_4_FHF,ADL_SBGA_5GC,RPL-Px_5SGC1,RPL-Px_4SDC1,ADL-M_5SGC1,ADL-M_3SDC2,ADL-M_2SDC2, RPL-S_2SDC7,LNL_M_IFWI_PSS,ADL-S_Post-Si_In_Production,MTL-M/P_Pre-Si_In_Production</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</si>
  <si>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</si>
  <si>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</si>
  <si>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</si>
  <si>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2202557926</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</si>
  <si>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</si>
  <si>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 RPL-S_4SDC1, RPL-S_4SDC2, RPL-S_2SDC1,  RPL-S_2SDC2, RPL-S_2SDC3, RPL-S_2SDC4,RPL_S_IFWI_PO_Phase3,ADL_SBGA_5GC,RPL-SBGA_5SC,RPL-Px_5SGC1,RPL-Px_4SDC1,ADL-M_5SGC1,ADL-M_3SDC2,ADL-M_2SDC2,RPL-S_3SDC2,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RPL-S_2SDC7,LNL_M_IFWI_PSS,RPL_Px_PO_P3,ADL-S_Post-Si_In_Production,RPL_SBGA_IFWI_PO_Phase3,MTL_IFWI_CBV_PMC,MTL IFWI_Payload_Platform-Val</t>
  </si>
  <si>
    <t>Validate USB2.0 HUB Functionality check in OS over USB Type-A port</t>
  </si>
  <si>
    <t>CSS-IVE-132580</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</si>
  <si>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</si>
  <si>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USB/XHCI ports,USB2.0,USB3.0</t>
  </si>
  <si>
    <t>test case added from IFWI mandotory check list
IceLake-UCIS-2030
IceLake-UCIS-2031
 LKF PSS UCIS Coverage: IceLake-UCIS-1107
LKF ROW Coverage ID : 4_335-LZ-795
JSLP Coverage ID: 2203202319,2203202183
RKL:1209951136</t>
  </si>
  <si>
    <t>Cold and Hot plug of USB2.0/3.0 device connected to USB2.0 HUB should be functional in OS without any issue</t>
  </si>
  <si>
    <t>Intention of the testcase is to verify USB 2.0 hub functionality</t>
  </si>
  <si>
    <t>ICL_PSS_BAT_NEW,InProdATMS1.0_03March2018,PSE 1.0,OBC-CNL-PCH-PXHCI-USB-USB2_HUB,OBC-CFL-PCH-PXHCI-USB-USB2_HUB,OBC-ICL-PCH-XHCI-USB-USB2_HUB,OBC-TGL-PCH-XHCI-USB-USB2_HUB,IFWI_TEST_SUITE,RKL_Native_PO,RKL_Xcomp_PO,ADL/RKL/JSL,CML_H_ADP_S_PO,Phase_3,MTL_Test_Suite,MTL_PSS_0.8IFWI_SYNC,ADL_N_IFWI,IFWI_COMMON_PREOS,ADLMLP4x,ADL-P_5SGC1,ADL-P_5SGC2,RPL_S_MASTER,ADL-M_5SGC1,RPL-Px_5SGC1,RPL-Px_4SDC1,RPL-Px_3SDC2,RPL-P_5SGC1,,RPL-P_4SDC1,RPL-P_3SDC2,,RPL-S_2SDC4,ADL_SBGA_5GC,NA_4_FHF,ADL_SBGA_3SDC1,LNL_M_IFWI_PSS,MTL-M_5SGC1,MTL-M_4SDC1,MTL-M_4SDC2,MTL-M_3SDC3,MTL-M_2SDC4,MTL-M_2SDC5,MTL-M_2SDC6</t>
  </si>
  <si>
    <t>Validate Type-C USB3.0 Host Mode (Type-C to A) functionality on hot insert and removal over Type-C port</t>
  </si>
  <si>
    <t>CSS-IVE-132589</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</si>
  <si>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</si>
  <si>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</si>
  <si>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ADL: 2205445428,2205443393
RKL:1209950986,1209951124,1209951214,1209951246</t>
  </si>
  <si>
    <t>USB3.0 disk should function without any issue on hot insert and removal over Type-C port</t>
  </si>
  <si>
    <t>This test is to validate Type-C USB3.0 Host Mode (Type-C to A) functionality on hot insert and removal over Type-C port</t>
  </si>
  <si>
    <t>EC-FV2,EC-TYPEC,ICL_BAT_NEW,BIOS_EXT_BAT,ec-tgl-pss-exbat,UDL2.0_ATMS2.0,EC-PD-NA,TGL_ERB_PO,OBC-CNL-PCH-XDCI-USBC-USB3_Storage,OBC-ICL-CPU-iTCSS-TCSS-USB3_Storage,OBC-TGL-CPU-iTCSS-TCSS-USB3_Storage,OBC-LKF-CPU-TCSS-USBC-USB3_Storage,OBC-CFL-PCH-XDCI-USBC-USB3_Storage,TGL_BIOS_PO_P2,TGL_IFWI_PO_P1,TGL_NEW_BAT,TGL_H_PSS_BIOS_BAT,LKF_ROW_BIOS,ADL_PSS_1.0,IFWI_TEST_SUITE,RKL_Native_PO,RKL_Xcomp_PO,Phase_2,ADL/RKL/JSL,COMMON_QRC_BAT,MTL_Test_Suite,IFWI_SYNC,ADLMLP4x,ADL_N_IFWI,IFWI_COMMON_PREOS,ADL-P_5SGC1,ADL-P_5SGC2,RPL_S_MASTER,ADL-M_5SGC1,ADL-M_4SDC1,ADL-M_3SDC1,ADL-M_3SDC2,ADL-M_3SDC3,ADL-M_2SDC1,ADL-P_2SDC3,RPL-Px_5SGC1,RPL-Px_3SDC1,RPL-P_5SGC1,RPL-P_5SGC2,RPL-P_4SDC1,RPL-P_3SDC2,RPL-P_2SDC3,RPL-S_ 5SGC1,RPL-S_4SDC1,RPL-S_4SDC2,RPL-S_3SDC1,RPL-S_2SDC1,RPL-S_2SDC2,RPL-S_2SDC3,RPL-S_2SDC4,ADL_SBGA_5GC</t>
  </si>
  <si>
    <t>Validate Type-C USB3.1 gen1 Host Mode functionality on hot insert and removal over Type-C port</t>
  </si>
  <si>
    <t>CSS-IVE-132590</t>
  </si>
  <si>
    <t>LKF PRD Coverage: BC-RQTBCLF-468
TGL Coverage : 1209950986, 1209951124
ICL Coverage : IceLake-UCIS-1757, IceLake-UCIS-1758
TGL: 220195267,220194397,220194392 ,BC-RQTBCTL-444
LKF PSS UCSI Coverage: 4_335-UCIS-2980, 4_335-UCIS-2983
JSL PRD Coverage : BC-RQTBC-16531
RKL:2203201383,2203202518,2203203016,2203202802,2203202480,1209950986,1209951124,1209951214,1209951194,1209951246
ADL: 2205445428,2205443393</t>
  </si>
  <si>
    <t>Type-C USB3.1 gen1 storage should function without any issue on hot insert and removal over Type-C port</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</si>
  <si>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</si>
  <si>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ADL_PSS_1.0,IFWI_TEST_SUITE,RKL_Native_PO,RKL_Xcomp_PO,Phase_2,ADL/RKL/JSL,MTL_Test_Suite,MTL_PSS_0.8IFWI_SYNC,ADLMLP4x,IFWI_FOC_BAT,ADL_N_IFWI,IFWI_COMMON_PREOS,ADL-P_5SGC1,ADL-P_5SGC2,RPL_S_MASTER,ADL-M_5SGC1,ADL-M_4SDC1,ADL-M_3SDC1,ADL-M_3SDC2,ADL-M_3SDC3,ADL-M_2SDC1,ADL-P_2SDC3,RPL-Px_5SGC1,RPL-Px_3SDC1,RPL-P_5SGC1,RPL-P_5SGC2,RPL-P_4SDC1,RPL-P_3SDC2,RPL-P_2SDC3,RPL-S_ 5SGC1,RPL-S_4SDC1,RPL-S_4SDC2,RPL-S_3SDC1,RPL-S_2SDC1,RPL-S_2SDC2,RPL-S_2SDC3,RPL-S_2SDC4,ADL_SBGA_5GC,LNL_M_IFWI_PSS</t>
  </si>
  <si>
    <t>Verify System Login using Finger print Sensor (FPS) and IR Camera</t>
  </si>
  <si>
    <t>CSS-IVE-132595</t>
  </si>
  <si>
    <t>ADL-S_ADP-S_SODIMM_DDR5_1DPC_Alpha,CNL_H82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t>
  </si>
  <si>
    <t>CSI2 MIPI,FPS/iFPS,VTIO</t>
  </si>
  <si>
    <t>2201675878
RKL FR:1209949348, 1209949352,</t>
  </si>
  <si>
    <t>User should be able to successfully login using FPS and IR camera as well </t>
  </si>
  <si>
    <t>Intention of the test case to validate system Login using Finger print Sensor (FPS) and IR camera</t>
  </si>
  <si>
    <t>OBC-CFL-PCH-SPI-Sensors-FPS,OBC-ICL-PCH-SPI-Sensors-FPS,IFWI_TEST_SUITE,ADL/RKL/JSL,Delta_IFWI_BIOS,MTL_Test_Suite,IFWI_SYNC,IFWI_FOC_BAT,ADL_N_IFWI,IFWI_COMMON_PREOS,RPL_S_MASTER,RPL-S_3SDC1,ADLMLP4x,ADL-P_5SGC1,ADL-M_5SGC1,ADL-P_3SDC4</t>
  </si>
  <si>
    <t>Verify system flashed IFWI image should not have any memory holes on SPINOR</t>
  </si>
  <si>
    <t>fw.ifwi.others</t>
  </si>
  <si>
    <t>CSS-IVE-132596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</si>
  <si>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</si>
  <si>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SPI bus,SPI Flash Layout</t>
  </si>
  <si>
    <t>Scenario derived from HSD -&gt; 1604232913</t>
  </si>
  <si>
    <t>Should be able to flash system with both 1x16MB and 1x32MB IFWI images on 32MB SPINOR and there should be no memory holes in SPINOR.</t>
  </si>
  <si>
    <t>Intention of testcase is to check system flashed IFWI image should not have any memory holes on SPINOR</t>
  </si>
  <si>
    <t>ICL-ArchReview-PostSi,UDL2.0_ATMS2.0,TGL_ERB_PO,OBC-CNL-PCH-SystemFlash-IFWI,OBC-CFL-PCH-SystemFlash-IFWI,OBC-ICL-PCH-Flash-System,OBC-TGL-PCH-Flash-System,IFWI_TEST_SUITE,ADL,MTL/RKL/JSL,MTL_Test_Suite,IFWI_SYNC,ADL,MTL_SBGA_5GC,ADL,MTL_N_IFWIIFWI_COVERAGE_DELTA,RPLSGC1,RPLSGC2,ADL,MTLMLP4x,RPL-Px_5SGC1,RPL-Px_3SDC1,RPL-S_ 5SGC1,RPL-S_4SDC1,RPL-S_4SDC2,RPL-S_3SDC1,RPL-S_2SDC1,RPL-S_2SDC2,RPL-S_2SDC3,RPL-S_2SDC4,MTL_IFWI_BAT,RPL-P_5SGC1,RPL-P_5SGC2,RPL-P_4SDC1,RPL-P_3SDC2,RPL-P_2SDC3,ADL,MTL_SBGA_3SDC1,ADL-S_Post-Si_In_Production</t>
  </si>
  <si>
    <t>Verify the dTPM initialization after flashing Release IFWI</t>
  </si>
  <si>
    <t>bhiman1x</t>
  </si>
  <si>
    <t>CSS-IVE-132598</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</si>
  <si>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</si>
  <si>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TPM2.0</t>
  </si>
  <si>
    <t>BC-RQTBCTL-860</t>
  </si>
  <si>
    <t>dTPM initialization should happen after flashing IFWI</t>
  </si>
  <si>
    <t>This test is to Verify the dTPM initialization after flashing IFWI</t>
  </si>
  <si>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
,LNL_M_IFWI_PSS,RPL_Px_PO_P3,RPL_SBGA_IFWI_PO_Phase3,MTL_IFWI_CBV_CSME</t>
  </si>
  <si>
    <t>Verify crash dump and crash logging</t>
  </si>
  <si>
    <t>CSS-IVE-132632</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</si>
  <si>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</si>
  <si>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</si>
  <si>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RKL:1209949026</t>
  </si>
  <si>
    <t>Able to capture crash dump and crashlog</t>
  </si>
  <si>
    <t>To capture crash dump</t>
  </si>
  <si>
    <t>IFWI_TEST_SUITE,RPL-P_5SGC1,RPL-P_5SGC2,RPL-P_4SDC1,RPL-P_3SDC2,RPL-P_2SDC3,RKL_Native_PO,RKL_Xcomp_PO,Phase_2,ADL/RKL/JSL,CML_H_ADP_S_PO,COMMON_QRC_BAT,MTL_Test_Suite,IFWI_SYNC,ADL_SBGA_5GC,ADL_N_IFWI,IFWI_COMMON_PREOS,ADLMLP4x,ADL-P_5SGC1,ADL-P_5SGC2,RPL_S_MASTER,RPL-S_2SDC4,ADL-M_5SGC1,RPL-Px_5SGC1,RPL-Px_3SDC1,ADL_SBGA_3SDC1,</t>
  </si>
  <si>
    <t>Verify "Wake on Voice" functionality when System in SLP_S0 state using DMIC</t>
  </si>
  <si>
    <t>bios.pch,fw.ifwi.pchc,fw.ifwi.pmc</t>
  </si>
  <si>
    <t>CSS-IVE-132651</t>
  </si>
  <si>
    <t>ADL-S_ADP-S_SODIMM_DDR5_1DPC_Alpha,AML_5W_Y22_ROW_PV,ADL-S_ADP-S_UDIMM_DDR5_1DPC_PreAlpha,AML_7W_Y22_KC_PV,AMLR_Y42_PV_RS6,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JSLP_POR_20H1_Alpha,JSLP_POR_20H1_PowerOn,JSLP_POR_20H1_PreAlpha,JSLP_POR_20H2_Beta,JSLP_POR_20H2_PV,JSLP_PSS_1.1_19H1_REV2,JSLP_TestChip_19H1_PowerOn,JSLP_TestChip_19H1_PreAlpha,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1.1,TGL_U42_RS4_PV,TGL_Y42_RS4_PV,TGL_Z0_(TGPLP-A0)_RS4_PPOExit,WHL_U42_Corp_PV,WHL_U42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</si>
  <si>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codecs,GNA</t>
  </si>
  <si>
    <t>TGL HSD ES ID:220194355
JSLP: 1604590069
RKL FR: 1209949445
ADL FR:1604590075, 1604590069</t>
  </si>
  <si>
    <t>Intel WoV (Wake on Voice) with SLP_S0 works correctly</t>
  </si>
  <si>
    <t>bios.lunarlake,bios.raptorlake,ifwi.alderlake,ifwi.jasperlake,ifwi.meteorlake,ifwi.raptorlake,ifwi.rocketlake</t>
  </si>
  <si>
    <t>Verify 'Wake on Voice' functionality when System in SLP_S0 state using DMIC</t>
  </si>
  <si>
    <t>rkl_cml_s62,RKL_Native_PO,RKL_Xcomp_PO,IFWI_TEST_SUITE,ADL/RKL/JSL,Phase_3,MTL_Test_Suite,IFWI_SYNC,IFWI_FOC_BAT,ADL_N_IFWI,RPL_S_MASTER,IFWI_COMMON_PREOS,ADLMLP4x,ADL-P_5SGC1,ADL-P_5SGC2,ADL-M_5SGC1,ADL-M_3SDC1,ADL-M_3SDC2,RPL-Px_5SGC1,RPL-Px_4SDC1,RPL-P_5SGC1,RPL-P_4SDC1,RPL-P_3SDC2,RPL-P_2SDC4,RPL-S_ 5SGC1,RPL-S_4SDC1,RPL-S_3SDC2,RPL-S_3SDC1,RPL-S_2SDC1,RPL-S_2SDC2,RPL-S_2SDC3,RPL_S_PO_P3,ADL_SBGA_5GC,ADL_SBGA_3DC1,ADL_SBGA_3DC2,ADL_SBGA_3DC3,ADL_SBGA_3DC4,RPL-SBGA_5SC,RPL-SBGA_3SC1,ADL-M_5SGC1,ADL-M_3SDC1,ADL-M_3SDC2,ADL-M_2SDC1,ADL-M_2SDC2,RPL-P_3SDC3,RPL-P_PNP_GC,RPL-S_2SDC7,ADL_SBGA_3SDC1,MTL-M_5SGC1,MTL-M_4SDC1,MTL-M_4SDC2,MTL-M_3SDC3,RPL_SBGA_PO_P3</t>
  </si>
  <si>
    <t>Verify the basic boot flow with BIOS GUARD enabled</t>
  </si>
  <si>
    <t>CSS-IVE-132654</t>
  </si>
  <si>
    <t>Platform Protection and SysFW Security</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</si>
  <si>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</si>
  <si>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</si>
  <si>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</si>
  <si>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</si>
  <si>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ifwi.alderlake,ifwi.meteorlake,ifwi.rocketlake</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</si>
  <si>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</si>
  <si>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
,RPL_Px_PO_P3,ADL-S_Post-Si_In_Production,RPL_SBGA_IFWI_PO_Phase3</t>
  </si>
  <si>
    <t>Validate Type-C USB3.2 gen2 host mode functionality on hot insert and removal over Type-C port</t>
  </si>
  <si>
    <t>CSS-IVE-132657</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</si>
  <si>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</si>
  <si>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</si>
  <si>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:2203201383,2203202518,2203203016,2203202802,2203202480,2201966228
ADL: 2205445428,2205443393 , 2206545068</t>
  </si>
  <si>
    <t>This test is to Verify Type-C USB3.2 gen2 host mode functionality on hot insert and removal over Type-C port</t>
  </si>
  <si>
    <t>RKL_Native_PO,IFWI_TEST_SUITE,ADL/RKL/JSL,CML_H_ADP_S_PO,Phase_3,MTL_Test_Suite,MTL_PSS_0.8IFWI_SYNC,ADLMLP4x,IFWI_FOC_BAT,ADL_N_IFWI,IFWI_COVERAGE_DELTA,RPLSGC1,RPLSGC2,ADL-P_5SGC1,ADL-P_5SGC2,ADL-M_5SGC1,ADL-M_4SDC1,ADL-M_3SDC1,ADL-M_3SDC2,ADL-M_3SDC3,ADL-P_4SDC1,ADL-P_3SDC3,ADL-P_2SDC1,ADL-P_2SDC2,RPL-Px_5SGC1,RPL-Px_3SDC1,RPL-P_5SGC1,RPL-P_5SGC2,RPL-P_4SDC1,RPL-P_3SDC2,RPL-P_2SDC3,RPL-S_ 5SGC1,RPL-S_4SDC1,RPL-S_4SDC2,RPL-S_3SDC1,RPL-S_2SDC1,RPL-S_2SDC2,RPL-S_2SDC3,RPL-S_2SDC4,RPL_S_MASTER,RPL_S_IFWI_PO_Phase2,ADL_SBGA_5GC,RPL-S_3SDC2,RPL-S_2SDC7,LNL_M_IFWI_PSS,RPL_Px_PO_P2,MTL_IFWI_QAC,MTL_IFWI_IAC_IOM,MTL_IFWI_IAC_SPHY,RPL_SBGA_IFWI_PO_Phase2,MTL_IFWI_CBV_TBT,MTL_IFWI_CBV_EC,MTL_IFWI_CBV_SPHY,MTL_IFWI_CBV_IOM</t>
  </si>
  <si>
    <t>Validate Type-C USB3.2 gen1 Host Mode functionality on hot insert and removal over Type-C port</t>
  </si>
  <si>
    <t>CSS-IVE-132658</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</si>
  <si>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</si>
  <si>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LKF PRD Coverage: BC-RQTBCLF-468
TGL Coverage : 1209950986, 1209951124
ICL Coverage : IceLake-UCIS-1757, IceLake-UCIS-1758
RKL Coverage ID :2203201383,2203202518,2203203016,2203202802,2203202480,2201966228
ADL: 2205445428,2205443393 , 2206545068 , 2208174490</t>
  </si>
  <si>
    <t>This test is to validate Type-C USB3.2 gen1 functionality on hot insert and removal over Type-C port</t>
  </si>
  <si>
    <t>RKL_Native_PO,IFWI_TEST_SUITE,ADL/RKL/JSL,CML_H_ADP_S_PO,Phase_3,MTL_Test_Suite,IFWI_SYNC,ADLMLP4x,IFWI_FOC_BAT,ADL_N_IFWI,IFWI_COMMON_PREOS,ADL-P_5SGC1,ADL-P_5SGC2,RPL_S_MASTER,ADL-M_5SGC1,ADL-M_4SDC1,ADL-M_3SDC1,ADL-M_3SDC2,ADL-M_3SDC3,ADL-P_4SDC1,ADL-P_3SDC3,RPL-Px_5SGC1,RPL-Px_3SDC1,RPL-P_5SGC1,RPL-P_5SGC2,RPL-P_4SDC1,RPL-P_3SDC2,RPL-P_2SDC3,RPL-S_ 5SGC1,RPL-S_4SDC1,RPL-S_4SDC2,RPL-S_3SDC1,RPL-S_2SDC1,RPL-S_2SDC2,RPL-S_2SDC3,RPL-S_2SDC4,ADL_SBGA_5GC</t>
  </si>
  <si>
    <t>Verify CPU switches between all P-states</t>
  </si>
  <si>
    <t>CSS-IVE-132668</t>
  </si>
  <si>
    <t>ADL-S_ADP-S_SODIMM_DDR5_1DPC_Alpha,AML_5W_Y22_ROW_PV,ADL-S_ADP-S_UDIMM_DDR5_1DPC_PreAlpha,AML_7W_Y22_KC_PV,AMLR_Y42_Corp_RS6_PV,AMLR_Y42_PV_RS6,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</si>
  <si>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HWP-Speedshift,P-States</t>
  </si>
  <si>
    <t>BC-RQTBC-2669
LKF: IceLake-UCIS-1826,4_335-TSTRN-5228 , BC-RQTBCLF-395
ICL: BC-RQTBC-13484,BC-RQTBC-15324
TGL: BC-RQTBCTL-639  BC-RQTBCTL-514
JSL: BC-RQTBC-16724,4_335-UCIS-2480 , 1607196252 , 2202553253 , 2202553178
RKL: 2206776645 , 2203201652,1209950279
BC-RQTBC-13128</t>
  </si>
  <si>
    <t>CPU should run with all supported P-states frequency's 
 </t>
  </si>
  <si>
    <t>TAT</t>
  </si>
  <si>
    <t>Intention of the testcase is to verify CPU switches between all P-states</t>
  </si>
  <si>
    <t>RKL_S_PO_Phase3_IFWI,RKL_POE,RKL_U_PO_Phase3_IFWI,IFWI_TEST_SUITE,RKL_Native_PO,RKL_Xcomp_PO,ADL/RKL/JSL,Delta_IFWI_BIOS,ADL_Arch_Phase_!,Phase_3,MTL_Test_Suite,MTL_PSS_0.8IFWI_SYNC,ADL_M_PO_Phase3,IFWI_FOC_BAT,ADL_N_IFWI,IFWI_COMMON_PREOS,ADLMLP4x,ADL-P_5SGC1,ADL-P_5SGC2,RPL_S_MASTER,ADL-M_5SGC1,ADL-M_4SDC1,ADL-M_3SDC1,ADL-M_3SDC2,ADL-M_3SDC3,ADL-M_2SDC1,ADL-P_4SDC1,ADL-P_4SDC2,ADL-P_3SDC1,ADL-P_3SDC2,ADL-P_3SDC3,ADL-P_3SDC4,ADL-P_2SDC1,ADL-P_2SDC2,ADL-P_2SDC3,ADL-P_2SDC4,ADL-P_2SDC5,ADL-P_2SDC6_OC,ADL-P_3SDC5,MTL_S_IFWI_PSS_0.5,ADL_SBGA_5GC,ADL_SBGA_3SDC1,MTL_PSS_1.0_BLOCK,MTL_IFWI_PSS_BLOCK</t>
  </si>
  <si>
    <t>Verify OS debug support using Windbg via native serial UART</t>
  </si>
  <si>
    <t>CSS-IVE-132672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</si>
  <si>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</si>
  <si>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COM,debug interfaces,Serial,TBT_PD_EC_NA,UART</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</si>
  <si>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2203202702,1209948981
JSLP:1305899508,2203202702
ADL: 1305899508</t>
  </si>
  <si>
    <t>Windbg debugging over serial port should function without any issue</t>
  </si>
  <si>
    <t>This test case to Verify OS debug support using Windbg via native serial UART</t>
  </si>
  <si>
    <t>RKL_S_PO_Phase2_IFWI,ADL_PSS_1.0,IFWI_TEST_SUITE,RPL-P_5SGC1,RPL-P_5SGC2,RPL-P_4SDC1,RPL-P_3SDC2,RPL-P_2SDC3,RKL_Native_PO,RKL_Xcomp_PO,Phase_2,ADL/RKL/JSL,CML_H_ADP_S_PO,COMMON_QRC_BAT,MTL_Test_Suite,MTL_PSS_0.8IFWI_SYNC,ADL_SBGA_5GC,ADL_N_IFWI,IFWI_COMMON_PREOS,ADLMLP4x,ADL-P_5SGC1,ADL-P_5SGC2,RPL_S_MASTER,RPL-S_2SDC4,ADL-M_5SGC1,RPL-Px_5SGC1,RPL-Px_3SDC1,ADL_SBGA_3SDC1,LNL_M_IFWI_PSS</t>
  </si>
  <si>
    <t>Validate concurrent support of Windbg and DbC debug trace over same Type-C port</t>
  </si>
  <si>
    <t>CSS-IVE-132722</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</si>
  <si>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</si>
  <si>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</si>
  <si>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RKL:1209949069
ADL:
1305899505
1305899518</t>
  </si>
  <si>
    <t>Windbg debugging and DbC connect should work concurrently without any issue </t>
  </si>
  <si>
    <t>This test is to validate concurrent support of Windbg and DbC debug trace over same Type-C port</t>
  </si>
  <si>
    <t>IFWI_TEST_SUITE,RPL-P_5SGC1,RPL-P_5SGC2,RPL-P_4SDC1,RPL-P_3SDC2,RPL-P_2SDC3,ADL/RKL/JSL,MTL_Test_Suite,MTL_PSS_1.0IFWI_SYNC,ADL_SBGA_5GC,IFWI_FOC_BAT,ADL_N_IFWI,IFWI_FOC_BAT_EXT,IFWI_COMMON_PREOS,ADLMLP4x,ADL-P_5SGC1,ADL-P_5SGC2,RPL_S_MASTER,RPL-S_2SDC4,ADL-M_5SGC1,ADL-M_4SDC1,ADL-M_3SDC1,ADL-M_3SDC2,ADL-M_3SDC3,RPL-Px_5SGC1,RPL-Px_3SDC1,MTL_PSS_1.0_BLOCK,MTL_IFWI_PSS_BLOCK,ADL_SBGA_3SDC1</t>
  </si>
  <si>
    <t>Validate concurrent support of Windbg and DbC debug trace over same Type-A port</t>
  </si>
  <si>
    <t>CSS-IVE-132724</t>
  </si>
  <si>
    <t>IceLake-UCIS-987
LKF-UCIS-4_335-UCIS-2923,4_335-UCIS-2082
LKF FR: LKF: 4_335-FR-17265,MLKF FR:4_335-FR-17272
4_335-FR-1642
4_335-FR-17263
4_335-FR-17221
4_335-FR-17331
RKL:209948914
ADL:1305899505
1305899518</t>
  </si>
  <si>
    <t>This test is to validate concurrent support of Windbg and DbC debug trace over same Type-A port</t>
  </si>
  <si>
    <t>IFWI_TEST_SUITE,RPL-P_5SGC1,RPL-P_5SGC2,RPL-P_4SDC1,RPL-P_3SDC2,RPL-P_2SDC3,ADL/RKL/JSL,Delta_IFWI_BIOS,MTL_Test_Suite,IFWI_SYNC,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t>
  </si>
  <si>
    <t>Verify system can be shutdown from OS start Menu</t>
  </si>
  <si>
    <t>CSS-IVE-132745</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</si>
  <si>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</si>
  <si>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GLK boot Check list .xlsx
LKF:IceLake-UCIS-1484,4_335-UCIS-3260
TGL:IceLake-UCIS-1811
TGL: FR- 1209574564(IceLake-FR-30573),1405574810,1405574809
JSL:4_335-UCIS-1530 , 2202553195
RKL: 2206776651 , 2206973283, 2206874065 ,2206973293, 2206874076 , 1405574818,1209951634
ADL: 2205168210,2205166859,2202553195</t>
  </si>
  <si>
    <t>System should be able to Shutdown(S5) via OS start menu  System should power up to OS without any issues post shutting down from OS No hung, BSOD, Display blankout ,corruption should be seen</t>
  </si>
  <si>
    <t>Intention of the testcase is to verify system can be shutdown from OS start Menu Scenario also verifies system powers up to OS properly post shutting down from OS</t>
  </si>
  <si>
    <t>RKL_S_PO_Phase2_IFWI,RKL_U_PO_Phase2_IFWI,ADL_PSS_1.0,COMMON_QRC_BAT,ADL_PO,ADL_Arch_Phase_!,MTL_PSS_0.5,MTL_Test_Suite,IFWI_SYNC,RPL_S_PSS_BASE,ADL_N_IFWI,IFWI_TEST_SUITE,IFWI_COMMON_PREOS,ADLMLP4x,ADL-P_5SGC1,ADL-P_5SGC2,RPL_S_MASTER,ADL-M_5SGC1,ADL_SBGA_5GC,ADL_SBGA_3SDC1,LNL_M_IFWI_PSS,ADL-S_Post-Si_In_Production,MTL-M/P_Pre-Si_In_Production</t>
  </si>
  <si>
    <t>Verify system restart via OS Start Menu</t>
  </si>
  <si>
    <t>CSS-IVE-132772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</si>
  <si>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</si>
  <si>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GLK boot Check list .xlsx
ICL Req:BC-RQTBC-15317
TGL:FR-1405574773 (IceLake-FR-37185)
LKF:4_335-UCIS-3262
RKL: 2206973283, 2206874065 , 2206973293, 2206874076 , 1405574818
JSL: 2205193100
ADL: 2205193100</t>
  </si>
  <si>
    <t>System should be able to Restart using OS start Menu and should be stable post rebooting No hung, BSOD, Display blankout ,corruption should be seen</t>
  </si>
  <si>
    <t>Intention of the testcase is to verify system restart via OS Start Menu System should be successfully restarted via OS Start menu without any hangs/BSODs</t>
  </si>
  <si>
    <t>RKL_S_PO_Phase2_IFWI,RKL_U_PO_Phase2_IFWI,ADL_PSS_1.0,COMMON_QRC_BAT,ADL_Arch_Phase_!,MTL_Test_Suite,IFWI_SYNC,RPL_S_PSS_BASE,ADL_N_IFWI,IFWI_TEST_SUITE,IFWI_COMMON_PREOS,ADLMLP4x,ADL-P_5SGC1,ADL-P_5SGC2,RPL_S_MASTER,ADL-M_5SGC1,ADL_SBGA_5GC,ADL_SBGA_3SDC1,ADL-S_Post-Si_In_Production</t>
  </si>
  <si>
    <t>Verify system enters Sleep (S3) using  OS start Menu</t>
  </si>
  <si>
    <t>CSS-IVE-132802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</si>
  <si>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</si>
  <si>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GLK boot Check list .xlsx
TGL: FR-1405574806(IceLake-FR-34217),220662934
RKL: 2206972879, 2206874083
JSL: 2202553186
ADL: 2205168301</t>
  </si>
  <si>
    <t>System should be able to enter Sleep(S3) using OS start MenuNo hung, BSOD, Display blankout corruption should be seen</t>
  </si>
  <si>
    <t>Verify system enters Sleep (S3) using OS start Menu</t>
  </si>
  <si>
    <t>RKL_S_PO_Phase2_IFWI,RKL_U_PO_Phase2_IFWI,ADL_PSS_1.0,ADL_PO,ADL_Arch_Phase_!,MTL_Test_Suite,IFWI_TEST_SUITE,MTL_PSS_0.8IFWI_SYNC,ADL_SBGA_5GC,ADL_SBGA_3SDC1,RPL_S_PSS_BASE,ADL_N_IFWI,IFWI_COMMON_PREOS,ADLMLP4x,ADL-P_5SGC2,RPL_S_MASTER,MTL_S_IFWI_PSS_0.5,LNL_M_IFWI_PSS,ADL-S_Post-Si_In_Production,MTL-M/P_Pre-Si_In_Production</t>
  </si>
  <si>
    <t>ISH Sensor Functionality - Hall effect Sensor</t>
  </si>
  <si>
    <t>CSS-IVE-132807</t>
  </si>
  <si>
    <t>RKL FR:1209949825
MTL FR::1408878546</t>
  </si>
  <si>
    <t>Hall effect Sensor should be functional</t>
  </si>
  <si>
    <t>Intention of the testcase is to verify Gsensor functionality</t>
  </si>
  <si>
    <t>rkl_cml_s62,RKL_U_PO_Phase3_IFWI,COMMON_QRC_BAT,MTL_Test_Suite,IFWI_SYNC,IFWI_FOC_BAT,ADL_N_IFWI,IFWI_TEST_SUITE,IFWI_COVERAGE_DELTA,MTL_HFPGA_IFWI,ADLMLP4x,RPL-P_5SGC1,RPL-P_5SGC2,RPL_S_MASTER,RPL-S_3SDC2,MTL_IFWI_BAT,ADL_M_TS,ADL_SBGA_5GC,ERB,ADL-M_2SDC1,ADL_SBGA_3SDC1,MTL-M_4SDC2,MTL_IFWI_CBV_ISH</t>
  </si>
  <si>
    <t>Verify charging during pre and post S5 cycle</t>
  </si>
  <si>
    <t>CSS-IVE-132845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</si>
  <si>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</si>
  <si>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Charging modes,Legacy Charging (S0/S3/S5),Real Battery Management,S-states,USB PD,USB-TypeC</t>
  </si>
  <si>
    <t>BC-RQTBC-2820
Use case ID: IceLake-UCIS-719
4_335-UCIS-2531
BC-RQTBC-16768</t>
  </si>
  <si>
    <t>SUT should get continue charging pre and post cycle</t>
  </si>
  <si>
    <t>Intention of the testcase is to verify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</si>
  <si>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M_3SDC2,ADL_SBGA_5GC</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</si>
  <si>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</si>
  <si>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</si>
  <si>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</si>
  <si>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</si>
  <si>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</si>
  <si>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</si>
  <si>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</si>
  <si>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t>
  </si>
  <si>
    <t>Verify Audio play back on 3.5mm-Jack-Headset (via Soundwire)</t>
  </si>
  <si>
    <t>CSS-IVE-132917</t>
  </si>
  <si>
    <t>ADL-S_ADP-S_SODIMM_DDR5_1DPC_Alpha,ADL-S_ADP-S_UDIMM_DDR5_1DPC_PreAlpha,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owerOn,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</si>
  <si>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t>
  </si>
  <si>
    <t>BC-RQTBC-8504
BC-RQTBC-14193
IceLake-UCIS-349
IceLake-UCIS-720
TGL HSD ES ID:220194376
TGL HSD ES ID:220195239
4_335-UCIS-2409
BC-RQTBC-16198
ADL: 1604590079
RKL : 1209950234</t>
  </si>
  <si>
    <t>Soundwire BIOS option should be set and read successfully &amp; verify audio play back over on 3.5MM Jack headset.</t>
  </si>
  <si>
    <t>Audio play back should be fine over headset with Soundwire option in BIOS</t>
  </si>
  <si>
    <t>RKL_S_PO_Phase3_IFWI,RKL_POE,RKL_U_PO_Phase3_IFWI,IFWI_TEST_SUITE,RKL_Native_PO,RKL_Xcomp_PO,ADL/RKL/JSL,CML_H_ADP_S_PO,COMMON_QRC_BAT,Delta_IFWI_BIOS,Phase_3,MTL_Test_Suite,IFWI_SYNC,ADL_N_IFWI,RPL_S_MASTERIFWI_COVERAGE_DELTA,ADL-P_5SGC1,ADL-M_3SDC1,ADL-M_2SDC2,ADL-P_4SDC2,ADL-P_3SDC3,ADL-P_2SDC4,MTL_S_IFWI_PSS_0.8,RPL-P_4SDC1,RPL-P_3SDC2,RPL-P_3SDC3,RPL-P_2SDC4,RPL-S_3SDC1,RPL-S_2SDC3,RPL_S_IFWI_PO_Phase3,MTL_IFWI_BAT,ADL_SBGA_3DC, ,ADL_SBGA_3DC2,RPL-S_3SDC2,ADL_N_4SDC1, ADL_N_2SDC1,ADL_SBGA_3SDC1,ADL_SBGA_3DC4,RPL_Px_PO_P3,MTL-M_2SDC4,MTL-M_2SDC5,MTL-M_2SDC6,RPL_SBGA_IFWI_PO_Phase3,
MTL_IFWI_CBV_ACE FW</t>
  </si>
  <si>
    <t>Verify PCH /CSE/CPU bootstall unlock via USB2DbC</t>
  </si>
  <si>
    <t>CSS-IVE-132945</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</si>
  <si>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</si>
  <si>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interfaces,NPK,TBT_PD_EC_NA</t>
  </si>
  <si>
    <t>ADL:1305899491</t>
  </si>
  <si>
    <t> PCH bootstall, CSE bootstall, CPU bootstall can be enabled via BSSB</t>
  </si>
  <si>
    <t>This test case is to verify that PCH bootstall, CSE bootstall, CPU bootstall can be enabled via USB2DBC</t>
  </si>
  <si>
    <t>IFWI_TEST_SUITE,RPL-P_5SGC1,RPL-P_5SGC2,RPL-P_4SDC1,RPL-P_3SDC2,RPL-P_2SDC3,ADL/RKL/JSL,IFWI_NEW,MTL_Test_Suite,IFWI_SYNC,ADL_SBGA_5GC,ADL_N_IFWI,IFWI_COMMON_PREOS,ADLMLP4x,ADL-P_5SGC1,ADL-P_5SGC2,ADL-M_5SGC1,ADL_SBGA_3SDC1</t>
  </si>
  <si>
    <t>Validate digital offload audio functionality over Type-C port post S0i3 cycle</t>
  </si>
  <si>
    <t>CSS-IVE-132970</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</si>
  <si>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</si>
  <si>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audio codecs,USB-TypeC</t>
  </si>
  <si>
    <t>ADL FR: 2202559290</t>
  </si>
  <si>
    <t>This Test case to check digital offload audio streaming functionality over Type-C port</t>
  </si>
  <si>
    <t>IFWI_TEST_SUITE,ADL/RKL/JSL,Delta_IFWI_BIOS,MTL_Test_Suite,IFWI_SYNC,IFWI_FOC_BAT,ADL_N_IFWIIFWI_COVERAGE_DELTA,ADLMLP4x,ADL-P_5SGC1,ADL-P_5SGC2,ADL-M_5SGC1,ADL-M_3SDC1,ADL-M_3SDC2,ADL-M_3SDC2,RPL-Px_5SGC1,RPL-Px_4SDC1,RPL-P_5SGC1,RPL-P_4SDC1,RPL-P_3SDC2,RPL-P_2SDC4,RPL-S_ 5SGC1,RPL-S_4SDC1,RPL-S_3SDC2,RPL-S_3SDC1,RPL-S_2SDC1,RPL-S_2SDC2,RPL-S_2SDC3,ADL_SBGA_5GC,ADL_SBGA_3DC1,ADL_SBGA_3DC2,ADL_SBGA_3DC3,ADL_SBGA_3DC4,ADL-M_5SGC1,ADL-M_3SDC1,ADL-M_3SDC2,ADL-M_2SDC1,ADL-M_2SDC2,RPL-P_3SDC3,RPL-P_PNP_GC,RPL-S_2SDC7,ADL_SBGA_3SDC1,MTL_IFWI_IAC_IOM,
MTL_IFWI_CBV_ACE FW,MTL_IFWI_CBV_TBT,MTL_IFWI_CBV_EC,MTL_IFWI_CBV_IOM,MTL IFWI_Payload_Platform-Val</t>
  </si>
  <si>
    <t>Verify System trace via 2-Wire BSSB interface</t>
  </si>
  <si>
    <t>CSS-IVE-132996</t>
  </si>
  <si>
    <t>ADL-S_ADP-S_SODIMM_DDR5_1DPC_Alpha,ADL-S_ADP-S_UDIMM_DDR5_1DPC_PreAlpha,JSLP_POR_20H1_Alpha,JSLP_POR_20H1_PreAlpha,JSLP_POR_20H2_Beta,JSLP_POR_20H2_PV,JSLP_TestChip_19H1_PowerOn,JSLP_TestChip_19H1_PreAlpha,LKF_B0_RS4_Beta,LKF_B0_RS4_PO,LKF_B0_RS4_PV ,LKF_Bx_ROW_19H1_Alpha,LKF_Bx_ROW_19H2_Beta,LKF_Bx_ROW_19H2_PV,LKF_Bx_ROW_20H1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</si>
  <si>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interfaces,NPK,USB/XHCI ports,USB3.0</t>
  </si>
  <si>
    <t>ADL:1305899501</t>
  </si>
  <si>
    <t>Route traces through BSSB should be successfully establish over usb port and able to capture system trace log without any issue</t>
  </si>
  <si>
    <t>This Test Cases is to verify system supports Debug Trace log capture -  Route traces to BSSB</t>
  </si>
  <si>
    <t>IFWI_TEST_SUITE,RPL-P_5SGC1,RPL-P_5SGC2,RPL-P_4SDC1,RPL-P_3SDC2,RPL-P_2SDC3,ADL/RKL/JSL,COMMON_QRC_BAT,MTL_Test_Suite,IFWI_SYNC,ADL_SBGA_5GC,ADL_N_IFWI,IFWI_COMMON_PREOS,ADLMLP4x,ADL-P_5SGC1,ADL-P_5SGC2,ADL-M_5SGC1,ADL_SBGA_3SDC1</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</si>
  <si>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</si>
  <si>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</si>
  <si>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</si>
  <si>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</si>
  <si>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</si>
  <si>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</si>
  <si>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</si>
  <si>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
,LNL_M_IFWI_PSS,RPL_Px_PO_P3,RPL_SBGA_IFWI_PO_Phase3,MTL_IFWI_CBV_PMC,MTL_IFWI_CBV_CSME</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</si>
  <si>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</si>
  <si>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</si>
  <si>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</si>
  <si>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</si>
  <si>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</si>
  <si>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</si>
  <si>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Negative</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</si>
  <si>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</si>
  <si>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</si>
  <si>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
,LNL_M_IFWI_PSS,ADL-S_Post-Si_In_Production</t>
  </si>
  <si>
    <t>Verifying Speaker/ Audio jack detection and audio switching from Inbuilt speakers to Headphones and vice versa</t>
  </si>
  <si>
    <t>CSS-IVE-132926</t>
  </si>
  <si>
    <t>ADL-S_ADP-S_SODIMM_DDR5_1DPC_Alpha,AML_5W_Y22_ROW_PV,AMLR_Y42_PV_RS6,CFL_H62_RS3_PV,CFL_H62_RS4_PV,CFL_H62_RS5_PV,CFL_H62_uSFF_KC_RS4_PV,CFL_H82_RS5_PV,CFL_H82_RS6_PV,CFL_KBPH_S62_RS3_PV,CFL_KBPH_S82_RS6_PV ,CFL_S62_RS4_PV,CFL_S62_RS5_PV,CFL_S82_RS5_PV,CFL_S82_RS6_PV,CFL_U43e_LP3_KC_PV,CFL_U43e_PV,CNL_H82_PV,CNL_U22_PV,CNL_Y22_PV,ICL_HFPGA_RS1_PSS_0.8P,ICL_HFPGA_RS1_PSS_1.0C,ICL_HFPGA_RS1_PSS_1.0P,ICL_HFPGA_RS2_PSS_1.1,ICL_U42_RS6_PV,JSLP_POR_20H1_Alpha,JSLP_POR_20H1_PowerOn,JSLP_POR_20H1_PreAlpha,JSLP_POR_20H2_Beta,JSLP_POR_20H2_PV,JSLP_TestChip_19H1_PreAlpha,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</si>
  <si>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BC-RQTBC-8807
BC-RQTBC-14208
IceLake-UCIS-2782(Rev 2.3)
4_335-UCIS-1636
4_335-UCIS-2048
BC-RQTBCLF-459
BC-RQTBCLF-680
BC-RQTBCTL-1107
RKL: 2203202726
JSLP: 2203201774
ADL: 1408256996
ADL FR:1604590077,1604590080</t>
  </si>
  <si>
    <t>Audio should be clear without any distortion.Hot Plug in and Out should not disturb the OS function.3.5 mm Jack Speaker volume controls should sync with SUT.Control switching between On board and 3.5 mm Jack speaker should work with out any issue.</t>
  </si>
  <si>
    <t>Verify the Audio test with inbuilt speaker and 3.5mm Jack. Audio switching from speakers to head set and vice versa</t>
  </si>
  <si>
    <t>IFWI_TEST_SUITE,ADL/RKL/JSL,MTL_Test_Suite,MTL_PSS_0.8IFWI_SYNC,IFWI_FOC_BAT,ADL_N_IFWI,IFWI_COMMON_PREOS,ADLMLP4x,ADL-P_5SGC1,ADL-P_5SGC2,RPL_S_MASTER,ADL-M_5SGC1,RPL-Px_5SGC1,RPL-Px_4SDC1,RPL-P_5SGC1,RPL-P_4SDC1,RPL-P_3SDC2,RPL-P_2SDC4,RPL-S_ 5SGC1,RPL-S_4SDC1,RPL-S_3SDC2,RPL-S_3SDC1,RPL-S_2SDC1,RPL-S_2SDC2,RPL-S_2SDC3,ADL_SBGA_5GC,ADL_SBGA_3DC1,ADL_SBGA_3DC2,ADL_SBGA_3DC3,ADL_SBGA_3DC4,ADL-M_5SGC1,ADL-M_3SDC1,ADL-M_3SDC2,ADL-M_2SDC1,ADL-M_2SDC2,RPL-P_3SDC3,RPL-P_PNP_GC,RPL-S_2SDC7,LNL_M_IFWI_PSS,ADL_SBGA_3SDC1</t>
  </si>
  <si>
    <t>Verify NVMe-SSD detection in Bios connected to M.2 Gen4 slot.</t>
  </si>
  <si>
    <t>CSS-IVE-133846</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</si>
  <si>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</si>
  <si>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M.2 PCIe Gen3x2 and Gen3x4 NVMe,M.2 PCIe Gen4,M.2 SATA,PCIe-Gen4</t>
  </si>
  <si>
    <t>PCIe Gen4 Coverage</t>
  </si>
  <si>
    <t>NVMe connected on the M.2 Gen4 slot should be detected.</t>
  </si>
  <si>
    <t>verify the NVMe detection on M.2 CPU PCIe Gen4 slot in BIOS </t>
  </si>
  <si>
    <t>IFWI_TEST_SUITE,ADL/RKL/JSL,COMMON_QRC_BAT,MTL_Test_Suite,MTL_PSS_0.8IFWI_SYNC,ADL_N_IFWI,IFWI_COMMON_PREOS,ADLMLP4x,ADL-P_5SGC1,ADL-P_5SGC2,RPL_S_MASTER,ADL-M_5SGC1,ADL-M_2SDC1,RPL-Px_5SGC1, ,RPL-Px_4SDC1,RPL-Px_3SDC2,RPL-P_5SGC1,RPL-P_3SDC2,RPL-S_2SDC4, ADL_SBGA_5GC,RPL-S_2SDC7,RPL-P_3SDC3,LNL_M_IFWI_PSS,MTL-M_5SGC1,MTL-M_4SDC2,MTL-M_2SDC6,MTL-M/P_Pre-Si_In_Production</t>
  </si>
  <si>
    <t>Verify SX cycles with NVMe connected to M.2 Gen4 slot</t>
  </si>
  <si>
    <t>CSS-IVE-133847</t>
  </si>
  <si>
    <t>SUT should be stable across SX cycles with M.2 NVMe-SSD connected over Gen4 M.2 slot</t>
  </si>
  <si>
    <t>Verify basic functionalities of NVMe connected over M.2 Gen4 slot</t>
  </si>
  <si>
    <t>IFWI_TEST_SUITE,RKL_Native_PO,ADL/RKL/JSL,Phase_3,MTL_Test_Suite,IFWI_SYNC,ADL_N_IFWI,IFWI_COMMON_PREOS,ADLMLP4x,ADL-P_5SGC1,ADL-P_5SGC2,RPL_S_MASTER,ADL-M_5SGC1,ADL-M_2SDC1,RPL-Px_5SGC1, ,RPL-Px_4SDC1,RPL-Px_3SDC2,,RPL-P_3SDC2,RPL-S_2SDC4, ADL_SBGA_5GC,RPL-S_2SDC7,RPL-P_3SDC3,MTL-M_5SGC1,MTL-M_4SDC2,MTL-M_2SDC6</t>
  </si>
  <si>
    <t>Verify NVMe-SSD detection in Bios connected to Add-on-card connected over M.2 Gen4 Slot</t>
  </si>
  <si>
    <t>CSS-IVE-133849</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</si>
  <si>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</si>
  <si>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NVMe connected to add-on-card connected over the M.2 Gen4 slot should be detected.</t>
  </si>
  <si>
    <t>verify the NVMe detection on add-on-card connected over M.2 CPU PCIe Gen4 slot in BIOS </t>
  </si>
  <si>
    <t>IFWI_TEST_SUITE,ADL/RKL/JSL,COMMON_QRC_BAT,MTL_Test_Suite,IFWI_SYNC,ADL_N_IFWIIFWI_COVERAGE_DELTA,RPLSGC1,RPLSGC2,ADLMLP4x,ADL-P_5SGC1,ADL-P_5SGC2,,RPL-P_3SDC2,RPL-S_2SDC4,RPL-S_ 5SGC1, RPL-S_4SDC1, RPL-S_4SDC2, RPL-S_2SDC2, RPL-S_2SDC3, ADL_SBGA_5GC,RPL-P_3SDC3,MTL-M_5SGC1,MTL-M_4SDC2,MTL-M_2SDC6,MTL_IFWI_CBV_SPHY</t>
  </si>
  <si>
    <t>Verify SX cycles with M.2 NVMe-SSD connected to Add-on-card connected over PCIe-X4 Slot</t>
  </si>
  <si>
    <t>CSS-IVE-133851</t>
  </si>
  <si>
    <t>SUT should be stable across SX cycles with M.2 NVMe-SSD connected to Add-on-card connected over PCIe-X4 Slot</t>
  </si>
  <si>
    <t>Verify basic functionalities of NVMe connected to add-on-card connected over M.2 Gen4 slot</t>
  </si>
  <si>
    <t>IFWI_TEST_SUITE,ADL/RKL/JSL,MTL_Test_Suite,IFWI_SYNC,ADL_N_IFWI,IFWI_COMMON_PREOS,ADL-P_5SGC1,ADL-P_5SGC2,RPL_S_MASTER,RPL-Px_5SGC1, ,RPL-Px_4SDC1,RPL-Px_3SDC2,,RPL-P_3SDC2,RPL-S_2SDC4, ADL_SBGA_5GC,RPL-P_3SDC3,MTL-M_5SGC1,MTL-M_4SDC2,MTL-M_2SDC6</t>
  </si>
  <si>
    <t>Verify Two NVMe-SSD"s detection in Bios when connected to M.2 Gen4 slots from CPU &amp; PCH.</t>
  </si>
  <si>
    <t>CSS-IVE-133854</t>
  </si>
  <si>
    <t>NVMe connected on the M.2 Gen4 slotS from CPU &amp; PCH should be detected.</t>
  </si>
  <si>
    <t>verify the NVMe detection on M.2 CPU &amp; PCH  PCIe Gen4 slots in BIOS </t>
  </si>
  <si>
    <t>IFWI_TEST_SUITE,ADL/RKL/JSL,MTL_Test_Suite,IFWI_SYNC,IFWI_COMMON_PREOS,ADLMLP4x,RPL_S_MASTER,ADL-P_2SDC5,RPL-P_5SGC1,RPL-P_3SDC2,RPL-S_2SDC4, ADL_SBGA_5GC,RPL-P_3SDC3,MTL-M_5SGC1,MTL-M_4SDC2,MTL-M_2SDC6</t>
  </si>
  <si>
    <t>Verify SX cycles with NVMe SSD"s connected to M.2 Gen4 slots from CPU &amp; PCH.</t>
  </si>
  <si>
    <t>CSS-IVE-133855</t>
  </si>
  <si>
    <t>Verify basic functionalities of NVMe connected over M.2 Gen4 slots from CPU &amp; PCH.</t>
  </si>
  <si>
    <t>IFWI_TEST_SUITE,RKL_Native_PO,ADL/RKL/JSL,Phase_3,MTL_Test_Suite,MTL_PSS_0.8IFWI_SYNC,IFWI_COMMON_PREOS,ADLMLP4x,RPL_S_MASTER,ADL-P_2SDC5,RPL-P_5SGC1,RPL-P_3SDC2,RPL-S_2SDC4,ADL_SBGA_5GC,MTL_PSS_1.0_BLOCK,MTL_IFWI_PSS_BLOCK,RPL-P_3SDC3,MTL-M_5SGC1,MTL-M_4SDC2,MTL-M_2SDC6</t>
  </si>
  <si>
    <t>Verify System memory using Windows Memory Diagnostics tool (Standard)</t>
  </si>
  <si>
    <t>CSS-IVE-135399</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</si>
  <si>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</si>
  <si>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BC-RQTBC-16675</t>
  </si>
  <si>
    <t>Should be able to run and verify Memory Diagnostic Test in Basic mode with the given pass count, without any issues.</t>
  </si>
  <si>
    <t>System Memory is verified using Windows Memory Diagnostics tool, for a memory problem that isn’t being automatically detected.</t>
  </si>
  <si>
    <t>PPMM_Pending,ADL/RKL/JSL,COMMON_QRC_BAT,IFWI_TEST_SUITE,ADL_Arch_Phase 2,MTL_Test_Suite,IFWI_SYNC,ADL_N_IFWI,IFWI_COMMON_PREOS,ADLMLP4x,ADL-P_5SGC1,ADL-P_5SGC2,RPL_S_MASTER,ADL-M_5SGC1,RPL-Px_5SGC1, ,RPL-Px_4SDC1,RPL-Px_3SDC2,RPL-P_5SGC1,,RPL-P_4SDC1,RPL-P_3SDC2,, ADL_SBGA_5GC,ADL_SBGA_3SDC1,
RPL-S_ 5SGC1,ADL-S_Post-Si_In_Production,MTL-M_5SGC1,MTL-M_4SDC1,MTL-M_4SDC2,MTL-M_3SDC3,MTL-M_2SDC4,MTL-M_2SDC5,MTL-M_2SDC6</t>
  </si>
  <si>
    <t>Verify System memory using Windows Memory Diagnostics tool (Extended)</t>
  </si>
  <si>
    <t>CSS-IVE-135400</t>
  </si>
  <si>
    <t>Created based GLK UCIS/ IFWI criteria
BC-RQTBC-16675</t>
  </si>
  <si>
    <t>PPMM_Pending,ADL/RKL/JSL,COMMON_QRC_BAT,IFWI_TEST_SUITE,ADL_Arch_Phase 2,MTL_Test_Suite,IFWI_SYNC,ADL_N_IFWI,IFWI_COMMON_PREOS,ADLMLP4x,ADL-P_5SGC1,ADL-P_5SGC2,RPL_S_MASTER,ADL-M_5SGC1,RPL-Px_5SGC1, ,RPL-Px_4SDC1,RPL-Px_3SDC2,RPL-P_5SGC1,,RPL-P_4SDC1,RPL-P_3SDC2,RPL-P_2SDC4, ADL_SBGA_5GC,ADL_SBGA_3SDC1,
RPL-S_ 5SGC1,MTL-M_5SGC1,MTL-M_4SDC1,MTL-M_4SDC2,MTL-M_3SDC3,MTL-M_2SDC4,MTL-M_2SDC5,MTL-M_2SDC6</t>
  </si>
  <si>
    <t>Verify SLP_S0 assertion before and after warm reboot cycle</t>
  </si>
  <si>
    <t>CSS-IVE-144397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</si>
  <si>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</si>
  <si>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Standby),SLP_S0</t>
  </si>
  <si>
    <t>Scenario derived from : 14011238041</t>
  </si>
  <si>
    <t>SLP_S0 should be asserted before and after warm reboot cycle</t>
  </si>
  <si>
    <t>Intention of the testcase is to verify SLP_S0 assertion before and after warm reboot cycle</t>
  </si>
  <si>
    <t>Delta_IFWI_BIOS,IFWI_TEST_SUITE,ADL/RKL/JSL,IFWI_NEW,ADL_Arch_Phase_!,MTL_Test_Suite,IFWI_SYNC,IFWI_FOC_BAT,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</si>
  <si>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</si>
  <si>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</si>
  <si>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</si>
  <si>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</si>
  <si>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</si>
  <si>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</si>
  <si>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5SGC1,MTL_IFWI_BAT,ADL_SBGA_5GC,ADL_SBGA_3SDC1,RPL-S_5SGC1,RPL-S_4SDC1,RPL-S_3SDC1,RPL-S_3SDC2,RPL-S_2SDC1,RPL-S_2SDC2,RPL-S_2SDC3,RPL-P_5SGC1,RPL-P_5SGC2,RPL-P_4SDC1,RPL-P_3SDC2,RPL-P_2SDC3,RPL-S_ 5SGC1,RPL-S_4SDC1,RPL-S_3SDC1,RPL-S_3SDC2,RPL-S_2SDC2,RPL-S_2SDC3,RPL-S_2SDC7
,MTL-M_5SGC1,MTL-M_4SDC1,MTL-M_4SDC2,MTL-M_3SDC3,MTL-M_2SDC4,MTL-M_2SDC5,MTL-M_2SDC6,MTL_IFWI_IAC_PMC_SOC_IOE,MTL_IFWI_CBV_DMU,MTL_IFWI_CBV_PMC,MTL_IFWI_CBV_PUNIT</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</si>
  <si>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</si>
  <si>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</si>
  <si>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</si>
  <si>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</si>
  <si>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5SGC1,MTL_IFWI_BAT,ADL_SBGA_5GC,ADL_SBGA_3SDC1,RPL-S_5SGC1,RPL-S_4SDC1,RPL-S_3SDC1,RPL-S_3SDC2,RPL-S_2SDC1,RPL-S_2SDC2,RPL-S_2SDC3,RPL-P_5SGC1,RPL-P_5SGC2,RPL-P_4SDC1,RPL-P_3SDC2,RPL-P_2SDC3,RPL-S_ 5SGC1,RPL-S_4SDC1,RPL-S_3SDC1,RPL-S_3SDC2,RPL-S_2SDC2,RPL-S_2SDC3,RPL-S_2SDC7,MTL-M_5SGC1,MTL-M_4SDC1,MTL-M_4SDC2,MTL-M_3SDC3,MTL-M_2SDC4,MTL-M_2SDC5,MTL-M_2SDC6,MTL_IFWI_IAC_PMC_SOC_IOE,MTL_IFWI_CBV_DMU,MTL_IFWI_CBV_PMC,MTL_IFWI_CBV_PUNIT</t>
  </si>
  <si>
    <t>[FFU] Verify FFU (Full flash Update) functionality over Type-C port  using USB3 Type-C to Type-A cable</t>
  </si>
  <si>
    <t>CSS-IVE-144557</t>
  </si>
  <si>
    <t>ADL-S_ADP-S_SODIMM_DDR5_1DPC_Alpha,ADL-S_ADP-S_UDIMM_DDR5_1DPC_PreAlpha,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</si>
  <si>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Bootloader</t>
  </si>
  <si>
    <t>BC-RQTBC-2820
BC-RQTBC-10400
IceLake-UCIS-1549
IceLake-UCIS-930
4_335-UCIS-2645
BC-RQTBCLF-19 
BC-RQTBCLF-642
4_335-UCIS-1498
LKF WCOS : WCOS_WHCP_BIOS_assessment : FFUFlashing
JSL+: 16011316714,16011316725
ADL: 2203202628</t>
  </si>
  <si>
    <t>Proper flashing of FFU image on SUT using FFU tool, system should boot to OS without any issue after flashing FFU image</t>
  </si>
  <si>
    <t>Verification of Bios support for Microsoft FFU update functionality over Type-C portFFU is a tool to support OS flashing . Flashing is Over USB communication by putting SUT into Device mode (XDCI).</t>
  </si>
  <si>
    <t>ADL/RKL/JSL,IFWI_TEST_SUITE,ADL_Arch_Phase 2,MTL_Test_Suite,IFWI_SYNC,IFWI_COMMON_PREOS</t>
  </si>
  <si>
    <t>[FFU] Verify  SUT launching FFU application with hotkey press (Volume down + Power button press)</t>
  </si>
  <si>
    <t>CSS-IVE-144559</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</si>
  <si>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POE,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4x_Win10x_PreAlpha,ADL-P_ADP-LP_DDR4_PreAlpha,ADL-P_ADP-LP_DDR5_PreAlpha</t>
  </si>
  <si>
    <t>LKF WCOS : WCOS_WHCP_BIOS_assessment : FFUFlashing
JSLP: WCOS_BIOS_assessment-JSL-DEV. :FFU _Flashing
JSL+: 16011317039
ADL: 2203202628</t>
  </si>
  <si>
    <t>SUT should boot to FFU application by when Volume down + Power button is pressed</t>
  </si>
  <si>
    <t>Verification of FFU application should be Booted when Volume down + Power button is pressed</t>
  </si>
  <si>
    <t>ADL/RKL/JSL,IFWI_TEST_SUITE,ADL_Arch_Phase 2,MTL_Test_Suite,IFWI_SYNC,IFWI_COMMON_PREOS,ADLMLP4x</t>
  </si>
  <si>
    <t>[FFU] Verify FFU (Full flash Update) functionality over Type-A port  using USB3 Type-A to Type-A cable</t>
  </si>
  <si>
    <t>CSS-IVE-144560</t>
  </si>
  <si>
    <t>BC-RQTBCLF-642
4_335-UCIS-1498
LKF WCOS : WCOS_WHCP_BIOS_assessment : FFUFlashing
JSL+: 16011316714,16011316725
ADL: 2203202628</t>
  </si>
  <si>
    <t>Objective of this test case to verify FFU functionality over Type-A port using USB3 Type-A to Type-A cable connected</t>
  </si>
  <si>
    <t>ADL/RKL/JSL,IFWI_TEST_SUITE,RPL-P_5SGC1,RPL-P_4SDC1,RPL-P_2SDC3,RPL-P_3SDC2,RPL-P_5SGC2,ADL_Arch_Phase 2,MTL_Test_Suite,IFWI_SYNC,RPL-S_5SGC1,RPL-S_2SDC3,RPL-S_2SDC2,RPL-S_2SDC7,RPL-S_2SDC1,RPL-S_3SDC1,RPL-S_4SDC1,RPL-S_3SDC2,RPLSGC1,RPLSGC2,ADLMLP4x,RPL_S_MASTER,RPL_P_MASTER,RPL-S_ 5SGC1,RPL-S_4SDC2,RPL-S_2SDC4</t>
  </si>
  <si>
    <t>Verify functionality of all applicable on-board enabled Ports and Slots in RVP as mentioned in TOPS</t>
  </si>
  <si>
    <t>CSS-IVE-145424</t>
  </si>
  <si>
    <t>ADL-S_ADP-S_SODIMM_DDR5_1DPC_Alpha,ADL-S_ADP-S_UDIMM_DDR5_1DPC_PreAlpha,JSLP_POR_20H1_Alpha,JSLP_POR_20H1_PowerOn,JSLP_POR_20H1_PreAlpha,JSLP_POR_20H2_Beta,JSLP_POR_20H2_PV,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</si>
  <si>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BIOS-Boot-Flows,DP-Display,HDMI,LAN,M.2 PCIe Gen4,PCIe-Gen4,PCIe_Gen5,Port 80,Power Btn/HID,PS/2,RVP SKU support,SATA/PCIe combo ports,Serial,System Buttons,UART,USB/XHCI ports,USB-TypeC</t>
  </si>
  <si>
    <t>TOPS requirement</t>
  </si>
  <si>
    <t>All the applicable onboard Ports and Slots in RVP as per TOPS/POR document should function without any issue</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</si>
  <si>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</si>
  <si>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MTL_Test_Suite,IFWI_SYNC,ADL_SBGA_5GC,ADL_N_IFWI,IFWI_TEST_SUITE,RPL-P_5SGC1,RPL-P_5SGC2,RPL-P_4SDC1,RPL-P_3SDC2,RPL-P_2SDC3,IFWI_COMMON_PREOS,ADLMLP4x,ADL-P_5SGC1,ADL-P_5SGC2,RPL_S_MASTER,RPL-S_2SDC4,ADL-M_5SGC1,ADL-M_4SDC1,ADL-M_3SDC1,ADL-M_3SDC2,ADL-M_3SDC3,RPL-Px_5SGC1,RPL-Px_3SDC1,ADL_SBGA_3SDC1</t>
  </si>
  <si>
    <t>Verify SUT gets charged via Type-C Docking after S4, S5 cycles</t>
  </si>
  <si>
    <t>fw.ifwi.dekelPhy,fw.ifwi.iom,fw.ifwi.nphy,fw.ifwi.pmc,fw.ifwi.sphy,fw.ifwi.tbt</t>
  </si>
  <si>
    <t>CSS-IVE-145674</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</si>
  <si>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</si>
  <si>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support,Real Battery Management,S-states,TCSS,USB-TypeC</t>
  </si>
  <si>
    <t>JSLP Coverage ID: 2203202802,2203201730,1607196304</t>
  </si>
  <si>
    <t>SUT should get charge via Type-C dock after S4, S5 States without any issue</t>
  </si>
  <si>
    <t>This test is to Verify SUT gets charged via Type-C Docking after S4 and S5  states</t>
  </si>
  <si>
    <t>MTL_Test_Suite,IFWI_SYNC,ADLMLP4x,ADL_N_IFWI,IFWI_TEST_SUITEIFWI_COVERAGE_DELTA,IFWI_FOC_BAT,ADL-P_5SGC2,ADL-M_5SGC1,ADL-M_3SDC2,ADL-M_2SDC1,ADL-P_4SDC2,RPL-Px_3SDC1,RPL-P_5SGC2,RPL-P_3SDC2,RPL-P_5SGC1,RPL-P_4SDC1,MTL_IFWI_CBV_PMC,MTL_IFWI_CBV_TBT,MTL_IFWI_CBV_EC,MTL_IFWI_CBV_IOM</t>
  </si>
  <si>
    <t>Verify 4K Display Monitor functionality over USB type-C port and connector reversibility</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</si>
  <si>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</si>
  <si>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</si>
  <si>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</si>
  <si>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</si>
  <si>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</si>
  <si>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</si>
  <si>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</si>
  <si>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5SGC1,RPL-S_4SDC1,RPL_S_MASTER,RPL_S_PO_P3,MTL_IFWI_BAT,ADL_SBGA_5GC,ADL-S_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RPL-S_3SDC1,RPL-S_3SDC2,RPL-S_2SDC1,RPL-S_2SDC2,RPL-S_2SDC3,MTL_IFWI_PSS_BLOCK,RPL-S_4SDC2,RPL-S_2SDC4,RPL-S_2SDC7,MTL_IFWI_IAC_IOM,MTL_IFWI_CBV_TBT,MTL_IFWI_CBV_EC,MTL_IFWI_CBV_IOM,MTL IFWI_Payload_Platform-Val</t>
  </si>
  <si>
    <t>Verify SUT gets charged via Type-C Docking after S3 cycles</t>
  </si>
  <si>
    <t>ramrajdx</t>
  </si>
  <si>
    <t>SUT should get charge via Type-C dock after S3 States without any issue</t>
  </si>
  <si>
    <t>This test is to Verify SUT gets charged via Type-C Docking after S3  states</t>
  </si>
  <si>
    <t>Verify ISH(Integrated sensor hub) functionality for BOM1 configuration pre and post S3 cycle</t>
  </si>
  <si>
    <t>All the applicable sensors under BOM 1 as per the attached configuration excel sheet should be functional pre and post S3 cycle</t>
  </si>
  <si>
    <t>ADL-S_Delta2,UTR_SYNC,ADL_N_MASTER,RPL_S_MASTER,RPL_S_BackwardComp,MTL_P_MASTER,MTL_M_MASTER,ADL-S_4SDC2,ADL_N_5SGC1,ADL_N_4SDC1,ADL_N_3SDC1,ADL_N_2SDC1,ADL_N_2SDC3,RPL-S_3SDC1,ADL-P_5SGC1,ADL-M_5SGC1,ADL-P_3SDC3,ADL-P_3SDC4c,RPL-Px_5SGC1,RPL-P_5SGC1,ADL_N_REV0,ADL-N_REV1,ADL_SBGA_5GC,ADL_M_TS,IFWI_SYNC,MTL-M_4SDC1,MTL-M_4SDC2</t>
  </si>
  <si>
    <t>Verify ISH(Integrated sensor hub) functionality for BOM1 configuration pre and post S4, S5, Warm Reset, Cold Reset, G3 State</t>
  </si>
  <si>
    <t>silicon</t>
  </si>
  <si>
    <t>Based on ISH BOM1 coverage</t>
  </si>
  <si>
    <t>All the applicable sensors should be functional as per the configuration excel sheet attached  under BOM1</t>
  </si>
  <si>
    <t>open.new</t>
  </si>
  <si>
    <t>Set of sensors relating to BOM1 should get enumerated in Sensor viewer application pre and post S4,S5,warm reset, cold reset and G3.Sensors related to Integrated Sensor Hub:1. Accelerometer/3D Accelerometer2. Barometric Pressure3. ALS Sensor4. Altimeter 5. Device Orientation6. Gyroscope7. Hall Switch Sensor8. Humidity Sensor9. IR for Human Presence10. Magnetometer11. Proximity12. SAR Proximity13. Temperature Sensor14. 2D Accelerometer</t>
  </si>
  <si>
    <t>ADL-S_Delta2,UTR_SYNC,ADL_N_MASTER,RPL_S_MASTER,RPL_S_BackwardComp,MTL_P_MASTER,MTL_M_MASTER,ADL-S_4SDC2,ADL_N_5SGC1,ADL_N_4SDC1,ADL_N_3SDC1,ADL_N_2SDC1,ADL_N_2SDC3,RPL-S_3SDC1,ADL-P_5SGC1,ADL-M_5SGC1,ADL-P_3SDC3,ADL-P_3SDC4c,RPL-Px_5SGC1,RPL-P_5SGC1,ADL_N_REV0,ADL-N_REV1,ADL_SBGA_5GC,ADL_M_TS,IFWI_SYNC</t>
  </si>
  <si>
    <t>Verify ISH(Integrated sensor hub) functionality for BOM1 configuration pre and post pseudo G3</t>
  </si>
  <si>
    <t>Based on ISH BOM1 functionality coverage</t>
  </si>
  <si>
    <t>Set of sensors relating to BOM1 should get enumerated in Sensor viewer application pre and post pseudo G3.Sensors related to Integrated Sensor Hub:1. Accelerometer/3D Accelerometer2. Barometric Pressure3. ALS Sensor4. Altimeter 5. Device Orientation6. Gyroscope7. Hall Switch Sensor8. Humidity Sensor9. IR for Human Presence10. Magnetometer11. Proximity12. SAR Proximity13. Temperature Sensor14. 2D Accelerometer</t>
  </si>
  <si>
    <t>Comments</t>
  </si>
  <si>
    <t>Verified with FPS</t>
  </si>
  <si>
    <t>Inventory block: 8K display not available</t>
  </si>
  <si>
    <t>executable block: Python Sv is not enabled</t>
  </si>
  <si>
    <t>N/A: BOM2 sensor not applicable</t>
  </si>
  <si>
    <t>Infra Block: PXE Server not available</t>
  </si>
  <si>
    <t>Inventory Block : Blueray player not available</t>
  </si>
  <si>
    <t>NA: S3 not applicable</t>
  </si>
  <si>
    <t>Executable Block : FFU tool is not available</t>
  </si>
  <si>
    <t>HSD Block:14013175046:[ADL-P][TCSS][PO][LP4x][DP-Tunnel] :blank screen while DP tunnel</t>
  </si>
  <si>
    <t>Verified with Standard</t>
  </si>
  <si>
    <t>verfied with x1 slot</t>
  </si>
  <si>
    <t>N/A: GC config Not Applicable</t>
  </si>
  <si>
    <t>HSD Fail : 16013518021 : [ADL-M][BIOS][Lp4x] : Observed error with latest selftest tool V136</t>
  </si>
  <si>
    <t>MIPI display not available</t>
  </si>
  <si>
    <t>Inventory block:working wwan is not available</t>
  </si>
  <si>
    <t>passed</t>
  </si>
  <si>
    <t>AKHILA</t>
  </si>
  <si>
    <t>sahana</t>
  </si>
  <si>
    <t>Neethu</t>
  </si>
  <si>
    <t>verified with CMS</t>
  </si>
  <si>
    <t>Blocked</t>
  </si>
  <si>
    <t>Roshni</t>
  </si>
  <si>
    <t>failed</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</si>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</sst>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xf numFmtId="0" fontId="0" fillId="33" borderId="0" xfId="0" applyFill="1" applyAlignment="1"/>
    <xf numFmtId="0" fontId="0" fillId="0" borderId="10" xfId="0" applyBorder="1"/>
    <xf numFmtId="0" fontId="0" fillId="34" borderId="0" xfId="0" applyFill="1" applyAlignment="1"/>
    <xf numFmtId="0" fontId="16" fillId="33" borderId="0" xfId="0" applyFont="1" applyFill="1" applyAlignment="1"/>
    <xf numFmtId="0" fontId="0" fillId="36" borderId="0" xfId="0" applyFill="1" applyAlignment="1"/>
    <xf numFmtId="0" fontId="0" fillId="37" borderId="0" xfId="0" applyFill="1" applyAlignment="1"/>
    <xf numFmtId="0" fontId="0" fillId="0" borderId="0" xfId="0" applyBorder="1"/>
    <xf numFmtId="0" fontId="0" fillId="0" borderId="10" xfId="0" applyBorder="1" applyAlignment="1"/>
    <xf numFmtId="0" fontId="0" fillId="35" borderId="0" xfId="0" applyFill="1" applyBorder="1"/>
    <xf numFmtId="0" fontId="0" fillId="0" borderId="0" xfId="0" applyBorder="1" applyAlignment="1"/>
    <xf numFmtId="0" fontId="18" fillId="0" borderId="0" xfId="0" applyFont="1" applyAlignment="1"/>
    <xf numFmtId="0" fontId="0" fillId="0" borderId="10" xfId="0" applyFont="1" applyBorder="1"/>
    <xf numFmtId="0" fontId="0" fillId="0" borderId="0" xfId="0" applyFill="1" applyBorder="1" applyAlignment="1"/>
    <xf numFmtId="0" fontId="0" fillId="0"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usernames" Target="revisions/userNames1.xml"/></Relationships>
</file>

<file path=xl/revisions/_rels/revisionHeaders.xml.rels><?xml version="1.0" encoding="UTF-8" standalone="yes"?>
<Relationships xmlns="http://schemas.openxmlformats.org/package/2006/relationships"><Relationship Id="rId299" Type="http://schemas.openxmlformats.org/officeDocument/2006/relationships/revisionLog" Target="revisionLog85.xml"/><Relationship Id="rId303" Type="http://schemas.openxmlformats.org/officeDocument/2006/relationships/revisionLog" Target="revisionLog89.xml"/><Relationship Id="rId324" Type="http://schemas.openxmlformats.org/officeDocument/2006/relationships/revisionLog" Target="revisionLog110.xml"/><Relationship Id="rId345" Type="http://schemas.openxmlformats.org/officeDocument/2006/relationships/revisionLog" Target="revisionLog131.xml"/><Relationship Id="rId366" Type="http://schemas.openxmlformats.org/officeDocument/2006/relationships/revisionLog" Target="revisionLog152.xml"/><Relationship Id="rId387" Type="http://schemas.openxmlformats.org/officeDocument/2006/relationships/revisionLog" Target="revisionLog173.xml"/><Relationship Id="rId205" Type="http://schemas.openxmlformats.org/officeDocument/2006/relationships/revisionLog" Target="revisionLog205.xml"/><Relationship Id="rId226" Type="http://schemas.openxmlformats.org/officeDocument/2006/relationships/revisionLog" Target="revisionLog12.xml"/><Relationship Id="rId247" Type="http://schemas.openxmlformats.org/officeDocument/2006/relationships/revisionLog" Target="revisionLog33.xml"/><Relationship Id="rId268" Type="http://schemas.openxmlformats.org/officeDocument/2006/relationships/revisionLog" Target="revisionLog54.xml"/><Relationship Id="rId289" Type="http://schemas.openxmlformats.org/officeDocument/2006/relationships/revisionLog" Target="revisionLog75.xml"/><Relationship Id="rId314" Type="http://schemas.openxmlformats.org/officeDocument/2006/relationships/revisionLog" Target="revisionLog100.xml"/><Relationship Id="rId335" Type="http://schemas.openxmlformats.org/officeDocument/2006/relationships/revisionLog" Target="revisionLog121.xml"/><Relationship Id="rId356" Type="http://schemas.openxmlformats.org/officeDocument/2006/relationships/revisionLog" Target="revisionLog142.xml"/><Relationship Id="rId377" Type="http://schemas.openxmlformats.org/officeDocument/2006/relationships/revisionLog" Target="revisionLog163.xml"/><Relationship Id="rId398" Type="http://schemas.openxmlformats.org/officeDocument/2006/relationships/revisionLog" Target="revisionLog184.xml"/><Relationship Id="rId330" Type="http://schemas.openxmlformats.org/officeDocument/2006/relationships/revisionLog" Target="revisionLog116.xml"/><Relationship Id="rId216" Type="http://schemas.openxmlformats.org/officeDocument/2006/relationships/revisionLog" Target="revisionLog2.xml"/><Relationship Id="rId237" Type="http://schemas.openxmlformats.org/officeDocument/2006/relationships/revisionLog" Target="revisionLog23.xml"/><Relationship Id="rId402" Type="http://schemas.openxmlformats.org/officeDocument/2006/relationships/revisionLog" Target="revisionLog188.xml"/><Relationship Id="rId351" Type="http://schemas.openxmlformats.org/officeDocument/2006/relationships/revisionLog" Target="revisionLog137.xml"/><Relationship Id="rId372" Type="http://schemas.openxmlformats.org/officeDocument/2006/relationships/revisionLog" Target="revisionLog158.xml"/><Relationship Id="rId393" Type="http://schemas.openxmlformats.org/officeDocument/2006/relationships/revisionLog" Target="revisionLog179.xml"/><Relationship Id="rId407" Type="http://schemas.openxmlformats.org/officeDocument/2006/relationships/revisionLog" Target="revisionLog193.xml"/><Relationship Id="rId258" Type="http://schemas.openxmlformats.org/officeDocument/2006/relationships/revisionLog" Target="revisionLog44.xml"/><Relationship Id="rId279" Type="http://schemas.openxmlformats.org/officeDocument/2006/relationships/revisionLog" Target="revisionLog65.xml"/><Relationship Id="rId211" Type="http://schemas.openxmlformats.org/officeDocument/2006/relationships/revisionLog" Target="revisionLog211.xml"/><Relationship Id="rId232" Type="http://schemas.openxmlformats.org/officeDocument/2006/relationships/revisionLog" Target="revisionLog18.xml"/><Relationship Id="rId253" Type="http://schemas.openxmlformats.org/officeDocument/2006/relationships/revisionLog" Target="revisionLog39.xml"/><Relationship Id="rId274" Type="http://schemas.openxmlformats.org/officeDocument/2006/relationships/revisionLog" Target="revisionLog60.xml"/><Relationship Id="rId295" Type="http://schemas.openxmlformats.org/officeDocument/2006/relationships/revisionLog" Target="revisionLog81.xml"/><Relationship Id="rId309" Type="http://schemas.openxmlformats.org/officeDocument/2006/relationships/revisionLog" Target="revisionLog95.xml"/><Relationship Id="rId290" Type="http://schemas.openxmlformats.org/officeDocument/2006/relationships/revisionLog" Target="revisionLog76.xml"/><Relationship Id="rId304" Type="http://schemas.openxmlformats.org/officeDocument/2006/relationships/revisionLog" Target="revisionLog90.xml"/><Relationship Id="rId325" Type="http://schemas.openxmlformats.org/officeDocument/2006/relationships/revisionLog" Target="revisionLog111.xml"/><Relationship Id="rId346" Type="http://schemas.openxmlformats.org/officeDocument/2006/relationships/revisionLog" Target="revisionLog132.xml"/><Relationship Id="rId367" Type="http://schemas.openxmlformats.org/officeDocument/2006/relationships/revisionLog" Target="revisionLog153.xml"/><Relationship Id="rId388" Type="http://schemas.openxmlformats.org/officeDocument/2006/relationships/revisionLog" Target="revisionLog174.xml"/><Relationship Id="rId320" Type="http://schemas.openxmlformats.org/officeDocument/2006/relationships/revisionLog" Target="revisionLog106.xml"/><Relationship Id="rId206" Type="http://schemas.openxmlformats.org/officeDocument/2006/relationships/revisionLog" Target="revisionLog206.xml"/><Relationship Id="rId227" Type="http://schemas.openxmlformats.org/officeDocument/2006/relationships/revisionLog" Target="revisionLog13.xml"/><Relationship Id="rId197" Type="http://schemas.openxmlformats.org/officeDocument/2006/relationships/revisionLog" Target="revisionLog197.xml"/><Relationship Id="rId341" Type="http://schemas.openxmlformats.org/officeDocument/2006/relationships/revisionLog" Target="revisionLog127.xml"/><Relationship Id="rId362" Type="http://schemas.openxmlformats.org/officeDocument/2006/relationships/revisionLog" Target="revisionLog148.xml"/><Relationship Id="rId383" Type="http://schemas.openxmlformats.org/officeDocument/2006/relationships/revisionLog" Target="revisionLog169.xml"/><Relationship Id="rId248" Type="http://schemas.openxmlformats.org/officeDocument/2006/relationships/revisionLog" Target="revisionLog34.xml"/><Relationship Id="rId269" Type="http://schemas.openxmlformats.org/officeDocument/2006/relationships/revisionLog" Target="revisionLog55.xml"/><Relationship Id="rId201" Type="http://schemas.openxmlformats.org/officeDocument/2006/relationships/revisionLog" Target="revisionLog201.xml"/><Relationship Id="rId222" Type="http://schemas.openxmlformats.org/officeDocument/2006/relationships/revisionLog" Target="revisionLog8.xml"/><Relationship Id="rId243" Type="http://schemas.openxmlformats.org/officeDocument/2006/relationships/revisionLog" Target="revisionLog29.xml"/><Relationship Id="rId264" Type="http://schemas.openxmlformats.org/officeDocument/2006/relationships/revisionLog" Target="revisionLog50.xml"/><Relationship Id="rId285" Type="http://schemas.openxmlformats.org/officeDocument/2006/relationships/revisionLog" Target="revisionLog71.xml"/><Relationship Id="rId280" Type="http://schemas.openxmlformats.org/officeDocument/2006/relationships/revisionLog" Target="revisionLog66.xml"/><Relationship Id="rId315" Type="http://schemas.openxmlformats.org/officeDocument/2006/relationships/revisionLog" Target="revisionLog101.xml"/><Relationship Id="rId336" Type="http://schemas.openxmlformats.org/officeDocument/2006/relationships/revisionLog" Target="revisionLog122.xml"/><Relationship Id="rId357" Type="http://schemas.openxmlformats.org/officeDocument/2006/relationships/revisionLog" Target="revisionLog143.xml"/><Relationship Id="rId310" Type="http://schemas.openxmlformats.org/officeDocument/2006/relationships/revisionLog" Target="revisionLog96.xml"/><Relationship Id="rId217" Type="http://schemas.openxmlformats.org/officeDocument/2006/relationships/revisionLog" Target="revisionLog3.xml"/><Relationship Id="rId378" Type="http://schemas.openxmlformats.org/officeDocument/2006/relationships/revisionLog" Target="revisionLog164.xml"/><Relationship Id="rId399" Type="http://schemas.openxmlformats.org/officeDocument/2006/relationships/revisionLog" Target="revisionLog185.xml"/><Relationship Id="rId403" Type="http://schemas.openxmlformats.org/officeDocument/2006/relationships/revisionLog" Target="revisionLog189.xml"/><Relationship Id="rId331" Type="http://schemas.openxmlformats.org/officeDocument/2006/relationships/revisionLog" Target="revisionLog117.xml"/><Relationship Id="rId352" Type="http://schemas.openxmlformats.org/officeDocument/2006/relationships/revisionLog" Target="revisionLog138.xml"/><Relationship Id="rId373" Type="http://schemas.openxmlformats.org/officeDocument/2006/relationships/revisionLog" Target="revisionLog159.xml"/><Relationship Id="rId394" Type="http://schemas.openxmlformats.org/officeDocument/2006/relationships/revisionLog" Target="revisionLog180.xml"/><Relationship Id="rId408" Type="http://schemas.openxmlformats.org/officeDocument/2006/relationships/revisionLog" Target="revisionLog194.xml"/><Relationship Id="rId238" Type="http://schemas.openxmlformats.org/officeDocument/2006/relationships/revisionLog" Target="revisionLog24.xml"/><Relationship Id="rId259" Type="http://schemas.openxmlformats.org/officeDocument/2006/relationships/revisionLog" Target="revisionLog45.xml"/><Relationship Id="rId212" Type="http://schemas.openxmlformats.org/officeDocument/2006/relationships/revisionLog" Target="revisionLog212.xml"/><Relationship Id="rId233" Type="http://schemas.openxmlformats.org/officeDocument/2006/relationships/revisionLog" Target="revisionLog19.xml"/><Relationship Id="rId254" Type="http://schemas.openxmlformats.org/officeDocument/2006/relationships/revisionLog" Target="revisionLog40.xml"/><Relationship Id="rId270" Type="http://schemas.openxmlformats.org/officeDocument/2006/relationships/revisionLog" Target="revisionLog56.xml"/><Relationship Id="rId291" Type="http://schemas.openxmlformats.org/officeDocument/2006/relationships/revisionLog" Target="revisionLog77.xml"/><Relationship Id="rId305" Type="http://schemas.openxmlformats.org/officeDocument/2006/relationships/revisionLog" Target="revisionLog91.xml"/><Relationship Id="rId326" Type="http://schemas.openxmlformats.org/officeDocument/2006/relationships/revisionLog" Target="revisionLog112.xml"/><Relationship Id="rId347" Type="http://schemas.openxmlformats.org/officeDocument/2006/relationships/revisionLog" Target="revisionLog133.xml"/><Relationship Id="rId275" Type="http://schemas.openxmlformats.org/officeDocument/2006/relationships/revisionLog" Target="revisionLog61.xml"/><Relationship Id="rId296" Type="http://schemas.openxmlformats.org/officeDocument/2006/relationships/revisionLog" Target="revisionLog82.xml"/><Relationship Id="rId300" Type="http://schemas.openxmlformats.org/officeDocument/2006/relationships/revisionLog" Target="revisionLog86.xml"/><Relationship Id="rId368" Type="http://schemas.openxmlformats.org/officeDocument/2006/relationships/revisionLog" Target="revisionLog154.xml"/><Relationship Id="rId389" Type="http://schemas.openxmlformats.org/officeDocument/2006/relationships/revisionLog" Target="revisionLog175.xml"/><Relationship Id="rId198" Type="http://schemas.openxmlformats.org/officeDocument/2006/relationships/revisionLog" Target="revisionLog198.xml"/><Relationship Id="rId321" Type="http://schemas.openxmlformats.org/officeDocument/2006/relationships/revisionLog" Target="revisionLog107.xml"/><Relationship Id="rId342" Type="http://schemas.openxmlformats.org/officeDocument/2006/relationships/revisionLog" Target="revisionLog128.xml"/><Relationship Id="rId363" Type="http://schemas.openxmlformats.org/officeDocument/2006/relationships/revisionLog" Target="revisionLog149.xml"/><Relationship Id="rId384" Type="http://schemas.openxmlformats.org/officeDocument/2006/relationships/revisionLog" Target="revisionLog170.xml"/><Relationship Id="rId207" Type="http://schemas.openxmlformats.org/officeDocument/2006/relationships/revisionLog" Target="revisionLog207.xml"/><Relationship Id="rId228" Type="http://schemas.openxmlformats.org/officeDocument/2006/relationships/revisionLog" Target="revisionLog14.xml"/><Relationship Id="rId249" Type="http://schemas.openxmlformats.org/officeDocument/2006/relationships/revisionLog" Target="revisionLog35.xml"/><Relationship Id="rId202" Type="http://schemas.openxmlformats.org/officeDocument/2006/relationships/revisionLog" Target="revisionLog202.xml"/><Relationship Id="rId223" Type="http://schemas.openxmlformats.org/officeDocument/2006/relationships/revisionLog" Target="revisionLog9.xml"/><Relationship Id="rId244" Type="http://schemas.openxmlformats.org/officeDocument/2006/relationships/revisionLog" Target="revisionLog30.xml"/><Relationship Id="rId260" Type="http://schemas.openxmlformats.org/officeDocument/2006/relationships/revisionLog" Target="revisionLog46.xml"/><Relationship Id="rId281" Type="http://schemas.openxmlformats.org/officeDocument/2006/relationships/revisionLog" Target="revisionLog67.xml"/><Relationship Id="rId316" Type="http://schemas.openxmlformats.org/officeDocument/2006/relationships/revisionLog" Target="revisionLog102.xml"/><Relationship Id="rId337" Type="http://schemas.openxmlformats.org/officeDocument/2006/relationships/revisionLog" Target="revisionLog123.xml"/><Relationship Id="rId265" Type="http://schemas.openxmlformats.org/officeDocument/2006/relationships/revisionLog" Target="revisionLog51.xml"/><Relationship Id="rId286" Type="http://schemas.openxmlformats.org/officeDocument/2006/relationships/revisionLog" Target="revisionLog72.xml"/><Relationship Id="rId358" Type="http://schemas.openxmlformats.org/officeDocument/2006/relationships/revisionLog" Target="revisionLog144.xml"/><Relationship Id="rId379" Type="http://schemas.openxmlformats.org/officeDocument/2006/relationships/revisionLog" Target="revisionLog165.xml"/><Relationship Id="rId311" Type="http://schemas.openxmlformats.org/officeDocument/2006/relationships/revisionLog" Target="revisionLog97.xml"/><Relationship Id="rId332" Type="http://schemas.openxmlformats.org/officeDocument/2006/relationships/revisionLog" Target="revisionLog118.xml"/><Relationship Id="rId353" Type="http://schemas.openxmlformats.org/officeDocument/2006/relationships/revisionLog" Target="revisionLog139.xml"/><Relationship Id="rId374" Type="http://schemas.openxmlformats.org/officeDocument/2006/relationships/revisionLog" Target="revisionLog160.xml"/><Relationship Id="rId395" Type="http://schemas.openxmlformats.org/officeDocument/2006/relationships/revisionLog" Target="revisionLog181.xml"/><Relationship Id="rId409" Type="http://schemas.openxmlformats.org/officeDocument/2006/relationships/revisionLog" Target="revisionLog195.xml"/><Relationship Id="rId218" Type="http://schemas.openxmlformats.org/officeDocument/2006/relationships/revisionLog" Target="revisionLog4.xml"/><Relationship Id="rId239" Type="http://schemas.openxmlformats.org/officeDocument/2006/relationships/revisionLog" Target="revisionLog25.xml"/><Relationship Id="rId390" Type="http://schemas.openxmlformats.org/officeDocument/2006/relationships/revisionLog" Target="revisionLog176.xml"/><Relationship Id="rId404" Type="http://schemas.openxmlformats.org/officeDocument/2006/relationships/revisionLog" Target="revisionLog190.xml"/><Relationship Id="rId213" Type="http://schemas.openxmlformats.org/officeDocument/2006/relationships/revisionLog" Target="revisionLog213.xml"/><Relationship Id="rId234" Type="http://schemas.openxmlformats.org/officeDocument/2006/relationships/revisionLog" Target="revisionLog20.xml"/><Relationship Id="rId250" Type="http://schemas.openxmlformats.org/officeDocument/2006/relationships/revisionLog" Target="revisionLog36.xml"/><Relationship Id="rId271" Type="http://schemas.openxmlformats.org/officeDocument/2006/relationships/revisionLog" Target="revisionLog57.xml"/><Relationship Id="rId292" Type="http://schemas.openxmlformats.org/officeDocument/2006/relationships/revisionLog" Target="revisionLog78.xml"/><Relationship Id="rId306" Type="http://schemas.openxmlformats.org/officeDocument/2006/relationships/revisionLog" Target="revisionLog92.xml"/><Relationship Id="rId255" Type="http://schemas.openxmlformats.org/officeDocument/2006/relationships/revisionLog" Target="revisionLog41.xml"/><Relationship Id="rId276" Type="http://schemas.openxmlformats.org/officeDocument/2006/relationships/revisionLog" Target="revisionLog62.xml"/><Relationship Id="rId297" Type="http://schemas.openxmlformats.org/officeDocument/2006/relationships/revisionLog" Target="revisionLog83.xml"/><Relationship Id="rId327" Type="http://schemas.openxmlformats.org/officeDocument/2006/relationships/revisionLog" Target="revisionLog113.xml"/><Relationship Id="rId348" Type="http://schemas.openxmlformats.org/officeDocument/2006/relationships/revisionLog" Target="revisionLog134.xml"/><Relationship Id="rId369" Type="http://schemas.openxmlformats.org/officeDocument/2006/relationships/revisionLog" Target="revisionLog155.xml"/><Relationship Id="rId301" Type="http://schemas.openxmlformats.org/officeDocument/2006/relationships/revisionLog" Target="revisionLog87.xml"/><Relationship Id="rId322" Type="http://schemas.openxmlformats.org/officeDocument/2006/relationships/revisionLog" Target="revisionLog108.xml"/><Relationship Id="rId343" Type="http://schemas.openxmlformats.org/officeDocument/2006/relationships/revisionLog" Target="revisionLog129.xml"/><Relationship Id="rId364" Type="http://schemas.openxmlformats.org/officeDocument/2006/relationships/revisionLog" Target="revisionLog150.xml"/><Relationship Id="rId199" Type="http://schemas.openxmlformats.org/officeDocument/2006/relationships/revisionLog" Target="revisionLog199.xml"/><Relationship Id="rId208" Type="http://schemas.openxmlformats.org/officeDocument/2006/relationships/revisionLog" Target="revisionLog208.xml"/><Relationship Id="rId203" Type="http://schemas.openxmlformats.org/officeDocument/2006/relationships/revisionLog" Target="revisionLog203.xml"/><Relationship Id="rId229" Type="http://schemas.openxmlformats.org/officeDocument/2006/relationships/revisionLog" Target="revisionLog15.xml"/><Relationship Id="rId380" Type="http://schemas.openxmlformats.org/officeDocument/2006/relationships/revisionLog" Target="revisionLog166.xml"/><Relationship Id="rId385" Type="http://schemas.openxmlformats.org/officeDocument/2006/relationships/revisionLog" Target="revisionLog171.xml"/><Relationship Id="rId224" Type="http://schemas.openxmlformats.org/officeDocument/2006/relationships/revisionLog" Target="revisionLog10.xml"/><Relationship Id="rId240" Type="http://schemas.openxmlformats.org/officeDocument/2006/relationships/revisionLog" Target="revisionLog26.xml"/><Relationship Id="rId245" Type="http://schemas.openxmlformats.org/officeDocument/2006/relationships/revisionLog" Target="revisionLog31.xml"/><Relationship Id="rId261" Type="http://schemas.openxmlformats.org/officeDocument/2006/relationships/revisionLog" Target="revisionLog47.xml"/><Relationship Id="rId266" Type="http://schemas.openxmlformats.org/officeDocument/2006/relationships/revisionLog" Target="revisionLog52.xml"/><Relationship Id="rId287" Type="http://schemas.openxmlformats.org/officeDocument/2006/relationships/revisionLog" Target="revisionLog73.xml"/><Relationship Id="rId410" Type="http://schemas.openxmlformats.org/officeDocument/2006/relationships/revisionLog" Target="revisionLog196.xml"/><Relationship Id="rId282" Type="http://schemas.openxmlformats.org/officeDocument/2006/relationships/revisionLog" Target="revisionLog68.xml"/><Relationship Id="rId312" Type="http://schemas.openxmlformats.org/officeDocument/2006/relationships/revisionLog" Target="revisionLog98.xml"/><Relationship Id="rId317" Type="http://schemas.openxmlformats.org/officeDocument/2006/relationships/revisionLog" Target="revisionLog103.xml"/><Relationship Id="rId333" Type="http://schemas.openxmlformats.org/officeDocument/2006/relationships/revisionLog" Target="revisionLog119.xml"/><Relationship Id="rId338" Type="http://schemas.openxmlformats.org/officeDocument/2006/relationships/revisionLog" Target="revisionLog124.xml"/><Relationship Id="rId354" Type="http://schemas.openxmlformats.org/officeDocument/2006/relationships/revisionLog" Target="revisionLog140.xml"/><Relationship Id="rId359" Type="http://schemas.openxmlformats.org/officeDocument/2006/relationships/revisionLog" Target="revisionLog145.xml"/><Relationship Id="rId219" Type="http://schemas.openxmlformats.org/officeDocument/2006/relationships/revisionLog" Target="revisionLog5.xml"/><Relationship Id="rId370" Type="http://schemas.openxmlformats.org/officeDocument/2006/relationships/revisionLog" Target="revisionLog156.xml"/><Relationship Id="rId375" Type="http://schemas.openxmlformats.org/officeDocument/2006/relationships/revisionLog" Target="revisionLog161.xml"/><Relationship Id="rId391" Type="http://schemas.openxmlformats.org/officeDocument/2006/relationships/revisionLog" Target="revisionLog177.xml"/><Relationship Id="rId396" Type="http://schemas.openxmlformats.org/officeDocument/2006/relationships/revisionLog" Target="revisionLog182.xml"/><Relationship Id="rId405" Type="http://schemas.openxmlformats.org/officeDocument/2006/relationships/revisionLog" Target="revisionLog191.xml"/><Relationship Id="rId214" Type="http://schemas.openxmlformats.org/officeDocument/2006/relationships/revisionLog" Target="revisionLog214.xml"/><Relationship Id="rId230" Type="http://schemas.openxmlformats.org/officeDocument/2006/relationships/revisionLog" Target="revisionLog16.xml"/><Relationship Id="rId235" Type="http://schemas.openxmlformats.org/officeDocument/2006/relationships/revisionLog" Target="revisionLog21.xml"/><Relationship Id="rId251" Type="http://schemas.openxmlformats.org/officeDocument/2006/relationships/revisionLog" Target="revisionLog37.xml"/><Relationship Id="rId256" Type="http://schemas.openxmlformats.org/officeDocument/2006/relationships/revisionLog" Target="revisionLog42.xml"/><Relationship Id="rId277" Type="http://schemas.openxmlformats.org/officeDocument/2006/relationships/revisionLog" Target="revisionLog63.xml"/><Relationship Id="rId298" Type="http://schemas.openxmlformats.org/officeDocument/2006/relationships/revisionLog" Target="revisionLog84.xml"/><Relationship Id="rId400" Type="http://schemas.openxmlformats.org/officeDocument/2006/relationships/revisionLog" Target="revisionLog186.xml"/><Relationship Id="rId272" Type="http://schemas.openxmlformats.org/officeDocument/2006/relationships/revisionLog" Target="revisionLog58.xml"/><Relationship Id="rId293" Type="http://schemas.openxmlformats.org/officeDocument/2006/relationships/revisionLog" Target="revisionLog79.xml"/><Relationship Id="rId302" Type="http://schemas.openxmlformats.org/officeDocument/2006/relationships/revisionLog" Target="revisionLog88.xml"/><Relationship Id="rId307" Type="http://schemas.openxmlformats.org/officeDocument/2006/relationships/revisionLog" Target="revisionLog93.xml"/><Relationship Id="rId323" Type="http://schemas.openxmlformats.org/officeDocument/2006/relationships/revisionLog" Target="revisionLog109.xml"/><Relationship Id="rId328" Type="http://schemas.openxmlformats.org/officeDocument/2006/relationships/revisionLog" Target="revisionLog114.xml"/><Relationship Id="rId344" Type="http://schemas.openxmlformats.org/officeDocument/2006/relationships/revisionLog" Target="revisionLog130.xml"/><Relationship Id="rId349" Type="http://schemas.openxmlformats.org/officeDocument/2006/relationships/revisionLog" Target="revisionLog135.xml"/><Relationship Id="rId209" Type="http://schemas.openxmlformats.org/officeDocument/2006/relationships/revisionLog" Target="revisionLog209.xml"/><Relationship Id="rId360" Type="http://schemas.openxmlformats.org/officeDocument/2006/relationships/revisionLog" Target="revisionLog146.xml"/><Relationship Id="rId365" Type="http://schemas.openxmlformats.org/officeDocument/2006/relationships/revisionLog" Target="revisionLog151.xml"/><Relationship Id="rId381" Type="http://schemas.openxmlformats.org/officeDocument/2006/relationships/revisionLog" Target="revisionLog167.xml"/><Relationship Id="rId386" Type="http://schemas.openxmlformats.org/officeDocument/2006/relationships/revisionLog" Target="revisionLog172.xml"/><Relationship Id="rId204" Type="http://schemas.openxmlformats.org/officeDocument/2006/relationships/revisionLog" Target="revisionLog204.xml"/><Relationship Id="rId220" Type="http://schemas.openxmlformats.org/officeDocument/2006/relationships/revisionLog" Target="revisionLog6.xml"/><Relationship Id="rId225" Type="http://schemas.openxmlformats.org/officeDocument/2006/relationships/revisionLog" Target="revisionLog11.xml"/><Relationship Id="rId241" Type="http://schemas.openxmlformats.org/officeDocument/2006/relationships/revisionLog" Target="revisionLog27.xml"/><Relationship Id="rId246" Type="http://schemas.openxmlformats.org/officeDocument/2006/relationships/revisionLog" Target="revisionLog32.xml"/><Relationship Id="rId267" Type="http://schemas.openxmlformats.org/officeDocument/2006/relationships/revisionLog" Target="revisionLog53.xml"/><Relationship Id="rId288" Type="http://schemas.openxmlformats.org/officeDocument/2006/relationships/revisionLog" Target="revisionLog74.xml"/><Relationship Id="rId262" Type="http://schemas.openxmlformats.org/officeDocument/2006/relationships/revisionLog" Target="revisionLog48.xml"/><Relationship Id="rId283" Type="http://schemas.openxmlformats.org/officeDocument/2006/relationships/revisionLog" Target="revisionLog69.xml"/><Relationship Id="rId313" Type="http://schemas.openxmlformats.org/officeDocument/2006/relationships/revisionLog" Target="revisionLog99.xml"/><Relationship Id="rId318" Type="http://schemas.openxmlformats.org/officeDocument/2006/relationships/revisionLog" Target="revisionLog104.xml"/><Relationship Id="rId339" Type="http://schemas.openxmlformats.org/officeDocument/2006/relationships/revisionLog" Target="revisionLog125.xml"/><Relationship Id="rId334" Type="http://schemas.openxmlformats.org/officeDocument/2006/relationships/revisionLog" Target="revisionLog120.xml"/><Relationship Id="rId350" Type="http://schemas.openxmlformats.org/officeDocument/2006/relationships/revisionLog" Target="revisionLog136.xml"/><Relationship Id="rId355" Type="http://schemas.openxmlformats.org/officeDocument/2006/relationships/revisionLog" Target="revisionLog141.xml"/><Relationship Id="rId371" Type="http://schemas.openxmlformats.org/officeDocument/2006/relationships/revisionLog" Target="revisionLog157.xml"/><Relationship Id="rId376" Type="http://schemas.openxmlformats.org/officeDocument/2006/relationships/revisionLog" Target="revisionLog162.xml"/><Relationship Id="rId397" Type="http://schemas.openxmlformats.org/officeDocument/2006/relationships/revisionLog" Target="revisionLog183.xml"/><Relationship Id="rId406" Type="http://schemas.openxmlformats.org/officeDocument/2006/relationships/revisionLog" Target="revisionLog192.xml"/><Relationship Id="rId215" Type="http://schemas.openxmlformats.org/officeDocument/2006/relationships/revisionLog" Target="revisionLog1.xml"/><Relationship Id="rId210" Type="http://schemas.openxmlformats.org/officeDocument/2006/relationships/revisionLog" Target="revisionLog210.xml"/><Relationship Id="rId236" Type="http://schemas.openxmlformats.org/officeDocument/2006/relationships/revisionLog" Target="revisionLog22.xml"/><Relationship Id="rId257" Type="http://schemas.openxmlformats.org/officeDocument/2006/relationships/revisionLog" Target="revisionLog43.xml"/><Relationship Id="rId278" Type="http://schemas.openxmlformats.org/officeDocument/2006/relationships/revisionLog" Target="revisionLog64.xml"/><Relationship Id="rId392" Type="http://schemas.openxmlformats.org/officeDocument/2006/relationships/revisionLog" Target="revisionLog178.xml"/><Relationship Id="rId401" Type="http://schemas.openxmlformats.org/officeDocument/2006/relationships/revisionLog" Target="revisionLog187.xml"/><Relationship Id="rId231" Type="http://schemas.openxmlformats.org/officeDocument/2006/relationships/revisionLog" Target="revisionLog17.xml"/><Relationship Id="rId252" Type="http://schemas.openxmlformats.org/officeDocument/2006/relationships/revisionLog" Target="revisionLog38.xml"/><Relationship Id="rId273" Type="http://schemas.openxmlformats.org/officeDocument/2006/relationships/revisionLog" Target="revisionLog59.xml"/><Relationship Id="rId294" Type="http://schemas.openxmlformats.org/officeDocument/2006/relationships/revisionLog" Target="revisionLog80.xml"/><Relationship Id="rId308" Type="http://schemas.openxmlformats.org/officeDocument/2006/relationships/revisionLog" Target="revisionLog94.xml"/><Relationship Id="rId329" Type="http://schemas.openxmlformats.org/officeDocument/2006/relationships/revisionLog" Target="revisionLog115.xml"/><Relationship Id="rId340" Type="http://schemas.openxmlformats.org/officeDocument/2006/relationships/revisionLog" Target="revisionLog126.xml"/><Relationship Id="rId361" Type="http://schemas.openxmlformats.org/officeDocument/2006/relationships/revisionLog" Target="revisionLog147.xml"/><Relationship Id="rId200" Type="http://schemas.openxmlformats.org/officeDocument/2006/relationships/revisionLog" Target="revisionLog200.xml"/><Relationship Id="rId382" Type="http://schemas.openxmlformats.org/officeDocument/2006/relationships/revisionLog" Target="revisionLog168.xml"/><Relationship Id="rId221" Type="http://schemas.openxmlformats.org/officeDocument/2006/relationships/revisionLog" Target="revisionLog7.xml"/><Relationship Id="rId242" Type="http://schemas.openxmlformats.org/officeDocument/2006/relationships/revisionLog" Target="revisionLog28.xml"/><Relationship Id="rId263" Type="http://schemas.openxmlformats.org/officeDocument/2006/relationships/revisionLog" Target="revisionLog49.xml"/><Relationship Id="rId284" Type="http://schemas.openxmlformats.org/officeDocument/2006/relationships/revisionLog" Target="revisionLog70.xml"/><Relationship Id="rId319" Type="http://schemas.openxmlformats.org/officeDocument/2006/relationships/revisionLog" Target="revisionLog10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92D8F4D-3BF0-42CF-948F-0AF306EC0CFD}" diskRevisions="1" revisionId="5128" version="410">
  <header guid="{02E72648-67FD-4458-8078-357EB685CB44}" dateTime="2022-02-23T17:53:57" maxSheetId="3" userName="Reddy, AvuluriX Ajay Kumar" r:id="rId197" minRId="2557">
    <sheetIdMap count="2">
      <sheetId val="1"/>
      <sheetId val="2"/>
    </sheetIdMap>
  </header>
  <header guid="{917E8B93-86CA-434E-A3F5-CE12DB57CC48}" dateTime="2022-02-23T17:56:09" maxSheetId="3" userName="Babulakshminarayan, AishwaryaX" r:id="rId198" minRId="2558">
    <sheetIdMap count="2">
      <sheetId val="1"/>
      <sheetId val="2"/>
    </sheetIdMap>
  </header>
  <header guid="{1291A633-2AAA-4B93-A027-B104BBAAD706}" dateTime="2022-02-23T17:58:37" maxSheetId="3" userName="Babulakshminarayan, AishwaryaX" r:id="rId199" minRId="2559" maxRId="2560">
    <sheetIdMap count="2">
      <sheetId val="1"/>
      <sheetId val="2"/>
    </sheetIdMap>
  </header>
  <header guid="{EF460BAE-8597-4EF2-AAA5-CB0F7684345E}" dateTime="2022-02-23T17:59:08" maxSheetId="3" userName="Babulakshminarayan, AishwaryaX" r:id="rId200" minRId="2561">
    <sheetIdMap count="2">
      <sheetId val="1"/>
      <sheetId val="2"/>
    </sheetIdMap>
  </header>
  <header guid="{6C1C87A4-4EDE-4A5F-9A48-EBC0150825FA}" dateTime="2022-02-24T09:34:13" maxSheetId="3" userName="Reddy, AvuluriX Ajay Kumar" r:id="rId201" minRId="2562" maxRId="2573">
    <sheetIdMap count="2">
      <sheetId val="1"/>
      <sheetId val="2"/>
    </sheetIdMap>
  </header>
  <header guid="{E140C3D6-1E14-4C25-97BF-268D732E1B77}" dateTime="2022-02-24T09:41:56" maxSheetId="3" userName="Babulakshminarayan, AishwaryaX" r:id="rId202" minRId="2574" maxRId="2575">
    <sheetIdMap count="2">
      <sheetId val="1"/>
      <sheetId val="2"/>
    </sheetIdMap>
  </header>
  <header guid="{A7381F02-0A29-4E60-85E4-C90298F96203}" dateTime="2022-02-24T09:53:17" maxSheetId="3" userName="Reddy, AvuluriX Ajay Kumar" r:id="rId203" minRId="2576" maxRId="2589">
    <sheetIdMap count="2">
      <sheetId val="1"/>
      <sheetId val="2"/>
    </sheetIdMap>
  </header>
  <header guid="{32271B13-38F6-44A6-ACB4-67EB0DAEA69A}" dateTime="2022-02-24T10:02:40" maxSheetId="3" userName="Babulakshminarayan, AishwaryaX" r:id="rId204" minRId="2590" maxRId="2591">
    <sheetIdMap count="2">
      <sheetId val="1"/>
      <sheetId val="2"/>
    </sheetIdMap>
  </header>
  <header guid="{AC1966F9-88DE-40CD-8861-D32C50EC706F}" dateTime="2022-02-24T10:07:17" maxSheetId="3" userName="Babulakshminarayan, AishwaryaX" r:id="rId205" minRId="2592" maxRId="2593">
    <sheetIdMap count="2">
      <sheetId val="1"/>
      <sheetId val="2"/>
    </sheetIdMap>
  </header>
  <header guid="{5C96698C-6C2A-4EA0-A11F-ED5DC41268BF}" dateTime="2022-02-24T10:28:42" maxSheetId="3" userName="Babulakshminarayan, AishwaryaX" r:id="rId206" minRId="2594" maxRId="2606">
    <sheetIdMap count="2">
      <sheetId val="1"/>
      <sheetId val="2"/>
    </sheetIdMap>
  </header>
  <header guid="{41C87E62-4DC9-412E-9674-7811A8DF5F8B}" dateTime="2022-02-24T10:44:23" maxSheetId="3" userName="Babulakshminarayan, AishwaryaX" r:id="rId207" minRId="2607" maxRId="2608">
    <sheetIdMap count="2">
      <sheetId val="1"/>
      <sheetId val="2"/>
    </sheetIdMap>
  </header>
  <header guid="{E0C515B3-80DA-4559-981C-E6AFA2D98704}" dateTime="2022-02-24T10:48:11" maxSheetId="3" userName="Reddy, AvuluriX Ajay Kumar" r:id="rId208" minRId="2609" maxRId="2615">
    <sheetIdMap count="2">
      <sheetId val="1"/>
      <sheetId val="2"/>
    </sheetIdMap>
  </header>
  <header guid="{141BE688-E846-4743-94FE-502E19D0150E}" dateTime="2022-02-24T10:51:54" maxSheetId="3" userName="Reddy, AvuluriX Ajay Kumar" r:id="rId209" minRId="2616" maxRId="2617">
    <sheetIdMap count="2">
      <sheetId val="1"/>
      <sheetId val="2"/>
    </sheetIdMap>
  </header>
  <header guid="{CF26D6D9-C567-44F7-AA1D-8D0AF3019792}" dateTime="2022-02-24T11:16:00" maxSheetId="3" userName="Babulakshminarayan, AishwaryaX" r:id="rId210" minRId="2618" maxRId="2620">
    <sheetIdMap count="2">
      <sheetId val="1"/>
      <sheetId val="2"/>
    </sheetIdMap>
  </header>
  <header guid="{49A715A0-8630-4C84-A806-FD89A81BD8D3}" dateTime="2022-02-24T11:47:27" maxSheetId="3" userName="Reddy, AvuluriX Ajay Kumar" r:id="rId211" minRId="2621" maxRId="2632">
    <sheetIdMap count="2">
      <sheetId val="1"/>
      <sheetId val="2"/>
    </sheetIdMap>
  </header>
  <header guid="{A6937262-3669-4A3D-9E43-E02B1599221D}" dateTime="2022-02-24T12:18:40" maxSheetId="3" userName="Reddy, AvuluriX Ajay Kumar" r:id="rId212" minRId="2633" maxRId="2641">
    <sheetIdMap count="2">
      <sheetId val="1"/>
      <sheetId val="2"/>
    </sheetIdMap>
  </header>
  <header guid="{682EC112-C0E5-4156-807F-A36922A52AC7}" dateTime="2022-02-24T15:53:05" maxSheetId="3" userName="Reddy, AvuluriX Ajay Kumar" r:id="rId213" minRId="2642" maxRId="2661">
    <sheetIdMap count="2">
      <sheetId val="1"/>
      <sheetId val="2"/>
    </sheetIdMap>
  </header>
  <header guid="{87E55A1E-82BD-4C85-B1A6-7864854C75FC}" dateTime="2022-03-03T10:52:15" maxSheetId="3" userName="Reddy, AvuluriX Ajay Kumar" r:id="rId214">
    <sheetIdMap count="2">
      <sheetId val="1"/>
      <sheetId val="2"/>
    </sheetIdMap>
  </header>
  <header guid="{2F25AC8D-411D-477C-8010-D6FC11F3BEF7}" dateTime="2022-03-29T13:19:01" maxSheetId="3" userName="Reddy, AvuluriX Ajay Kumar" r:id="rId215" minRId="2664" maxRId="2940">
    <sheetIdMap count="2">
      <sheetId val="1"/>
      <sheetId val="2"/>
    </sheetIdMap>
  </header>
  <header guid="{D286EEDE-1906-4C3B-BEBF-6A2D1C4DC658}" dateTime="2022-03-29T13:19:17" maxSheetId="3" userName="Reddy, AvuluriX Ajay Kumar" r:id="rId216" minRId="2942" maxRId="2980">
    <sheetIdMap count="2">
      <sheetId val="1"/>
      <sheetId val="2"/>
    </sheetIdMap>
  </header>
  <header guid="{4B0B42AE-8922-44E3-9B0D-23EC70DB66BA}" dateTime="2022-03-29T16:38:54" maxSheetId="3" userName="Reddy, AvuluriX Ajay Kumar" r:id="rId217" minRId="2981" maxRId="3104">
    <sheetIdMap count="2">
      <sheetId val="1"/>
      <sheetId val="2"/>
    </sheetIdMap>
  </header>
  <header guid="{2818A080-570A-443D-9EAD-66BD09BFED33}" dateTime="2022-03-29T16:45:48" maxSheetId="3" userName="Reddy, AvuluriX Ajay Kumar" r:id="rId218" minRId="3105" maxRId="3147">
    <sheetIdMap count="2">
      <sheetId val="1"/>
      <sheetId val="2"/>
    </sheetIdMap>
  </header>
  <header guid="{B7EDA115-D04F-4B91-9971-4B1D8598CAC0}" dateTime="2022-03-29T16:47:22" maxSheetId="3" userName="Reddy, AvuluriX Ajay Kumar" r:id="rId219" minRId="3148">
    <sheetIdMap count="2">
      <sheetId val="1"/>
      <sheetId val="2"/>
    </sheetIdMap>
  </header>
  <header guid="{9A5403F4-72C7-4422-BB6C-74B4F946A010}" dateTime="2022-03-29T16:47:28" maxSheetId="3" userName="Reddy, AvuluriX Ajay Kumar" r:id="rId220" minRId="3149">
    <sheetIdMap count="2">
      <sheetId val="1"/>
      <sheetId val="2"/>
    </sheetIdMap>
  </header>
  <header guid="{0F74F1C8-B840-4DAC-AAF1-5BFCE2A218A6}" dateTime="2022-03-29T17:14:20" maxSheetId="3" userName="Reddy, AvuluriX Ajay Kumar" r:id="rId221" minRId="3150">
    <sheetIdMap count="2">
      <sheetId val="1"/>
      <sheetId val="2"/>
    </sheetIdMap>
  </header>
  <header guid="{65C7C3F6-F1EF-44AB-85B4-E70ABF90D6DA}" dateTime="2022-03-30T10:00:32" maxSheetId="3" userName="Reddy, AvuluriX Ajay Kumar" r:id="rId222" minRId="3151" maxRId="3152">
    <sheetIdMap count="2">
      <sheetId val="1"/>
      <sheetId val="2"/>
    </sheetIdMap>
  </header>
  <header guid="{67E00DF8-BA93-436F-B1F1-CC0DA48FF7AE}" dateTime="2022-03-30T13:28:01" maxSheetId="3" userName="Reddy, AvuluriX Ajay Kumar" r:id="rId223" minRId="3154" maxRId="3243">
    <sheetIdMap count="2">
      <sheetId val="1"/>
      <sheetId val="2"/>
    </sheetIdMap>
  </header>
  <header guid="{A83ECB46-E114-41CE-A0AB-B1F8A822016D}" dateTime="2022-03-30T14:26:42" maxSheetId="3" userName="Reddy, AvuluriX Ajay Kumar" r:id="rId224" minRId="3244" maxRId="3247">
    <sheetIdMap count="2">
      <sheetId val="1"/>
      <sheetId val="2"/>
    </sheetIdMap>
  </header>
  <header guid="{6FD6CB5E-7242-4CF1-81AD-D520550DBD80}" dateTime="2022-03-31T07:48:55" maxSheetId="3" userName="Reddy, AvuluriX Ajay Kumar" r:id="rId225" minRId="3248" maxRId="3294">
    <sheetIdMap count="2">
      <sheetId val="1"/>
      <sheetId val="2"/>
    </sheetIdMap>
  </header>
  <header guid="{6EFD65F6-A058-46F1-B477-9D3AB23DA239}" dateTime="2022-03-31T08:59:09" maxSheetId="3" userName="Reddy, AvuluriX Ajay Kumar" r:id="rId226" minRId="3295" maxRId="3297">
    <sheetIdMap count="2">
      <sheetId val="1"/>
      <sheetId val="2"/>
    </sheetIdMap>
  </header>
  <header guid="{F4D2F892-B9D0-4562-95E2-5A76A3221F94}" dateTime="2022-03-31T10:01:25" maxSheetId="3" userName="Reddy, AvuluriX Ajay Kumar" r:id="rId227" minRId="3298" maxRId="3299">
    <sheetIdMap count="2">
      <sheetId val="1"/>
      <sheetId val="2"/>
    </sheetIdMap>
  </header>
  <header guid="{AF706697-60A0-4197-9D1A-C334D3AB228C}" dateTime="2022-03-31T10:43:09" maxSheetId="3" userName="Reddy, AvuluriX Ajay Kumar" r:id="rId228" minRId="3300" maxRId="3306">
    <sheetIdMap count="2">
      <sheetId val="1"/>
      <sheetId val="2"/>
    </sheetIdMap>
  </header>
  <header guid="{0EB7BF44-A61C-43DD-91E0-34F0BD58202F}" dateTime="2022-03-31T12:09:04" maxSheetId="3" userName="Babulakshminarayan, AishwaryaX" r:id="rId229">
    <sheetIdMap count="2">
      <sheetId val="1"/>
      <sheetId val="2"/>
    </sheetIdMap>
  </header>
  <header guid="{7DFBB0FE-9676-4441-A01E-7E24BA2DE22A}" dateTime="2022-03-31T12:15:09" maxSheetId="3" userName="Reddy, AvuluriX Ajay Kumar" r:id="rId230" minRId="3308" maxRId="3319">
    <sheetIdMap count="2">
      <sheetId val="1"/>
      <sheetId val="2"/>
    </sheetIdMap>
  </header>
  <header guid="{0478D5F2-CDA3-465D-BD31-30E19017FE47}" dateTime="2022-03-31T12:15:15" maxSheetId="3" userName="Babulakshminarayan, AishwaryaX" r:id="rId231" minRId="3320" maxRId="3325">
    <sheetIdMap count="2">
      <sheetId val="1"/>
      <sheetId val="2"/>
    </sheetIdMap>
  </header>
  <header guid="{9B02ACB5-7F15-4390-82C5-E906763D4467}" dateTime="2022-03-31T12:25:19" maxSheetId="3" userName="Babulakshminarayan, AishwaryaX" r:id="rId232" minRId="3326" maxRId="3335">
    <sheetIdMap count="2">
      <sheetId val="1"/>
      <sheetId val="2"/>
    </sheetIdMap>
  </header>
  <header guid="{6F1B5D52-E825-4A76-ADF5-448A084E8563}" dateTime="2022-03-31T12:53:37" maxSheetId="3" userName="Babulakshminarayan, AishwaryaX" r:id="rId233" minRId="3336" maxRId="3341">
    <sheetIdMap count="2">
      <sheetId val="1"/>
      <sheetId val="2"/>
    </sheetIdMap>
  </header>
  <header guid="{303D4E9F-8BA5-4B8D-92DE-6125B7D8D58E}" dateTime="2022-03-31T13:42:02" maxSheetId="3" userName="Reddy, AvuluriX Ajay Kumar" r:id="rId234" minRId="3342" maxRId="3344">
    <sheetIdMap count="2">
      <sheetId val="1"/>
      <sheetId val="2"/>
    </sheetIdMap>
  </header>
  <header guid="{6D154262-6A01-4FB4-90FC-C0EAECCAF46B}" dateTime="2022-03-31T14:15:15" maxSheetId="3" userName="Reddy, AvuluriX Ajay Kumar" r:id="rId235" minRId="3345" maxRId="3347">
    <sheetIdMap count="2">
      <sheetId val="1"/>
      <sheetId val="2"/>
    </sheetIdMap>
  </header>
  <header guid="{88FF18A6-767B-456B-9B92-DA7C4B82F44F}" dateTime="2022-03-31T14:34:33" maxSheetId="3" userName="Reddy, AvuluriX Ajay Kumar" r:id="rId236" minRId="3348">
    <sheetIdMap count="2">
      <sheetId val="1"/>
      <sheetId val="2"/>
    </sheetIdMap>
  </header>
  <header guid="{CC2D88A0-B6A7-482E-934E-A10198AD92A2}" dateTime="2022-03-31T14:37:58" maxSheetId="3" userName="Babulakshminarayan, AishwaryaX" r:id="rId237" minRId="3349">
    <sheetIdMap count="2">
      <sheetId val="1"/>
      <sheetId val="2"/>
    </sheetIdMap>
  </header>
  <header guid="{13A644AF-CA38-4E2A-8C6D-F299E3446F09}" dateTime="2022-03-31T15:40:02" maxSheetId="3" userName="Venkateswara Reddy, ThatireddyX" r:id="rId238" minRId="3350" maxRId="3363">
    <sheetIdMap count="2">
      <sheetId val="1"/>
      <sheetId val="2"/>
    </sheetIdMap>
  </header>
  <header guid="{CA5DE5F9-D475-4191-A42D-501C8F199254}" dateTime="2022-03-31T15:52:29" maxSheetId="3" userName="Babulakshminarayan, AishwaryaX" r:id="rId239" minRId="3365" maxRId="3373">
    <sheetIdMap count="2">
      <sheetId val="1"/>
      <sheetId val="2"/>
    </sheetIdMap>
  </header>
  <header guid="{000C5157-27B8-45BB-80E7-6976521BE3C0}" dateTime="2022-03-31T17:22:22" maxSheetId="3" userName="Babulakshminarayan, AishwaryaX" r:id="rId240">
    <sheetIdMap count="2">
      <sheetId val="1"/>
      <sheetId val="2"/>
    </sheetIdMap>
  </header>
  <header guid="{19827BBD-AC23-4B21-8493-9CC58FCD4CFC}" dateTime="2022-06-09T10:15:43" maxSheetId="3" userName="Babulakshminarayan, AishwaryaX" r:id="rId241" minRId="3375" maxRId="3603">
    <sheetIdMap count="2">
      <sheetId val="1"/>
      <sheetId val="2"/>
    </sheetIdMap>
  </header>
  <header guid="{AD0ACF22-8B0B-4364-96A3-AEEF68C74D3F}" dateTime="2022-06-09T11:16:23" maxSheetId="3" userName="Babulakshminarayan, AishwaryaX" r:id="rId242" minRId="3605" maxRId="3633">
    <sheetIdMap count="2">
      <sheetId val="1"/>
      <sheetId val="2"/>
    </sheetIdMap>
  </header>
  <header guid="{BAC2B4FB-C38D-4830-98CE-935CAAB7472E}" dateTime="2022-06-09T12:13:08" maxSheetId="3" userName="Babulakshminarayan, AishwaryaX" r:id="rId243" minRId="3634" maxRId="3672">
    <sheetIdMap count="2">
      <sheetId val="1"/>
      <sheetId val="2"/>
    </sheetIdMap>
  </header>
  <header guid="{591C9740-56FC-49FA-91B7-CBC7FEE0D8A4}" dateTime="2022-06-14T15:00:25" maxSheetId="3" userName="Babulakshminarayan, AishwaryaX" r:id="rId244" minRId="3673">
    <sheetIdMap count="2">
      <sheetId val="1"/>
      <sheetId val="2"/>
    </sheetIdMap>
  </header>
  <header guid="{B35619BA-1F46-4F86-949C-571EFFC37690}" dateTime="2022-06-21T16:09:48" maxSheetId="3" userName="Babulakshminarayan, AishwaryaX" r:id="rId245" minRId="3674" maxRId="3707">
    <sheetIdMap count="2">
      <sheetId val="1"/>
      <sheetId val="2"/>
    </sheetIdMap>
  </header>
  <header guid="{F0CFCC86-89BB-4724-8515-1E07360B5D09}" dateTime="2022-06-21T16:25:03" maxSheetId="3" userName="Babu, RoshniX" r:id="rId246" minRId="3709" maxRId="3813">
    <sheetIdMap count="2">
      <sheetId val="1"/>
      <sheetId val="2"/>
    </sheetIdMap>
  </header>
  <header guid="{55AA09AC-7972-426C-AE24-95213EEBA4F4}" dateTime="2022-06-21T18:28:42" maxSheetId="3" userName="Babu, RoshniX" r:id="rId247" minRId="3815" maxRId="3993">
    <sheetIdMap count="2">
      <sheetId val="1"/>
      <sheetId val="2"/>
    </sheetIdMap>
  </header>
  <header guid="{B5A0BAAE-6082-4015-A76A-C42B53E7B5AA}" dateTime="2022-06-22T16:48:11" maxSheetId="3" userName="Babu, RoshniX" r:id="rId248" minRId="3994" maxRId="4076">
    <sheetIdMap count="2">
      <sheetId val="1"/>
      <sheetId val="2"/>
    </sheetIdMap>
  </header>
  <header guid="{30404ACA-2837-4873-B8EE-7525FE79695B}" dateTime="2022-06-23T17:03:27" maxSheetId="3" userName="Babu, RoshniX" r:id="rId249" minRId="4077" maxRId="4131">
    <sheetIdMap count="2">
      <sheetId val="1"/>
      <sheetId val="2"/>
    </sheetIdMap>
  </header>
  <header guid="{15A1C457-4FAA-476E-A9F7-6B4F4B220B37}" dateTime="2022-06-23T17:43:01" maxSheetId="3" userName="Babulakshminarayan, AishwaryaX" r:id="rId250" minRId="4132" maxRId="4133">
    <sheetIdMap count="2">
      <sheetId val="1"/>
      <sheetId val="2"/>
    </sheetIdMap>
  </header>
  <header guid="{55412F43-352C-4CC5-A18B-A1ADBAC53B6E}" dateTime="2022-06-23T17:44:00" maxSheetId="3" userName="Babu, RoshniX" r:id="rId251" minRId="4135" maxRId="4140">
    <sheetIdMap count="2">
      <sheetId val="1"/>
      <sheetId val="2"/>
    </sheetIdMap>
  </header>
  <header guid="{DF73EC4E-8542-4BD8-A2BD-7ADDB76B96B3}" dateTime="2022-06-23T17:52:47" maxSheetId="3" userName="Babu, RoshniX" r:id="rId252" minRId="4141">
    <sheetIdMap count="2">
      <sheetId val="1"/>
      <sheetId val="2"/>
    </sheetIdMap>
  </header>
  <header guid="{886A405F-612D-40A3-A32F-CB4436895566}" dateTime="2022-06-24T11:17:04" maxSheetId="3" userName="Babu, RoshniX" r:id="rId253" minRId="4142" maxRId="4150">
    <sheetIdMap count="2">
      <sheetId val="1"/>
      <sheetId val="2"/>
    </sheetIdMap>
  </header>
  <header guid="{AE9801C4-17F5-4B81-9D46-D906528EF76A}" dateTime="2022-09-07T11:23:18" maxSheetId="3" userName="Babu, RoshniX" r:id="rId254" minRId="4151" maxRId="4435">
    <sheetIdMap count="2">
      <sheetId val="1"/>
      <sheetId val="2"/>
    </sheetIdMap>
  </header>
  <header guid="{C590E004-BB17-4D5F-BB45-D95C7E98005C}" dateTime="2022-09-23T11:45:14" maxSheetId="3" userName="Nanjundaswamy, HarshithaX" r:id="rId255" minRId="4436" maxRId="4453">
    <sheetIdMap count="2">
      <sheetId val="1"/>
      <sheetId val="2"/>
    </sheetIdMap>
  </header>
  <header guid="{5829985E-F62D-4DA3-AD7A-F77C9F697C89}" dateTime="2022-09-23T11:58:36" maxSheetId="3" userName="Nanjundaswamy, HarshithaX" r:id="rId256" minRId="4455" maxRId="4467">
    <sheetIdMap count="2">
      <sheetId val="1"/>
      <sheetId val="2"/>
    </sheetIdMap>
  </header>
  <header guid="{D2EF863E-3148-4257-94F4-EC3E6784161F}" dateTime="2022-09-23T12:06:56" maxSheetId="3" userName="Nanjundaswamy, HarshithaX" r:id="rId257" minRId="4468" maxRId="4475">
    <sheetIdMap count="2">
      <sheetId val="1"/>
      <sheetId val="2"/>
    </sheetIdMap>
  </header>
  <header guid="{143DC4C3-EEB4-4D02-91AB-B24DFEBF0D44}" dateTime="2022-09-23T12:20:40" maxSheetId="3" userName="Nanjundaswamy, HarshithaX" r:id="rId258" minRId="4476" maxRId="4507">
    <sheetIdMap count="2">
      <sheetId val="1"/>
      <sheetId val="2"/>
    </sheetIdMap>
  </header>
  <header guid="{5DDD8496-F1EA-4264-867D-6DE13462E2C6}" dateTime="2022-09-23T12:23:58" maxSheetId="3" userName="Nanjundaswamy, HarshithaX" r:id="rId259" minRId="4508" maxRId="4510">
    <sheetIdMap count="2">
      <sheetId val="1"/>
      <sheetId val="2"/>
    </sheetIdMap>
  </header>
  <header guid="{F3B3C442-2162-4BF4-B7AC-FC6630D8FD26}" dateTime="2022-09-23T12:37:18" maxSheetId="3" userName="Nanjundaswamy, HarshithaX" r:id="rId260" minRId="4512" maxRId="4516">
    <sheetIdMap count="2">
      <sheetId val="1"/>
      <sheetId val="2"/>
    </sheetIdMap>
  </header>
  <header guid="{B0A72D3F-0C29-43BE-B889-9D3638658F87}" dateTime="2022-09-23T12:44:29" maxSheetId="3" userName="Nanjundaswamy, HarshithaX" r:id="rId261" minRId="4517" maxRId="4541">
    <sheetIdMap count="2">
      <sheetId val="1"/>
      <sheetId val="2"/>
    </sheetIdMap>
  </header>
  <header guid="{B0BA5020-9C02-4C12-A506-6EE7AB1F66DE}" dateTime="2022-09-23T12:45:20" maxSheetId="3" userName="Nanjundaswamy, HarshithaX" r:id="rId262" minRId="4542" maxRId="4544">
    <sheetIdMap count="2">
      <sheetId val="1"/>
      <sheetId val="2"/>
    </sheetIdMap>
  </header>
  <header guid="{3106D8A5-C7E5-4F1E-8197-407F1861E213}" dateTime="2022-09-23T12:47:36" maxSheetId="3" userName="Nanjundaswamy, HarshithaX" r:id="rId263" minRId="4545" maxRId="4547">
    <sheetIdMap count="2">
      <sheetId val="1"/>
      <sheetId val="2"/>
    </sheetIdMap>
  </header>
  <header guid="{F8D3EAA1-4571-4631-9FEB-6D64BE3C8D3A}" dateTime="2022-09-23T12:48:14" maxSheetId="3" userName="Nanjundaswamy, HarshithaX" r:id="rId264" minRId="4548" maxRId="4550">
    <sheetIdMap count="2">
      <sheetId val="1"/>
      <sheetId val="2"/>
    </sheetIdMap>
  </header>
  <header guid="{FB1253E1-522A-42A5-A803-F801883CC55F}" dateTime="2022-09-23T13:20:37" maxSheetId="3" userName="Nanjundaswamy, HarshithaX" r:id="rId265" minRId="4551" maxRId="4592">
    <sheetIdMap count="2">
      <sheetId val="1"/>
      <sheetId val="2"/>
    </sheetIdMap>
  </header>
  <header guid="{7C177E49-3F99-4AA5-B52C-C9C5F7D92C87}" dateTime="2022-09-23T14:55:04" maxSheetId="3" userName="Nanjundaswamy, HarshithaX" r:id="rId266" minRId="4593" maxRId="4607">
    <sheetIdMap count="2">
      <sheetId val="1"/>
      <sheetId val="2"/>
    </sheetIdMap>
  </header>
  <header guid="{9C01DFB2-7A1C-479E-8318-A7D222CF25BB}" dateTime="2022-09-23T14:57:30" maxSheetId="3" userName="Nanjundaswamy, HarshithaX" r:id="rId267" minRId="4609" maxRId="4611">
    <sheetIdMap count="2">
      <sheetId val="1"/>
      <sheetId val="2"/>
    </sheetIdMap>
  </header>
  <header guid="{61028E47-9B13-4FB3-8B0D-D30C54B60156}" dateTime="2022-09-23T15:01:53" maxSheetId="3" userName="Nanjundaswamy, HarshithaX" r:id="rId268" minRId="4612" maxRId="4617">
    <sheetIdMap count="2">
      <sheetId val="1"/>
      <sheetId val="2"/>
    </sheetIdMap>
  </header>
  <header guid="{946C6FC6-2931-4BD5-98C3-96A06EDE2F5E}" dateTime="2022-09-23T15:08:38" maxSheetId="3" userName="Nanjundaswamy, HarshithaX" r:id="rId269" minRId="4618" maxRId="4619">
    <sheetIdMap count="2">
      <sheetId val="1"/>
      <sheetId val="2"/>
    </sheetIdMap>
  </header>
  <header guid="{84DED126-408B-41F9-AF3D-7A14118B3DC6}" dateTime="2022-09-23T15:38:52" maxSheetId="3" userName="Nanjundaswamy, HarshithaX" r:id="rId270" minRId="4622" maxRId="4626">
    <sheetIdMap count="2">
      <sheetId val="1"/>
      <sheetId val="2"/>
    </sheetIdMap>
  </header>
  <header guid="{810B3719-8C93-4C66-B589-6FFEF96E4299}" dateTime="2022-09-23T15:53:05" maxSheetId="3" userName="Nanjundaswamy, HarshithaX" r:id="rId271" minRId="4627">
    <sheetIdMap count="2">
      <sheetId val="1"/>
      <sheetId val="2"/>
    </sheetIdMap>
  </header>
  <header guid="{3CF160B2-37C1-4ED7-9291-6D5143D01B4F}" dateTime="2022-09-23T15:57:17" maxSheetId="3" userName="Nanjundaswamy, HarshithaX" r:id="rId272" minRId="4628">
    <sheetIdMap count="2">
      <sheetId val="1"/>
      <sheetId val="2"/>
    </sheetIdMap>
  </header>
  <header guid="{3447E16A-6BF2-49A3-8EBC-959B8FCAE096}" dateTime="2022-09-23T16:08:15" maxSheetId="3" userName="Nanjundaswamy, HarshithaX" r:id="rId273" minRId="4629" maxRId="4630">
    <sheetIdMap count="2">
      <sheetId val="1"/>
      <sheetId val="2"/>
    </sheetIdMap>
  </header>
  <header guid="{304CB8FF-7D0A-47B4-AD86-3AB89F389B1E}" dateTime="2022-09-23T16:08:57" maxSheetId="3" userName="Nanjundaswamy, HarshithaX" r:id="rId274" minRId="4631">
    <sheetIdMap count="2">
      <sheetId val="1"/>
      <sheetId val="2"/>
    </sheetIdMap>
  </header>
  <header guid="{5DF66E45-BC83-4F82-822D-13A3C55405E7}" dateTime="2022-09-23T16:11:11" maxSheetId="3" userName="Nanjundaswamy, HarshithaX" r:id="rId275" minRId="4632" maxRId="4633">
    <sheetIdMap count="2">
      <sheetId val="1"/>
      <sheetId val="2"/>
    </sheetIdMap>
  </header>
  <header guid="{088033F4-B997-4236-83F1-4AC897A06D52}" dateTime="2022-09-23T16:15:10" maxSheetId="3" userName="Nanjundaswamy, HarshithaX" r:id="rId276" minRId="4634" maxRId="4635">
    <sheetIdMap count="2">
      <sheetId val="1"/>
      <sheetId val="2"/>
    </sheetIdMap>
  </header>
  <header guid="{E780C30D-A30A-434D-BE70-5FC88F88219E}" dateTime="2022-09-23T16:19:38" maxSheetId="3" userName="Nanjundaswamy, HarshithaX" r:id="rId277" minRId="4636" maxRId="4640">
    <sheetIdMap count="2">
      <sheetId val="1"/>
      <sheetId val="2"/>
    </sheetIdMap>
  </header>
  <header guid="{9A3CE0B6-D826-4ED5-B67C-65D92E03E236}" dateTime="2022-09-23T16:21:13" maxSheetId="3" userName="Nanjundaswamy, HarshithaX" r:id="rId278" minRId="4641" maxRId="4642">
    <sheetIdMap count="2">
      <sheetId val="1"/>
      <sheetId val="2"/>
    </sheetIdMap>
  </header>
  <header guid="{8080447F-8FC6-47D6-BDAF-6B3D47FDF277}" dateTime="2022-09-23T16:26:54" maxSheetId="3" userName="Nanjundaswamy, HarshithaX" r:id="rId279" minRId="4643" maxRId="4646">
    <sheetIdMap count="2">
      <sheetId val="1"/>
      <sheetId val="2"/>
    </sheetIdMap>
  </header>
  <header guid="{E92E82A9-F0CC-4A94-8D4C-C9C52767D312}" dateTime="2022-09-23T16:29:04" maxSheetId="3" userName="Nanjundaswamy, HarshithaX" r:id="rId280" minRId="4647" maxRId="4648">
    <sheetIdMap count="2">
      <sheetId val="1"/>
      <sheetId val="2"/>
    </sheetIdMap>
  </header>
  <header guid="{B3DB5F8A-217E-4C5A-A2C1-23AFA08F46B1}" dateTime="2022-09-23T17:35:29" maxSheetId="3" userName="Nanjundaswamy, HarshithaX" r:id="rId281" minRId="4649" maxRId="4656">
    <sheetIdMap count="2">
      <sheetId val="1"/>
      <sheetId val="2"/>
    </sheetIdMap>
  </header>
  <header guid="{3A90F2C7-30A5-4E37-BF31-8239C2A3B548}" dateTime="2022-09-24T09:34:32" maxSheetId="3" userName="Babu, RoshniX" r:id="rId282">
    <sheetIdMap count="2">
      <sheetId val="1"/>
      <sheetId val="2"/>
    </sheetIdMap>
  </header>
  <header guid="{2876DE6B-CDC8-4E63-A29B-268479F9DB26}" dateTime="2022-09-24T09:57:04" maxSheetId="3" userName="Anil, AkhilaX S" r:id="rId283" minRId="4660" maxRId="4673">
    <sheetIdMap count="2">
      <sheetId val="1"/>
      <sheetId val="2"/>
    </sheetIdMap>
  </header>
  <header guid="{16FDD6FD-2D9B-418F-973B-76075526D543}" dateTime="2022-09-24T10:00:10" maxSheetId="3" userName="Anil, AkhilaX S" r:id="rId284" minRId="4675" maxRId="4676">
    <sheetIdMap count="2">
      <sheetId val="1"/>
      <sheetId val="2"/>
    </sheetIdMap>
  </header>
  <header guid="{FD2154FC-182A-4AA7-A632-AC33785C0A4C}" dateTime="2022-09-24T10:03:13" maxSheetId="3" userName="Anil, AkhilaX S" r:id="rId285" minRId="4677" maxRId="4680">
    <sheetIdMap count="2">
      <sheetId val="1"/>
      <sheetId val="2"/>
    </sheetIdMap>
  </header>
  <header guid="{284466C3-D2C2-43F0-A196-EF16D280C305}" dateTime="2022-09-24T10:04:37" maxSheetId="3" userName="Anil, AkhilaX S" r:id="rId286" minRId="4681" maxRId="4682">
    <sheetIdMap count="2">
      <sheetId val="1"/>
      <sheetId val="2"/>
    </sheetIdMap>
  </header>
  <header guid="{497AA44C-718B-4846-B25C-0399C903140C}" dateTime="2022-09-24T10:10:12" maxSheetId="3" userName="Anil, AkhilaX S" r:id="rId287" minRId="4683" maxRId="4684">
    <sheetIdMap count="2">
      <sheetId val="1"/>
      <sheetId val="2"/>
    </sheetIdMap>
  </header>
  <header guid="{3014DF05-F207-4B37-998C-BE1065FBE07E}" dateTime="2022-09-24T10:17:50" maxSheetId="3" userName="Anil, AkhilaX S" r:id="rId288" minRId="4685" maxRId="4688">
    <sheetIdMap count="2">
      <sheetId val="1"/>
      <sheetId val="2"/>
    </sheetIdMap>
  </header>
  <header guid="{AD14BBA5-3ADB-42C9-9E0A-56AD474270D8}" dateTime="2022-09-24T10:30:29" maxSheetId="3" userName="Anil, AkhilaX S" r:id="rId289" minRId="4689" maxRId="4690">
    <sheetIdMap count="2">
      <sheetId val="1"/>
      <sheetId val="2"/>
    </sheetIdMap>
  </header>
  <header guid="{A5EE8681-1A7D-4D34-BE43-77FA11076AF1}" dateTime="2022-09-24T10:33:55" maxSheetId="3" userName="Anil, AkhilaX S" r:id="rId290" minRId="4691" maxRId="4696">
    <sheetIdMap count="2">
      <sheetId val="1"/>
      <sheetId val="2"/>
    </sheetIdMap>
  </header>
  <header guid="{30EB879A-A17E-4FB2-A0A5-963CB96E07B2}" dateTime="2022-09-24T11:01:00" maxSheetId="3" userName="Anil, AkhilaX S" r:id="rId291" minRId="4697" maxRId="4698">
    <sheetIdMap count="2">
      <sheetId val="1"/>
      <sheetId val="2"/>
    </sheetIdMap>
  </header>
  <header guid="{10DFF557-A62A-41A4-918F-38FCB8067C78}" dateTime="2022-09-24T11:01:52" maxSheetId="3" userName="Anil, AkhilaX S" r:id="rId292" minRId="4699" maxRId="4700">
    <sheetIdMap count="2">
      <sheetId val="1"/>
      <sheetId val="2"/>
    </sheetIdMap>
  </header>
  <header guid="{8B56BC67-64E6-4DB8-A3F7-83F60BD3348A}" dateTime="2022-09-24T11:03:35" maxSheetId="3" userName="Anil, AkhilaX S" r:id="rId293" minRId="4701" maxRId="4702">
    <sheetIdMap count="2">
      <sheetId val="1"/>
      <sheetId val="2"/>
    </sheetIdMap>
  </header>
  <header guid="{46A8947D-05BD-4626-9960-DB05D8C9DF91}" dateTime="2022-09-24T11:24:16" maxSheetId="3" userName="Anil, AkhilaX S" r:id="rId294" minRId="4703" maxRId="4704">
    <sheetIdMap count="2">
      <sheetId val="1"/>
      <sheetId val="2"/>
    </sheetIdMap>
  </header>
  <header guid="{3114C0BC-E069-485C-BFC8-AEF862E72BF6}" dateTime="2022-09-24T11:37:14" maxSheetId="3" userName="Anil, AkhilaX S" r:id="rId295" minRId="4705" maxRId="4706">
    <sheetIdMap count="2">
      <sheetId val="1"/>
      <sheetId val="2"/>
    </sheetIdMap>
  </header>
  <header guid="{0AA33C96-B7D2-428D-80F5-5299A6BF4333}" dateTime="2022-09-24T11:38:18" maxSheetId="3" userName="Anil, AkhilaX S" r:id="rId296" minRId="4707" maxRId="4708">
    <sheetIdMap count="2">
      <sheetId val="1"/>
      <sheetId val="2"/>
    </sheetIdMap>
  </header>
  <header guid="{1C4E98D8-A2AE-4E9F-A006-9D7BA9BE0713}" dateTime="2022-09-24T11:40:21" maxSheetId="3" userName="Anil, AkhilaX S" r:id="rId297" minRId="4709" maxRId="4710">
    <sheetIdMap count="2">
      <sheetId val="1"/>
      <sheetId val="2"/>
    </sheetIdMap>
  </header>
  <header guid="{66EF3BC9-7C57-4FAA-9A0D-BC3C56170F4F}" dateTime="2022-09-24T11:48:22" maxSheetId="3" userName="Anil, AkhilaX S" r:id="rId298" minRId="4711" maxRId="4716">
    <sheetIdMap count="2">
      <sheetId val="1"/>
      <sheetId val="2"/>
    </sheetIdMap>
  </header>
  <header guid="{6DDA0615-92ED-4804-9784-97DE9804AC8E}" dateTime="2022-09-24T11:49:37" maxSheetId="3" userName="Anil, AkhilaX S" r:id="rId299" minRId="4717" maxRId="4718">
    <sheetIdMap count="2">
      <sheetId val="1"/>
      <sheetId val="2"/>
    </sheetIdMap>
  </header>
  <header guid="{4E7B3AD5-3DE6-4676-B8FF-2F15FC2DDCD6}" dateTime="2022-09-24T12:00:11" maxSheetId="3" userName="Anil, AkhilaX S" r:id="rId300" minRId="4719" maxRId="4720">
    <sheetIdMap count="2">
      <sheetId val="1"/>
      <sheetId val="2"/>
    </sheetIdMap>
  </header>
  <header guid="{C91F20F5-28AE-4B8A-9F96-1CFD01C99B43}" dateTime="2022-09-24T12:07:40" maxSheetId="3" userName="Anil, AkhilaX S" r:id="rId301" minRId="4721" maxRId="4724">
    <sheetIdMap count="2">
      <sheetId val="1"/>
      <sheetId val="2"/>
    </sheetIdMap>
  </header>
  <header guid="{5ABD9086-15AB-4618-8786-1FA59AD06228}" dateTime="2022-09-24T12:11:17" maxSheetId="3" userName="Anil, AkhilaX S" r:id="rId302" minRId="4725" maxRId="4726">
    <sheetIdMap count="2">
      <sheetId val="1"/>
      <sheetId val="2"/>
    </sheetIdMap>
  </header>
  <header guid="{68B5E583-42B5-46B9-B2C0-C28E88BA831B}" dateTime="2022-09-24T12:21:39" maxSheetId="3" userName="Anil, AkhilaX S" r:id="rId303" minRId="4727" maxRId="4732">
    <sheetIdMap count="2">
      <sheetId val="1"/>
      <sheetId val="2"/>
    </sheetIdMap>
  </header>
  <header guid="{9F581C4A-7195-4696-83E1-500B7E2CE240}" dateTime="2022-09-24T12:36:52" maxSheetId="3" userName="Anil, AkhilaX S" r:id="rId304" minRId="4733" maxRId="4734">
    <sheetIdMap count="2">
      <sheetId val="1"/>
      <sheetId val="2"/>
    </sheetIdMap>
  </header>
  <header guid="{99BABB38-3969-4D9B-A47E-207422C8D670}" dateTime="2022-09-24T12:37:57" maxSheetId="3" userName="Anil, AkhilaX S" r:id="rId305" minRId="4735" maxRId="4736">
    <sheetIdMap count="2">
      <sheetId val="1"/>
      <sheetId val="2"/>
    </sheetIdMap>
  </header>
  <header guid="{B361971A-EAD7-44BB-B1C8-CEEB4A82DFB3}" dateTime="2022-09-24T12:46:41" maxSheetId="3" userName="Anil, AkhilaX S" r:id="rId306" minRId="4737" maxRId="4740">
    <sheetIdMap count="2">
      <sheetId val="1"/>
      <sheetId val="2"/>
    </sheetIdMap>
  </header>
  <header guid="{1D548FE1-5F90-42DD-8C19-6143CF264306}" dateTime="2022-09-24T12:48:03" maxSheetId="3" userName="Anil, AkhilaX S" r:id="rId307" minRId="4741" maxRId="4744">
    <sheetIdMap count="2">
      <sheetId val="1"/>
      <sheetId val="2"/>
    </sheetIdMap>
  </header>
  <header guid="{32F0B4B0-38EC-4FD5-82B2-A8D824478FFD}" dateTime="2022-09-24T12:49:18" maxSheetId="3" userName="Anil, AkhilaX S" r:id="rId308" minRId="4745" maxRId="4746">
    <sheetIdMap count="2">
      <sheetId val="1"/>
      <sheetId val="2"/>
    </sheetIdMap>
  </header>
  <header guid="{705CD6F7-1F9F-4E0A-92DA-7EDAC98A5EB8}" dateTime="2022-09-24T12:52:16" maxSheetId="3" userName="Anil, AkhilaX S" r:id="rId309" minRId="4747" maxRId="4748">
    <sheetIdMap count="2">
      <sheetId val="1"/>
      <sheetId val="2"/>
    </sheetIdMap>
  </header>
  <header guid="{3C47E99B-3880-421C-8DB5-C54AFAD1DE12}" dateTime="2022-09-24T12:56:34" maxSheetId="3" userName="Anil, AkhilaX S" r:id="rId310" minRId="4749" maxRId="4750">
    <sheetIdMap count="2">
      <sheetId val="1"/>
      <sheetId val="2"/>
    </sheetIdMap>
  </header>
  <header guid="{8B54B134-CBB4-415B-9046-DD6F89941D9F}" dateTime="2022-09-24T12:58:26" maxSheetId="3" userName="Anil, AkhilaX S" r:id="rId311" minRId="4751" maxRId="4752">
    <sheetIdMap count="2">
      <sheetId val="1"/>
      <sheetId val="2"/>
    </sheetIdMap>
  </header>
  <header guid="{47B4C282-DAD5-40B9-9B73-E0014BE159EC}" dateTime="2022-09-24T13:02:01" maxSheetId="3" userName="Anil, AkhilaX S" r:id="rId312" minRId="4753" maxRId="4754">
    <sheetIdMap count="2">
      <sheetId val="1"/>
      <sheetId val="2"/>
    </sheetIdMap>
  </header>
  <header guid="{59FFADD2-08AB-4CA9-8A5A-F2B597D7BF33}" dateTime="2022-09-24T13:05:23" maxSheetId="3" userName="Anil, AkhilaX S" r:id="rId313" minRId="4755" maxRId="4756">
    <sheetIdMap count="2">
      <sheetId val="1"/>
      <sheetId val="2"/>
    </sheetIdMap>
  </header>
  <header guid="{9BE2BB92-F360-41F7-92A1-C52A45CA2E7C}" dateTime="2022-09-24T13:08:14" maxSheetId="3" userName="Anil, AkhilaX S" r:id="rId314" minRId="4757" maxRId="4760">
    <sheetIdMap count="2">
      <sheetId val="1"/>
      <sheetId val="2"/>
    </sheetIdMap>
  </header>
  <header guid="{E750860D-E221-4B9E-82D1-1AFFFF760772}" dateTime="2022-09-24T13:19:39" maxSheetId="3" userName="Anil, AkhilaX S" r:id="rId315" minRId="4761" maxRId="4764">
    <sheetIdMap count="2">
      <sheetId val="1"/>
      <sheetId val="2"/>
    </sheetIdMap>
  </header>
  <header guid="{F83FCE58-B6F4-49CE-B7EA-67937B7E58C2}" dateTime="2022-09-24T13:28:42" maxSheetId="3" userName="Anil, AkhilaX S" r:id="rId316" minRId="4765" maxRId="4768">
    <sheetIdMap count="2">
      <sheetId val="1"/>
      <sheetId val="2"/>
    </sheetIdMap>
  </header>
  <header guid="{63D65C5A-98D6-4217-9860-AABE98526CE7}" dateTime="2022-09-24T13:30:41" maxSheetId="3" userName="Anil, AkhilaX S" r:id="rId317" minRId="4769" maxRId="4770">
    <sheetIdMap count="2">
      <sheetId val="1"/>
      <sheetId val="2"/>
    </sheetIdMap>
  </header>
  <header guid="{B6CF7477-C9E9-48A1-AB68-58FB0350230A}" dateTime="2022-09-24T15:00:58" maxSheetId="3" userName="Anil, AkhilaX S" r:id="rId318" minRId="4771" maxRId="4772">
    <sheetIdMap count="2">
      <sheetId val="1"/>
      <sheetId val="2"/>
    </sheetIdMap>
  </header>
  <header guid="{0902DF4B-53B2-4A98-A60B-2C789E584769}" dateTime="2022-09-24T15:01:51" maxSheetId="3" userName="Anil, AkhilaX S" r:id="rId319" minRId="4773" maxRId="4774">
    <sheetIdMap count="2">
      <sheetId val="1"/>
      <sheetId val="2"/>
    </sheetIdMap>
  </header>
  <header guid="{1476FE79-6D7F-44A8-A732-F1EC1FE047B7}" dateTime="2022-09-24T15:06:17" maxSheetId="3" userName="Anil, AkhilaX S" r:id="rId320" minRId="4775" maxRId="4776">
    <sheetIdMap count="2">
      <sheetId val="1"/>
      <sheetId val="2"/>
    </sheetIdMap>
  </header>
  <header guid="{B6736039-5381-4008-9004-5089CA0E9C06}" dateTime="2022-09-24T15:08:02" maxSheetId="3" userName="Anil, AkhilaX S" r:id="rId321" minRId="4777" maxRId="4778">
    <sheetIdMap count="2">
      <sheetId val="1"/>
      <sheetId val="2"/>
    </sheetIdMap>
  </header>
  <header guid="{53C5B6FF-F829-4879-8E98-1FA7473C8184}" dateTime="2022-09-24T15:26:58" maxSheetId="3" userName="Anil, AkhilaX S" r:id="rId322" minRId="4779" maxRId="4782">
    <sheetIdMap count="2">
      <sheetId val="1"/>
      <sheetId val="2"/>
    </sheetIdMap>
  </header>
  <header guid="{B0B45990-4669-49BB-9734-4B226FAEB202}" dateTime="2022-09-24T15:32:58" maxSheetId="3" userName="Anil, AkhilaX S" r:id="rId323" minRId="4783" maxRId="4786">
    <sheetIdMap count="2">
      <sheetId val="1"/>
      <sheetId val="2"/>
    </sheetIdMap>
  </header>
  <header guid="{A74EAF49-74F7-4847-8326-76BE2D314EAC}" dateTime="2022-09-24T15:33:26" maxSheetId="3" userName="Anil, AkhilaX S" r:id="rId324" minRId="4787">
    <sheetIdMap count="2">
      <sheetId val="1"/>
      <sheetId val="2"/>
    </sheetIdMap>
  </header>
  <header guid="{A2535343-54FE-466C-BFA2-D9C712A52562}" dateTime="2022-09-24T15:38:55" maxSheetId="3" userName="Anil, AkhilaX S" r:id="rId325" minRId="4788" maxRId="4790">
    <sheetIdMap count="2">
      <sheetId val="1"/>
      <sheetId val="2"/>
    </sheetIdMap>
  </header>
  <header guid="{AFC283D5-5FF2-4BB2-8D68-63C3E6633AE0}" dateTime="2022-09-24T15:40:36" maxSheetId="3" userName="Anil, AkhilaX S" r:id="rId326" minRId="4791" maxRId="4792">
    <sheetIdMap count="2">
      <sheetId val="1"/>
      <sheetId val="2"/>
    </sheetIdMap>
  </header>
  <header guid="{4957E62E-8E38-4273-9F11-02B5E5B6F3E2}" dateTime="2022-09-24T15:42:24" maxSheetId="3" userName="Anil, AkhilaX S" r:id="rId327" minRId="4793" maxRId="4794">
    <sheetIdMap count="2">
      <sheetId val="1"/>
      <sheetId val="2"/>
    </sheetIdMap>
  </header>
  <header guid="{1BDC5868-45B0-4A61-934A-2DB9213FEAF9}" dateTime="2022-09-24T15:46:15" maxSheetId="3" userName="Anil, AkhilaX S" r:id="rId328" minRId="4795" maxRId="4796">
    <sheetIdMap count="2">
      <sheetId val="1"/>
      <sheetId val="2"/>
    </sheetIdMap>
  </header>
  <header guid="{E3CB11A1-4DB5-4B3E-8D9F-B3EB61F071F9}" dateTime="2022-09-24T15:48:31" maxSheetId="3" userName="Anil, AkhilaX S" r:id="rId329" minRId="4797" maxRId="4798">
    <sheetIdMap count="2">
      <sheetId val="1"/>
      <sheetId val="2"/>
    </sheetIdMap>
  </header>
  <header guid="{996CD2BD-1A8A-48EE-AABD-17F6701440C9}" dateTime="2022-09-24T15:48:52" maxSheetId="3" userName="Anil, AkhilaX S" r:id="rId330" minRId="4799">
    <sheetIdMap count="2">
      <sheetId val="1"/>
      <sheetId val="2"/>
    </sheetIdMap>
  </header>
  <header guid="{41642C25-374A-45BF-8C10-2D3BDA356FE2}" dateTime="2022-09-24T15:51:32" maxSheetId="3" userName="Anil, AkhilaX S" r:id="rId331" minRId="4800" maxRId="4801">
    <sheetIdMap count="2">
      <sheetId val="1"/>
      <sheetId val="2"/>
    </sheetIdMap>
  </header>
  <header guid="{75B7F2AB-E87C-441B-82A4-4510E32C2133}" dateTime="2022-09-24T15:58:31" maxSheetId="3" userName="Anil, AkhilaX S" r:id="rId332" minRId="4802">
    <sheetIdMap count="2">
      <sheetId val="1"/>
      <sheetId val="2"/>
    </sheetIdMap>
  </header>
  <header guid="{7027A27D-1CD5-41FA-8672-5FB2EE8851A2}" dateTime="2022-09-24T16:04:41" maxSheetId="3" userName="Anil, AkhilaX S" r:id="rId333" minRId="4803">
    <sheetIdMap count="2">
      <sheetId val="1"/>
      <sheetId val="2"/>
    </sheetIdMap>
  </header>
  <header guid="{B0BC689D-A96A-4366-83EE-8D35B1B2E41F}" dateTime="2022-09-24T16:08:16" maxSheetId="3" userName="Anil, AkhilaX S" r:id="rId334" minRId="4804" maxRId="4805">
    <sheetIdMap count="2">
      <sheetId val="1"/>
      <sheetId val="2"/>
    </sheetIdMap>
  </header>
  <header guid="{08EC6BEA-0231-4FBA-8036-08C0EA91F26C}" dateTime="2022-09-24T16:09:16" maxSheetId="3" userName="Anil, AkhilaX S" r:id="rId335" minRId="4806" maxRId="4807">
    <sheetIdMap count="2">
      <sheetId val="1"/>
      <sheetId val="2"/>
    </sheetIdMap>
  </header>
  <header guid="{A3287C69-6A5C-481C-A018-8130C0CDB523}" dateTime="2022-09-24T16:12:02" maxSheetId="3" userName="Anil, AkhilaX S" r:id="rId336" minRId="4808" maxRId="4809">
    <sheetIdMap count="2">
      <sheetId val="1"/>
      <sheetId val="2"/>
    </sheetIdMap>
  </header>
  <header guid="{24CFACD3-C14A-4F7E-B5ED-EA416ADD2417}" dateTime="2022-09-24T16:34:23" maxSheetId="3" userName="Sh, SahanaX" r:id="rId337" minRId="4810" maxRId="4821">
    <sheetIdMap count="2">
      <sheetId val="1"/>
      <sheetId val="2"/>
    </sheetIdMap>
  </header>
  <header guid="{22890107-1FA7-447F-B487-389EC33D36A2}" dateTime="2022-09-24T16:39:34" maxSheetId="3" userName="Anil, AkhilaX S" r:id="rId338" minRId="4823" maxRId="4830">
    <sheetIdMap count="2">
      <sheetId val="1"/>
      <sheetId val="2"/>
    </sheetIdMap>
  </header>
  <header guid="{2189D721-EDD6-4E0A-ACC0-55D2DC2722CB}" dateTime="2022-09-24T16:39:46" maxSheetId="3" userName="Sh, SahanaX" r:id="rId339" minRId="4831" maxRId="4832">
    <sheetIdMap count="2">
      <sheetId val="1"/>
      <sheetId val="2"/>
    </sheetIdMap>
  </header>
  <header guid="{2942C973-C3A1-4CC2-8A38-1426F19C9A01}" dateTime="2022-09-24T16:41:02" maxSheetId="3" userName="Sh, SahanaX" r:id="rId340" minRId="4833" maxRId="4834">
    <sheetIdMap count="2">
      <sheetId val="1"/>
      <sheetId val="2"/>
    </sheetIdMap>
  </header>
  <header guid="{31B2628C-B4FE-471F-9F29-4FA3DB3F14D3}" dateTime="2022-09-24T16:42:57" maxSheetId="3" userName="Anil, AkhilaX S" r:id="rId341" minRId="4835" maxRId="4836">
    <sheetIdMap count="2">
      <sheetId val="1"/>
      <sheetId val="2"/>
    </sheetIdMap>
  </header>
  <header guid="{50E9A0BD-EBE4-46A7-ABEC-0E8886062426}" dateTime="2022-09-24T16:49:21" maxSheetId="3" userName="Sh, SahanaX" r:id="rId342" minRId="4837" maxRId="4838">
    <sheetIdMap count="2">
      <sheetId val="1"/>
      <sheetId val="2"/>
    </sheetIdMap>
  </header>
  <header guid="{D50A896B-8D5D-492D-BEEA-B0A32251F55E}" dateTime="2022-09-24T17:01:55" maxSheetId="3" userName="Anil, AkhilaX S" r:id="rId343" minRId="4839" maxRId="4840">
    <sheetIdMap count="2">
      <sheetId val="1"/>
      <sheetId val="2"/>
    </sheetIdMap>
  </header>
  <header guid="{A4D41DD4-0C6A-4811-9E52-7AB234D277D2}" dateTime="2022-09-24T17:03:43" maxSheetId="3" userName="Sh, SahanaX" r:id="rId344" minRId="4841" maxRId="4842">
    <sheetIdMap count="2">
      <sheetId val="1"/>
      <sheetId val="2"/>
    </sheetIdMap>
  </header>
  <header guid="{AABDB221-43ED-48A5-85F3-EEEB3B66E00F}" dateTime="2022-09-24T17:06:42" maxSheetId="3" userName="Anil, AkhilaX S" r:id="rId345" minRId="4843" maxRId="4844">
    <sheetIdMap count="2">
      <sheetId val="1"/>
      <sheetId val="2"/>
    </sheetIdMap>
  </header>
  <header guid="{22AF4576-89F6-4632-BB52-528BE60CF6BB}" dateTime="2022-09-24T17:09:32" maxSheetId="3" userName="Sh, SahanaX" r:id="rId346" minRId="4845" maxRId="4846">
    <sheetIdMap count="2">
      <sheetId val="1"/>
      <sheetId val="2"/>
    </sheetIdMap>
  </header>
  <header guid="{0160992A-C170-4C14-BC7F-AFFBBD17243E}" dateTime="2022-09-24T17:16:20" maxSheetId="3" userName="Anil, AkhilaX S" r:id="rId347" minRId="4847" maxRId="4848">
    <sheetIdMap count="2">
      <sheetId val="1"/>
      <sheetId val="2"/>
    </sheetIdMap>
  </header>
  <header guid="{2DBE4944-348D-4C39-83F5-54306C1420B3}" dateTime="2022-09-24T17:17:31" maxSheetId="3" userName="Anil, AkhilaX S" r:id="rId348" minRId="4849">
    <sheetIdMap count="2">
      <sheetId val="1"/>
      <sheetId val="2"/>
    </sheetIdMap>
  </header>
  <header guid="{B2C13A43-96C3-4AB6-B5F7-0FE9A684D743}" dateTime="2022-09-24T17:21:47" maxSheetId="3" userName="Anil, AkhilaX S" r:id="rId349" minRId="4850">
    <sheetIdMap count="2">
      <sheetId val="1"/>
      <sheetId val="2"/>
    </sheetIdMap>
  </header>
  <header guid="{26EC3AB3-6DB6-421A-9522-C12572F9F51C}" dateTime="2022-09-24T17:34:07" maxSheetId="3" userName="Anil, AkhilaX S" r:id="rId350" minRId="4851" maxRId="4852">
    <sheetIdMap count="2">
      <sheetId val="1"/>
      <sheetId val="2"/>
    </sheetIdMap>
  </header>
  <header guid="{52C15AE1-9B82-4134-A9ED-BBF02B21E56D}" dateTime="2022-09-24T17:36:59" maxSheetId="3" userName="Anil, AkhilaX S" r:id="rId351" minRId="4853" maxRId="4854">
    <sheetIdMap count="2">
      <sheetId val="1"/>
      <sheetId val="2"/>
    </sheetIdMap>
  </header>
  <header guid="{CC8E70E7-763A-40D6-9BD2-336F3FDDFE28}" dateTime="2022-09-24T17:40:48" maxSheetId="3" userName="Sh, SahanaX" r:id="rId352" minRId="4855" maxRId="4863">
    <sheetIdMap count="2">
      <sheetId val="1"/>
      <sheetId val="2"/>
    </sheetIdMap>
  </header>
  <header guid="{AFA5AABE-9D68-449A-9C91-EE5FAD0FF10B}" dateTime="2022-09-24T17:40:59" maxSheetId="3" userName="Anil, AkhilaX S" r:id="rId353" minRId="4864" maxRId="4865">
    <sheetIdMap count="2">
      <sheetId val="1"/>
      <sheetId val="2"/>
    </sheetIdMap>
  </header>
  <header guid="{9E3634A8-17DC-4F93-B729-6284EB6DE808}" dateTime="2022-09-24T17:45:05" maxSheetId="3" userName="Sh, SahanaX" r:id="rId354" minRId="4866" maxRId="4867">
    <sheetIdMap count="2">
      <sheetId val="1"/>
      <sheetId val="2"/>
    </sheetIdMap>
  </header>
  <header guid="{75D72943-B288-4A5C-86F0-7D9417356672}" dateTime="2022-09-24T17:45:21" maxSheetId="3" userName="Anil, AkhilaX S" r:id="rId355" minRId="4868">
    <sheetIdMap count="2">
      <sheetId val="1"/>
      <sheetId val="2"/>
    </sheetIdMap>
  </header>
  <header guid="{602A0CB1-B661-4614-8CC5-AABC07994023}" dateTime="2022-09-24T17:45:52" maxSheetId="3" userName="Sh, SahanaX" r:id="rId356" minRId="4869" maxRId="4870">
    <sheetIdMap count="2">
      <sheetId val="1"/>
      <sheetId val="2"/>
    </sheetIdMap>
  </header>
  <header guid="{9A36E117-156F-4F50-AC76-41D327B8973D}" dateTime="2022-09-24T17:47:29" maxSheetId="3" userName="Sh, SahanaX" r:id="rId357" minRId="4871" maxRId="4872">
    <sheetIdMap count="2">
      <sheetId val="1"/>
      <sheetId val="2"/>
    </sheetIdMap>
  </header>
  <header guid="{7E1059F2-9097-4F48-B8F9-497E0C6F5D9C}" dateTime="2022-09-24T17:50:04" maxSheetId="3" userName="Prathap, NeethuX" r:id="rId358" minRId="4873" maxRId="4879">
    <sheetIdMap count="2">
      <sheetId val="1"/>
      <sheetId val="2"/>
    </sheetIdMap>
  </header>
  <header guid="{01541007-B772-4910-AC43-1914169B8C75}" dateTime="2022-09-24T17:50:17" maxSheetId="3" userName="Sh, SahanaX" r:id="rId359" minRId="4881" maxRId="4882">
    <sheetIdMap count="2">
      <sheetId val="1"/>
      <sheetId val="2"/>
    </sheetIdMap>
  </header>
  <header guid="{64291484-222D-4872-BE4B-86986DECDC2A}" dateTime="2022-09-24T17:54:42" maxSheetId="3" userName="Sh, SahanaX" r:id="rId360" minRId="4883" maxRId="4884">
    <sheetIdMap count="2">
      <sheetId val="1"/>
      <sheetId val="2"/>
    </sheetIdMap>
  </header>
  <header guid="{D16AB80E-A27D-460D-822A-AF44BB66F812}" dateTime="2022-09-24T17:55:24" maxSheetId="3" userName="Sh, SahanaX" r:id="rId361" minRId="4885" maxRId="4886">
    <sheetIdMap count="2">
      <sheetId val="1"/>
      <sheetId val="2"/>
    </sheetIdMap>
  </header>
  <header guid="{DE98CD42-F39F-4912-AC85-A8CA795CC1C9}" dateTime="2022-09-24T17:56:43" maxSheetId="3" userName="Prathap, NeethuX" r:id="rId362" minRId="4887" maxRId="4894">
    <sheetIdMap count="2">
      <sheetId val="1"/>
      <sheetId val="2"/>
    </sheetIdMap>
  </header>
  <header guid="{7A7D7820-DF26-4D5F-A998-A67BEA809E9C}" dateTime="2022-09-24T17:56:46" maxSheetId="3" userName="Sh, SahanaX" r:id="rId363" minRId="4895" maxRId="4896">
    <sheetIdMap count="2">
      <sheetId val="1"/>
      <sheetId val="2"/>
    </sheetIdMap>
  </header>
  <header guid="{F3236426-38BE-4DBC-9308-D138B8486E33}" dateTime="2022-09-24T18:02:45" maxSheetId="3" userName="Sh, SahanaX" r:id="rId364" minRId="4897" maxRId="4898">
    <sheetIdMap count="2">
      <sheetId val="1"/>
      <sheetId val="2"/>
    </sheetIdMap>
  </header>
  <header guid="{07821E62-9BC1-4C5B-A58C-E94FED184F84}" dateTime="2022-09-24T18:05:01" maxSheetId="3" userName="Sh, SahanaX" r:id="rId365" minRId="4899" maxRId="4900">
    <sheetIdMap count="2">
      <sheetId val="1"/>
      <sheetId val="2"/>
    </sheetIdMap>
  </header>
  <header guid="{0C6CBF38-8D6D-44ED-B031-2AC14DB2E6F6}" dateTime="2022-09-24T18:09:15" maxSheetId="3" userName="Sh, SahanaX" r:id="rId366" minRId="4901" maxRId="4902">
    <sheetIdMap count="2">
      <sheetId val="1"/>
      <sheetId val="2"/>
    </sheetIdMap>
  </header>
  <header guid="{E03A0004-1706-4803-A5D7-23B8A02215C4}" dateTime="2022-09-24T18:09:51" maxSheetId="3" userName="Sh, SahanaX" r:id="rId367" minRId="4903" maxRId="4904">
    <sheetIdMap count="2">
      <sheetId val="1"/>
      <sheetId val="2"/>
    </sheetIdMap>
  </header>
  <header guid="{BDC8BA6B-1D7C-4A1F-835A-23B3296CA775}" dateTime="2022-09-24T18:10:21" maxSheetId="3" userName="Sh, SahanaX" r:id="rId368" minRId="4905" maxRId="4906">
    <sheetIdMap count="2">
      <sheetId val="1"/>
      <sheetId val="2"/>
    </sheetIdMap>
  </header>
  <header guid="{483CC67F-B91A-4D6E-9988-AED2C04B9B25}" dateTime="2022-09-24T18:13:25" maxSheetId="3" userName="Sh, SahanaX" r:id="rId369" minRId="4907" maxRId="4908">
    <sheetIdMap count="2">
      <sheetId val="1"/>
      <sheetId val="2"/>
    </sheetIdMap>
  </header>
  <header guid="{E1959F1B-E907-4C3F-9EB8-5F33B4FC2485}" dateTime="2022-09-24T18:13:40" maxSheetId="3" userName="Sh, SahanaX" r:id="rId370" minRId="4909" maxRId="4912">
    <sheetIdMap count="2">
      <sheetId val="1"/>
      <sheetId val="2"/>
    </sheetIdMap>
  </header>
  <header guid="{C1CC9BC0-C3AB-4793-934D-618F74FE2360}" dateTime="2022-09-24T18:15:16" maxSheetId="3" userName="Sh, SahanaX" r:id="rId371" minRId="4913" maxRId="4914">
    <sheetIdMap count="2">
      <sheetId val="1"/>
      <sheetId val="2"/>
    </sheetIdMap>
  </header>
  <header guid="{DAD592D9-1F64-4B00-B0C5-89E49C759F0A}" dateTime="2022-09-24T18:16:12" maxSheetId="3" userName="Sh, SahanaX" r:id="rId372" minRId="4915" maxRId="4916">
    <sheetIdMap count="2">
      <sheetId val="1"/>
      <sheetId val="2"/>
    </sheetIdMap>
  </header>
  <header guid="{5EF00F2C-98A4-4C96-85D6-98AD2584BCCA}" dateTime="2022-09-24T18:16:37" maxSheetId="3" userName="Sh, SahanaX" r:id="rId373" minRId="4917" maxRId="4918">
    <sheetIdMap count="2">
      <sheetId val="1"/>
      <sheetId val="2"/>
    </sheetIdMap>
  </header>
  <header guid="{E373A061-11EF-44DE-8BB9-74E96708EAF3}" dateTime="2022-09-24T18:17:01" maxSheetId="3" userName="Sh, SahanaX" r:id="rId374" minRId="4919" maxRId="4920">
    <sheetIdMap count="2">
      <sheetId val="1"/>
      <sheetId val="2"/>
    </sheetIdMap>
  </header>
  <header guid="{AB02FC08-D390-4223-AFB0-71FF2EDBDB4E}" dateTime="2022-09-24T18:17:54" maxSheetId="3" userName="Sh, SahanaX" r:id="rId375" minRId="4921" maxRId="4922">
    <sheetIdMap count="2">
      <sheetId val="1"/>
      <sheetId val="2"/>
    </sheetIdMap>
  </header>
  <header guid="{83B71445-7233-4D88-8AE5-FA15582663CE}" dateTime="2022-09-24T18:18:21" maxSheetId="3" userName="Sh, SahanaX" r:id="rId376" minRId="4923" maxRId="4924">
    <sheetIdMap count="2">
      <sheetId val="1"/>
      <sheetId val="2"/>
    </sheetIdMap>
  </header>
  <header guid="{F0A14469-841B-41EC-97B1-EEF0987D1438}" dateTime="2022-09-25T09:55:56" maxSheetId="3" userName="Sh, SahanaX" r:id="rId377" minRId="4925" maxRId="4926">
    <sheetIdMap count="2">
      <sheetId val="1"/>
      <sheetId val="2"/>
    </sheetIdMap>
  </header>
  <header guid="{2C2BB27C-C997-4B53-8A50-DFB8BF5859A6}" dateTime="2022-09-25T09:57:57" maxSheetId="3" userName="Sh, SahanaX" r:id="rId378" minRId="4928" maxRId="4929">
    <sheetIdMap count="2">
      <sheetId val="1"/>
      <sheetId val="2"/>
    </sheetIdMap>
  </header>
  <header guid="{59E0ED1E-34A8-4D03-965C-CFC934841843}" dateTime="2022-09-25T09:58:00" maxSheetId="3" userName="Sh, SahanaX" r:id="rId379" minRId="4930">
    <sheetIdMap count="2">
      <sheetId val="1"/>
      <sheetId val="2"/>
    </sheetIdMap>
  </header>
  <header guid="{414A99BB-E7A6-4237-8577-22A7B0CEFBBA}" dateTime="2022-09-25T09:58:37" maxSheetId="3" userName="Sh, SahanaX" r:id="rId380" minRId="4931" maxRId="4932">
    <sheetIdMap count="2">
      <sheetId val="1"/>
      <sheetId val="2"/>
    </sheetIdMap>
  </header>
  <header guid="{DE551D1D-DF86-4E9E-B680-9D0F90F3B7AB}" dateTime="2022-09-25T10:54:21" maxSheetId="3" userName="Sh, SahanaX" r:id="rId381" minRId="4933" maxRId="4948">
    <sheetIdMap count="2">
      <sheetId val="1"/>
      <sheetId val="2"/>
    </sheetIdMap>
  </header>
  <header guid="{92329C9C-F590-4B0C-858F-790E13F57D5F}" dateTime="2022-09-25T10:57:19" maxSheetId="3" userName="Sh, SahanaX" r:id="rId382" minRId="4949" maxRId="4950">
    <sheetIdMap count="2">
      <sheetId val="1"/>
      <sheetId val="2"/>
    </sheetIdMap>
  </header>
  <header guid="{931F6C4F-A08C-437A-866C-E2A53616DDA8}" dateTime="2022-09-25T11:03:50" maxSheetId="3" userName="Sh, SahanaX" r:id="rId383" minRId="4951" maxRId="4952">
    <sheetIdMap count="2">
      <sheetId val="1"/>
      <sheetId val="2"/>
    </sheetIdMap>
  </header>
  <header guid="{3E52D54C-5CE9-427C-AFCD-B5651B2DBE96}" dateTime="2022-09-25T11:31:08" maxSheetId="3" userName="Sh, SahanaX" r:id="rId384" minRId="4953" maxRId="4960">
    <sheetIdMap count="2">
      <sheetId val="1"/>
      <sheetId val="2"/>
    </sheetIdMap>
  </header>
  <header guid="{8BC94136-EAE0-4C8F-81BA-9EC6207299B0}" dateTime="2022-09-25T11:49:26" maxSheetId="3" userName="Sh, SahanaX" r:id="rId385" minRId="4961" maxRId="4967">
    <sheetIdMap count="2">
      <sheetId val="1"/>
      <sheetId val="2"/>
    </sheetIdMap>
  </header>
  <header guid="{A09BC010-671D-4C8D-881C-B162753BE85C}" dateTime="2022-09-25T11:51:50" maxSheetId="3" userName="Sh, SahanaX" r:id="rId386" minRId="4968" maxRId="4969">
    <sheetIdMap count="2">
      <sheetId val="1"/>
      <sheetId val="2"/>
    </sheetIdMap>
  </header>
  <header guid="{93A2286D-4017-4FA2-ACD1-9F5B45CBD686}" dateTime="2022-09-25T12:04:53" maxSheetId="3" userName="Sh, SahanaX" r:id="rId387" minRId="4970" maxRId="4971">
    <sheetIdMap count="2">
      <sheetId val="1"/>
      <sheetId val="2"/>
    </sheetIdMap>
  </header>
  <header guid="{2C3B3E95-BC68-4080-8B90-03F1D62428AA}" dateTime="2022-09-25T12:08:49" maxSheetId="3" userName="Sh, SahanaX" r:id="rId388" minRId="4972" maxRId="4973">
    <sheetIdMap count="2">
      <sheetId val="1"/>
      <sheetId val="2"/>
    </sheetIdMap>
  </header>
  <header guid="{C3180479-56E9-4016-9BBC-2F6D4EF8EDBD}" dateTime="2022-09-25T12:24:05" maxSheetId="3" userName="Sh, SahanaX" r:id="rId389" minRId="4974" maxRId="4975">
    <sheetIdMap count="2">
      <sheetId val="1"/>
      <sheetId val="2"/>
    </sheetIdMap>
  </header>
  <header guid="{E4C822CD-8DAD-4316-A0D6-E2E798E95F53}" dateTime="2022-09-25T12:48:04" maxSheetId="3" userName="Sh, SahanaX" r:id="rId390" minRId="4976" maxRId="4979">
    <sheetIdMap count="2">
      <sheetId val="1"/>
      <sheetId val="2"/>
    </sheetIdMap>
  </header>
  <header guid="{1ECF1D59-9C14-433B-9F21-B76FF6E4665C}" dateTime="2022-09-25T12:57:52" maxSheetId="3" userName="Sh, SahanaX" r:id="rId391" minRId="4980" maxRId="4981">
    <sheetIdMap count="2">
      <sheetId val="1"/>
      <sheetId val="2"/>
    </sheetIdMap>
  </header>
  <header guid="{5A71339D-CE2B-48C8-B36B-4C93693565AA}" dateTime="2022-09-25T13:13:28" maxSheetId="3" userName="Sh, SahanaX" r:id="rId392" minRId="4982" maxRId="4985">
    <sheetIdMap count="2">
      <sheetId val="1"/>
      <sheetId val="2"/>
    </sheetIdMap>
  </header>
  <header guid="{C70B2132-EE60-4200-84BD-05DFD706E995}" dateTime="2022-09-25T13:24:34" maxSheetId="3" userName="Sh, SahanaX" r:id="rId393" minRId="4986" maxRId="4989">
    <sheetIdMap count="2">
      <sheetId val="1"/>
      <sheetId val="2"/>
    </sheetIdMap>
  </header>
  <header guid="{65B3DC84-9C6F-4675-90CF-C217F575D869}" dateTime="2022-09-25T13:29:40" maxSheetId="3" userName="Sh, SahanaX" r:id="rId394" minRId="4990" maxRId="4991">
    <sheetIdMap count="2">
      <sheetId val="1"/>
      <sheetId val="2"/>
    </sheetIdMap>
  </header>
  <header guid="{003765DC-6B80-4486-B620-8056379BF6C0}" dateTime="2022-09-25T15:37:01" maxSheetId="3" userName="Sh, SahanaX" r:id="rId395" minRId="4992" maxRId="4999">
    <sheetIdMap count="2">
      <sheetId val="1"/>
      <sheetId val="2"/>
    </sheetIdMap>
  </header>
  <header guid="{0AF36500-7530-4330-8AC3-70E54A087198}" dateTime="2022-09-25T15:47:32" maxSheetId="3" userName="Sh, SahanaX" r:id="rId396" minRId="5000" maxRId="5001">
    <sheetIdMap count="2">
      <sheetId val="1"/>
      <sheetId val="2"/>
    </sheetIdMap>
  </header>
  <header guid="{E95ECFBD-BC2A-4A49-BBAD-D1DC578D69D2}" dateTime="2022-09-25T16:36:16" maxSheetId="3" userName="Sh, SahanaX" r:id="rId397" minRId="5002">
    <sheetIdMap count="2">
      <sheetId val="1"/>
      <sheetId val="2"/>
    </sheetIdMap>
  </header>
  <header guid="{99085188-B102-4AA2-92AB-6C358E420644}" dateTime="2022-09-25T16:36:42" maxSheetId="3" userName="Babu, RoshniX" r:id="rId398" minRId="5003" maxRId="5044">
    <sheetIdMap count="2">
      <sheetId val="1"/>
      <sheetId val="2"/>
    </sheetIdMap>
  </header>
  <header guid="{11F3D604-DE54-40C9-BE86-D3A3B32A1B02}" dateTime="2022-09-25T16:43:16" maxSheetId="3" userName="Babu, RoshniX" r:id="rId399" minRId="5045">
    <sheetIdMap count="2">
      <sheetId val="1"/>
      <sheetId val="2"/>
    </sheetIdMap>
  </header>
  <header guid="{9C2F5EE7-F0BA-48BA-B59D-8919FBA71102}" dateTime="2022-09-25T17:44:20" maxSheetId="3" userName="Sh, SahanaX" r:id="rId400" minRId="5046" maxRId="5047">
    <sheetIdMap count="2">
      <sheetId val="1"/>
      <sheetId val="2"/>
    </sheetIdMap>
  </header>
  <header guid="{D0D9D9C2-1897-48E8-AE63-0B59B44EDDDE}" dateTime="2022-09-25T17:45:17" maxSheetId="3" userName="Sh, SahanaX" r:id="rId401" minRId="5049" maxRId="5050">
    <sheetIdMap count="2">
      <sheetId val="1"/>
      <sheetId val="2"/>
    </sheetIdMap>
  </header>
  <header guid="{D5EFC28E-3023-4436-8FB8-A79C2B451912}" dateTime="2022-09-25T17:47:06" maxSheetId="3" userName="Babu, RoshniX" r:id="rId402" minRId="5051" maxRId="5072">
    <sheetIdMap count="2">
      <sheetId val="1"/>
      <sheetId val="2"/>
    </sheetIdMap>
  </header>
  <header guid="{186C130B-0D01-4CF0-8434-1EDE8A577462}" dateTime="2022-09-25T17:48:25" maxSheetId="3" userName="Sh, SahanaX" r:id="rId403">
    <sheetIdMap count="2">
      <sheetId val="1"/>
      <sheetId val="2"/>
    </sheetIdMap>
  </header>
  <header guid="{90A62398-ED12-4B21-9605-E5D5049C0771}" dateTime="2022-09-25T18:10:32" maxSheetId="3" userName="Sh, SahanaX" r:id="rId404" minRId="5074" maxRId="5075">
    <sheetIdMap count="2">
      <sheetId val="1"/>
      <sheetId val="2"/>
    </sheetIdMap>
  </header>
  <header guid="{4CB6A191-37E9-4732-A230-73FD556C3A0B}" dateTime="2022-09-26T11:30:55" maxSheetId="3" userName="Babu, RoshniX" r:id="rId405" minRId="5076" maxRId="5112">
    <sheetIdMap count="2">
      <sheetId val="1"/>
      <sheetId val="2"/>
    </sheetIdMap>
  </header>
  <header guid="{14868363-2580-4BAF-8949-671E9B8EB994}" dateTime="2022-09-26T11:44:42" maxSheetId="3" userName="Sh, SahanaX" r:id="rId406" minRId="5113" maxRId="5116">
    <sheetIdMap count="2">
      <sheetId val="1"/>
      <sheetId val="2"/>
    </sheetIdMap>
  </header>
  <header guid="{640FCB83-CCC4-404B-960A-7548736806E2}" dateTime="2022-09-26T11:47:40" maxSheetId="3" userName="Babu, RoshniX" r:id="rId407" minRId="5117" maxRId="5120">
    <sheetIdMap count="2">
      <sheetId val="1"/>
      <sheetId val="2"/>
    </sheetIdMap>
  </header>
  <header guid="{F1805677-C62C-4711-A1E8-3A5BD4F5B35B}" dateTime="2022-09-26T13:52:14" maxSheetId="3" userName="Babu, RoshniX" r:id="rId408" minRId="5121" maxRId="5123">
    <sheetIdMap count="2">
      <sheetId val="1"/>
      <sheetId val="2"/>
    </sheetIdMap>
  </header>
  <header guid="{DFF7E6E5-D044-44EE-975A-C10D08ED4322}" dateTime="2022-09-26T17:11:18" maxSheetId="3" userName="Babu, RoshniX" r:id="rId409" minRId="5124">
    <sheetIdMap count="2">
      <sheetId val="1"/>
      <sheetId val="2"/>
    </sheetIdMap>
  </header>
  <header guid="{892D8F4D-3BF0-42CF-948F-0AF306EC0CFD}" dateTime="2023-01-08T21:44:14" maxSheetId="3" userName="Agarwal, Naman" r:id="rId410" minRId="5125" maxRId="5127">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4" sId="1">
    <oc r="C6" t="inlineStr">
      <is>
        <t>Passed</t>
      </is>
    </oc>
    <nc r="C6"/>
  </rcc>
  <rcc rId="2665" sId="1">
    <oc r="C265" t="inlineStr">
      <is>
        <t>Passed</t>
      </is>
    </oc>
    <nc r="C265"/>
  </rcc>
  <rcc rId="2666" sId="1">
    <oc r="C79" t="inlineStr">
      <is>
        <t>Passed</t>
      </is>
    </oc>
    <nc r="C79"/>
  </rcc>
  <rcc rId="2667" sId="1">
    <oc r="C91" t="inlineStr">
      <is>
        <t>Passed</t>
      </is>
    </oc>
    <nc r="C91"/>
  </rcc>
  <rcc rId="2668" sId="1">
    <oc r="C258" t="inlineStr">
      <is>
        <t>Passed</t>
      </is>
    </oc>
    <nc r="C258"/>
  </rcc>
  <rcc rId="2669" sId="1">
    <oc r="C112" t="inlineStr">
      <is>
        <t>Passed</t>
      </is>
    </oc>
    <nc r="C112"/>
  </rcc>
  <rcc rId="2670" sId="1">
    <oc r="C194" t="inlineStr">
      <is>
        <t>Passed</t>
      </is>
    </oc>
    <nc r="C194"/>
  </rcc>
  <rcc rId="2671" sId="1">
    <oc r="C195" t="inlineStr">
      <is>
        <t>Passed</t>
      </is>
    </oc>
    <nc r="C195"/>
  </rcc>
  <rcc rId="2672" sId="1">
    <oc r="C192" t="inlineStr">
      <is>
        <t>Passed</t>
      </is>
    </oc>
    <nc r="C192"/>
  </rcc>
  <rcc rId="2673" sId="1">
    <oc r="C230" t="inlineStr">
      <is>
        <t>Passed</t>
      </is>
    </oc>
    <nc r="C230"/>
  </rcc>
  <rcc rId="2674" sId="1">
    <oc r="C14" t="inlineStr">
      <is>
        <t>Passed</t>
      </is>
    </oc>
    <nc r="C14"/>
  </rcc>
  <rcc rId="2675" sId="1">
    <oc r="C45" t="inlineStr">
      <is>
        <t>Passed</t>
      </is>
    </oc>
    <nc r="C45"/>
  </rcc>
  <rcc rId="2676" sId="1">
    <oc r="C51" t="inlineStr">
      <is>
        <t>Blocked</t>
      </is>
    </oc>
    <nc r="C51"/>
  </rcc>
  <rcc rId="2677" sId="1">
    <oc r="C52" t="inlineStr">
      <is>
        <t>Blocked</t>
      </is>
    </oc>
    <nc r="C52"/>
  </rcc>
  <rcc rId="2678" sId="1">
    <oc r="C109" t="inlineStr">
      <is>
        <t>Passed</t>
      </is>
    </oc>
    <nc r="C109"/>
  </rcc>
  <rcc rId="2679" sId="1">
    <oc r="C47" t="inlineStr">
      <is>
        <t>Passed</t>
      </is>
    </oc>
    <nc r="C47"/>
  </rcc>
  <rcc rId="2680" sId="1">
    <oc r="C16" t="inlineStr">
      <is>
        <t>Passed</t>
      </is>
    </oc>
    <nc r="C16"/>
  </rcc>
  <rcc rId="2681" sId="1">
    <oc r="C12" t="inlineStr">
      <is>
        <t>Passed</t>
      </is>
    </oc>
    <nc r="C12"/>
  </rcc>
  <rcc rId="2682" sId="1">
    <oc r="C270" t="inlineStr">
      <is>
        <t>Passed</t>
      </is>
    </oc>
    <nc r="C270"/>
  </rcc>
  <rcc rId="2683" sId="1">
    <oc r="C263" t="inlineStr">
      <is>
        <t>Passed</t>
      </is>
    </oc>
    <nc r="C263"/>
  </rcc>
  <rcc rId="2684" sId="1">
    <oc r="C136" t="inlineStr">
      <is>
        <t>Passed</t>
      </is>
    </oc>
    <nc r="C136"/>
  </rcc>
  <rcc rId="2685" sId="1">
    <oc r="C23" t="inlineStr">
      <is>
        <t>Passed</t>
      </is>
    </oc>
    <nc r="C23"/>
  </rcc>
  <rcc rId="2686" sId="1">
    <oc r="C264" t="inlineStr">
      <is>
        <t>Passed</t>
      </is>
    </oc>
    <nc r="C264"/>
  </rcc>
  <rcc rId="2687" sId="1">
    <oc r="C147" t="inlineStr">
      <is>
        <t>Passed</t>
      </is>
    </oc>
    <nc r="C147"/>
  </rcc>
  <rcc rId="2688" sId="1">
    <oc r="C146" t="inlineStr">
      <is>
        <t>Passed</t>
      </is>
    </oc>
    <nc r="C146"/>
  </rcc>
  <rcc rId="2689" sId="1">
    <oc r="C243" t="inlineStr">
      <is>
        <t>Passed</t>
      </is>
    </oc>
    <nc r="C243"/>
  </rcc>
  <rcc rId="2690" sId="1">
    <oc r="C69" t="inlineStr">
      <is>
        <t>Passed</t>
      </is>
    </oc>
    <nc r="C69"/>
  </rcc>
  <rcc rId="2691" sId="1">
    <oc r="C246" t="inlineStr">
      <is>
        <t>Passed</t>
      </is>
    </oc>
    <nc r="C246"/>
  </rcc>
  <rcc rId="2692" sId="1">
    <oc r="C113" t="inlineStr">
      <is>
        <t>Passed</t>
      </is>
    </oc>
    <nc r="C113"/>
  </rcc>
  <rcc rId="2693" sId="1">
    <oc r="C221" t="inlineStr">
      <is>
        <t>Passed</t>
      </is>
    </oc>
    <nc r="C221"/>
  </rcc>
  <rcc rId="2694" sId="1">
    <oc r="C32" t="inlineStr">
      <is>
        <t>Passed</t>
      </is>
    </oc>
    <nc r="C32"/>
  </rcc>
  <rcc rId="2695" sId="1">
    <oc r="C33" t="inlineStr">
      <is>
        <t>Passed</t>
      </is>
    </oc>
    <nc r="C33"/>
  </rcc>
  <rcc rId="2696" sId="1">
    <oc r="C34" t="inlineStr">
      <is>
        <t>Passed</t>
      </is>
    </oc>
    <nc r="C34"/>
  </rcc>
  <rcc rId="2697" sId="1">
    <oc r="C19" t="inlineStr">
      <is>
        <t>Passed</t>
      </is>
    </oc>
    <nc r="C19"/>
  </rcc>
  <rcc rId="2698" sId="1">
    <oc r="C36" t="inlineStr">
      <is>
        <t>Passed</t>
      </is>
    </oc>
    <nc r="C36"/>
  </rcc>
  <rcc rId="2699" sId="1">
    <oc r="C37" t="inlineStr">
      <is>
        <t>Passed</t>
      </is>
    </oc>
    <nc r="C37"/>
  </rcc>
  <rcc rId="2700" sId="1">
    <oc r="C48" t="inlineStr">
      <is>
        <t>Passed</t>
      </is>
    </oc>
    <nc r="C48"/>
  </rcc>
  <rcc rId="2701" sId="1">
    <oc r="C151" t="inlineStr">
      <is>
        <t>Passed</t>
      </is>
    </oc>
    <nc r="C151"/>
  </rcc>
  <rcc rId="2702" sId="1">
    <oc r="C150" t="inlineStr">
      <is>
        <t>Passed</t>
      </is>
    </oc>
    <nc r="C150"/>
  </rcc>
  <rcc rId="2703" sId="1">
    <oc r="C54" t="inlineStr">
      <is>
        <t>Passed</t>
      </is>
    </oc>
    <nc r="C54"/>
  </rcc>
  <rcc rId="2704" sId="1">
    <oc r="C42" t="inlineStr">
      <is>
        <t>Passed</t>
      </is>
    </oc>
    <nc r="C42"/>
  </rcc>
  <rcc rId="2705" sId="1">
    <oc r="C224" t="inlineStr">
      <is>
        <t>Passed</t>
      </is>
    </oc>
    <nc r="C224"/>
  </rcc>
  <rcc rId="2706" sId="1">
    <oc r="C170" t="inlineStr">
      <is>
        <t>Passed</t>
      </is>
    </oc>
    <nc r="C170"/>
  </rcc>
  <rcc rId="2707" sId="1">
    <oc r="C171" t="inlineStr">
      <is>
        <t>Passed</t>
      </is>
    </oc>
    <nc r="C171"/>
  </rcc>
  <rcc rId="2708" sId="1">
    <oc r="C169" t="inlineStr">
      <is>
        <t>Passed</t>
      </is>
    </oc>
    <nc r="C169"/>
  </rcc>
  <rcc rId="2709" sId="1">
    <oc r="C118" t="inlineStr">
      <is>
        <t>Passed</t>
      </is>
    </oc>
    <nc r="C118"/>
  </rcc>
  <rcc rId="2710" sId="1">
    <oc r="C10" t="inlineStr">
      <is>
        <t>Passed</t>
      </is>
    </oc>
    <nc r="C10"/>
  </rcc>
  <rcc rId="2711" sId="1">
    <oc r="C262" t="inlineStr">
      <is>
        <t>Blocked</t>
      </is>
    </oc>
    <nc r="C262"/>
  </rcc>
  <rcc rId="2712" sId="1">
    <oc r="C128" t="inlineStr">
      <is>
        <t>Passed</t>
      </is>
    </oc>
    <nc r="C128"/>
  </rcc>
  <rcc rId="2713" sId="1">
    <oc r="C254" t="inlineStr">
      <is>
        <t>Passed</t>
      </is>
    </oc>
    <nc r="C254"/>
  </rcc>
  <rcc rId="2714" sId="1">
    <oc r="C129" t="inlineStr">
      <is>
        <t>Passed</t>
      </is>
    </oc>
    <nc r="C129"/>
  </rcc>
  <rcc rId="2715" sId="1">
    <oc r="C200" t="inlineStr">
      <is>
        <t>Passed</t>
      </is>
    </oc>
    <nc r="C200"/>
  </rcc>
  <rcc rId="2716" sId="1">
    <oc r="C204" t="inlineStr">
      <is>
        <t>Passed</t>
      </is>
    </oc>
    <nc r="C204"/>
  </rcc>
  <rcc rId="2717" sId="1">
    <oc r="C43" t="inlineStr">
      <is>
        <t>Passed</t>
      </is>
    </oc>
    <nc r="C43"/>
  </rcc>
  <rcc rId="2718" sId="1">
    <oc r="C272" t="inlineStr">
      <is>
        <t>Passed</t>
      </is>
    </oc>
    <nc r="C272"/>
  </rcc>
  <rcc rId="2719" sId="1">
    <oc r="C273" t="inlineStr">
      <is>
        <t>Passed</t>
      </is>
    </oc>
    <nc r="C273"/>
  </rcc>
  <rcc rId="2720" sId="1">
    <oc r="C241" t="inlineStr">
      <is>
        <t>Passed</t>
      </is>
    </oc>
    <nc r="C241"/>
  </rcc>
  <rcc rId="2721" sId="1">
    <oc r="C202" t="inlineStr">
      <is>
        <t>Passed</t>
      </is>
    </oc>
    <nc r="C202"/>
  </rcc>
  <rcc rId="2722" sId="1">
    <oc r="C116" t="inlineStr">
      <is>
        <t>Passed</t>
      </is>
    </oc>
    <nc r="C116"/>
  </rcc>
  <rcc rId="2723" sId="1">
    <oc r="C255" t="inlineStr">
      <is>
        <t>Passed</t>
      </is>
    </oc>
    <nc r="C255"/>
  </rcc>
  <rcc rId="2724" sId="1">
    <oc r="C85" t="inlineStr">
      <is>
        <t>Passed</t>
      </is>
    </oc>
    <nc r="C85"/>
  </rcc>
  <rcc rId="2725" sId="1">
    <oc r="C253" t="inlineStr">
      <is>
        <t>Passed</t>
      </is>
    </oc>
    <nc r="C253"/>
  </rcc>
  <rcc rId="2726" sId="1">
    <oc r="C92" t="inlineStr">
      <is>
        <t>Passed</t>
      </is>
    </oc>
    <nc r="C92"/>
  </rcc>
  <rcc rId="2727" sId="1">
    <oc r="C93" t="inlineStr">
      <is>
        <t>Passed</t>
      </is>
    </oc>
    <nc r="C93"/>
  </rcc>
  <rcc rId="2728" sId="1">
    <oc r="C271" t="inlineStr">
      <is>
        <t>Passed</t>
      </is>
    </oc>
    <nc r="C271"/>
  </rcc>
  <rcc rId="2729" sId="1">
    <oc r="C267" t="inlineStr">
      <is>
        <t>Passed</t>
      </is>
    </oc>
    <nc r="C267"/>
  </rcc>
  <rcc rId="2730" sId="1">
    <oc r="C90" t="inlineStr">
      <is>
        <t>Passed</t>
      </is>
    </oc>
    <nc r="C90"/>
  </rcc>
  <rcc rId="2731" sId="1">
    <oc r="C227" t="inlineStr">
      <is>
        <t>Passed</t>
      </is>
    </oc>
    <nc r="C227"/>
  </rcc>
  <rcc rId="2732" sId="1">
    <oc r="C163" t="inlineStr">
      <is>
        <t>Passed</t>
      </is>
    </oc>
    <nc r="C163"/>
  </rcc>
  <rcc rId="2733" sId="1">
    <oc r="C162" t="inlineStr">
      <is>
        <t>Passed</t>
      </is>
    </oc>
    <nc r="C162"/>
  </rcc>
  <rcc rId="2734" sId="1">
    <oc r="C88" t="inlineStr">
      <is>
        <t>Passed</t>
      </is>
    </oc>
    <nc r="C88"/>
  </rcc>
  <rcc rId="2735" sId="1">
    <oc r="C73" t="inlineStr">
      <is>
        <t>Passed</t>
      </is>
    </oc>
    <nc r="C73"/>
  </rcc>
  <rcc rId="2736" sId="1">
    <oc r="C74" t="inlineStr">
      <is>
        <t>Passed</t>
      </is>
    </oc>
    <nc r="C74"/>
  </rcc>
  <rcc rId="2737" sId="1">
    <oc r="C9" t="inlineStr">
      <is>
        <t>Passed</t>
      </is>
    </oc>
    <nc r="C9"/>
  </rcc>
  <rcc rId="2738" sId="1">
    <oc r="C126" t="inlineStr">
      <is>
        <t>Passed</t>
      </is>
    </oc>
    <nc r="C126"/>
  </rcc>
  <rcc rId="2739" sId="1">
    <oc r="C127" t="inlineStr">
      <is>
        <t>Passed</t>
      </is>
    </oc>
    <nc r="C127"/>
  </rcc>
  <rcc rId="2740" sId="1">
    <oc r="C281" t="inlineStr">
      <is>
        <t>Passed</t>
      </is>
    </oc>
    <nc r="C281"/>
  </rcc>
  <rcc rId="2741" sId="1">
    <oc r="C283" t="inlineStr">
      <is>
        <t>Passed</t>
      </is>
    </oc>
    <nc r="C283"/>
  </rcc>
  <rcc rId="2742" sId="1">
    <oc r="C80" t="inlineStr">
      <is>
        <t>Passed</t>
      </is>
    </oc>
    <nc r="C80"/>
  </rcc>
  <rcc rId="2743" sId="1">
    <oc r="C18" t="inlineStr">
      <is>
        <t>Passed</t>
      </is>
    </oc>
    <nc r="C18"/>
  </rcc>
  <rcc rId="2744" sId="1">
    <oc r="C276" t="inlineStr">
      <is>
        <t>Passed</t>
      </is>
    </oc>
    <nc r="C276"/>
  </rcc>
  <rcc rId="2745" sId="1">
    <oc r="C274" t="inlineStr">
      <is>
        <t>Passed</t>
      </is>
    </oc>
    <nc r="C274"/>
  </rcc>
  <rcc rId="2746" sId="1">
    <oc r="C275" t="inlineStr">
      <is>
        <t>Passed</t>
      </is>
    </oc>
    <nc r="C275"/>
  </rcc>
  <rcc rId="2747" sId="1">
    <oc r="C115" t="inlineStr">
      <is>
        <t>Passed</t>
      </is>
    </oc>
    <nc r="C115"/>
  </rcc>
  <rcc rId="2748" sId="1">
    <oc r="C3" t="inlineStr">
      <is>
        <t>Passed</t>
      </is>
    </oc>
    <nc r="C3"/>
  </rcc>
  <rcc rId="2749" sId="1">
    <oc r="C49" t="inlineStr">
      <is>
        <t>Passed</t>
      </is>
    </oc>
    <nc r="C49"/>
  </rcc>
  <rcc rId="2750" sId="1">
    <oc r="C197" t="inlineStr">
      <is>
        <t>Passed</t>
      </is>
    </oc>
    <nc r="C197"/>
  </rcc>
  <rcc rId="2751" sId="1">
    <oc r="C89" t="inlineStr">
      <is>
        <t>Passed</t>
      </is>
    </oc>
    <nc r="C89"/>
  </rcc>
  <rcc rId="2752" sId="1">
    <oc r="C220" t="inlineStr">
      <is>
        <t>Passed</t>
      </is>
    </oc>
    <nc r="C220"/>
  </rcc>
  <rcc rId="2753" sId="1">
    <oc r="C145" t="inlineStr">
      <is>
        <t>Passed</t>
      </is>
    </oc>
    <nc r="C145"/>
  </rcc>
  <rcc rId="2754" sId="1">
    <oc r="C141" t="inlineStr">
      <is>
        <t>Passed</t>
      </is>
    </oc>
    <nc r="C141"/>
  </rcc>
  <rcc rId="2755" sId="1">
    <oc r="C143" t="inlineStr">
      <is>
        <t>Passed</t>
      </is>
    </oc>
    <nc r="C143"/>
  </rcc>
  <rcc rId="2756" sId="1">
    <oc r="C218" t="inlineStr">
      <is>
        <t>Passed</t>
      </is>
    </oc>
    <nc r="C218"/>
  </rcc>
  <rcc rId="2757" sId="1">
    <oc r="C84" t="inlineStr">
      <is>
        <t>Passed</t>
      </is>
    </oc>
    <nc r="C84"/>
  </rcc>
  <rcc rId="2758" sId="1">
    <oc r="C139" t="inlineStr">
      <is>
        <t>Passed</t>
      </is>
    </oc>
    <nc r="C139"/>
  </rcc>
  <rcc rId="2759" sId="1">
    <oc r="C117" t="inlineStr">
      <is>
        <t>Passed</t>
      </is>
    </oc>
    <nc r="C117"/>
  </rcc>
  <rcc rId="2760" sId="1">
    <oc r="C7" t="inlineStr">
      <is>
        <t>Passed</t>
      </is>
    </oc>
    <nc r="C7"/>
  </rcc>
  <rcc rId="2761" sId="1">
    <oc r="C99" t="inlineStr">
      <is>
        <t>Passed</t>
      </is>
    </oc>
    <nc r="C99"/>
  </rcc>
  <rcc rId="2762" sId="1">
    <oc r="C8" t="inlineStr">
      <is>
        <t>Passed</t>
      </is>
    </oc>
    <nc r="C8"/>
  </rcc>
  <rcc rId="2763" sId="1">
    <oc r="C28" t="inlineStr">
      <is>
        <t>Passed</t>
      </is>
    </oc>
    <nc r="C28"/>
  </rcc>
  <rcc rId="2764" sId="1">
    <oc r="C152" t="inlineStr">
      <is>
        <t>Passed</t>
      </is>
    </oc>
    <nc r="C152"/>
  </rcc>
  <rcc rId="2765" sId="1">
    <oc r="C30" t="inlineStr">
      <is>
        <t>Passed</t>
      </is>
    </oc>
    <nc r="C30"/>
  </rcc>
  <rcc rId="2766" sId="1">
    <oc r="C35" t="inlineStr">
      <is>
        <t>Passed</t>
      </is>
    </oc>
    <nc r="C35"/>
  </rcc>
  <rcc rId="2767" sId="1">
    <oc r="C260" t="inlineStr">
      <is>
        <t>Blocked</t>
      </is>
    </oc>
    <nc r="C260"/>
  </rcc>
  <rcc rId="2768" sId="1">
    <oc r="C250" t="inlineStr">
      <is>
        <t>Blocked</t>
      </is>
    </oc>
    <nc r="C250"/>
  </rcc>
  <rcc rId="2769" sId="1">
    <oc r="C114" t="inlineStr">
      <is>
        <t>Blocked</t>
      </is>
    </oc>
    <nc r="C114"/>
  </rcc>
  <rcc rId="2770" sId="1">
    <oc r="C94" t="inlineStr">
      <is>
        <t>Passed</t>
      </is>
    </oc>
    <nc r="C94"/>
  </rcc>
  <rcc rId="2771" sId="1">
    <oc r="C41" t="inlineStr">
      <is>
        <t>Passed</t>
      </is>
    </oc>
    <nc r="C41"/>
  </rcc>
  <rcc rId="2772" sId="1">
    <oc r="C266" t="inlineStr">
      <is>
        <t>Passed</t>
      </is>
    </oc>
    <nc r="C266"/>
  </rcc>
  <rcc rId="2773" sId="1">
    <oc r="C268" t="inlineStr">
      <is>
        <t>Passed</t>
      </is>
    </oc>
    <nc r="C268"/>
  </rcc>
  <rcc rId="2774" sId="1">
    <oc r="C31" t="inlineStr">
      <is>
        <t>Passed</t>
      </is>
    </oc>
    <nc r="C31"/>
  </rcc>
  <rcc rId="2775" sId="1">
    <oc r="C134" t="inlineStr">
      <is>
        <t>Passed</t>
      </is>
    </oc>
    <nc r="C134"/>
  </rcc>
  <rcc rId="2776" sId="1">
    <oc r="C135" t="inlineStr">
      <is>
        <t>Passed</t>
      </is>
    </oc>
    <nc r="C135"/>
  </rcc>
  <rcc rId="2777" sId="1">
    <oc r="C216" t="inlineStr">
      <is>
        <t>Passed</t>
      </is>
    </oc>
    <nc r="C216"/>
  </rcc>
  <rcc rId="2778" sId="1">
    <oc r="C131" t="inlineStr">
      <is>
        <t>Passed</t>
      </is>
    </oc>
    <nc r="C131"/>
  </rcc>
  <rcc rId="2779" sId="1">
    <oc r="C103" t="inlineStr">
      <is>
        <t>Passed</t>
      </is>
    </oc>
    <nc r="C103"/>
  </rcc>
  <rcc rId="2780" sId="1">
    <oc r="C123" t="inlineStr">
      <is>
        <t>Passed</t>
      </is>
    </oc>
    <nc r="C123"/>
  </rcc>
  <rcc rId="2781" sId="1">
    <oc r="C119" t="inlineStr">
      <is>
        <t>Passed</t>
      </is>
    </oc>
    <nc r="C119"/>
  </rcc>
  <rcc rId="2782" sId="1">
    <oc r="C4" t="inlineStr">
      <is>
        <t>Passed</t>
      </is>
    </oc>
    <nc r="C4"/>
  </rcc>
  <rcc rId="2783" sId="1">
    <oc r="C5" t="inlineStr">
      <is>
        <t>Passed</t>
      </is>
    </oc>
    <nc r="C5"/>
  </rcc>
  <rcc rId="2784" sId="1">
    <oc r="C285" t="inlineStr">
      <is>
        <t>Passed</t>
      </is>
    </oc>
    <nc r="C285"/>
  </rcc>
  <rcc rId="2785" sId="1">
    <oc r="C284" t="inlineStr">
      <is>
        <t>Passed</t>
      </is>
    </oc>
    <nc r="C284"/>
  </rcc>
  <rcc rId="2786" sId="1">
    <oc r="C286" t="inlineStr">
      <is>
        <t>Passed</t>
      </is>
    </oc>
    <nc r="C286"/>
  </rcc>
  <rcc rId="2787" sId="1">
    <oc r="C2" t="inlineStr">
      <is>
        <t>Passed</t>
      </is>
    </oc>
    <nc r="C2"/>
  </rcc>
  <rcc rId="2788" sId="1">
    <oc r="C98" t="inlineStr">
      <is>
        <t>Passed</t>
      </is>
    </oc>
    <nc r="C98"/>
  </rcc>
  <rcc rId="2789" sId="1">
    <oc r="C175" t="inlineStr">
      <is>
        <t>Passed</t>
      </is>
    </oc>
    <nc r="C175"/>
  </rcc>
  <rcc rId="2790" sId="1">
    <oc r="C62" t="inlineStr">
      <is>
        <t>Passed</t>
      </is>
    </oc>
    <nc r="C62"/>
  </rcc>
  <rcc rId="2791" sId="1">
    <oc r="C59" t="inlineStr">
      <is>
        <t>Passed</t>
      </is>
    </oc>
    <nc r="C59"/>
  </rcc>
  <rcc rId="2792" sId="1">
    <oc r="C179" t="inlineStr">
      <is>
        <t>Passed</t>
      </is>
    </oc>
    <nc r="C179"/>
  </rcc>
  <rcc rId="2793" sId="1">
    <oc r="C78" t="inlineStr">
      <is>
        <t>Passed</t>
      </is>
    </oc>
    <nc r="C78"/>
  </rcc>
  <rcc rId="2794" sId="1">
    <oc r="C61" t="inlineStr">
      <is>
        <t>Passed</t>
      </is>
    </oc>
    <nc r="C61"/>
  </rcc>
  <rcc rId="2795" sId="1">
    <oc r="C181" t="inlineStr">
      <is>
        <t>Passed</t>
      </is>
    </oc>
    <nc r="C181"/>
  </rcc>
  <rcc rId="2796" sId="1">
    <oc r="C178" t="inlineStr">
      <is>
        <t>Passed</t>
      </is>
    </oc>
    <nc r="C178"/>
  </rcc>
  <rcc rId="2797" sId="1">
    <oc r="C137" t="inlineStr">
      <is>
        <t>Passed</t>
      </is>
    </oc>
    <nc r="C137"/>
  </rcc>
  <rcc rId="2798" sId="1">
    <oc r="C77" t="inlineStr">
      <is>
        <t>Passed</t>
      </is>
    </oc>
    <nc r="C77"/>
  </rcc>
  <rcc rId="2799" sId="1">
    <oc r="C76" t="inlineStr">
      <is>
        <t>Passed</t>
      </is>
    </oc>
    <nc r="C76"/>
  </rcc>
  <rcc rId="2800" sId="1">
    <oc r="C97" t="inlineStr">
      <is>
        <t>Passed</t>
      </is>
    </oc>
    <nc r="C97"/>
  </rcc>
  <rcc rId="2801" sId="1">
    <oc r="C177" t="inlineStr">
      <is>
        <t>Passed</t>
      </is>
    </oc>
    <nc r="C177"/>
  </rcc>
  <rcc rId="2802" sId="1">
    <oc r="C66" t="inlineStr">
      <is>
        <t>Passed</t>
      </is>
    </oc>
    <nc r="C66"/>
  </rcc>
  <rcc rId="2803" sId="1">
    <oc r="C68" t="inlineStr">
      <is>
        <t>Passed</t>
      </is>
    </oc>
    <nc r="C68"/>
  </rcc>
  <rcc rId="2804" sId="1">
    <oc r="C187" t="inlineStr">
      <is>
        <t>Passed</t>
      </is>
    </oc>
    <nc r="C187"/>
  </rcc>
  <rcc rId="2805" sId="1">
    <oc r="C185" t="inlineStr">
      <is>
        <t>Passed</t>
      </is>
    </oc>
    <nc r="C185"/>
  </rcc>
  <rcc rId="2806" sId="1">
    <oc r="C107" t="inlineStr">
      <is>
        <t>Passed</t>
      </is>
    </oc>
    <nc r="C107"/>
  </rcc>
  <rcc rId="2807" sId="1">
    <oc r="C106" t="inlineStr">
      <is>
        <t>Passed</t>
      </is>
    </oc>
    <nc r="C106"/>
  </rcc>
  <rcc rId="2808" sId="1">
    <oc r="C105" t="inlineStr">
      <is>
        <t>Passed</t>
      </is>
    </oc>
    <nc r="C105"/>
  </rcc>
  <rcc rId="2809" sId="1">
    <oc r="C24" t="inlineStr">
      <is>
        <t>Passed</t>
      </is>
    </oc>
    <nc r="C24"/>
  </rcc>
  <rcc rId="2810" sId="1">
    <oc r="C161" t="inlineStr">
      <is>
        <t>Passed</t>
      </is>
    </oc>
    <nc r="C161"/>
  </rcc>
  <rcc rId="2811" sId="1">
    <oc r="C226" t="inlineStr">
      <is>
        <t>Passed</t>
      </is>
    </oc>
    <nc r="C226"/>
  </rcc>
  <rcc rId="2812" sId="1">
    <oc r="C153" t="inlineStr">
      <is>
        <t>Passed</t>
      </is>
    </oc>
    <nc r="C153"/>
  </rcc>
  <rcc rId="2813" sId="1">
    <oc r="C154" t="inlineStr">
      <is>
        <t>Passed</t>
      </is>
    </oc>
    <nc r="C154"/>
  </rcc>
  <rcc rId="2814" sId="1">
    <oc r="C160" t="inlineStr">
      <is>
        <t>Passed</t>
      </is>
    </oc>
    <nc r="C160"/>
  </rcc>
  <rcc rId="2815" sId="1">
    <oc r="C108" t="inlineStr">
      <is>
        <t>Blocked</t>
      </is>
    </oc>
    <nc r="C108"/>
  </rcc>
  <rcc rId="2816" sId="1">
    <oc r="C38" t="inlineStr">
      <is>
        <t>Failed</t>
      </is>
    </oc>
    <nc r="C38"/>
  </rcc>
  <rcc rId="2817" sId="1">
    <oc r="C50" t="inlineStr">
      <is>
        <t>Passed</t>
      </is>
    </oc>
    <nc r="C50"/>
  </rcc>
  <rcc rId="2818" sId="1">
    <oc r="C65" t="inlineStr">
      <is>
        <t>Passed</t>
      </is>
    </oc>
    <nc r="C65"/>
  </rcc>
  <rcc rId="2819" sId="1">
    <oc r="C64" t="inlineStr">
      <is>
        <t>Passed</t>
      </is>
    </oc>
    <nc r="C64"/>
  </rcc>
  <rcc rId="2820" sId="1">
    <oc r="C212" t="inlineStr">
      <is>
        <t>Passed</t>
      </is>
    </oc>
    <nc r="C212"/>
  </rcc>
  <rcc rId="2821" sId="1">
    <oc r="C60" t="inlineStr">
      <is>
        <t>Passed</t>
      </is>
    </oc>
    <nc r="C60"/>
  </rcc>
  <rcc rId="2822" sId="1">
    <oc r="C58" t="inlineStr">
      <is>
        <t>Passed</t>
      </is>
    </oc>
    <nc r="C58"/>
  </rcc>
  <rcc rId="2823" sId="1">
    <oc r="C190" t="inlineStr">
      <is>
        <t>Passed</t>
      </is>
    </oc>
    <nc r="C190"/>
  </rcc>
  <rcc rId="2824" sId="1">
    <oc r="C229" t="inlineStr">
      <is>
        <t>Passed</t>
      </is>
    </oc>
    <nc r="C229"/>
  </rcc>
  <rcc rId="2825" sId="1">
    <oc r="C189" t="inlineStr">
      <is>
        <t>Passed</t>
      </is>
    </oc>
    <nc r="C189"/>
  </rcc>
  <rcc rId="2826" sId="1">
    <oc r="C280" t="inlineStr">
      <is>
        <t>Passed</t>
      </is>
    </oc>
    <nc r="C280"/>
  </rcc>
  <rcc rId="2827" sId="1">
    <oc r="C219" t="inlineStr">
      <is>
        <t>Passed</t>
      </is>
    </oc>
    <nc r="C219"/>
  </rcc>
  <rcc rId="2828" sId="1">
    <oc r="C144" t="inlineStr">
      <is>
        <t>Passed</t>
      </is>
    </oc>
    <nc r="C144"/>
  </rcc>
  <rcc rId="2829" sId="1">
    <oc r="C140" t="inlineStr">
      <is>
        <t>Passed</t>
      </is>
    </oc>
    <nc r="C140"/>
  </rcc>
  <rcc rId="2830" sId="1">
    <oc r="C217" t="inlineStr">
      <is>
        <t>Passed</t>
      </is>
    </oc>
    <nc r="C217"/>
  </rcc>
  <rcc rId="2831" sId="1">
    <oc r="C172" t="inlineStr">
      <is>
        <t>Passed</t>
      </is>
    </oc>
    <nc r="C172"/>
  </rcc>
  <rcc rId="2832" sId="1">
    <oc r="C142" t="inlineStr">
      <is>
        <t>Passed</t>
      </is>
    </oc>
    <nc r="C142"/>
  </rcc>
  <rcc rId="2833" sId="1">
    <oc r="C83" t="inlineStr">
      <is>
        <t>Passed</t>
      </is>
    </oc>
    <nc r="C83"/>
  </rcc>
  <rcc rId="2834" sId="1">
    <oc r="C40" t="inlineStr">
      <is>
        <t>Passed</t>
      </is>
    </oc>
    <nc r="C40"/>
  </rcc>
  <rcc rId="2835" sId="1">
    <oc r="C21" t="inlineStr">
      <is>
        <t>Passed</t>
      </is>
    </oc>
    <nc r="C21"/>
  </rcc>
  <rcc rId="2836" sId="1">
    <oc r="C215" t="inlineStr">
      <is>
        <t>Passed</t>
      </is>
    </oc>
    <nc r="C215"/>
  </rcc>
  <rcc rId="2837" sId="1">
    <oc r="C75" t="inlineStr">
      <is>
        <t>Passed</t>
      </is>
    </oc>
    <nc r="C75"/>
  </rcc>
  <rcc rId="2838" sId="1">
    <oc r="C203" t="inlineStr">
      <is>
        <t>Passed</t>
      </is>
    </oc>
    <nc r="C203"/>
  </rcc>
  <rcc rId="2839" sId="1">
    <oc r="C208" t="inlineStr">
      <is>
        <t>Passed</t>
      </is>
    </oc>
    <nc r="C208"/>
  </rcc>
  <rcc rId="2840" sId="1">
    <oc r="C207" t="inlineStr">
      <is>
        <t>Passed</t>
      </is>
    </oc>
    <nc r="C207"/>
  </rcc>
  <rcc rId="2841" sId="1">
    <oc r="C206" t="inlineStr">
      <is>
        <t>Passed</t>
      </is>
    </oc>
    <nc r="C206"/>
  </rcc>
  <rcc rId="2842" sId="1">
    <oc r="C20" t="inlineStr">
      <is>
        <t>Passed</t>
      </is>
    </oc>
    <nc r="C20"/>
  </rcc>
  <rcc rId="2843" sId="1">
    <oc r="C193" t="inlineStr">
      <is>
        <t>Passed</t>
      </is>
    </oc>
    <nc r="C193"/>
  </rcc>
  <rcc rId="2844" sId="1">
    <oc r="C29" t="inlineStr">
      <is>
        <t>Passed</t>
      </is>
    </oc>
    <nc r="C29"/>
  </rcc>
  <rcc rId="2845" sId="1">
    <oc r="C53" t="inlineStr">
      <is>
        <t>Passed</t>
      </is>
    </oc>
    <nc r="C53"/>
  </rcc>
  <rcc rId="2846" sId="1">
    <oc r="C130" t="inlineStr">
      <is>
        <t>Passed</t>
      </is>
    </oc>
    <nc r="C130"/>
  </rcc>
  <rcc rId="2847" sId="1">
    <oc r="C188" t="inlineStr">
      <is>
        <t>Passed</t>
      </is>
    </oc>
    <nc r="C188"/>
  </rcc>
  <rcc rId="2848" sId="1">
    <oc r="C244" t="inlineStr">
      <is>
        <t>Passed</t>
      </is>
    </oc>
    <nc r="C244"/>
  </rcc>
  <rcc rId="2849" sId="1">
    <oc r="C149" t="inlineStr">
      <is>
        <t>Passed</t>
      </is>
    </oc>
    <nc r="C149"/>
  </rcc>
  <rcc rId="2850" sId="1">
    <oc r="C191" t="inlineStr">
      <is>
        <t>Passed</t>
      </is>
    </oc>
    <nc r="C191"/>
  </rcc>
  <rcc rId="2851" sId="1">
    <oc r="C223" t="inlineStr">
      <is>
        <t>Passed</t>
      </is>
    </oc>
    <nc r="C223"/>
  </rcc>
  <rcc rId="2852" sId="1">
    <oc r="C148" t="inlineStr">
      <is>
        <t>Passed</t>
      </is>
    </oc>
    <nc r="C148"/>
  </rcc>
  <rcc rId="2853" sId="1">
    <oc r="C249" t="inlineStr">
      <is>
        <t>Passed</t>
      </is>
    </oc>
    <nc r="C249"/>
  </rcc>
  <rcc rId="2854" sId="1">
    <oc r="C100" t="inlineStr">
      <is>
        <t>Passed</t>
      </is>
    </oc>
    <nc r="C100"/>
  </rcc>
  <rcc rId="2855" sId="1">
    <oc r="C101" t="inlineStr">
      <is>
        <t>Passed</t>
      </is>
    </oc>
    <nc r="C101"/>
  </rcc>
  <rcc rId="2856" sId="1">
    <oc r="C102" t="inlineStr">
      <is>
        <t>Passed</t>
      </is>
    </oc>
    <nc r="C102"/>
  </rcc>
  <rcc rId="2857" sId="1">
    <oc r="C257" t="inlineStr">
      <is>
        <t>Passed</t>
      </is>
    </oc>
    <nc r="C257"/>
  </rcc>
  <rcc rId="2858" sId="1">
    <oc r="C138" t="inlineStr">
      <is>
        <t>Passed</t>
      </is>
    </oc>
    <nc r="C138"/>
  </rcc>
  <rcc rId="2859" sId="1">
    <oc r="C125" t="inlineStr">
      <is>
        <t>Passed</t>
      </is>
    </oc>
    <nc r="C125"/>
  </rcc>
  <rcc rId="2860" sId="1">
    <oc r="C201" t="inlineStr">
      <is>
        <t>Passed</t>
      </is>
    </oc>
    <nc r="C201"/>
  </rcc>
  <rcc rId="2861" sId="1">
    <oc r="C86" t="inlineStr">
      <is>
        <t>Blocked</t>
      </is>
    </oc>
    <nc r="C86"/>
  </rcc>
  <rcc rId="2862" sId="1">
    <oc r="C87" t="inlineStr">
      <is>
        <t>Blocked</t>
      </is>
    </oc>
    <nc r="C87"/>
  </rcc>
  <rcc rId="2863" sId="1">
    <oc r="C111" t="inlineStr">
      <is>
        <t>Blocked</t>
      </is>
    </oc>
    <nc r="C111"/>
  </rcc>
  <rcc rId="2864" sId="1">
    <oc r="C110" t="inlineStr">
      <is>
        <t>Blocked</t>
      </is>
    </oc>
    <nc r="C110"/>
  </rcc>
  <rcc rId="2865" sId="1">
    <oc r="C104" t="inlineStr">
      <is>
        <t>Passed</t>
      </is>
    </oc>
    <nc r="C104"/>
  </rcc>
  <rcc rId="2866" sId="1">
    <oc r="C198" t="inlineStr">
      <is>
        <t>Passed</t>
      </is>
    </oc>
    <nc r="C198"/>
  </rcc>
  <rcc rId="2867" sId="1">
    <oc r="C155" t="inlineStr">
      <is>
        <t>Passed</t>
      </is>
    </oc>
    <nc r="C155"/>
  </rcc>
  <rcc rId="2868" sId="1">
    <oc r="C225" t="inlineStr">
      <is>
        <t>Passed</t>
      </is>
    </oc>
    <nc r="C225"/>
  </rcc>
  <rcc rId="2869" sId="1">
    <oc r="C26" t="inlineStr">
      <is>
        <t>Passed</t>
      </is>
    </oc>
    <nc r="C26"/>
  </rcc>
  <rcc rId="2870" sId="1">
    <oc r="C27" t="inlineStr">
      <is>
        <t>Passed</t>
      </is>
    </oc>
    <nc r="C27"/>
  </rcc>
  <rcc rId="2871" sId="1">
    <oc r="C25" t="inlineStr">
      <is>
        <t>Passed</t>
      </is>
    </oc>
    <nc r="C25"/>
  </rcc>
  <rcc rId="2872" sId="1">
    <oc r="C259" t="inlineStr">
      <is>
        <t>Blocked</t>
      </is>
    </oc>
    <nc r="C259"/>
  </rcc>
  <rcc rId="2873" sId="1">
    <oc r="C55" t="inlineStr">
      <is>
        <t>Blocked</t>
      </is>
    </oc>
    <nc r="C55"/>
  </rcc>
  <rcc rId="2874" sId="1">
    <oc r="C282" t="inlineStr">
      <is>
        <t>Blocked</t>
      </is>
    </oc>
    <nc r="C282"/>
  </rcc>
  <rcc rId="2875" sId="1">
    <oc r="C245" t="inlineStr">
      <is>
        <t>Passed</t>
      </is>
    </oc>
    <nc r="C245"/>
  </rcc>
  <rcc rId="2876" sId="1">
    <oc r="C11" t="inlineStr">
      <is>
        <t>Passed</t>
      </is>
    </oc>
    <nc r="C11"/>
  </rcc>
  <rcc rId="2877" sId="1">
    <oc r="C15" t="inlineStr">
      <is>
        <t>Passed</t>
      </is>
    </oc>
    <nc r="C15"/>
  </rcc>
  <rcc rId="2878" sId="1">
    <oc r="C22" t="inlineStr">
      <is>
        <t>Blocked</t>
      </is>
    </oc>
    <nc r="C22"/>
  </rcc>
  <rcc rId="2879" sId="1">
    <oc r="C205" t="inlineStr">
      <is>
        <t>Passed</t>
      </is>
    </oc>
    <nc r="C205"/>
  </rcc>
  <rcc rId="2880" sId="1">
    <oc r="C167" t="inlineStr">
      <is>
        <t>Passed</t>
      </is>
    </oc>
    <nc r="C167"/>
  </rcc>
  <rcc rId="2881" sId="1">
    <oc r="C238" t="inlineStr">
      <is>
        <t>Passed</t>
      </is>
    </oc>
    <nc r="C238"/>
  </rcc>
  <rcc rId="2882" sId="1">
    <oc r="C133" t="inlineStr">
      <is>
        <t>Passed</t>
      </is>
    </oc>
    <nc r="C133"/>
  </rcc>
  <rcc rId="2883" sId="1">
    <oc r="C132" t="inlineStr">
      <is>
        <t>Passed</t>
      </is>
    </oc>
    <nc r="C132"/>
  </rcc>
  <rcc rId="2884" sId="1">
    <oc r="C228" t="inlineStr">
      <is>
        <t>Passed</t>
      </is>
    </oc>
    <nc r="C228"/>
  </rcc>
  <rcc rId="2885" sId="1">
    <oc r="C166" t="inlineStr">
      <is>
        <t>Passed</t>
      </is>
    </oc>
    <nc r="C166"/>
  </rcc>
  <rcc rId="2886" sId="1">
    <oc r="C157" t="inlineStr">
      <is>
        <t>Passed</t>
      </is>
    </oc>
    <nc r="C157"/>
  </rcc>
  <rcc rId="2887" sId="1">
    <oc r="C159" t="inlineStr">
      <is>
        <t>Passed</t>
      </is>
    </oc>
    <nc r="C159"/>
  </rcc>
  <rcc rId="2888" sId="1">
    <oc r="C165" t="inlineStr">
      <is>
        <t>Passed</t>
      </is>
    </oc>
    <nc r="C165"/>
  </rcc>
  <rcc rId="2889" sId="1">
    <oc r="C231" t="inlineStr">
      <is>
        <t>Passed</t>
      </is>
    </oc>
    <nc r="C231"/>
  </rcc>
  <rcc rId="2890" sId="1">
    <oc r="C232" t="inlineStr">
      <is>
        <t>Passed</t>
      </is>
    </oc>
    <nc r="C232"/>
  </rcc>
  <rcc rId="2891" sId="1">
    <oc r="C233" t="inlineStr">
      <is>
        <t>Passed</t>
      </is>
    </oc>
    <nc r="C233"/>
  </rcc>
  <rcc rId="2892" sId="1">
    <oc r="C234" t="inlineStr">
      <is>
        <t>Passed</t>
      </is>
    </oc>
    <nc r="C234"/>
  </rcc>
  <rcc rId="2893" sId="1">
    <oc r="C235" t="inlineStr">
      <is>
        <t>Passed</t>
      </is>
    </oc>
    <nc r="C235"/>
  </rcc>
  <rcc rId="2894" sId="1">
    <oc r="C236" t="inlineStr">
      <is>
        <t>Passed</t>
      </is>
    </oc>
    <nc r="C236"/>
  </rcc>
  <rcc rId="2895" sId="1">
    <oc r="C237" t="inlineStr">
      <is>
        <t>Passed</t>
      </is>
    </oc>
    <nc r="C237"/>
  </rcc>
  <rcc rId="2896" sId="1">
    <oc r="C164" t="inlineStr">
      <is>
        <t>Passed</t>
      </is>
    </oc>
    <nc r="C164"/>
  </rcc>
  <rcc rId="2897" sId="1">
    <oc r="C156" t="inlineStr">
      <is>
        <t>Passed</t>
      </is>
    </oc>
    <nc r="C156"/>
  </rcc>
  <rcc rId="2898" sId="1">
    <oc r="C158" t="inlineStr">
      <is>
        <t>Passed</t>
      </is>
    </oc>
    <nc r="C158"/>
  </rcc>
  <rcc rId="2899" sId="1">
    <oc r="C247" t="inlineStr">
      <is>
        <t>Passed</t>
      </is>
    </oc>
    <nc r="C247"/>
  </rcc>
  <rcc rId="2900" sId="1">
    <oc r="C242" t="inlineStr">
      <is>
        <t>Passed</t>
      </is>
    </oc>
    <nc r="C242"/>
  </rcc>
  <rcc rId="2901" sId="1">
    <oc r="C248" t="inlineStr">
      <is>
        <t>Passed</t>
      </is>
    </oc>
    <nc r="C248"/>
  </rcc>
  <rcc rId="2902" sId="1">
    <oc r="C13" t="inlineStr">
      <is>
        <t>Passed</t>
      </is>
    </oc>
    <nc r="C13"/>
  </rcc>
  <rcc rId="2903" sId="1">
    <oc r="C46" t="inlineStr">
      <is>
        <t>Passed</t>
      </is>
    </oc>
    <nc r="C46"/>
  </rcc>
  <rcc rId="2904" sId="1">
    <oc r="C240" t="inlineStr">
      <is>
        <t>Passed</t>
      </is>
    </oc>
    <nc r="C240"/>
  </rcc>
  <rcc rId="2905" sId="1">
    <oc r="C239" t="inlineStr">
      <is>
        <t>Passed</t>
      </is>
    </oc>
    <nc r="C239"/>
  </rcc>
  <rcc rId="2906" sId="1">
    <oc r="C168" t="inlineStr">
      <is>
        <t>Passed</t>
      </is>
    </oc>
    <nc r="C168"/>
  </rcc>
  <rcc rId="2907" sId="1">
    <oc r="C199" t="inlineStr">
      <is>
        <t>Passed</t>
      </is>
    </oc>
    <nc r="C199"/>
  </rcc>
  <rcc rId="2908" sId="1">
    <oc r="C44" t="inlineStr">
      <is>
        <t>Passed</t>
      </is>
    </oc>
    <nc r="C44"/>
  </rcc>
  <rcc rId="2909" sId="1">
    <oc r="C261" t="inlineStr">
      <is>
        <t>Passed</t>
      </is>
    </oc>
    <nc r="C261"/>
  </rcc>
  <rcc rId="2910" sId="1">
    <oc r="C17" t="inlineStr">
      <is>
        <t>Passed</t>
      </is>
    </oc>
    <nc r="C17"/>
  </rcc>
  <rcc rId="2911" sId="1">
    <oc r="C82" t="inlineStr">
      <is>
        <t>Passed</t>
      </is>
    </oc>
    <nc r="C82"/>
  </rcc>
  <rcc rId="2912" sId="1">
    <oc r="C251" t="inlineStr">
      <is>
        <t>Blocked</t>
      </is>
    </oc>
    <nc r="C251"/>
  </rcc>
  <rcc rId="2913" sId="1">
    <oc r="C252" t="inlineStr">
      <is>
        <t>Blocked</t>
      </is>
    </oc>
    <nc r="C252"/>
  </rcc>
  <rcc rId="2914" sId="1">
    <oc r="C122" t="inlineStr">
      <is>
        <t>Passed</t>
      </is>
    </oc>
    <nc r="C122"/>
  </rcc>
  <rcc rId="2915" sId="1">
    <oc r="C124" t="inlineStr">
      <is>
        <t>Blocked</t>
      </is>
    </oc>
    <nc r="C124"/>
  </rcc>
  <rcc rId="2916" sId="1">
    <oc r="C121" t="inlineStr">
      <is>
        <t>Passed</t>
      </is>
    </oc>
    <nc r="C121"/>
  </rcc>
  <rcc rId="2917" sId="1">
    <oc r="C120" t="inlineStr">
      <is>
        <t>Passed</t>
      </is>
    </oc>
    <nc r="C120"/>
  </rcc>
  <rcc rId="2918" sId="1">
    <oc r="C214" t="inlineStr">
      <is>
        <t>Passed</t>
      </is>
    </oc>
    <nc r="C214"/>
  </rcc>
  <rcc rId="2919" sId="1">
    <oc r="C176" t="inlineStr">
      <is>
        <t>Passed</t>
      </is>
    </oc>
    <nc r="C176"/>
  </rcc>
  <rcc rId="2920" sId="1">
    <oc r="C63" t="inlineStr">
      <is>
        <t>Passed</t>
      </is>
    </oc>
    <nc r="C63"/>
  </rcc>
  <rcc rId="2921" sId="1">
    <oc r="C183" t="inlineStr">
      <is>
        <t>Passed</t>
      </is>
    </oc>
    <nc r="C183"/>
  </rcc>
  <rcc rId="2922" sId="1">
    <oc r="C180" t="inlineStr">
      <is>
        <t>Passed</t>
      </is>
    </oc>
    <nc r="C180"/>
  </rcc>
  <rcc rId="2923" sId="1">
    <oc r="C67" t="inlineStr">
      <is>
        <t>Passed</t>
      </is>
    </oc>
    <nc r="C67"/>
  </rcc>
  <rcc rId="2924" sId="1">
    <oc r="C256" t="inlineStr">
      <is>
        <t>Passed</t>
      </is>
    </oc>
    <nc r="C256"/>
  </rcc>
  <rcc rId="2925" sId="1">
    <oc r="C182" t="inlineStr">
      <is>
        <t>Passed</t>
      </is>
    </oc>
    <nc r="C182"/>
  </rcc>
  <rcc rId="2926" sId="1">
    <oc r="C269" t="inlineStr">
      <is>
        <t>Passed</t>
      </is>
    </oc>
    <nc r="C269"/>
  </rcc>
  <rcc rId="2927" sId="1">
    <oc r="C213" t="inlineStr">
      <is>
        <t>Passed</t>
      </is>
    </oc>
    <nc r="C213"/>
  </rcc>
  <rcc rId="2928" sId="1">
    <oc r="C186" t="inlineStr">
      <is>
        <t>Passed</t>
      </is>
    </oc>
    <nc r="C186"/>
  </rcc>
  <rcc rId="2929" sId="1">
    <oc r="C174" t="inlineStr">
      <is>
        <t>Passed</t>
      </is>
    </oc>
    <nc r="C174"/>
  </rcc>
  <rcc rId="2930" sId="1">
    <oc r="C72" t="inlineStr">
      <is>
        <t>Passed</t>
      </is>
    </oc>
    <nc r="C72"/>
  </rcc>
  <rcc rId="2931" sId="1">
    <oc r="C81" t="inlineStr">
      <is>
        <t>Passed</t>
      </is>
    </oc>
    <nc r="C81"/>
  </rcc>
  <rcc rId="2932" sId="1">
    <oc r="C71" t="inlineStr">
      <is>
        <t>Passed</t>
      </is>
    </oc>
    <nc r="C71"/>
  </rcc>
  <rcc rId="2933" sId="1">
    <oc r="C173" t="inlineStr">
      <is>
        <t>Passed</t>
      </is>
    </oc>
    <nc r="C173"/>
  </rcc>
  <rcc rId="2934" sId="1">
    <oc r="C184" t="inlineStr">
      <is>
        <t>Passed</t>
      </is>
    </oc>
    <nc r="C184"/>
  </rcc>
  <rcc rId="2935" sId="1">
    <oc r="C222" t="inlineStr">
      <is>
        <t>Passed</t>
      </is>
    </oc>
    <nc r="C222"/>
  </rcc>
  <rcc rId="2936" sId="1">
    <oc r="C196" t="inlineStr">
      <is>
        <t>Passed</t>
      </is>
    </oc>
    <nc r="C196"/>
  </rcc>
  <rcc rId="2937" sId="1">
    <oc r="C39" t="inlineStr">
      <is>
        <t>Passed</t>
      </is>
    </oc>
    <nc r="C39"/>
  </rcc>
  <rcc rId="2938" sId="1">
    <oc r="C277" t="inlineStr">
      <is>
        <t>Blocked</t>
      </is>
    </oc>
    <nc r="C277"/>
  </rcc>
  <rcc rId="2939" sId="1">
    <oc r="C279" t="inlineStr">
      <is>
        <t>Blocked</t>
      </is>
    </oc>
    <nc r="C279"/>
  </rcc>
  <rcc rId="2940" sId="1">
    <oc r="C278" t="inlineStr">
      <is>
        <t>Blocked</t>
      </is>
    </oc>
    <nc r="C278"/>
  </rcc>
  <rcv guid="{C9449C0B-0651-4193-BD35-CA0B3FE1D37D}" action="delete"/>
  <rdn rId="0" localSheetId="1" customView="1" name="Z_C9449C0B_0651_4193_BD35_CA0B3FE1D37D_.wvu.FilterData" hidden="1" oldHidden="1">
    <formula>'ADL_M_LP5_CONS_BAT (1)'!$A$1:$AO$286</formula>
    <oldFormula>'ADL_M_LP5_CONS_BAT (1)'!$A$1:$AO$286</oldFormula>
  </rdn>
  <rcv guid="{C9449C0B-0651-4193-BD35-CA0B3FE1D37D}"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4" sId="1">
    <nc r="C130" t="inlineStr">
      <is>
        <t>Passed</t>
      </is>
    </nc>
  </rcc>
  <rcc rId="3245" sId="1">
    <nc r="C35" t="inlineStr">
      <is>
        <t>Passed</t>
      </is>
    </nc>
  </rcc>
  <rcc rId="3246" sId="1">
    <nc r="C30" t="inlineStr">
      <is>
        <t>Passed</t>
      </is>
    </nc>
  </rcc>
  <rcc rId="3247" sId="1">
    <nc r="C152" t="inlineStr">
      <is>
        <t>Passed</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57" sId="1">
    <nc r="C13" t="inlineStr">
      <is>
        <t>passed</t>
      </is>
    </nc>
  </rcc>
  <rcc rId="4758" sId="1">
    <nc r="E13" t="inlineStr">
      <is>
        <t>AKHILA</t>
      </is>
    </nc>
  </rcc>
  <rcc rId="4759" sId="1">
    <nc r="C248" t="inlineStr">
      <is>
        <t>passed</t>
      </is>
    </nc>
  </rcc>
  <rcc rId="4760" sId="1">
    <nc r="E248" t="inlineStr">
      <is>
        <t>AKHILA</t>
      </is>
    </nc>
  </rcc>
  <rfmt sheetId="1" sqref="E248">
    <dxf>
      <alignment horizontal="general" vertical="bottom" textRotation="0" wrapText="0" indent="0" justifyLastLine="0" shrinkToFit="0" readingOrder="0"/>
    </dxf>
  </rfmt>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61" sId="1">
    <nc r="C69" t="inlineStr">
      <is>
        <t>passed</t>
      </is>
    </nc>
  </rcc>
  <rcc rId="4762" sId="1">
    <nc r="E69" t="inlineStr">
      <is>
        <t>AKHILA</t>
      </is>
    </nc>
  </rcc>
  <rcc rId="4763" sId="1">
    <nc r="C201" t="inlineStr">
      <is>
        <t>passed</t>
      </is>
    </nc>
  </rcc>
  <rcc rId="4764" sId="1">
    <nc r="E201" t="inlineStr">
      <is>
        <t>AKHILA</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65" sId="1">
    <nc r="C191" t="inlineStr">
      <is>
        <t>passed</t>
      </is>
    </nc>
  </rcc>
  <rcc rId="4766" sId="1">
    <nc r="E191" t="inlineStr">
      <is>
        <t>AKHILA</t>
      </is>
    </nc>
  </rcc>
  <rcc rId="4767" sId="1">
    <nc r="C188" t="inlineStr">
      <is>
        <t>passed</t>
      </is>
    </nc>
  </rcc>
  <rcc rId="4768" sId="1">
    <nc r="E188" t="inlineStr">
      <is>
        <t>AKHILA</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69" sId="1">
    <nc r="C137" t="inlineStr">
      <is>
        <t>passed</t>
      </is>
    </nc>
  </rcc>
  <rcc rId="4770" sId="1">
    <nc r="E137" t="inlineStr">
      <is>
        <t>AKHILA</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71" sId="1">
    <nc r="C80" t="inlineStr">
      <is>
        <t>passed</t>
      </is>
    </nc>
  </rcc>
  <rcc rId="4772" sId="1">
    <nc r="E80" t="inlineStr">
      <is>
        <t>AKHILA</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73" sId="1">
    <nc r="C119" t="inlineStr">
      <is>
        <t>passed</t>
      </is>
    </nc>
  </rcc>
  <rcc rId="4774" sId="1">
    <nc r="E119" t="inlineStr">
      <is>
        <t>AKHILA</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75" sId="1">
    <nc r="C39" t="inlineStr">
      <is>
        <t>passed</t>
      </is>
    </nc>
  </rcc>
  <rcc rId="4776" sId="1">
    <nc r="E39" t="inlineStr">
      <is>
        <t>AKHILA</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77" sId="1">
    <nc r="C82" t="inlineStr">
      <is>
        <t>passed</t>
      </is>
    </nc>
  </rcc>
  <rcc rId="4778" sId="1">
    <nc r="E82" t="inlineStr">
      <is>
        <t>AKHILA</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79" sId="1">
    <nc r="C47" t="inlineStr">
      <is>
        <t>passed</t>
      </is>
    </nc>
  </rcc>
  <rcc rId="4780" sId="1">
    <nc r="E47" t="inlineStr">
      <is>
        <t>AKHILA</t>
      </is>
    </nc>
  </rcc>
  <rcc rId="4781" sId="1">
    <nc r="C156" t="inlineStr">
      <is>
        <t>passed</t>
      </is>
    </nc>
  </rcc>
  <rcc rId="4782" sId="1">
    <nc r="E156" t="inlineStr">
      <is>
        <t>AKHILA</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83" sId="1">
    <nc r="E129" t="inlineStr">
      <is>
        <t>AKHILA</t>
      </is>
    </nc>
  </rcc>
  <rcc rId="4784" sId="1">
    <nc r="E128" t="inlineStr">
      <is>
        <t>AKHILA</t>
      </is>
    </nc>
  </rcc>
  <rcc rId="4785" sId="1">
    <nc r="E172" t="inlineStr">
      <is>
        <t>AKHILA</t>
      </is>
    </nc>
  </rcc>
  <rcc rId="4786" sId="1">
    <nc r="E10" t="inlineStr">
      <is>
        <t>AKHILA</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8" sId="1">
    <nc r="C208" t="inlineStr">
      <is>
        <t>Passed</t>
      </is>
    </nc>
  </rcc>
  <rcc rId="3249" sId="1">
    <nc r="C207" t="inlineStr">
      <is>
        <t>Passed</t>
      </is>
    </nc>
  </rcc>
  <rcc rId="3250" sId="1">
    <nc r="C206" t="inlineStr">
      <is>
        <t>Passed</t>
      </is>
    </nc>
  </rcc>
  <rcc rId="3251" sId="1">
    <nc r="C245" t="inlineStr">
      <is>
        <t>Passed</t>
      </is>
    </nc>
  </rcc>
  <rcc rId="3252" sId="1">
    <nc r="C39" t="inlineStr">
      <is>
        <t>Passed</t>
      </is>
    </nc>
  </rcc>
  <rcc rId="3253" sId="1">
    <nc r="C196" t="inlineStr">
      <is>
        <t>Passed</t>
      </is>
    </nc>
  </rcc>
  <rcc rId="3254" sId="1">
    <nc r="C222" t="inlineStr">
      <is>
        <t>Passed</t>
      </is>
    </nc>
  </rcc>
  <rcc rId="3255" sId="1">
    <nc r="C17" t="inlineStr">
      <is>
        <t>Passed</t>
      </is>
    </nc>
  </rcc>
  <rcc rId="3256" sId="1">
    <nc r="C203" t="inlineStr">
      <is>
        <t>Passed</t>
      </is>
    </nc>
  </rcc>
  <rcc rId="3257" sId="1">
    <nc r="C273" t="inlineStr">
      <is>
        <t>Passed</t>
      </is>
    </nc>
  </rcc>
  <rcc rId="3258" sId="1">
    <nc r="C272" t="inlineStr">
      <is>
        <t>Passed</t>
      </is>
    </nc>
  </rcc>
  <rcc rId="3259" sId="1">
    <nc r="C171" t="inlineStr">
      <is>
        <t>Passed</t>
      </is>
    </nc>
  </rcc>
  <rcc rId="3260" sId="1">
    <nc r="C118" t="inlineStr">
      <is>
        <t>Passed</t>
      </is>
    </nc>
  </rcc>
  <rcc rId="3261" sId="1">
    <nc r="C10" t="inlineStr">
      <is>
        <t>Passed</t>
      </is>
    </nc>
  </rcc>
  <rcc rId="3262" sId="1">
    <nc r="C4" t="inlineStr">
      <is>
        <t>Passed</t>
      </is>
    </nc>
  </rcc>
  <rcc rId="3263" sId="1">
    <nc r="C5" t="inlineStr">
      <is>
        <t>Passed</t>
      </is>
    </nc>
  </rcc>
  <rcc rId="3264" sId="1">
    <nc r="C11" t="inlineStr">
      <is>
        <t>Passed</t>
      </is>
    </nc>
  </rcc>
  <rcc rId="3265" sId="1">
    <nc r="C167" t="inlineStr">
      <is>
        <t>Passed</t>
      </is>
    </nc>
  </rcc>
  <rcc rId="3266" sId="1">
    <nc r="C261" t="inlineStr">
      <is>
        <t>Passed</t>
      </is>
    </nc>
  </rcc>
  <rcc rId="3267" sId="1">
    <nc r="C192" t="inlineStr">
      <is>
        <t>Passed</t>
      </is>
    </nc>
  </rcc>
  <rcc rId="3268" sId="1">
    <nc r="C230" t="inlineStr">
      <is>
        <t>Passed</t>
      </is>
    </nc>
  </rcc>
  <rcc rId="3269" sId="1">
    <nc r="C109" t="inlineStr">
      <is>
        <t>Passed</t>
      </is>
    </nc>
  </rcc>
  <rcc rId="3270" sId="1">
    <nc r="C270" t="inlineStr">
      <is>
        <t>Passed</t>
      </is>
    </nc>
  </rcc>
  <rcc rId="3271" sId="1">
    <nc r="C264" t="inlineStr">
      <is>
        <t>Passed</t>
      </is>
    </nc>
  </rcc>
  <rcc rId="3272" sId="1">
    <nc r="C69" t="inlineStr">
      <is>
        <t>Passed</t>
      </is>
    </nc>
  </rcc>
  <rcc rId="3273" sId="1">
    <nc r="C246" t="inlineStr">
      <is>
        <t>Passed</t>
      </is>
    </nc>
  </rcc>
  <rcc rId="3274" sId="1">
    <nc r="C271" t="inlineStr">
      <is>
        <t>Passed</t>
      </is>
    </nc>
  </rcc>
  <rcc rId="3275" sId="1">
    <nc r="C267" t="inlineStr">
      <is>
        <t>Passed</t>
      </is>
    </nc>
  </rcc>
  <rcc rId="3276" sId="1">
    <nc r="C276" t="inlineStr">
      <is>
        <t>Passed</t>
      </is>
    </nc>
  </rcc>
  <rcc rId="3277" sId="1">
    <nc r="C274" t="inlineStr">
      <is>
        <t>Passed</t>
      </is>
    </nc>
  </rcc>
  <rcc rId="3278" sId="1">
    <nc r="C275" t="inlineStr">
      <is>
        <t>Passed</t>
      </is>
    </nc>
  </rcc>
  <rcc rId="3279" sId="1">
    <nc r="C28" t="inlineStr">
      <is>
        <t>Passed</t>
      </is>
    </nc>
  </rcc>
  <rcc rId="3280" sId="1">
    <nc r="C8" t="inlineStr">
      <is>
        <t>Passed</t>
      </is>
    </nc>
  </rcc>
  <rcc rId="3281" sId="1">
    <nc r="C94" t="inlineStr">
      <is>
        <t>Passed</t>
      </is>
    </nc>
  </rcc>
  <rcc rId="3282" sId="1">
    <nc r="C123" t="inlineStr">
      <is>
        <t>Passed</t>
      </is>
    </nc>
  </rcc>
  <rcc rId="3283" sId="1">
    <nc r="C161" t="inlineStr">
      <is>
        <t>Passed</t>
      </is>
    </nc>
  </rcc>
  <rcc rId="3284" sId="1">
    <nc r="C226" t="inlineStr">
      <is>
        <t>Passed</t>
      </is>
    </nc>
  </rcc>
  <rcc rId="3285" sId="1">
    <nc r="C160" t="inlineStr">
      <is>
        <t>Passed</t>
      </is>
    </nc>
  </rcc>
  <rcc rId="3286" sId="1">
    <nc r="C50" t="inlineStr">
      <is>
        <t>Passed</t>
      </is>
    </nc>
  </rcc>
  <rcc rId="3287" sId="1">
    <nc r="C58" t="inlineStr">
      <is>
        <t>Passed</t>
      </is>
    </nc>
  </rcc>
  <rcc rId="3288" sId="1">
    <nc r="C225" t="inlineStr">
      <is>
        <t>Passed</t>
      </is>
    </nc>
  </rcc>
  <rcc rId="3289" sId="1">
    <nc r="C26" t="inlineStr">
      <is>
        <t>Passed</t>
      </is>
    </nc>
  </rcc>
  <rcc rId="3290" sId="1">
    <nc r="C27" t="inlineStr">
      <is>
        <t>Passed</t>
      </is>
    </nc>
  </rcc>
  <rcc rId="3291" sId="1">
    <nc r="C25" t="inlineStr">
      <is>
        <t>Passed</t>
      </is>
    </nc>
  </rcc>
  <rcc rId="3292" sId="1">
    <nc r="C149" t="inlineStr">
      <is>
        <t>Passed</t>
      </is>
    </nc>
  </rcc>
  <rcc rId="3293" sId="1">
    <nc r="C223" t="inlineStr">
      <is>
        <t>Passed</t>
      </is>
    </nc>
  </rcc>
  <rcc rId="3294" sId="1">
    <nc r="C148" t="inlineStr">
      <is>
        <t>Passed</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87" sId="1">
    <oc r="E172" t="inlineStr">
      <is>
        <t>AKHILA</t>
      </is>
    </oc>
    <nc r="E172"/>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88" sId="1">
    <oc r="E129" t="inlineStr">
      <is>
        <t>AKHILA</t>
      </is>
    </oc>
    <nc r="E129"/>
  </rcc>
  <rcc rId="4789" sId="1">
    <oc r="E128" t="inlineStr">
      <is>
        <t>AKHILA</t>
      </is>
    </oc>
    <nc r="E128"/>
  </rcc>
  <rcc rId="4790" sId="1">
    <oc r="E10" t="inlineStr">
      <is>
        <t>AKHILA</t>
      </is>
    </oc>
    <nc r="E10"/>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91" sId="1">
    <nc r="E29" t="inlineStr">
      <is>
        <t>AKHILA</t>
      </is>
    </nc>
  </rcc>
  <rcc rId="4792" sId="1">
    <nc r="C29" t="inlineStr">
      <is>
        <t>passed</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93" sId="1">
    <nc r="E94" t="inlineStr">
      <is>
        <t>AKHILA</t>
      </is>
    </nc>
  </rcc>
  <rcc rId="4794" sId="1">
    <nc r="C94" t="inlineStr">
      <is>
        <t>passed</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95" sId="1">
    <nc r="C28" t="inlineStr">
      <is>
        <t>passed</t>
      </is>
    </nc>
  </rcc>
  <rcc rId="4796" sId="1">
    <nc r="E28" t="inlineStr">
      <is>
        <t>AKHILA</t>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97" sId="1">
    <nc r="C8" t="inlineStr">
      <is>
        <t>passed</t>
      </is>
    </nc>
  </rcc>
  <rcc rId="4798" sId="1">
    <nc r="E8" t="inlineStr">
      <is>
        <t>akhila</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99" sId="1">
    <oc r="E8" t="inlineStr">
      <is>
        <t>akhila</t>
      </is>
    </oc>
    <nc r="E8" t="inlineStr">
      <is>
        <t>AKHILA</t>
      </is>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00" sId="1">
    <nc r="C123" t="inlineStr">
      <is>
        <t>passed</t>
      </is>
    </nc>
  </rcc>
  <rcc rId="4801" sId="1">
    <nc r="E123" t="inlineStr">
      <is>
        <t>AKHILA</t>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02" sId="1">
    <nc r="E221" t="inlineStr">
      <is>
        <t>AKHILA</t>
      </is>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03" sId="1">
    <nc r="C221" t="inlineStr">
      <is>
        <t>passed</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5" sId="1">
    <nc r="C93" t="inlineStr">
      <is>
        <t>Passed</t>
      </is>
    </nc>
  </rcc>
  <rcc rId="3296" sId="1">
    <nc r="C92" t="inlineStr">
      <is>
        <t>Passed</t>
      </is>
    </nc>
  </rcc>
  <rcc rId="3297" sId="1">
    <nc r="C249" t="inlineStr">
      <is>
        <t>Passed</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04" sId="1">
    <nc r="C168" t="inlineStr">
      <is>
        <t>passed</t>
      </is>
    </nc>
  </rcc>
  <rcc rId="4805" sId="1">
    <nc r="E168" t="inlineStr">
      <is>
        <t>AKHILA</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06" sId="1">
    <nc r="C247" t="inlineStr">
      <is>
        <t>passed</t>
      </is>
    </nc>
  </rcc>
  <rcc rId="4807" sId="1">
    <nc r="E247" t="inlineStr">
      <is>
        <t>AKHILA</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08" sId="1">
    <nc r="C257" t="inlineStr">
      <is>
        <t>passed</t>
      </is>
    </nc>
  </rcc>
  <rcc rId="4809" sId="1">
    <nc r="E257" t="inlineStr">
      <is>
        <t>AKHILA</t>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10" sId="1">
    <nc r="C192" t="inlineStr">
      <is>
        <t>passed</t>
      </is>
    </nc>
  </rcc>
  <rcc rId="4811" sId="1">
    <nc r="E192" t="inlineStr">
      <is>
        <t>sahana</t>
      </is>
    </nc>
  </rcc>
  <rcc rId="4812" sId="1">
    <nc r="C230" t="inlineStr">
      <is>
        <t>passed</t>
      </is>
    </nc>
  </rcc>
  <rcc rId="4813" sId="1">
    <nc r="E230" t="inlineStr">
      <is>
        <t>sahana</t>
      </is>
    </nc>
  </rcc>
  <rcc rId="4814" sId="1">
    <nc r="C231" t="inlineStr">
      <is>
        <t>passed</t>
      </is>
    </nc>
  </rcc>
  <rcc rId="4815" sId="1">
    <nc r="E231" t="inlineStr">
      <is>
        <t>sahana</t>
      </is>
    </nc>
  </rcc>
  <rcc rId="4816" sId="1">
    <nc r="C233" t="inlineStr">
      <is>
        <t>passed</t>
      </is>
    </nc>
  </rcc>
  <rcc rId="4817" sId="1">
    <nc r="E233" t="inlineStr">
      <is>
        <t>sahana</t>
      </is>
    </nc>
  </rcc>
  <rcc rId="4818" sId="1">
    <nc r="C236" t="inlineStr">
      <is>
        <t>passed</t>
      </is>
    </nc>
  </rcc>
  <rcc rId="4819" sId="1">
    <nc r="E236" t="inlineStr">
      <is>
        <t>sahana</t>
      </is>
    </nc>
  </rcc>
  <rcc rId="4820" sId="1">
    <nc r="C237" t="inlineStr">
      <is>
        <t>passed</t>
      </is>
    </nc>
  </rcc>
  <rcc rId="4821" sId="1">
    <nc r="E237" t="inlineStr">
      <is>
        <t>sahana</t>
      </is>
    </nc>
  </rcc>
  <rdn rId="0" localSheetId="1" customView="1" name="Z_4BB0ECC7_E4B6_4428_94D3_B9CE737E9DD1_.wvu.FilterData" hidden="1" oldHidden="1">
    <formula>'ADL_M_LP5_CONS_BAT (1)'!$A$1:$AO$286</formula>
  </rdn>
  <rcv guid="{4BB0ECC7-E4B6-4428-94D3-B9CE737E9DD1}" action="add"/>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23" sId="1">
    <nc r="C136" t="inlineStr">
      <is>
        <t>passed</t>
      </is>
    </nc>
  </rcc>
  <rcc rId="4824" sId="1">
    <nc r="E136" t="inlineStr">
      <is>
        <t>AKHILA</t>
      </is>
    </nc>
  </rcc>
  <rcc rId="4825" sId="1">
    <nc r="C215" t="inlineStr">
      <is>
        <t>passed</t>
      </is>
    </nc>
  </rcc>
  <rcc rId="4826" sId="1">
    <nc r="E215" t="inlineStr">
      <is>
        <t>AKHILA</t>
      </is>
    </nc>
  </rcc>
  <rcc rId="4827" sId="1">
    <nc r="C172" t="inlineStr">
      <is>
        <t>passed</t>
      </is>
    </nc>
  </rcc>
  <rcc rId="4828" sId="1">
    <nc r="E172" t="inlineStr">
      <is>
        <t>AKHILA</t>
      </is>
    </nc>
  </rcc>
  <rcc rId="4829" sId="1">
    <nc r="C75" t="inlineStr">
      <is>
        <t>passed</t>
      </is>
    </nc>
  </rcc>
  <rcc rId="4830" sId="1">
    <nc r="E75" t="inlineStr">
      <is>
        <t>AKHILA</t>
      </is>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31" sId="1">
    <nc r="C234" t="inlineStr">
      <is>
        <t>passed</t>
      </is>
    </nc>
  </rcc>
  <rcc rId="4832" sId="1">
    <nc r="E234" t="inlineStr">
      <is>
        <t>sahana</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33" sId="1">
    <nc r="C235" t="inlineStr">
      <is>
        <t>passed</t>
      </is>
    </nc>
  </rcc>
  <rcc rId="4834" sId="1">
    <nc r="E235" t="inlineStr">
      <is>
        <t>sahana</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35" sId="1">
    <nc r="C275" t="inlineStr">
      <is>
        <t>passed</t>
      </is>
    </nc>
  </rcc>
  <rcc rId="4836" sId="1">
    <nc r="E275" t="inlineStr">
      <is>
        <t>AKHILA</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37" sId="1">
    <nc r="C73" t="inlineStr">
      <is>
        <t>passed</t>
      </is>
    </nc>
  </rcc>
  <rcc rId="4838" sId="1">
    <nc r="E73" t="inlineStr">
      <is>
        <t>sahana</t>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39" sId="1">
    <nc r="C244" t="inlineStr">
      <is>
        <t>passed</t>
      </is>
    </nc>
  </rcc>
  <rcc rId="4840" sId="1">
    <nc r="E244" t="inlineStr">
      <is>
        <t>AKHILA</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8" sId="1">
    <nc r="C238" t="inlineStr">
      <is>
        <t>Passed</t>
      </is>
    </nc>
  </rcc>
  <rcc rId="3299" sId="1">
    <nc r="C82" t="inlineStr">
      <is>
        <t>Passed</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41" sId="1">
    <nc r="C74" t="inlineStr">
      <is>
        <t>passed</t>
      </is>
    </nc>
  </rcc>
  <rcc rId="4842" sId="1">
    <nc r="E74" t="inlineStr">
      <is>
        <t>sahana</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43" sId="1">
    <nc r="C148" t="inlineStr">
      <is>
        <t>passed</t>
      </is>
    </nc>
  </rcc>
  <rcc rId="4844" sId="1">
    <nc r="E148" t="inlineStr">
      <is>
        <t>AKHILA</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45" sId="1">
    <nc r="C6" t="inlineStr">
      <is>
        <t>passed</t>
      </is>
    </nc>
  </rcc>
  <rcc rId="4846" sId="1">
    <nc r="E6" t="inlineStr">
      <is>
        <t>sahana</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47" sId="1">
    <nc r="C149" t="inlineStr">
      <is>
        <t>passed</t>
      </is>
    </nc>
  </rcc>
  <rcc rId="4848" sId="1">
    <nc r="E149" t="inlineStr">
      <is>
        <t>AKHILA</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49" sId="1">
    <nc r="E9" t="inlineStr">
      <is>
        <t>AKHILA</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50" sId="1">
    <nc r="C9" t="inlineStr">
      <is>
        <t>passed</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51" sId="1">
    <nc r="C109" t="inlineStr">
      <is>
        <t>passed</t>
      </is>
    </nc>
  </rcc>
  <rcc rId="4852" sId="1">
    <nc r="E109" t="inlineStr">
      <is>
        <t>AKHILA</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53" sId="1">
    <nc r="C155" t="inlineStr">
      <is>
        <t>passed</t>
      </is>
    </nc>
  </rcc>
  <rcc rId="4854" sId="1">
    <nc r="E155" t="inlineStr">
      <is>
        <t>AKHILA</t>
      </is>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55" sId="1">
    <nc r="C196" t="inlineStr">
      <is>
        <t>passed</t>
      </is>
    </nc>
  </rcc>
  <rcc rId="4856" sId="1">
    <nc r="C232" t="inlineStr">
      <is>
        <t>passed</t>
      </is>
    </nc>
  </rcc>
  <rcc rId="4857" sId="1">
    <nc r="C64" t="inlineStr">
      <is>
        <t>passed</t>
      </is>
    </nc>
  </rcc>
  <rcc rId="4858" sId="1">
    <nc r="C153" t="inlineStr">
      <is>
        <t>passed</t>
      </is>
    </nc>
  </rcc>
  <rcc rId="4859" sId="1">
    <nc r="C154" t="inlineStr">
      <is>
        <t>passed</t>
      </is>
    </nc>
  </rcc>
  <rcc rId="4860" sId="1">
    <nc r="C65" t="inlineStr">
      <is>
        <t>passed</t>
      </is>
    </nc>
  </rcc>
  <rcc rId="4861" sId="1">
    <nc r="C32" t="inlineStr">
      <is>
        <t>passed</t>
      </is>
    </nc>
  </rcc>
  <rcc rId="4862" sId="1">
    <nc r="C83" t="inlineStr">
      <is>
        <t>passed</t>
      </is>
    </nc>
  </rcc>
  <rcc rId="4863" sId="1">
    <nc r="E83" t="inlineStr">
      <is>
        <t>sahana</t>
      </is>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64" sId="1">
    <oc r="E155" t="inlineStr">
      <is>
        <t>AKHILA</t>
      </is>
    </oc>
    <nc r="E155"/>
  </rcc>
  <rcc rId="4865" sId="1">
    <oc r="C155" t="inlineStr">
      <is>
        <t>passed</t>
      </is>
    </oc>
    <nc r="C155"/>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00" sId="1">
    <nc r="C79" t="inlineStr">
      <is>
        <t>Intel</t>
      </is>
    </nc>
  </rcc>
  <rcc rId="3301" sId="1">
    <nc r="C100" t="inlineStr">
      <is>
        <t>Intel</t>
      </is>
    </nc>
  </rcc>
  <rcc rId="3302" sId="1">
    <nc r="C101" t="inlineStr">
      <is>
        <t>Intel</t>
      </is>
    </nc>
  </rcc>
  <rcc rId="3303" sId="1">
    <nc r="C102" t="inlineStr">
      <is>
        <t>Intel</t>
      </is>
    </nc>
  </rcc>
  <rcc rId="3304" sId="1">
    <nc r="C241" t="inlineStr">
      <is>
        <t>Intel</t>
      </is>
    </nc>
  </rcc>
  <rcc rId="3305" sId="1">
    <nc r="C202" t="inlineStr">
      <is>
        <t>Intel</t>
      </is>
    </nc>
  </rcc>
  <rcc rId="3306" sId="1">
    <nc r="C40" t="inlineStr">
      <is>
        <t>Intel</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66" sId="1">
    <nc r="C139" t="inlineStr">
      <is>
        <t>passed</t>
      </is>
    </nc>
  </rcc>
  <rcc rId="4867" sId="1">
    <nc r="E139" t="inlineStr">
      <is>
        <t>sahana</t>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68" sId="1">
    <nc r="E49" t="inlineStr">
      <is>
        <t>AKHILA</t>
      </is>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69" sId="1">
    <nc r="C138" t="inlineStr">
      <is>
        <t>passed</t>
      </is>
    </nc>
  </rcc>
  <rcc rId="4870" sId="1">
    <nc r="E138" t="inlineStr">
      <is>
        <t>sahana</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71" sId="1">
    <nc r="C21" t="inlineStr">
      <is>
        <t>passed</t>
      </is>
    </nc>
  </rcc>
  <rcc rId="4872" sId="1">
    <nc r="E21" t="inlineStr">
      <is>
        <t>sahana</t>
      </is>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73" sId="1">
    <nc r="C23" t="inlineStr">
      <is>
        <t>passed</t>
      </is>
    </nc>
  </rcc>
  <rcc rId="4874" sId="1">
    <nc r="D23" t="inlineStr">
      <is>
        <t>Neethu</t>
      </is>
    </nc>
  </rcc>
  <rcc rId="4875" sId="1">
    <nc r="C146" t="inlineStr">
      <is>
        <t>passed</t>
      </is>
    </nc>
  </rcc>
  <rcc rId="4876" sId="1">
    <nc r="D146" t="inlineStr">
      <is>
        <t>Neethu</t>
      </is>
    </nc>
  </rcc>
  <rcc rId="4877" sId="1">
    <nc r="D196" t="inlineStr">
      <is>
        <t>Neethu</t>
      </is>
    </nc>
  </rcc>
  <rcc rId="4878" sId="1">
    <nc r="C197" t="inlineStr">
      <is>
        <t>passed</t>
      </is>
    </nc>
  </rcc>
  <rcc rId="4879" sId="1">
    <nc r="D197" t="inlineStr">
      <is>
        <t>Neethu</t>
      </is>
    </nc>
  </rcc>
  <rdn rId="0" localSheetId="1" customView="1" name="Z_914CE8E8_EAD8_4FEE_8A7C_BCF92A97D40A_.wvu.FilterData" hidden="1" oldHidden="1">
    <formula>'ADL_M_LP5_CONS_BAT (1)'!$A$1:$AO$286</formula>
  </rdn>
  <rcv guid="{914CE8E8-EAD8-4FEE-8A7C-BCF92A97D40A}" action="add"/>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81" sId="1">
    <nc r="C142" t="inlineStr">
      <is>
        <t>passed</t>
      </is>
    </nc>
  </rcc>
  <rcc rId="4882" sId="1">
    <nc r="E142" t="inlineStr">
      <is>
        <t>sahana</t>
      </is>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83" sId="1">
    <nc r="C217" t="inlineStr">
      <is>
        <t>passed</t>
      </is>
    </nc>
  </rcc>
  <rcc rId="4884" sId="1">
    <nc r="E217" t="inlineStr">
      <is>
        <t>sahana</t>
      </is>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85" sId="1">
    <nc r="C140" t="inlineStr">
      <is>
        <t>passed</t>
      </is>
    </nc>
  </rcc>
  <rcc rId="4886" sId="1">
    <nc r="E140" t="inlineStr">
      <is>
        <t>sahana</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87" sId="1">
    <nc r="E23" t="inlineStr">
      <is>
        <t>Neethu</t>
      </is>
    </nc>
  </rcc>
  <rfmt sheetId="1" sqref="E23">
    <dxf>
      <alignment horizontal="general" vertical="bottom" textRotation="0" wrapText="0" indent="0" justifyLastLine="0" shrinkToFit="0" readingOrder="0"/>
    </dxf>
  </rfmt>
  <rcc rId="4888" sId="1">
    <nc r="E146" t="inlineStr">
      <is>
        <t>Neethu</t>
      </is>
    </nc>
  </rcc>
  <rcc rId="4889" sId="1">
    <nc r="E197" t="inlineStr">
      <is>
        <t>Neethu</t>
      </is>
    </nc>
  </rcc>
  <rcc rId="4890" sId="1" odxf="1" dxf="1">
    <nc r="E196" t="inlineStr">
      <is>
        <t>Neethu</t>
      </is>
    </nc>
    <odxf/>
    <ndxf/>
  </rcc>
  <rcc rId="4891" sId="1">
    <oc r="D23" t="inlineStr">
      <is>
        <t>Neethu</t>
      </is>
    </oc>
    <nc r="D23"/>
  </rcc>
  <rcc rId="4892" sId="1">
    <oc r="D146" t="inlineStr">
      <is>
        <t>Neethu</t>
      </is>
    </oc>
    <nc r="D146"/>
  </rcc>
  <rcc rId="4893" sId="1">
    <oc r="D197" t="inlineStr">
      <is>
        <t>Neethu</t>
      </is>
    </oc>
    <nc r="D197"/>
  </rcc>
  <rcc rId="4894" sId="1">
    <oc r="D196" t="inlineStr">
      <is>
        <t>Neethu</t>
      </is>
    </oc>
    <nc r="D196"/>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95" sId="1">
    <nc r="C144" t="inlineStr">
      <is>
        <t>passed</t>
      </is>
    </nc>
  </rcc>
  <rcc rId="4896" sId="1">
    <nc r="E144" t="inlineStr">
      <is>
        <t>sahana</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97" sId="1">
    <nc r="C189" t="inlineStr">
      <is>
        <t>passed</t>
      </is>
    </nc>
  </rcc>
  <rcc rId="4898" sId="1">
    <nc r="E189" t="inlineStr">
      <is>
        <t>sahana</t>
      </is>
    </nc>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99" sId="1">
    <nc r="C190" t="inlineStr">
      <is>
        <t>passed</t>
      </is>
    </nc>
  </rcc>
  <rcc rId="4900" sId="1">
    <nc r="E190" t="inlineStr">
      <is>
        <t>sahana</t>
      </is>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01" sId="1">
    <nc r="C141" t="inlineStr">
      <is>
        <t>passed</t>
      </is>
    </nc>
  </rcc>
  <rcc rId="4902" sId="1">
    <nc r="E141" t="inlineStr">
      <is>
        <t>sahana</t>
      </is>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03" sId="1">
    <nc r="C145" t="inlineStr">
      <is>
        <t>passed</t>
      </is>
    </nc>
  </rcc>
  <rcc rId="4904" sId="1">
    <nc r="E145" t="inlineStr">
      <is>
        <t>sahana</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05" sId="1">
    <nc r="C162" t="inlineStr">
      <is>
        <t>passed</t>
      </is>
    </nc>
  </rcc>
  <rcc rId="4906" sId="1">
    <nc r="E162" t="inlineStr">
      <is>
        <t>sahana</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07" sId="1">
    <nc r="C160" t="inlineStr">
      <is>
        <t>passed</t>
      </is>
    </nc>
  </rcc>
  <rcc rId="4908" sId="1">
    <nc r="E160" t="inlineStr">
      <is>
        <t>sahana</t>
      </is>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09" sId="1">
    <nc r="C226" t="inlineStr">
      <is>
        <t>passed</t>
      </is>
    </nc>
  </rcc>
  <rcc rId="4910" sId="1">
    <nc r="E226" t="inlineStr">
      <is>
        <t>sahana</t>
      </is>
    </nc>
  </rcc>
  <rcc rId="4911" sId="1">
    <nc r="C161" t="inlineStr">
      <is>
        <t>passed</t>
      </is>
    </nc>
  </rcc>
  <rcc rId="4912" sId="1">
    <nc r="E161" t="inlineStr">
      <is>
        <t>sahana</t>
      </is>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13" sId="1">
    <nc r="C227" t="inlineStr">
      <is>
        <t>passed</t>
      </is>
    </nc>
  </rcc>
  <rcc rId="4914" sId="1">
    <nc r="E227" t="inlineStr">
      <is>
        <t>sahana</t>
      </is>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15" sId="1">
    <nc r="C163" t="inlineStr">
      <is>
        <t>passed</t>
      </is>
    </nc>
  </rcc>
  <rcc rId="4916" sId="1">
    <nc r="E163" t="inlineStr">
      <is>
        <t>sahana</t>
      </is>
    </nc>
  </rcc>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17" sId="1">
    <nc r="C220" t="inlineStr">
      <is>
        <t>passed</t>
      </is>
    </nc>
  </rcc>
  <rcc rId="4918" sId="1">
    <nc r="E220" t="inlineStr">
      <is>
        <t>sahana</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08" sId="1">
    <nc r="C6" t="inlineStr">
      <is>
        <t>Passed</t>
      </is>
    </nc>
  </rcc>
  <rcc rId="3309" sId="1">
    <nc r="C18" t="inlineStr">
      <is>
        <t>Passed</t>
      </is>
    </nc>
  </rcc>
  <rcc rId="3310" sId="1">
    <nc r="C3" t="inlineStr">
      <is>
        <t>Passed</t>
      </is>
    </nc>
  </rcc>
  <rcc rId="3311" sId="1">
    <nc r="C53" t="inlineStr">
      <is>
        <t>Passed</t>
      </is>
    </nc>
  </rcc>
  <rcc rId="3312" sId="1">
    <nc r="C257" t="inlineStr">
      <is>
        <t>Passed</t>
      </is>
    </nc>
  </rcc>
  <rcc rId="3313" sId="1">
    <nc r="C103" t="inlineStr">
      <is>
        <t>Passed</t>
      </is>
    </nc>
  </rcc>
  <rcc rId="3314" sId="1">
    <nc r="C15" t="inlineStr">
      <is>
        <t>Passed</t>
      </is>
    </nc>
  </rcc>
  <rcc rId="3315" sId="1">
    <nc r="C281" t="inlineStr">
      <is>
        <t>Passed</t>
      </is>
    </nc>
  </rcc>
  <rcc rId="3316" sId="1">
    <nc r="C283" t="inlineStr">
      <is>
        <t>Passed</t>
      </is>
    </nc>
  </rcc>
  <rcc rId="3317" sId="1">
    <nc r="C169" t="inlineStr">
      <is>
        <t>Passed</t>
      </is>
    </nc>
  </rcc>
  <rcc rId="3318" sId="1">
    <nc r="C113" t="inlineStr">
      <is>
        <t>Passed</t>
      </is>
    </nc>
  </rcc>
  <rcc rId="3319" sId="1">
    <nc r="C117" t="inlineStr">
      <is>
        <t>Passed</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19" sId="1">
    <nc r="C143" t="inlineStr">
      <is>
        <t>passed</t>
      </is>
    </nc>
  </rcc>
  <rcc rId="4920" sId="1">
    <nc r="E143" t="inlineStr">
      <is>
        <t>sahana</t>
      </is>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21" sId="1">
    <nc r="C229" t="inlineStr">
      <is>
        <t>passed</t>
      </is>
    </nc>
  </rcc>
  <rcc rId="4922" sId="1">
    <nc r="E229" t="inlineStr">
      <is>
        <t>sahana</t>
      </is>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23" sId="1">
    <nc r="C219" t="inlineStr">
      <is>
        <t>passed</t>
      </is>
    </nc>
  </rcc>
  <rcc rId="4924" sId="1">
    <nc r="E219" t="inlineStr">
      <is>
        <t>sahana</t>
      </is>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25" sId="1">
    <nc r="C84" t="inlineStr">
      <is>
        <t>passed</t>
      </is>
    </nc>
  </rcc>
  <rcc rId="4926" sId="1">
    <nc r="E84" t="inlineStr">
      <is>
        <t>sahana</t>
      </is>
    </nc>
  </rcc>
  <rcv guid="{4BB0ECC7-E4B6-4428-94D3-B9CE737E9DD1}" action="delete"/>
  <rdn rId="0" localSheetId="1" customView="1" name="Z_4BB0ECC7_E4B6_4428_94D3_B9CE737E9DD1_.wvu.FilterData" hidden="1" oldHidden="1">
    <formula>'ADL_M_LP5_CONS_BAT (1)'!$A$1:$AO$286</formula>
    <oldFormula>'ADL_M_LP5_CONS_BAT (1)'!$A$1:$AO$286</oldFormula>
  </rdn>
  <rcv guid="{4BB0ECC7-E4B6-4428-94D3-B9CE737E9DD1}" action="add"/>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28" sId="1">
    <nc r="C218" t="inlineStr">
      <is>
        <t>passed</t>
      </is>
    </nc>
  </rcc>
  <rcc rId="4929" sId="1">
    <nc r="D218" t="inlineStr">
      <is>
        <t>verified with CMS</t>
      </is>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30" sId="1">
    <nc r="E218" t="inlineStr">
      <is>
        <t>sahana</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31" sId="1">
    <nc r="E105" t="inlineStr">
      <is>
        <t>sahana</t>
      </is>
    </nc>
  </rcc>
  <rcc rId="4932" sId="1">
    <nc r="E106" t="inlineStr">
      <is>
        <t>sahana</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33" sId="1">
    <nc r="C243" t="inlineStr">
      <is>
        <t>passed</t>
      </is>
    </nc>
  </rcc>
  <rcc rId="4934" sId="1">
    <nc r="E243" t="inlineStr">
      <is>
        <t>sahana</t>
      </is>
    </nc>
  </rcc>
  <rcc rId="4935" sId="1">
    <nc r="C225" t="inlineStr">
      <is>
        <t>passed</t>
      </is>
    </nc>
  </rcc>
  <rcc rId="4936" sId="1">
    <nc r="E225" t="inlineStr">
      <is>
        <t>sahana</t>
      </is>
    </nc>
  </rcc>
  <rcc rId="4937" sId="1">
    <nc r="C155" t="inlineStr">
      <is>
        <t>passed</t>
      </is>
    </nc>
  </rcc>
  <rcc rId="4938" sId="1">
    <nc r="E155" t="inlineStr">
      <is>
        <t>sahana</t>
      </is>
    </nc>
  </rcc>
  <rcc rId="4939" sId="1">
    <nc r="C198" t="inlineStr">
      <is>
        <t>passed</t>
      </is>
    </nc>
  </rcc>
  <rcc rId="4940" sId="1">
    <nc r="E198" t="inlineStr">
      <is>
        <t>sahana</t>
      </is>
    </nc>
  </rcc>
  <rcc rId="4941" sId="1">
    <nc r="C42" t="inlineStr">
      <is>
        <t>passed</t>
      </is>
    </nc>
  </rcc>
  <rcc rId="4942" sId="1">
    <nc r="E42" t="inlineStr">
      <is>
        <t>sahana</t>
      </is>
    </nc>
  </rcc>
  <rfmt sheetId="1" sqref="E42">
    <dxf>
      <alignment horizontal="general" vertical="bottom" textRotation="0" wrapText="0" indent="0" justifyLastLine="0" shrinkToFit="0" readingOrder="0"/>
      <border diagonalUp="0" diagonalDown="0" outline="0">
        <left/>
        <right/>
        <top/>
        <bottom/>
      </border>
    </dxf>
  </rfmt>
  <rcc rId="4943" sId="1">
    <nc r="C99" t="inlineStr">
      <is>
        <t>passed</t>
      </is>
    </nc>
  </rcc>
  <rcc rId="4944" sId="1">
    <nc r="E99" t="inlineStr">
      <is>
        <t>sahana</t>
      </is>
    </nc>
  </rcc>
  <rcc rId="4945" sId="1">
    <nc r="C249" t="inlineStr">
      <is>
        <t>passed</t>
      </is>
    </nc>
  </rcc>
  <rcc rId="4946" sId="1">
    <nc r="E249" t="inlineStr">
      <is>
        <t>sahana</t>
      </is>
    </nc>
  </rcc>
  <rcc rId="4947" sId="1">
    <nc r="C31" t="inlineStr">
      <is>
        <t>passed</t>
      </is>
    </nc>
  </rcc>
  <rcc rId="4948" sId="1">
    <nc r="E31" t="inlineStr">
      <is>
        <t>sahana</t>
      </is>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49" sId="1">
    <nc r="C267" t="inlineStr">
      <is>
        <t>passed</t>
      </is>
    </nc>
  </rcc>
  <rcc rId="4950" sId="1">
    <nc r="E267" t="inlineStr">
      <is>
        <t>sahana</t>
      </is>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51" sId="1">
    <nc r="C271" t="inlineStr">
      <is>
        <t>passed</t>
      </is>
    </nc>
  </rcc>
  <rcc rId="4952" sId="1">
    <nc r="E271" t="inlineStr">
      <is>
        <t>sahana</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0" sId="1">
    <nc r="C23" t="inlineStr">
      <is>
        <t>Passed</t>
      </is>
    </nc>
  </rcc>
  <rcc rId="3321" sId="1">
    <nc r="C147" t="inlineStr">
      <is>
        <t>Passed</t>
      </is>
    </nc>
  </rcc>
  <rcc rId="3322" sId="1">
    <nc r="C146" t="inlineStr">
      <is>
        <t>Passed</t>
      </is>
    </nc>
  </rcc>
  <rcc rId="3323" sId="1">
    <nc r="C221" t="inlineStr">
      <is>
        <t>Passed</t>
      </is>
    </nc>
  </rcc>
  <rcc rId="3324" sId="1">
    <nc r="C48" t="inlineStr">
      <is>
        <t>Passed</t>
      </is>
    </nc>
  </rcc>
  <rcc rId="3325" sId="1">
    <nc r="C41" t="inlineStr">
      <is>
        <t>Passed</t>
      </is>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53" sId="1">
    <nc r="C85" t="inlineStr">
      <is>
        <t>passed</t>
      </is>
    </nc>
  </rcc>
  <rcc rId="4954" sId="1">
    <nc r="E85" t="inlineStr">
      <is>
        <t>sahana</t>
      </is>
    </nc>
  </rcc>
  <rcc rId="4955" sId="1">
    <nc r="C129" t="inlineStr">
      <is>
        <t>passed</t>
      </is>
    </nc>
  </rcc>
  <rcc rId="4956" sId="1">
    <nc r="E129" t="inlineStr">
      <is>
        <t>sahana</t>
      </is>
    </nc>
  </rcc>
  <rcc rId="4957" sId="1">
    <nc r="C128" t="inlineStr">
      <is>
        <t>passed</t>
      </is>
    </nc>
  </rcc>
  <rcc rId="4958" sId="1">
    <nc r="E128" t="inlineStr">
      <is>
        <t>sahana</t>
      </is>
    </nc>
  </rcc>
  <rcc rId="4959" sId="1">
    <nc r="C93" t="inlineStr">
      <is>
        <t>passed</t>
      </is>
    </nc>
  </rcc>
  <rcc rId="4960" sId="1">
    <nc r="E93" t="inlineStr">
      <is>
        <t>sahana</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61" sId="1">
    <nc r="C33" t="inlineStr">
      <is>
        <t>passed</t>
      </is>
    </nc>
  </rcc>
  <rcc rId="4962" sId="1">
    <nc r="C34" t="inlineStr">
      <is>
        <t>passed</t>
      </is>
    </nc>
  </rcc>
  <rcc rId="4963" sId="1">
    <nc r="E33" t="inlineStr">
      <is>
        <t>sahana</t>
      </is>
    </nc>
  </rcc>
  <rcc rId="4964" sId="1">
    <nc r="E34" t="inlineStr">
      <is>
        <t>sahana</t>
      </is>
    </nc>
  </rcc>
  <rcc rId="4965" sId="1" odxf="1" dxf="1">
    <oc r="A30">
      <f>HYPERLINK("https://hsdes.intel.com/resource/14013186136","14013186136")</f>
    </oc>
    <nc r="A30">
      <f>HYPERLINK("https://hsdes.intel.com/resource/14013186136","14013186136")</f>
    </nc>
    <odxf>
      <font>
        <u val="none"/>
        <sz val="11"/>
        <color theme="1"/>
        <name val="Calibri"/>
        <family val="2"/>
        <scheme val="minor"/>
      </font>
    </odxf>
    <ndxf>
      <font>
        <u/>
        <sz val="11"/>
        <color theme="10"/>
        <name val="Calibri"/>
        <family val="2"/>
        <scheme val="minor"/>
      </font>
    </ndxf>
  </rcc>
  <rcc rId="4966" sId="1">
    <nc r="C112" t="inlineStr">
      <is>
        <t>passed</t>
      </is>
    </nc>
  </rcc>
  <rcc rId="4967" sId="1">
    <nc r="E112" t="inlineStr">
      <is>
        <t>sahana</t>
      </is>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68" sId="1">
    <nc r="C270" t="inlineStr">
      <is>
        <t>passed</t>
      </is>
    </nc>
  </rcc>
  <rcc rId="4969" sId="1">
    <nc r="E270" t="inlineStr">
      <is>
        <t>sahana</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70" sId="1">
    <nc r="C203" t="inlineStr">
      <is>
        <t>passed</t>
      </is>
    </nc>
  </rcc>
  <rcc rId="4971" sId="1">
    <nc r="E203" t="inlineStr">
      <is>
        <t>sahana</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72" sId="1">
    <nc r="C19" t="inlineStr">
      <is>
        <t>passed</t>
      </is>
    </nc>
  </rcc>
  <rcc rId="4973" sId="1">
    <nc r="E19" t="inlineStr">
      <is>
        <t>sahana</t>
      </is>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74" sId="1">
    <nc r="C224" t="inlineStr">
      <is>
        <t>passed</t>
      </is>
    </nc>
  </rcc>
  <rcc rId="4975" sId="1">
    <nc r="E224" t="inlineStr">
      <is>
        <t>sahana</t>
      </is>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76" sId="1">
    <nc r="C15" t="inlineStr">
      <is>
        <t>passed</t>
      </is>
    </nc>
  </rcc>
  <rcc rId="4977" sId="1">
    <nc r="E15" t="inlineStr">
      <is>
        <t>sahana</t>
      </is>
    </nc>
  </rcc>
  <rcc rId="4978" sId="1">
    <nc r="C43" t="inlineStr">
      <is>
        <t>passed</t>
      </is>
    </nc>
  </rcc>
  <rcc rId="4979" sId="1">
    <nc r="E43" t="inlineStr">
      <is>
        <t>sahana</t>
      </is>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80" sId="1">
    <nc r="C125" t="inlineStr">
      <is>
        <t>passed</t>
      </is>
    </nc>
  </rcc>
  <rcc rId="4981" sId="1">
    <nc r="E125" t="inlineStr">
      <is>
        <t>sahana</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82" sId="1">
    <nc r="C283" t="inlineStr">
      <is>
        <t>passed</t>
      </is>
    </nc>
  </rcc>
  <rcc rId="4983" sId="1">
    <nc r="C281" t="inlineStr">
      <is>
        <t>passed</t>
      </is>
    </nc>
  </rcc>
  <rcc rId="4984" sId="1">
    <nc r="E283" t="inlineStr">
      <is>
        <t>sahana</t>
      </is>
    </nc>
  </rcc>
  <rcc rId="4985" sId="1">
    <nc r="E281" t="inlineStr">
      <is>
        <t>sahana</t>
      </is>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86" sId="1">
    <nc r="C266" t="inlineStr">
      <is>
        <t>passed</t>
      </is>
    </nc>
  </rcc>
  <rcc rId="4987" sId="1">
    <nc r="C268" t="inlineStr">
      <is>
        <t>passed</t>
      </is>
    </nc>
  </rcc>
  <rcc rId="4988" sId="1">
    <nc r="E268" t="inlineStr">
      <is>
        <t>sahana</t>
      </is>
    </nc>
  </rcc>
  <rcc rId="4989" sId="1">
    <nc r="E266" t="inlineStr">
      <is>
        <t>sahana</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6" sId="1">
    <nc r="C20" t="inlineStr">
      <is>
        <t>Passed</t>
      </is>
    </nc>
  </rcc>
  <rcc rId="3327" sId="1">
    <nc r="C193" t="inlineStr">
      <is>
        <t>Passed</t>
      </is>
    </nc>
  </rcc>
  <rcc rId="3328" sId="1">
    <nc r="C104" t="inlineStr">
      <is>
        <t>Passed</t>
      </is>
    </nc>
  </rcc>
  <rcc rId="3329" sId="1">
    <nc r="C44" t="inlineStr">
      <is>
        <t>Passed</t>
      </is>
    </nc>
  </rcc>
  <rcc rId="3330" sId="1">
    <nc r="C228" t="inlineStr">
      <is>
        <t>Passed</t>
      </is>
    </nc>
  </rcc>
  <rcc rId="3331" sId="1">
    <nc r="C166" t="inlineStr">
      <is>
        <t>Passed</t>
      </is>
    </nc>
  </rcc>
  <rcc rId="3332" sId="1">
    <nc r="C159" t="inlineStr">
      <is>
        <t>Passed</t>
      </is>
    </nc>
  </rcc>
  <rcc rId="3333" sId="1">
    <nc r="C164" t="inlineStr">
      <is>
        <t>Passed</t>
      </is>
    </nc>
  </rcc>
  <rcc rId="3334" sId="1">
    <nc r="C165" t="inlineStr">
      <is>
        <t>Passed</t>
      </is>
    </nc>
  </rcc>
  <rcc rId="3335" sId="1">
    <nc r="C14" t="inlineStr">
      <is>
        <t>Passed</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90" sId="1">
    <nc r="C24" t="inlineStr">
      <is>
        <t>passed</t>
      </is>
    </nc>
  </rcc>
  <rcc rId="4991" sId="1">
    <nc r="E24" t="inlineStr">
      <is>
        <t>sahana</t>
      </is>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92" sId="1">
    <nc r="C91" t="inlineStr">
      <is>
        <t>passed</t>
      </is>
    </nc>
  </rcc>
  <rcc rId="4993" sId="1">
    <nc r="E91" t="inlineStr">
      <is>
        <t>sahana</t>
      </is>
    </nc>
  </rcc>
  <rcc rId="4994" sId="1">
    <nc r="C223" t="inlineStr">
      <is>
        <t>passed</t>
      </is>
    </nc>
  </rcc>
  <rcc rId="4995" sId="1">
    <nc r="E223" t="inlineStr">
      <is>
        <t>sahana</t>
      </is>
    </nc>
  </rcc>
  <rcc rId="4996" sId="1">
    <nc r="C246" t="inlineStr">
      <is>
        <t>passed</t>
      </is>
    </nc>
  </rcc>
  <rcc rId="4997" sId="1">
    <nc r="E246" t="inlineStr">
      <is>
        <t>sahana</t>
      </is>
    </nc>
  </rcc>
  <rcc rId="4998" sId="1">
    <nc r="C104" t="inlineStr">
      <is>
        <t>passed</t>
      </is>
    </nc>
  </rcc>
  <rcc rId="4999" sId="1">
    <nc r="E104" t="inlineStr">
      <is>
        <t>sahana</t>
      </is>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00" sId="1">
    <nc r="C263" t="inlineStr">
      <is>
        <t>passed</t>
      </is>
    </nc>
  </rcc>
  <rcc rId="5001" sId="1">
    <nc r="E263" t="inlineStr">
      <is>
        <t>sahana</t>
      </is>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02" sId="1" odxf="1" dxf="1">
    <oc r="A41">
      <f>HYPERLINK("https://hsdes.intel.com/resource/14013186256","14013186256")</f>
    </oc>
    <nc r="A41">
      <f>HYPERLINK("https://hsdes.intel.com/resource/14013186256","14013186256")</f>
    </nc>
    <odxf>
      <font>
        <u val="none"/>
        <sz val="11"/>
        <color theme="1"/>
        <name val="Calibri"/>
        <family val="2"/>
        <scheme val="minor"/>
      </font>
    </odxf>
    <ndxf>
      <font>
        <u/>
        <sz val="11"/>
        <color theme="10"/>
        <name val="Calibri"/>
        <family val="2"/>
        <scheme val="minor"/>
      </font>
    </ndxf>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03" sId="1">
    <nc r="C206" t="inlineStr">
      <is>
        <t>passed</t>
      </is>
    </nc>
  </rcc>
  <rcc rId="5004" sId="1">
    <nc r="C241" t="inlineStr">
      <is>
        <t>intel</t>
      </is>
    </nc>
  </rcc>
  <rcc rId="5005" sId="1">
    <nc r="C202" t="inlineStr">
      <is>
        <t>intel</t>
      </is>
    </nc>
  </rcc>
  <rcc rId="5006" sId="1">
    <nc r="C208" t="inlineStr">
      <is>
        <t>passed</t>
      </is>
    </nc>
  </rcc>
  <rcc rId="5007" sId="1">
    <nc r="C242" t="inlineStr">
      <is>
        <t>passed</t>
      </is>
    </nc>
  </rcc>
  <rcc rId="5008" sId="1">
    <nc r="C260" t="inlineStr">
      <is>
        <t>Blocked</t>
      </is>
    </nc>
  </rcc>
  <rcc rId="5009" sId="1">
    <nc r="C250" t="inlineStr">
      <is>
        <t>Blocked</t>
      </is>
    </nc>
  </rcc>
  <rcc rId="5010" sId="1">
    <nc r="C114" t="inlineStr">
      <is>
        <t>Blocked</t>
      </is>
    </nc>
  </rcc>
  <rcc rId="5011" sId="1">
    <nc r="C96" t="inlineStr">
      <is>
        <t>Blocked</t>
      </is>
    </nc>
  </rcc>
  <rcc rId="5012" sId="1">
    <nc r="C57" t="inlineStr">
      <is>
        <t>Blocked</t>
      </is>
    </nc>
  </rcc>
  <rcc rId="5013" sId="1">
    <nc r="C95" t="inlineStr">
      <is>
        <t>Blocked</t>
      </is>
    </nc>
  </rcc>
  <rcc rId="5014" sId="1">
    <nc r="C108" t="inlineStr">
      <is>
        <t>Blocked</t>
      </is>
    </nc>
  </rcc>
  <rcc rId="5015" sId="1">
    <nc r="C86" t="inlineStr">
      <is>
        <t>Blocked</t>
      </is>
    </nc>
  </rcc>
  <rcc rId="5016" sId="1">
    <nc r="C87" t="inlineStr">
      <is>
        <t>Blocked</t>
      </is>
    </nc>
  </rcc>
  <rcc rId="5017" sId="1">
    <nc r="C111" t="inlineStr">
      <is>
        <t>Blocked</t>
      </is>
    </nc>
  </rcc>
  <rcc rId="5018" sId="1">
    <nc r="C110" t="inlineStr">
      <is>
        <t>Blocked</t>
      </is>
    </nc>
  </rcc>
  <rcc rId="5019" sId="1">
    <nc r="C209" t="inlineStr">
      <is>
        <t>Blocked</t>
      </is>
    </nc>
  </rcc>
  <rcc rId="5020" sId="1">
    <nc r="C259" t="inlineStr">
      <is>
        <t>Blocked</t>
      </is>
    </nc>
  </rcc>
  <rcc rId="5021" sId="1">
    <nc r="C55" t="inlineStr">
      <is>
        <t>Blocked</t>
      </is>
    </nc>
  </rcc>
  <rcc rId="5022" sId="1">
    <nc r="C282" t="inlineStr">
      <is>
        <t>Blocked</t>
      </is>
    </nc>
  </rcc>
  <rcc rId="5023" sId="1">
    <nc r="C51" t="inlineStr">
      <is>
        <t>Blocked</t>
      </is>
    </nc>
  </rcc>
  <rcc rId="5024" sId="1">
    <nc r="C52" t="inlineStr">
      <is>
        <t>Blocked</t>
      </is>
    </nc>
  </rcc>
  <rcc rId="5025" sId="1">
    <nc r="C262" t="inlineStr">
      <is>
        <t>Blocked</t>
      </is>
    </nc>
  </rcc>
  <rcc rId="5026" sId="1">
    <nc r="C102" t="inlineStr">
      <is>
        <t>Blocked</t>
      </is>
    </nc>
  </rcc>
  <rcc rId="5027" sId="1">
    <nc r="C101" t="inlineStr">
      <is>
        <t>Blocked</t>
      </is>
    </nc>
  </rcc>
  <rcc rId="5028" sId="1">
    <nc r="C100" t="inlineStr">
      <is>
        <t>Blocked</t>
      </is>
    </nc>
  </rcc>
  <rcc rId="5029" sId="1">
    <nc r="C22" t="inlineStr">
      <is>
        <t>Blocked</t>
      </is>
    </nc>
  </rcc>
  <rcc rId="5030" sId="1">
    <nc r="C79" t="inlineStr">
      <is>
        <t>Blocked</t>
      </is>
    </nc>
  </rcc>
  <rcc rId="5031" sId="1">
    <nc r="C251" t="inlineStr">
      <is>
        <t>Blocked</t>
      </is>
    </nc>
  </rcc>
  <rcc rId="5032" sId="1">
    <nc r="C252" t="inlineStr">
      <is>
        <t>Blocked</t>
      </is>
    </nc>
  </rcc>
  <rcc rId="5033" sId="1">
    <nc r="C124" t="inlineStr">
      <is>
        <t>Blocked</t>
      </is>
    </nc>
  </rcc>
  <rcc rId="5034" sId="1">
    <nc r="C211" t="inlineStr">
      <is>
        <t>Blocked</t>
      </is>
    </nc>
  </rcc>
  <rcc rId="5035" sId="1">
    <nc r="C210" t="inlineStr">
      <is>
        <t>Blocked</t>
      </is>
    </nc>
  </rcc>
  <rcc rId="5036" sId="1">
    <nc r="C56" t="inlineStr">
      <is>
        <t>Blocked</t>
      </is>
    </nc>
  </rcc>
  <rcc rId="5037" sId="1">
    <nc r="C70" t="inlineStr">
      <is>
        <t>Blocked</t>
      </is>
    </nc>
  </rcc>
  <rcc rId="5038" sId="1">
    <nc r="C277" t="inlineStr">
      <is>
        <t>Blocked</t>
      </is>
    </nc>
  </rcc>
  <rcc rId="5039" sId="1">
    <nc r="C279" t="inlineStr">
      <is>
        <t>Blocked</t>
      </is>
    </nc>
  </rcc>
  <rcc rId="5040" sId="1">
    <nc r="C278" t="inlineStr">
      <is>
        <t>Blocked</t>
      </is>
    </nc>
  </rcc>
  <rcc rId="5041" sId="1">
    <nc r="C107" t="inlineStr">
      <is>
        <t>passed</t>
      </is>
    </nc>
  </rcc>
  <rcc rId="5042" sId="1">
    <nc r="E107" t="inlineStr">
      <is>
        <t>Roshni</t>
      </is>
    </nc>
  </rcc>
  <rcc rId="5043" sId="1">
    <nc r="E242" t="inlineStr">
      <is>
        <t>Roshni</t>
      </is>
    </nc>
  </rcc>
  <rcc rId="5044" sId="1">
    <nc r="E246" t="inlineStr">
      <is>
        <t>Roshni</t>
      </is>
    </nc>
  </rcc>
  <rcft rId="4997" sheetId="1"/>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45" sId="1">
    <oc r="E49" t="inlineStr">
      <is>
        <t>AKHILA</t>
      </is>
    </oc>
    <nc r="E49"/>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46" sId="1">
    <nc r="C113" t="inlineStr">
      <is>
        <t>passed</t>
      </is>
    </nc>
  </rcc>
  <rcc rId="5047" sId="1">
    <nc r="E113" t="inlineStr">
      <is>
        <t>sahana</t>
      </is>
    </nc>
  </rcc>
  <rcv guid="{4BB0ECC7-E4B6-4428-94D3-B9CE737E9DD1}" action="delete"/>
  <rdn rId="0" localSheetId="1" customView="1" name="Z_4BB0ECC7_E4B6_4428_94D3_B9CE737E9DD1_.wvu.FilterData" hidden="1" oldHidden="1">
    <formula>'ADL_M_LP5_CONS_BAT (1)'!$A$1:$AO$286</formula>
    <oldFormula>'ADL_M_LP5_CONS_BAT (1)'!$A$1:$AO$286</oldFormula>
  </rdn>
  <rcv guid="{4BB0ECC7-E4B6-4428-94D3-B9CE737E9DD1}"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49" sId="1">
    <nc r="C103" t="inlineStr">
      <is>
        <t>passed</t>
      </is>
    </nc>
  </rcc>
  <rcc rId="5050" sId="1">
    <nc r="E103" t="inlineStr">
      <is>
        <t>sahana</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51" sId="1">
    <nc r="C222" t="inlineStr">
      <is>
        <t>passed</t>
      </is>
    </nc>
  </rcc>
  <rcc rId="5052" sId="1">
    <nc r="E222" t="inlineStr">
      <is>
        <t>Roshni</t>
      </is>
    </nc>
  </rcc>
  <rcc rId="5053" sId="1">
    <nc r="C265" t="inlineStr">
      <is>
        <t>passed</t>
      </is>
    </nc>
  </rcc>
  <rcc rId="5054" sId="1">
    <nc r="E265" t="inlineStr">
      <is>
        <t>Roshni</t>
      </is>
    </nc>
  </rcc>
  <rcc rId="5055" sId="1">
    <nc r="C280" t="inlineStr">
      <is>
        <t>passed</t>
      </is>
    </nc>
  </rcc>
  <rcc rId="5056" sId="1">
    <nc r="E280" t="inlineStr">
      <is>
        <t>Roshni</t>
      </is>
    </nc>
  </rcc>
  <rcc rId="5057" sId="1">
    <nc r="C90" t="inlineStr">
      <is>
        <t>passed</t>
      </is>
    </nc>
  </rcc>
  <rcc rId="5058" sId="1">
    <nc r="C20" t="inlineStr">
      <is>
        <t>passed</t>
      </is>
    </nc>
  </rcc>
  <rcc rId="5059" sId="1">
    <nc r="E20" t="inlineStr">
      <is>
        <t>Roshni</t>
      </is>
    </nc>
  </rcc>
  <rfmt sheetId="1" sqref="E20">
    <dxf>
      <alignment horizontal="general" vertical="bottom" textRotation="0" wrapText="0" indent="0" justifyLastLine="0" shrinkToFit="0" readingOrder="0"/>
    </dxf>
  </rfmt>
  <rcc rId="5060" sId="1">
    <nc r="E90" t="inlineStr">
      <is>
        <t>Roshni</t>
      </is>
    </nc>
  </rcc>
  <rcc rId="5061" sId="1">
    <nc r="C40" t="inlineStr">
      <is>
        <t>Intel</t>
      </is>
    </nc>
  </rcc>
  <rcc rId="5062" sId="1">
    <nc r="D103" t="inlineStr">
      <is>
        <t>debug</t>
      </is>
    </nc>
  </rcc>
  <rcc rId="5063" sId="1">
    <nc r="C147" t="inlineStr">
      <is>
        <t>passed</t>
      </is>
    </nc>
  </rcc>
  <rcc rId="5064" sId="1">
    <nc r="E147" t="inlineStr">
      <is>
        <t>Roshni</t>
      </is>
    </nc>
  </rcc>
  <rcc rId="5065" sId="1">
    <nc r="C193" t="inlineStr">
      <is>
        <t>passed</t>
      </is>
    </nc>
  </rcc>
  <rcc rId="5066" sId="1">
    <nc r="E193" t="inlineStr">
      <is>
        <t>Roshni</t>
      </is>
    </nc>
  </rcc>
  <rcc rId="5067" sId="1">
    <nc r="C48" t="inlineStr">
      <is>
        <t>passed</t>
      </is>
    </nc>
  </rcc>
  <rcc rId="5068" sId="1">
    <nc r="E48" t="inlineStr">
      <is>
        <t>Roshni</t>
      </is>
    </nc>
  </rcc>
  <rcc rId="5069" sId="1">
    <nc r="C44" t="inlineStr">
      <is>
        <t>passed</t>
      </is>
    </nc>
  </rcc>
  <rcc rId="5070" sId="1">
    <nc r="E44" t="inlineStr">
      <is>
        <t>Roshni</t>
      </is>
    </nc>
  </rcc>
  <rcc rId="5071" sId="1">
    <nc r="C130" t="inlineStr">
      <is>
        <t>passed</t>
      </is>
    </nc>
  </rcc>
  <rcc rId="5072" sId="1">
    <nc r="E130" t="inlineStr">
      <is>
        <t>Roshni</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BB0ECC7-E4B6-4428-94D3-B9CE737E9DD1}" action="delete"/>
  <rdn rId="0" localSheetId="1" customView="1" name="Z_4BB0ECC7_E4B6_4428_94D3_B9CE737E9DD1_.wvu.FilterData" hidden="1" oldHidden="1">
    <formula>'ADL_M_LP5_CONS_BAT (1)'!$A$1:$AO$286</formula>
    <oldFormula>'ADL_M_LP5_CONS_BAT (1)'!$A$1:$AO$286</oldFormula>
  </rdn>
  <rcv guid="{4BB0ECC7-E4B6-4428-94D3-B9CE737E9DD1}"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6" sId="1">
    <nc r="C247" t="inlineStr">
      <is>
        <t>Passed</t>
      </is>
    </nc>
  </rcc>
  <rcc rId="3337" sId="1">
    <nc r="C45" t="inlineStr">
      <is>
        <t>Passed</t>
      </is>
    </nc>
  </rcc>
  <rcc rId="3338" sId="1">
    <nc r="C13" t="inlineStr">
      <is>
        <t>Passed</t>
      </is>
    </nc>
  </rcc>
  <rcc rId="3339" sId="1">
    <nc r="C46" t="inlineStr">
      <is>
        <t>Passed</t>
      </is>
    </nc>
  </rcc>
  <rcc rId="3340" sId="1">
    <nc r="C240" t="inlineStr">
      <is>
        <t>Passed</t>
      </is>
    </nc>
  </rcc>
  <rcc rId="3341" sId="1">
    <nc r="C248" t="inlineStr">
      <is>
        <t>Passed</t>
      </is>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74" sId="1">
    <nc r="C199" t="inlineStr">
      <is>
        <t>passed</t>
      </is>
    </nc>
  </rcc>
  <rcc rId="5075" sId="1">
    <nc r="E199" t="inlineStr">
      <is>
        <t>sahana</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76" sId="1">
    <nc r="C17" t="inlineStr">
      <is>
        <t>passed</t>
      </is>
    </nc>
  </rcc>
  <rcc rId="5077" sId="1">
    <nc r="E17" t="inlineStr">
      <is>
        <t>Roshni</t>
      </is>
    </nc>
  </rcc>
  <rcc rId="5078" sId="1">
    <nc r="C261" t="inlineStr">
      <is>
        <t>passed</t>
      </is>
    </nc>
  </rcc>
  <rcc rId="5079" sId="1">
    <nc r="E261" t="inlineStr">
      <is>
        <t>Roshni</t>
      </is>
    </nc>
  </rcc>
  <rcc rId="5080" sId="1">
    <nc r="C41" t="inlineStr">
      <is>
        <t>passed</t>
      </is>
    </nc>
  </rcc>
  <rcc rId="5081" sId="1">
    <nc r="E41" t="inlineStr">
      <is>
        <t>Roshni</t>
      </is>
    </nc>
  </rcc>
  <rcc rId="5082" sId="1">
    <nc r="C273" t="inlineStr">
      <is>
        <t>passed</t>
      </is>
    </nc>
  </rcc>
  <rcc rId="5083" sId="1">
    <nc r="E273" t="inlineStr">
      <is>
        <t>Roshni</t>
      </is>
    </nc>
  </rcc>
  <rfmt sheetId="1" sqref="E273">
    <dxf>
      <alignment horizontal="general" vertical="bottom" textRotation="0" wrapText="0" indent="0" justifyLastLine="0" shrinkToFit="0" readingOrder="0"/>
      <border diagonalUp="0" diagonalDown="0" outline="0">
        <left/>
        <right/>
        <top/>
        <bottom/>
      </border>
    </dxf>
  </rfmt>
  <rcc rId="5084" sId="1">
    <nc r="C127" t="inlineStr">
      <is>
        <t>passed</t>
      </is>
    </nc>
  </rcc>
  <rcc rId="5085" sId="1">
    <nc r="E127" t="inlineStr">
      <is>
        <t>Roshni</t>
      </is>
    </nc>
  </rcc>
  <rcc rId="5086" sId="1">
    <nc r="C10" t="inlineStr">
      <is>
        <t>passed</t>
      </is>
    </nc>
  </rcc>
  <rcc rId="5087" sId="1">
    <nc r="E10" t="inlineStr">
      <is>
        <t>Roshni</t>
      </is>
    </nc>
  </rcc>
  <rcc rId="5088" sId="1">
    <nc r="C269" t="inlineStr">
      <is>
        <t>passed</t>
      </is>
    </nc>
  </rcc>
  <rcc rId="5089" sId="1">
    <nc r="E269" t="inlineStr">
      <is>
        <t>Roshni</t>
      </is>
    </nc>
  </rcc>
  <rfmt sheetId="1" sqref="E269">
    <dxf>
      <alignment horizontal="general" vertical="bottom" textRotation="0" wrapText="0" indent="0" justifyLastLine="0" shrinkToFit="0" readingOrder="0"/>
    </dxf>
  </rfmt>
  <rcc rId="5090" sId="1">
    <nc r="C117" t="inlineStr">
      <is>
        <t>passed</t>
      </is>
    </nc>
  </rcc>
  <rcc rId="5091" sId="1">
    <nc r="E117" t="inlineStr">
      <is>
        <t>Roshni</t>
      </is>
    </nc>
  </rcc>
  <rcc rId="5092" sId="1">
    <nc r="C36" t="inlineStr">
      <is>
        <t>passed</t>
      </is>
    </nc>
  </rcc>
  <rcc rId="5093" sId="1">
    <nc r="C37" t="inlineStr">
      <is>
        <t>passed</t>
      </is>
    </nc>
  </rcc>
  <rcc rId="5094" sId="1">
    <nc r="E37" t="inlineStr">
      <is>
        <t>Roshni</t>
      </is>
    </nc>
  </rcc>
  <rfmt sheetId="1" sqref="E37">
    <dxf>
      <alignment horizontal="general" vertical="bottom" textRotation="0" wrapText="0" indent="0" justifyLastLine="0" shrinkToFit="0" readingOrder="0"/>
    </dxf>
  </rfmt>
  <rcc rId="5095" sId="1">
    <nc r="E36" t="inlineStr">
      <is>
        <t>Roshni</t>
      </is>
    </nc>
  </rcc>
  <rfmt sheetId="1" sqref="E36">
    <dxf>
      <alignment horizontal="general" vertical="bottom" textRotation="0" wrapText="0" indent="0" justifyLastLine="0" shrinkToFit="0" readingOrder="0"/>
    </dxf>
  </rfmt>
  <rcc rId="5096" sId="1">
    <nc r="C16" t="inlineStr">
      <is>
        <t>passed</t>
      </is>
    </nc>
  </rcc>
  <rcc rId="5097" sId="1">
    <nc r="E16" t="inlineStr">
      <is>
        <t>Roshni</t>
      </is>
    </nc>
  </rcc>
  <rcc rId="5098" sId="1">
    <nc r="C35" t="inlineStr">
      <is>
        <t>passed</t>
      </is>
    </nc>
  </rcc>
  <rcc rId="5099" sId="1">
    <nc r="E35" t="inlineStr">
      <is>
        <t>Roshni</t>
      </is>
    </nc>
  </rcc>
  <rfmt sheetId="1" sqref="E35">
    <dxf>
      <font>
        <b val="0"/>
        <i val="0"/>
        <strike val="0"/>
        <condense val="0"/>
        <extend val="0"/>
        <outline val="0"/>
        <shadow val="0"/>
        <u val="none"/>
        <vertAlign val="baseline"/>
        <sz val="11"/>
        <color theme="1"/>
        <name val="Calibri"/>
        <family val="2"/>
        <scheme val="minor"/>
      </font>
      <border diagonalUp="0" diagonalDown="0" outline="0">
        <left/>
        <right/>
        <top/>
        <bottom/>
      </border>
    </dxf>
  </rfmt>
  <rcc rId="5100" sId="1">
    <nc r="C126" t="inlineStr">
      <is>
        <t>passed</t>
      </is>
    </nc>
  </rcc>
  <rcc rId="5101" sId="1">
    <nc r="E126" t="inlineStr">
      <is>
        <t>Roshni</t>
      </is>
    </nc>
  </rcc>
  <rcc rId="5102" sId="1">
    <nc r="C49" t="inlineStr">
      <is>
        <t>passed</t>
      </is>
    </nc>
  </rcc>
  <rcc rId="5103" sId="1">
    <nc r="E49" t="inlineStr">
      <is>
        <t>Roshni</t>
      </is>
    </nc>
  </rcc>
  <rcc rId="5104" sId="1">
    <nc r="C207" t="inlineStr">
      <is>
        <t>passed</t>
      </is>
    </nc>
  </rcc>
  <rcc rId="5105" sId="1">
    <nc r="E207" t="inlineStr">
      <is>
        <t>Roshni</t>
      </is>
    </nc>
  </rcc>
  <rcc rId="5106" sId="1">
    <nc r="C92" t="inlineStr">
      <is>
        <t>passed</t>
      </is>
    </nc>
  </rcc>
  <rcc rId="5107" sId="1">
    <nc r="E92" t="inlineStr">
      <is>
        <t>Roshni</t>
      </is>
    </nc>
  </rcc>
  <rcc rId="5108" sId="1">
    <nc r="C256" t="inlineStr">
      <is>
        <t>passed</t>
      </is>
    </nc>
  </rcc>
  <rcc rId="5109" sId="1">
    <nc r="E256" t="inlineStr">
      <is>
        <t>Roshni</t>
      </is>
    </nc>
  </rcc>
  <rcc rId="5110" sId="1">
    <nc r="C245" t="inlineStr">
      <is>
        <t>passed</t>
      </is>
    </nc>
  </rcc>
  <rcc rId="5111" sId="1">
    <nc r="E245" t="inlineStr">
      <is>
        <t>Roshni</t>
      </is>
    </nc>
  </rcc>
  <rcc rId="5112" sId="1">
    <nc r="C38" t="inlineStr">
      <is>
        <t>failed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13" sId="1">
    <nc r="C152" t="inlineStr">
      <is>
        <t>passed</t>
      </is>
    </nc>
  </rcc>
  <rcc rId="5114" sId="1">
    <nc r="E152" t="inlineStr">
      <is>
        <t>sahana</t>
      </is>
    </nc>
  </rcc>
  <rcc rId="5115" sId="1">
    <nc r="C30" t="inlineStr">
      <is>
        <t>passed</t>
      </is>
    </nc>
  </rcc>
  <rcc rId="5116" sId="1">
    <nc r="E30" t="inlineStr">
      <is>
        <t>sahana</t>
      </is>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17" sId="1">
    <nc r="C115" t="inlineStr">
      <is>
        <t>passed</t>
      </is>
    </nc>
  </rcc>
  <rcc rId="5118" sId="1">
    <nc r="C88" t="inlineStr">
      <is>
        <t>passed</t>
      </is>
    </nc>
  </rcc>
  <rcc rId="5119" sId="1">
    <nc r="E115" t="inlineStr">
      <is>
        <t>Roshni</t>
      </is>
    </nc>
  </rcc>
  <rcc rId="5120" sId="1">
    <nc r="E88" t="inlineStr">
      <is>
        <t>Roshni</t>
      </is>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21" sId="1">
    <oc r="C40" t="inlineStr">
      <is>
        <t>Intel</t>
      </is>
    </oc>
    <nc r="C40" t="inlineStr">
      <is>
        <t>passed</t>
      </is>
    </nc>
  </rcc>
  <rcc rId="5122" sId="1">
    <oc r="C202" t="inlineStr">
      <is>
        <t>intel</t>
      </is>
    </oc>
    <nc r="C202" t="inlineStr">
      <is>
        <t>passed</t>
      </is>
    </nc>
  </rcc>
  <rcc rId="5123" sId="1">
    <oc r="C241" t="inlineStr">
      <is>
        <t>intel</t>
      </is>
    </oc>
    <nc r="C241" t="inlineStr">
      <is>
        <t>passed</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24" sId="1">
    <oc r="D103" t="inlineStr">
      <is>
        <t>debug</t>
      </is>
    </oc>
    <nc r="D103"/>
  </rcc>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25" sId="1">
    <oc r="A1" t="inlineStr">
      <is>
        <t>id</t>
      </is>
    </oc>
    <nc r="A1" t="inlineStr">
      <is>
        <t>TCD_ID</t>
      </is>
    </nc>
  </rcc>
  <rcc rId="5126" sId="1">
    <oc r="B1" t="inlineStr">
      <is>
        <t>title</t>
      </is>
    </oc>
    <nc r="B1" t="inlineStr">
      <is>
        <t>TCD_Title</t>
      </is>
    </nc>
  </rcc>
  <rcc rId="5127" sId="1">
    <oc r="C1" t="inlineStr">
      <is>
        <t>status</t>
      </is>
    </oc>
    <nc r="C1" t="inlineStr">
      <is>
        <t>Status</t>
      </is>
    </nc>
  </rcc>
  <rdn rId="0" localSheetId="1" customView="1" name="Z_7BCF7321_84A5_4F2F_A93D_BD4E24F5A235_.wvu.FilterData" hidden="1" oldHidden="1">
    <formula>'ADL_M_LP5_CONS_BAT (1)'!$A$1:$AO$286</formula>
  </rdn>
  <rcv guid="{7BCF7321-84A5-4F2F-A93D-BD4E24F5A235}"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7" sId="1">
    <nc r="C38" t="inlineStr">
      <is>
        <t>Failed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8" sId="1">
    <nc r="C197" t="inlineStr">
      <is>
        <t>Passed</t>
      </is>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9" sId="1">
    <nc r="C266" t="inlineStr">
      <is>
        <t>Passed</t>
      </is>
    </nc>
  </rcc>
  <rcc rId="2560" sId="1">
    <nc r="C268" t="inlineStr">
      <is>
        <t>Passed</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2" sId="1">
    <oc r="E90" t="inlineStr">
      <is>
        <t>Aish</t>
      </is>
    </oc>
    <nc r="E90"/>
  </rcc>
  <rcc rId="2943" sId="1">
    <oc r="E285" t="inlineStr">
      <is>
        <t>Aish</t>
      </is>
    </oc>
    <nc r="E285"/>
  </rcc>
  <rcc rId="2944" sId="1">
    <oc r="E284" t="inlineStr">
      <is>
        <t>Aish</t>
      </is>
    </oc>
    <nc r="E284"/>
  </rcc>
  <rcc rId="2945" sId="1">
    <oc r="E286" t="inlineStr">
      <is>
        <t>Aish</t>
      </is>
    </oc>
    <nc r="E286"/>
  </rcc>
  <rcc rId="2946" sId="1">
    <oc r="E2" t="inlineStr">
      <is>
        <t>Aish</t>
      </is>
    </oc>
    <nc r="E2"/>
  </rcc>
  <rcc rId="2947" sId="1">
    <oc r="E98" t="inlineStr">
      <is>
        <t>Aish</t>
      </is>
    </oc>
    <nc r="E98"/>
  </rcc>
  <rcc rId="2948" sId="1">
    <oc r="E175" t="inlineStr">
      <is>
        <t>Aish</t>
      </is>
    </oc>
    <nc r="E175"/>
  </rcc>
  <rcc rId="2949" sId="1">
    <oc r="E62" t="inlineStr">
      <is>
        <t>Aish</t>
      </is>
    </oc>
    <nc r="E62"/>
  </rcc>
  <rcc rId="2950" sId="1">
    <oc r="E59" t="inlineStr">
      <is>
        <t>Aish</t>
      </is>
    </oc>
    <nc r="E59"/>
  </rcc>
  <rcc rId="2951" sId="1">
    <oc r="E179" t="inlineStr">
      <is>
        <t>Aish</t>
      </is>
    </oc>
    <nc r="E179"/>
  </rcc>
  <rcc rId="2952" sId="1">
    <oc r="E78" t="inlineStr">
      <is>
        <t>Aish</t>
      </is>
    </oc>
    <nc r="E78"/>
  </rcc>
  <rcc rId="2953" sId="1">
    <oc r="E61" t="inlineStr">
      <is>
        <t>Aish</t>
      </is>
    </oc>
    <nc r="E61"/>
  </rcc>
  <rcc rId="2954" sId="1">
    <oc r="E181" t="inlineStr">
      <is>
        <t>Aish</t>
      </is>
    </oc>
    <nc r="E181"/>
  </rcc>
  <rcc rId="2955" sId="1">
    <oc r="E178" t="inlineStr">
      <is>
        <t>Aish</t>
      </is>
    </oc>
    <nc r="E178"/>
  </rcc>
  <rcc rId="2956" sId="1">
    <oc r="E77" t="inlineStr">
      <is>
        <t>Aish</t>
      </is>
    </oc>
    <nc r="E77"/>
  </rcc>
  <rcc rId="2957" sId="1">
    <oc r="E76" t="inlineStr">
      <is>
        <t>Aish</t>
      </is>
    </oc>
    <nc r="E76"/>
  </rcc>
  <rcc rId="2958" sId="1">
    <oc r="E97" t="inlineStr">
      <is>
        <t>Aish</t>
      </is>
    </oc>
    <nc r="E97"/>
  </rcc>
  <rcc rId="2959" sId="1">
    <oc r="E177" t="inlineStr">
      <is>
        <t>Aish</t>
      </is>
    </oc>
    <nc r="E177"/>
  </rcc>
  <rcc rId="2960" sId="1">
    <oc r="E66" t="inlineStr">
      <is>
        <t>Aish</t>
      </is>
    </oc>
    <nc r="E66"/>
  </rcc>
  <rcc rId="2961" sId="1">
    <oc r="E68" t="inlineStr">
      <is>
        <t>Aish</t>
      </is>
    </oc>
    <nc r="E68"/>
  </rcc>
  <rcc rId="2962" sId="1">
    <oc r="E187" t="inlineStr">
      <is>
        <t>Aish</t>
      </is>
    </oc>
    <nc r="E187"/>
  </rcc>
  <rcc rId="2963" sId="1">
    <oc r="E185" t="inlineStr">
      <is>
        <t>Aish</t>
      </is>
    </oc>
    <nc r="E185"/>
  </rcc>
  <rcc rId="2964" sId="1">
    <oc r="E29" t="inlineStr">
      <is>
        <t>Aish</t>
      </is>
    </oc>
    <nc r="E29"/>
  </rcc>
  <rcc rId="2965" sId="1">
    <oc r="E214" t="inlineStr">
      <is>
        <t>Aish</t>
      </is>
    </oc>
    <nc r="E214"/>
  </rcc>
  <rcc rId="2966" sId="1">
    <oc r="E176" t="inlineStr">
      <is>
        <t>Aish</t>
      </is>
    </oc>
    <nc r="E176"/>
  </rcc>
  <rcc rId="2967" sId="1">
    <oc r="E63" t="inlineStr">
      <is>
        <t>Aish</t>
      </is>
    </oc>
    <nc r="E63"/>
  </rcc>
  <rcc rId="2968" sId="1">
    <oc r="E183" t="inlineStr">
      <is>
        <t>Aish</t>
      </is>
    </oc>
    <nc r="E183"/>
  </rcc>
  <rcc rId="2969" sId="1">
    <oc r="E180" t="inlineStr">
      <is>
        <t>Aish</t>
      </is>
    </oc>
    <nc r="E180"/>
  </rcc>
  <rcc rId="2970" sId="1">
    <oc r="E67" t="inlineStr">
      <is>
        <t>Aish</t>
      </is>
    </oc>
    <nc r="E67"/>
  </rcc>
  <rcc rId="2971" sId="1">
    <oc r="E256" t="inlineStr">
      <is>
        <t>Aish</t>
      </is>
    </oc>
    <nc r="E256"/>
  </rcc>
  <rcc rId="2972" sId="1">
    <oc r="E182" t="inlineStr">
      <is>
        <t>Aish</t>
      </is>
    </oc>
    <nc r="E182"/>
  </rcc>
  <rcc rId="2973" sId="1">
    <oc r="E213" t="inlineStr">
      <is>
        <t>Aish</t>
      </is>
    </oc>
    <nc r="E213"/>
  </rcc>
  <rcc rId="2974" sId="1">
    <oc r="E186" t="inlineStr">
      <is>
        <t>Aish</t>
      </is>
    </oc>
    <nc r="E186"/>
  </rcc>
  <rcc rId="2975" sId="1">
    <oc r="E174" t="inlineStr">
      <is>
        <t>Aish</t>
      </is>
    </oc>
    <nc r="E174"/>
  </rcc>
  <rcc rId="2976" sId="1">
    <oc r="E72" t="inlineStr">
      <is>
        <t>Aish</t>
      </is>
    </oc>
    <nc r="E72"/>
  </rcc>
  <rcc rId="2977" sId="1">
    <oc r="E81" t="inlineStr">
      <is>
        <t>Aish</t>
      </is>
    </oc>
    <nc r="E81"/>
  </rcc>
  <rcc rId="2978" sId="1">
    <oc r="E71" t="inlineStr">
      <is>
        <t>Aish</t>
      </is>
    </oc>
    <nc r="E71"/>
  </rcc>
  <rcc rId="2979" sId="1">
    <oc r="E173" t="inlineStr">
      <is>
        <t>Aish</t>
      </is>
    </oc>
    <nc r="E173"/>
  </rcc>
  <rcc rId="2980" sId="1">
    <oc r="E184" t="inlineStr">
      <is>
        <t>Aish</t>
      </is>
    </oc>
    <nc r="E184"/>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2" sId="1">
    <nc r="C157" t="inlineStr">
      <is>
        <t>Passed</t>
      </is>
    </nc>
  </rcc>
  <rcc rId="3343" sId="1">
    <nc r="C156" t="inlineStr">
      <is>
        <t>Passed</t>
      </is>
    </nc>
  </rcc>
  <rcc rId="3344" sId="1">
    <nc r="C158" t="inlineStr">
      <is>
        <t>Passed</t>
      </is>
    </nc>
  </rcc>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1" sId="1" xfDxf="1" dxf="1">
    <oc r="B101" t="inlineStr">
      <is>
        <t xml:space="preserve"> </t>
      </is>
    </oc>
    <nc r="B101" t="inlineStr">
      <is>
        <t>Verify Coexistence of WiFi,Bluetooth and WWAN enumeration and functionality in OS after S3/S0i3, S4, S5, Warm and cold reboot cycles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2" sId="1">
    <nc r="C258" t="inlineStr">
      <is>
        <t>Passed</t>
      </is>
    </nc>
  </rcc>
  <rcc rId="2563" sId="1">
    <nc r="E258" t="inlineStr">
      <is>
        <t>Aish</t>
      </is>
    </nc>
  </rcc>
  <rcc rId="2564" sId="1">
    <nc r="C14" t="inlineStr">
      <is>
        <t>Passed</t>
      </is>
    </nc>
  </rcc>
  <rcc rId="2565" sId="1">
    <nc r="E14" t="inlineStr">
      <is>
        <t>Aish</t>
      </is>
    </nc>
  </rcc>
  <rcc rId="2566" sId="1">
    <nc r="C85" t="inlineStr">
      <is>
        <t>Passed</t>
      </is>
    </nc>
  </rcc>
  <rcc rId="2567" sId="1">
    <nc r="E85" t="inlineStr">
      <is>
        <t>Aish</t>
      </is>
    </nc>
  </rcc>
  <rcc rId="2568" sId="1">
    <nc r="C92" t="inlineStr">
      <is>
        <t>Passed</t>
      </is>
    </nc>
  </rcc>
  <rcc rId="2569" sId="1">
    <nc r="E92" t="inlineStr">
      <is>
        <t>AJAY</t>
      </is>
    </nc>
  </rcc>
  <rcc rId="2570" sId="1">
    <nc r="C18" t="inlineStr">
      <is>
        <t>Passed</t>
      </is>
    </nc>
  </rcc>
  <rcc rId="2571" sId="1">
    <nc r="E18" t="inlineStr">
      <is>
        <t>AJAY</t>
      </is>
    </nc>
  </rcc>
  <rcc rId="2572" sId="1">
    <nc r="C3" t="inlineStr">
      <is>
        <t>Passed</t>
      </is>
    </nc>
  </rcc>
  <rcc rId="2573" sId="1">
    <nc r="E3" t="inlineStr">
      <is>
        <t>AJAY</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4" sId="1">
    <nc r="C152" t="inlineStr">
      <is>
        <t>intel</t>
      </is>
    </nc>
  </rcc>
  <rcc rId="2575" sId="1">
    <nc r="C30" t="inlineStr">
      <is>
        <t>intel</t>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6" sId="1">
    <nc r="C7" t="inlineStr">
      <is>
        <t>Passed</t>
      </is>
    </nc>
  </rcc>
  <rcc rId="2577" sId="1">
    <nc r="E7" t="inlineStr">
      <is>
        <t>AJAY</t>
      </is>
    </nc>
  </rcc>
  <rcc rId="2578" sId="1">
    <nc r="C53" t="inlineStr">
      <is>
        <t>Passed</t>
      </is>
    </nc>
  </rcc>
  <rcc rId="2579" sId="1">
    <nc r="E53" t="inlineStr">
      <is>
        <t>AJAY</t>
      </is>
    </nc>
  </rcc>
  <rcc rId="2580" sId="1">
    <nc r="C257" t="inlineStr">
      <is>
        <t>Passed</t>
      </is>
    </nc>
  </rcc>
  <rcc rId="2581" sId="1">
    <nc r="E257" t="inlineStr">
      <is>
        <t>AJAY</t>
      </is>
    </nc>
  </rcc>
  <rcc rId="2582" sId="1">
    <nc r="C264" t="inlineStr">
      <is>
        <t>Passed</t>
      </is>
    </nc>
  </rcc>
  <rcc rId="2583" sId="1">
    <nc r="E264" t="inlineStr">
      <is>
        <t>AJAY</t>
      </is>
    </nc>
  </rcc>
  <rcc rId="2584" sId="1">
    <nc r="C122" t="inlineStr">
      <is>
        <t>Passed</t>
      </is>
    </nc>
  </rcc>
  <rcc rId="2585" sId="1">
    <nc r="C121" t="inlineStr">
      <is>
        <t>Passed</t>
      </is>
    </nc>
  </rcc>
  <rcc rId="2586" sId="1">
    <nc r="C120" t="inlineStr">
      <is>
        <t>Passed</t>
      </is>
    </nc>
  </rcc>
  <rcc rId="2587" sId="1">
    <nc r="E120" t="inlineStr">
      <is>
        <t>AJAY</t>
      </is>
    </nc>
  </rcc>
  <rcc rId="2588" sId="1">
    <nc r="E121" t="inlineStr">
      <is>
        <t>AJAY</t>
      </is>
    </nc>
  </rcc>
  <rcc rId="2589" sId="1">
    <nc r="E122" t="inlineStr">
      <is>
        <t>AJAY</t>
      </is>
    </nc>
  </rcc>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0" sId="1">
    <nc r="C113" t="inlineStr">
      <is>
        <t>Passed</t>
      </is>
    </nc>
  </rcc>
  <rcc rId="2591" sId="1">
    <nc r="C9" t="inlineStr">
      <is>
        <t>Passed</t>
      </is>
    </nc>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2" sId="1">
    <oc r="D20" t="inlineStr">
      <is>
        <t>Verified with DP, HDMI, eDP, Type-C Display</t>
      </is>
    </oc>
    <nc r="D20" t="inlineStr">
      <is>
        <t xml:space="preserve"> </t>
      </is>
    </nc>
  </rcc>
  <rcc rId="2593" sId="1">
    <nc r="C130" t="inlineStr">
      <is>
        <t>Passed</t>
      </is>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4" sId="1">
    <nc r="C149" t="inlineStr">
      <is>
        <t>Passed</t>
      </is>
    </nc>
  </rcc>
  <rcc rId="2595" sId="1">
    <nc r="C223" t="inlineStr">
      <is>
        <t>Passed</t>
      </is>
    </nc>
  </rcc>
  <rcc rId="2596" sId="1">
    <nc r="C20" t="inlineStr">
      <is>
        <t>Passed</t>
      </is>
    </nc>
  </rcc>
  <rcc rId="2597" sId="1">
    <nc r="C35" t="inlineStr">
      <is>
        <t>Passed</t>
      </is>
    </nc>
  </rcc>
  <rcc rId="2598" sId="1">
    <nc r="C148" t="inlineStr">
      <is>
        <t>Passed</t>
      </is>
    </nc>
  </rcc>
  <rcc rId="2599" sId="1">
    <nc r="C123" t="inlineStr">
      <is>
        <t>Passed</t>
      </is>
    </nc>
  </rcc>
  <rcc rId="2600" sId="1">
    <nc r="C103" t="inlineStr">
      <is>
        <t>Passed</t>
      </is>
    </nc>
  </rcc>
  <rcc rId="2601" sId="1">
    <nc r="C47" t="inlineStr">
      <is>
        <t>Passed</t>
      </is>
    </nc>
  </rcc>
  <rcc rId="2602" sId="1">
    <nc r="C16" t="inlineStr">
      <is>
        <t>Passed</t>
      </is>
    </nc>
  </rcc>
  <rcc rId="2603" sId="1">
    <nc r="C12" t="inlineStr">
      <is>
        <t>Passed</t>
      </is>
    </nc>
  </rcc>
  <rcc rId="2604" sId="1">
    <nc r="C199" t="inlineStr">
      <is>
        <t>Passed</t>
      </is>
    </nc>
  </rcc>
  <rcc rId="2605" sId="1">
    <nc r="C44" t="inlineStr">
      <is>
        <t>Passed</t>
      </is>
    </nc>
  </rcc>
  <rcc rId="2606" sId="1">
    <nc r="C82" t="inlineStr">
      <is>
        <t>Passed</t>
      </is>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7" sId="1">
    <nc r="C207" t="inlineStr">
      <is>
        <t>Passed</t>
      </is>
    </nc>
  </rcc>
  <rcc rId="2608" sId="1">
    <nc r="C208" t="inlineStr">
      <is>
        <t>Passed</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9" sId="1">
    <nc r="C166" t="inlineStr">
      <is>
        <t>Passed</t>
      </is>
    </nc>
  </rcc>
  <rcc rId="2610" sId="1">
    <nc r="C228" t="inlineStr">
      <is>
        <t>Passed</t>
      </is>
    </nc>
  </rcc>
  <rcc rId="2611" sId="1">
    <nc r="C157" t="inlineStr">
      <is>
        <t>Passed</t>
      </is>
    </nc>
  </rcc>
  <rcc rId="2612" sId="1">
    <nc r="C159" t="inlineStr">
      <is>
        <t>Passed</t>
      </is>
    </nc>
  </rcc>
  <rcc rId="2613" sId="1">
    <nc r="C156" t="inlineStr">
      <is>
        <t>Passed</t>
      </is>
    </nc>
  </rcc>
  <rcc rId="2614" sId="1">
    <nc r="C164" t="inlineStr">
      <is>
        <t>Passed</t>
      </is>
    </nc>
  </rcc>
  <rcc rId="2615" sId="1">
    <nc r="C165" t="inlineStr">
      <is>
        <t>Passed</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6" sId="1">
    <nc r="C167" t="inlineStr">
      <is>
        <t>Passed</t>
      </is>
    </nc>
  </rcc>
  <rcc rId="2617" sId="1">
    <nc r="C158" t="inlineStr">
      <is>
        <t>Passed</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5" sId="1">
    <nc r="C242" t="inlineStr">
      <is>
        <t>Passed</t>
      </is>
    </nc>
  </rcc>
  <rcc rId="3346" sId="1">
    <nc r="C199" t="inlineStr">
      <is>
        <t>Passed</t>
      </is>
    </nc>
  </rcc>
  <rcc rId="3347" sId="1">
    <nc r="C112" t="inlineStr">
      <is>
        <t>Passed</t>
      </is>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8" sId="1">
    <nc r="C206" t="inlineStr">
      <is>
        <t>Passed</t>
      </is>
    </nc>
  </rcc>
  <rcc rId="2619" sId="1">
    <nc r="C64" t="inlineStr">
      <is>
        <t>Passed</t>
      </is>
    </nc>
  </rcc>
  <rcc rId="2620" sId="1">
    <nc r="C65" t="inlineStr">
      <is>
        <t>Passed</t>
      </is>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1" sId="1">
    <nc r="C126" t="inlineStr">
      <is>
        <t>Passed</t>
      </is>
    </nc>
  </rcc>
  <rcc rId="2622" sId="1">
    <nc r="C127" t="inlineStr">
      <is>
        <t>Passed</t>
      </is>
    </nc>
  </rcc>
  <rcc rId="2623" sId="1">
    <nc r="C240" t="inlineStr">
      <is>
        <t>Passed</t>
      </is>
    </nc>
  </rcc>
  <rcc rId="2624" sId="1">
    <nc r="C239" t="inlineStr">
      <is>
        <t>Passed</t>
      </is>
    </nc>
  </rcc>
  <rcc rId="2625" sId="1">
    <nc r="E35" t="inlineStr">
      <is>
        <t>AJAY</t>
      </is>
    </nc>
  </rcc>
  <rfmt sheetId="1" sqref="E35">
    <dxf>
      <font>
        <b val="0"/>
        <i val="0"/>
        <strike val="0"/>
        <condense val="0"/>
        <extend val="0"/>
        <outline val="0"/>
        <shadow val="0"/>
        <u val="none"/>
        <vertAlign val="baseline"/>
        <sz val="11"/>
        <color theme="1"/>
        <name val="Calibri"/>
        <family val="2"/>
        <scheme val="minor"/>
      </font>
    </dxf>
  </rfmt>
  <rcc rId="2626" sId="1">
    <oc r="C30" t="inlineStr">
      <is>
        <t>intel</t>
      </is>
    </oc>
    <nc r="C30" t="inlineStr">
      <is>
        <t>Passed</t>
      </is>
    </nc>
  </rcc>
  <rcc rId="2627" sId="1">
    <oc r="C152" t="inlineStr">
      <is>
        <t>intel</t>
      </is>
    </oc>
    <nc r="C152" t="inlineStr">
      <is>
        <t>Passed</t>
      </is>
    </nc>
  </rcc>
  <rcc rId="2628" sId="1">
    <nc r="E152" t="inlineStr">
      <is>
        <t>AJAY</t>
      </is>
    </nc>
  </rcc>
  <rfmt sheetId="1" sqref="E152">
    <dxf>
      <alignment horizontal="general" vertical="bottom" textRotation="0" wrapText="0" indent="0" justifyLastLine="0" shrinkToFit="0" readingOrder="0"/>
    </dxf>
  </rfmt>
  <rcc rId="2629" sId="1">
    <nc r="E30" t="inlineStr">
      <is>
        <t>AJAY</t>
      </is>
    </nc>
  </rcc>
  <rfmt sheetId="1" sqref="E30">
    <dxf>
      <alignment horizontal="general" vertical="bottom" textRotation="0" wrapText="0" indent="0" justifyLastLine="0" shrinkToFit="0" readingOrder="0"/>
    </dxf>
  </rfmt>
  <rcc rId="2630" sId="1">
    <nc r="C244" t="inlineStr">
      <is>
        <t>Passed</t>
      </is>
    </nc>
  </rcc>
  <rcc rId="2631" sId="1">
    <nc r="C263" t="inlineStr">
      <is>
        <t>Passed</t>
      </is>
    </nc>
  </rcc>
  <rcc rId="2632" sId="1">
    <nc r="E263" t="inlineStr">
      <is>
        <t>AJAY</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3" sId="1">
    <nc r="C248" t="inlineStr">
      <is>
        <t>Passed</t>
      </is>
    </nc>
  </rcc>
  <rcc rId="2634" sId="1">
    <nc r="C13" t="inlineStr">
      <is>
        <t>Passed</t>
      </is>
    </nc>
  </rcc>
  <rcc rId="2635" sId="1">
    <nc r="C46" t="inlineStr">
      <is>
        <t>Passed</t>
      </is>
    </nc>
  </rcc>
  <rcc rId="2636" sId="1">
    <nc r="C168" t="inlineStr">
      <is>
        <t>Passed</t>
      </is>
    </nc>
  </rcc>
  <rcc rId="2637" sId="1">
    <nc r="C247" t="inlineStr">
      <is>
        <t>Passed</t>
      </is>
    </nc>
  </rcc>
  <rcc rId="2638" sId="1">
    <nc r="C15" t="inlineStr">
      <is>
        <t>Passed</t>
      </is>
    </nc>
  </rcc>
  <rcc rId="2639" sId="1">
    <nc r="C125" t="inlineStr">
      <is>
        <t>Passed</t>
      </is>
    </nc>
  </rcc>
  <rcc rId="2640" sId="1">
    <nc r="C249" t="inlineStr">
      <is>
        <t>Passed</t>
      </is>
    </nc>
  </rcc>
  <rcc rId="2641" sId="1">
    <nc r="C117" t="inlineStr">
      <is>
        <t>Passed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2" sId="1">
    <oc r="D298">
      <v>3</v>
    </oc>
    <nc r="D298"/>
  </rcc>
  <rcc rId="2643" sId="1">
    <oc r="C79" t="inlineStr">
      <is>
        <t>intel</t>
      </is>
    </oc>
    <nc r="C79" t="inlineStr">
      <is>
        <t>Passed</t>
      </is>
    </nc>
  </rcc>
  <rcc rId="2644" sId="1">
    <oc r="C241" t="inlineStr">
      <is>
        <t>intel</t>
      </is>
    </oc>
    <nc r="C241" t="inlineStr">
      <is>
        <t>Passed</t>
      </is>
    </nc>
  </rcc>
  <rcc rId="2645" sId="1">
    <oc r="C202" t="inlineStr">
      <is>
        <t>intel</t>
      </is>
    </oc>
    <nc r="C202" t="inlineStr">
      <is>
        <t>Passed</t>
      </is>
    </nc>
  </rcc>
  <rcc rId="2646" sId="1">
    <oc r="C40" t="inlineStr">
      <is>
        <t>intel</t>
      </is>
    </oc>
    <nc r="C40" t="inlineStr">
      <is>
        <t>Passed</t>
      </is>
    </nc>
  </rcc>
  <rcc rId="2647" sId="1">
    <oc r="C100" t="inlineStr">
      <is>
        <t>intel</t>
      </is>
    </oc>
    <nc r="C100" t="inlineStr">
      <is>
        <t>Passed</t>
      </is>
    </nc>
  </rcc>
  <rcc rId="2648" sId="1">
    <oc r="C102" t="inlineStr">
      <is>
        <t>intel</t>
      </is>
    </oc>
    <nc r="C102" t="inlineStr">
      <is>
        <t>Passed</t>
      </is>
    </nc>
  </rcc>
  <rcc rId="2649" sId="1">
    <oc r="C101" t="inlineStr">
      <is>
        <t>intel</t>
      </is>
    </oc>
    <nc r="C101" t="inlineStr">
      <is>
        <t>Passed</t>
      </is>
    </nc>
  </rcc>
  <rcc rId="2650" sId="1">
    <nc r="C281" t="inlineStr">
      <is>
        <t>Passed</t>
      </is>
    </nc>
  </rcc>
  <rcc rId="2651" sId="1">
    <nc r="C283" t="inlineStr">
      <is>
        <t>Passed</t>
      </is>
    </nc>
  </rcc>
  <rcc rId="2652" sId="1">
    <nc r="C246" t="inlineStr">
      <is>
        <t>Passed</t>
      </is>
    </nc>
  </rcc>
  <rcc rId="2653" sId="1">
    <nc r="C104" t="inlineStr">
      <is>
        <t>Passed</t>
      </is>
    </nc>
  </rcc>
  <rcc rId="2654" sId="1">
    <nc r="C242" t="inlineStr">
      <is>
        <t>Passed</t>
      </is>
    </nc>
  </rcc>
  <rcc rId="2655" sId="1">
    <nc r="E242" t="inlineStr">
      <is>
        <t>AJAY</t>
      </is>
    </nc>
  </rcc>
  <rcc rId="2656" sId="1">
    <nc r="C112" t="inlineStr">
      <is>
        <t>Passed</t>
      </is>
    </nc>
  </rcc>
  <rcc rId="2657" sId="1">
    <nc r="E112" t="inlineStr">
      <is>
        <t>AJAY</t>
      </is>
    </nc>
  </rcc>
  <rcc rId="2658" sId="1">
    <nc r="C270" t="inlineStr">
      <is>
        <t>Passed</t>
      </is>
    </nc>
  </rcc>
  <rcc rId="2659" sId="1">
    <nc r="C271" t="inlineStr">
      <is>
        <t>Passed</t>
      </is>
    </nc>
  </rcc>
  <rcc rId="2660" sId="1">
    <nc r="C245" t="inlineStr">
      <is>
        <t>Passed</t>
      </is>
    </nc>
  </rcc>
  <rcc rId="2661" sId="1">
    <nc r="E245" t="inlineStr">
      <is>
        <t>AJAY</t>
      </is>
    </nc>
  </rcc>
  <rcv guid="{C9449C0B-0651-4193-BD35-CA0B3FE1D37D}" action="delete"/>
  <rdn rId="0" localSheetId="1" customView="1" name="Z_C9449C0B_0651_4193_BD35_CA0B3FE1D37D_.wvu.FilterData" hidden="1" oldHidden="1">
    <formula>'ADL_M_LP5_CONS_BAT (1)'!$A$1:$AO$286</formula>
    <oldFormula>'ADL_M_LP5_CONS_BAT (1)'!$A$1:$AO$286</oldFormula>
  </rdn>
  <rcv guid="{C9449C0B-0651-4193-BD35-CA0B3FE1D37D}" action="add"/>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9449C0B-0651-4193-BD35-CA0B3FE1D37D}" action="delete"/>
  <rdn rId="0" localSheetId="1" customView="1" name="Z_C9449C0B_0651_4193_BD35_CA0B3FE1D37D_.wvu.FilterData" hidden="1" oldHidden="1">
    <formula>'ADL_M_LP5_CONS_BAT (1)'!$A$1:$AO$286</formula>
    <oldFormula>'ADL_M_LP5_CONS_BAT (1)'!$A$1:$AO$286</oldFormula>
  </rdn>
  <rcv guid="{C9449C0B-0651-4193-BD35-CA0B3FE1D37D}"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8" sId="1">
    <nc r="C263" t="inlineStr">
      <is>
        <t>Passed</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9" sId="1">
    <nc r="C12" t="inlineStr">
      <is>
        <t>Passed</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0" sId="1">
    <oc r="C79" t="inlineStr">
      <is>
        <t>Intel</t>
      </is>
    </oc>
    <nc r="C79" t="inlineStr">
      <is>
        <t>Passed</t>
      </is>
    </nc>
  </rcc>
  <rcc rId="3351" sId="1">
    <oc r="C100" t="inlineStr">
      <is>
        <t>Intel</t>
      </is>
    </oc>
    <nc r="C100" t="inlineStr">
      <is>
        <t>Passed</t>
      </is>
    </nc>
  </rcc>
  <rcc rId="3352" sId="1">
    <oc r="C101" t="inlineStr">
      <is>
        <t>Intel</t>
      </is>
    </oc>
    <nc r="C101" t="inlineStr">
      <is>
        <t>Passed</t>
      </is>
    </nc>
  </rcc>
  <rcc rId="3353" sId="1">
    <oc r="C102" t="inlineStr">
      <is>
        <t>Intel</t>
      </is>
    </oc>
    <nc r="C102" t="inlineStr">
      <is>
        <t>Passed</t>
      </is>
    </nc>
  </rcc>
  <rcc rId="3354" sId="1">
    <oc r="C241" t="inlineStr">
      <is>
        <t>Intel</t>
      </is>
    </oc>
    <nc r="C241" t="inlineStr">
      <is>
        <t>Passed</t>
      </is>
    </nc>
  </rcc>
  <rcc rId="3355" sId="1">
    <oc r="C202" t="inlineStr">
      <is>
        <t>Intel</t>
      </is>
    </oc>
    <nc r="C202" t="inlineStr">
      <is>
        <t>Passed</t>
      </is>
    </nc>
  </rcc>
  <rcc rId="3356" sId="1">
    <oc r="C40" t="inlineStr">
      <is>
        <t>Intel</t>
      </is>
    </oc>
    <nc r="C40" t="inlineStr">
      <is>
        <t>Passed</t>
      </is>
    </nc>
  </rcc>
  <rcc rId="3357" sId="1">
    <nc r="E79" t="inlineStr">
      <is>
        <t>Venkateswara</t>
      </is>
    </nc>
  </rcc>
  <rcc rId="3358" sId="1">
    <nc r="E241" t="inlineStr">
      <is>
        <t>Venkateswara</t>
      </is>
    </nc>
  </rcc>
  <rfmt sheetId="1" sqref="E241">
    <dxf>
      <alignment horizontal="general" vertical="bottom" textRotation="0" wrapText="0" indent="0" justifyLastLine="0" shrinkToFit="0" readingOrder="0"/>
    </dxf>
  </rfmt>
  <rcc rId="3359" sId="1">
    <nc r="E202" t="inlineStr">
      <is>
        <t>Venkateswara</t>
      </is>
    </nc>
  </rcc>
  <rcc rId="3360" sId="1">
    <nc r="E40" t="inlineStr">
      <is>
        <t>Venkateswara</t>
      </is>
    </nc>
  </rcc>
  <rfmt sheetId="1" sqref="E40">
    <dxf>
      <alignment horizontal="general" vertical="bottom" textRotation="0" wrapText="0" indent="0" justifyLastLine="0" shrinkToFit="0" readingOrder="0"/>
    </dxf>
  </rfmt>
  <rcc rId="3361" sId="1">
    <nc r="E100" t="inlineStr">
      <is>
        <t>Venkateswara</t>
      </is>
    </nc>
  </rcc>
  <rfmt sheetId="1" sqref="E100">
    <dxf>
      <alignment horizontal="general" vertical="bottom" textRotation="0" wrapText="0" indent="0" justifyLastLine="0" shrinkToFit="0" readingOrder="0"/>
    </dxf>
  </rfmt>
  <rcc rId="3362" sId="1">
    <nc r="E101" t="inlineStr">
      <is>
        <t>Venkateswara</t>
      </is>
    </nc>
  </rcc>
  <rfmt sheetId="1" sqref="E101">
    <dxf>
      <alignment horizontal="general" vertical="bottom" textRotation="0" wrapText="0" indent="0" justifyLastLine="0" shrinkToFit="0" readingOrder="0"/>
    </dxf>
  </rfmt>
  <rcc rId="3363" sId="1">
    <nc r="E102" t="inlineStr">
      <is>
        <t>Venkateswara</t>
      </is>
    </nc>
  </rcc>
  <rfmt sheetId="1" sqref="E102">
    <dxf>
      <alignment horizontal="general" vertical="bottom" textRotation="0" wrapText="0" indent="0" justifyLastLine="0" shrinkToFit="0" readingOrder="0"/>
    </dxf>
  </rfmt>
  <rdn rId="0" localSheetId="1" customView="1" name="Z_1671F4F2_5F92_4A4B_B8F9_2B0EDF22F8A3_.wvu.FilterData" hidden="1" oldHidden="1">
    <formula>'ADL_M_LP5_CONS_BAT (1)'!$A$1:$AO$286</formula>
  </rdn>
  <rcv guid="{1671F4F2-5F92-4A4B-B8F9-2B0EDF22F8A3}"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5" sId="1">
    <nc r="C47" t="inlineStr">
      <is>
        <t>Passed</t>
      </is>
    </nc>
  </rcc>
  <rcc rId="3366" sId="1">
    <nc r="C16" t="inlineStr">
      <is>
        <t>Passed</t>
      </is>
    </nc>
  </rcc>
  <rcc rId="3367" sId="1">
    <nc r="C65" t="inlineStr">
      <is>
        <t>Passed</t>
      </is>
    </nc>
  </rcc>
  <rcc rId="3368" sId="1">
    <nc r="C64" t="inlineStr">
      <is>
        <t>Passed</t>
      </is>
    </nc>
  </rcc>
  <rcc rId="3369" sId="1">
    <nc r="C126" t="inlineStr">
      <is>
        <t>Passed</t>
      </is>
    </nc>
  </rcc>
  <rcc rId="3370" sId="1">
    <nc r="C127" t="inlineStr">
      <is>
        <t>Passed</t>
      </is>
    </nc>
  </rcc>
  <rcc rId="3371" sId="1">
    <nc r="C125" t="inlineStr">
      <is>
        <t>Passed</t>
      </is>
    </nc>
  </rcc>
  <rcc rId="3372" sId="1">
    <nc r="C239" t="inlineStr">
      <is>
        <t>Passed</t>
      </is>
    </nc>
  </rcc>
  <rcc rId="3373" sId="1">
    <nc r="C168" t="inlineStr">
      <is>
        <t>Passed</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5" sId="1">
    <oc r="C6" t="inlineStr">
      <is>
        <t>Passed</t>
      </is>
    </oc>
    <nc r="C6"/>
  </rcc>
  <rcc rId="3376" sId="1">
    <oc r="C265" t="inlineStr">
      <is>
        <t>Passed</t>
      </is>
    </oc>
    <nc r="C265"/>
  </rcc>
  <rcc rId="3377" sId="1">
    <oc r="C79" t="inlineStr">
      <is>
        <t>Passed</t>
      </is>
    </oc>
    <nc r="C79"/>
  </rcc>
  <rcc rId="3378" sId="1">
    <oc r="C91" t="inlineStr">
      <is>
        <t>Passed</t>
      </is>
    </oc>
    <nc r="C91"/>
  </rcc>
  <rcc rId="3379" sId="1">
    <oc r="C258" t="inlineStr">
      <is>
        <t>Passed</t>
      </is>
    </oc>
    <nc r="C258"/>
  </rcc>
  <rcc rId="3380" sId="1">
    <oc r="C112" t="inlineStr">
      <is>
        <t>Passed</t>
      </is>
    </oc>
    <nc r="C112"/>
  </rcc>
  <rcc rId="3381" sId="1">
    <oc r="C192" t="inlineStr">
      <is>
        <t>Passed</t>
      </is>
    </oc>
    <nc r="C192"/>
  </rcc>
  <rcc rId="3382" sId="1">
    <oc r="C230" t="inlineStr">
      <is>
        <t>Passed</t>
      </is>
    </oc>
    <nc r="C230"/>
  </rcc>
  <rcc rId="3383" sId="1">
    <oc r="C14" t="inlineStr">
      <is>
        <t>Passed</t>
      </is>
    </oc>
    <nc r="C14"/>
  </rcc>
  <rcc rId="3384" sId="1">
    <oc r="C45" t="inlineStr">
      <is>
        <t>Passed</t>
      </is>
    </oc>
    <nc r="C45"/>
  </rcc>
  <rcc rId="3385" sId="1">
    <oc r="C109" t="inlineStr">
      <is>
        <t>Passed</t>
      </is>
    </oc>
    <nc r="C109"/>
  </rcc>
  <rcc rId="3386" sId="1">
    <oc r="C47" t="inlineStr">
      <is>
        <t>Passed</t>
      </is>
    </oc>
    <nc r="C47"/>
  </rcc>
  <rcc rId="3387" sId="1">
    <oc r="C16" t="inlineStr">
      <is>
        <t>Passed</t>
      </is>
    </oc>
    <nc r="C16"/>
  </rcc>
  <rcc rId="3388" sId="1">
    <oc r="C12" t="inlineStr">
      <is>
        <t>Passed</t>
      </is>
    </oc>
    <nc r="C12"/>
  </rcc>
  <rcc rId="3389" sId="1">
    <oc r="C270" t="inlineStr">
      <is>
        <t>Passed</t>
      </is>
    </oc>
    <nc r="C270"/>
  </rcc>
  <rcc rId="3390" sId="1">
    <oc r="C263" t="inlineStr">
      <is>
        <t>Passed</t>
      </is>
    </oc>
    <nc r="C263"/>
  </rcc>
  <rcc rId="3391" sId="1">
    <oc r="C136" t="inlineStr">
      <is>
        <t>Passed</t>
      </is>
    </oc>
    <nc r="C136"/>
  </rcc>
  <rcc rId="3392" sId="1">
    <oc r="C23" t="inlineStr">
      <is>
        <t>Passed</t>
      </is>
    </oc>
    <nc r="C23"/>
  </rcc>
  <rcc rId="3393" sId="1">
    <oc r="C264" t="inlineStr">
      <is>
        <t>Passed</t>
      </is>
    </oc>
    <nc r="C264"/>
  </rcc>
  <rcc rId="3394" sId="1">
    <oc r="C147" t="inlineStr">
      <is>
        <t>Passed</t>
      </is>
    </oc>
    <nc r="C147"/>
  </rcc>
  <rcc rId="3395" sId="1">
    <oc r="C246" t="inlineStr">
      <is>
        <t>Passed</t>
      </is>
    </oc>
    <nc r="C246"/>
  </rcc>
  <rcc rId="3396" sId="1">
    <oc r="C113" t="inlineStr">
      <is>
        <t>Passed</t>
      </is>
    </oc>
    <nc r="C113"/>
  </rcc>
  <rcc rId="3397" sId="1">
    <oc r="C221" t="inlineStr">
      <is>
        <t>Passed</t>
      </is>
    </oc>
    <nc r="C221"/>
  </rcc>
  <rcc rId="3398" sId="1">
    <oc r="C19" t="inlineStr">
      <is>
        <t>Passed</t>
      </is>
    </oc>
    <nc r="C19"/>
  </rcc>
  <rcc rId="3399" sId="1">
    <oc r="C36" t="inlineStr">
      <is>
        <t>Passed</t>
      </is>
    </oc>
    <nc r="C36"/>
  </rcc>
  <rcc rId="3400" sId="1">
    <oc r="C37" t="inlineStr">
      <is>
        <t>Passed</t>
      </is>
    </oc>
    <nc r="C37"/>
  </rcc>
  <rcc rId="3401" sId="1">
    <oc r="C48" t="inlineStr">
      <is>
        <t>Passed</t>
      </is>
    </oc>
    <nc r="C48"/>
  </rcc>
  <rcc rId="3402" sId="1">
    <oc r="C151" t="inlineStr">
      <is>
        <t>Passed</t>
      </is>
    </oc>
    <nc r="C151"/>
  </rcc>
  <rcc rId="3403" sId="1">
    <oc r="C150" t="inlineStr">
      <is>
        <t>Passed</t>
      </is>
    </oc>
    <nc r="C150"/>
  </rcc>
  <rcc rId="3404" sId="1">
    <oc r="C54" t="inlineStr">
      <is>
        <t>Passed</t>
      </is>
    </oc>
    <nc r="C54"/>
  </rcc>
  <rcc rId="3405" sId="1">
    <oc r="C42" t="inlineStr">
      <is>
        <t>Passed</t>
      </is>
    </oc>
    <nc r="C42"/>
  </rcc>
  <rcc rId="3406" sId="1">
    <oc r="C224" t="inlineStr">
      <is>
        <t>Passed</t>
      </is>
    </oc>
    <nc r="C224"/>
  </rcc>
  <rcc rId="3407" sId="1">
    <oc r="C170" t="inlineStr">
      <is>
        <t>Passed</t>
      </is>
    </oc>
    <nc r="C170"/>
  </rcc>
  <rcc rId="3408" sId="1">
    <oc r="C171" t="inlineStr">
      <is>
        <t>Passed</t>
      </is>
    </oc>
    <nc r="C171"/>
  </rcc>
  <rcc rId="3409" sId="1">
    <oc r="C169" t="inlineStr">
      <is>
        <t>Passed</t>
      </is>
    </oc>
    <nc r="C169"/>
  </rcc>
  <rcc rId="3410" sId="1">
    <oc r="C118" t="inlineStr">
      <is>
        <t>Passed</t>
      </is>
    </oc>
    <nc r="C118"/>
  </rcc>
  <rcc rId="3411" sId="1">
    <oc r="C10" t="inlineStr">
      <is>
        <t>Passed</t>
      </is>
    </oc>
    <nc r="C10"/>
  </rcc>
  <rcc rId="3412" sId="1">
    <oc r="C128" t="inlineStr">
      <is>
        <t>Passed</t>
      </is>
    </oc>
    <nc r="C128"/>
  </rcc>
  <rcc rId="3413" sId="1">
    <oc r="C254" t="inlineStr">
      <is>
        <t>Passed</t>
      </is>
    </oc>
    <nc r="C254"/>
  </rcc>
  <rcc rId="3414" sId="1">
    <oc r="C129" t="inlineStr">
      <is>
        <t>Passed</t>
      </is>
    </oc>
    <nc r="C129"/>
  </rcc>
  <rcc rId="3415" sId="1">
    <oc r="C200" t="inlineStr">
      <is>
        <t>Passed</t>
      </is>
    </oc>
    <nc r="C200"/>
  </rcc>
  <rcc rId="3416" sId="1">
    <oc r="C204" t="inlineStr">
      <is>
        <t>Passed</t>
      </is>
    </oc>
    <nc r="C204"/>
  </rcc>
  <rcc rId="3417" sId="1">
    <oc r="C43" t="inlineStr">
      <is>
        <t>Passed</t>
      </is>
    </oc>
    <nc r="C43"/>
  </rcc>
  <rcc rId="3418" sId="1">
    <oc r="C272" t="inlineStr">
      <is>
        <t>Passed</t>
      </is>
    </oc>
    <nc r="C272"/>
  </rcc>
  <rcc rId="3419" sId="1">
    <oc r="C273" t="inlineStr">
      <is>
        <t>Passed</t>
      </is>
    </oc>
    <nc r="C273"/>
  </rcc>
  <rcc rId="3420" sId="1">
    <oc r="C241" t="inlineStr">
      <is>
        <t>Passed</t>
      </is>
    </oc>
    <nc r="C241"/>
  </rcc>
  <rcc rId="3421" sId="1">
    <oc r="C202" t="inlineStr">
      <is>
        <t>Passed</t>
      </is>
    </oc>
    <nc r="C202"/>
  </rcc>
  <rcc rId="3422" sId="1">
    <oc r="C116" t="inlineStr">
      <is>
        <t>Passed</t>
      </is>
    </oc>
    <nc r="C116"/>
  </rcc>
  <rcc rId="3423" sId="1">
    <oc r="C255" t="inlineStr">
      <is>
        <t>Passed</t>
      </is>
    </oc>
    <nc r="C255"/>
  </rcc>
  <rcc rId="3424" sId="1">
    <oc r="C85" t="inlineStr">
      <is>
        <t>Passed</t>
      </is>
    </oc>
    <nc r="C85"/>
  </rcc>
  <rcc rId="3425" sId="1">
    <oc r="C253" t="inlineStr">
      <is>
        <t>Passed</t>
      </is>
    </oc>
    <nc r="C253"/>
  </rcc>
  <rcc rId="3426" sId="1">
    <oc r="C92" t="inlineStr">
      <is>
        <t>Passed</t>
      </is>
    </oc>
    <nc r="C92"/>
  </rcc>
  <rcc rId="3427" sId="1">
    <oc r="C93" t="inlineStr">
      <is>
        <t>Passed</t>
      </is>
    </oc>
    <nc r="C93"/>
  </rcc>
  <rcc rId="3428" sId="1">
    <oc r="C271" t="inlineStr">
      <is>
        <t>Passed</t>
      </is>
    </oc>
    <nc r="C271"/>
  </rcc>
  <rcc rId="3429" sId="1">
    <oc r="C267" t="inlineStr">
      <is>
        <t>Passed</t>
      </is>
    </oc>
    <nc r="C267"/>
  </rcc>
  <rcc rId="3430" sId="1">
    <oc r="C90" t="inlineStr">
      <is>
        <t>Passed</t>
      </is>
    </oc>
    <nc r="C90"/>
  </rcc>
  <rcc rId="3431" sId="1">
    <oc r="C227" t="inlineStr">
      <is>
        <t>Passed</t>
      </is>
    </oc>
    <nc r="C227"/>
  </rcc>
  <rcc rId="3432" sId="1">
    <oc r="C163" t="inlineStr">
      <is>
        <t>Passed</t>
      </is>
    </oc>
    <nc r="C163"/>
  </rcc>
  <rcc rId="3433" sId="1">
    <oc r="C162" t="inlineStr">
      <is>
        <t>Passed</t>
      </is>
    </oc>
    <nc r="C162"/>
  </rcc>
  <rcc rId="3434" sId="1">
    <oc r="C88" t="inlineStr">
      <is>
        <t>Passed</t>
      </is>
    </oc>
    <nc r="C88"/>
  </rcc>
  <rcc rId="3435" sId="1">
    <oc r="C9" t="inlineStr">
      <is>
        <t>Passed</t>
      </is>
    </oc>
    <nc r="C9"/>
  </rcc>
  <rcc rId="3436" sId="1">
    <oc r="C126" t="inlineStr">
      <is>
        <t>Passed</t>
      </is>
    </oc>
    <nc r="C126"/>
  </rcc>
  <rcc rId="3437" sId="1">
    <oc r="C127" t="inlineStr">
      <is>
        <t>Passed</t>
      </is>
    </oc>
    <nc r="C127"/>
  </rcc>
  <rcc rId="3438" sId="1">
    <oc r="C281" t="inlineStr">
      <is>
        <t>Passed</t>
      </is>
    </oc>
    <nc r="C281"/>
  </rcc>
  <rcc rId="3439" sId="1">
    <oc r="C283" t="inlineStr">
      <is>
        <t>Passed</t>
      </is>
    </oc>
    <nc r="C283"/>
  </rcc>
  <rcc rId="3440" sId="1">
    <oc r="C18" t="inlineStr">
      <is>
        <t>Passed</t>
      </is>
    </oc>
    <nc r="C18"/>
  </rcc>
  <rcc rId="3441" sId="1">
    <oc r="C276" t="inlineStr">
      <is>
        <t>Passed</t>
      </is>
    </oc>
    <nc r="C276"/>
  </rcc>
  <rcc rId="3442" sId="1">
    <oc r="C274" t="inlineStr">
      <is>
        <t>Passed</t>
      </is>
    </oc>
    <nc r="C274"/>
  </rcc>
  <rcc rId="3443" sId="1">
    <oc r="C275" t="inlineStr">
      <is>
        <t>Passed</t>
      </is>
    </oc>
    <nc r="C275"/>
  </rcc>
  <rcc rId="3444" sId="1">
    <oc r="C115" t="inlineStr">
      <is>
        <t>Passed</t>
      </is>
    </oc>
    <nc r="C115"/>
  </rcc>
  <rcc rId="3445" sId="1">
    <oc r="C3" t="inlineStr">
      <is>
        <t>Passed</t>
      </is>
    </oc>
    <nc r="C3"/>
  </rcc>
  <rcc rId="3446" sId="1">
    <oc r="C49" t="inlineStr">
      <is>
        <t>Passed</t>
      </is>
    </oc>
    <nc r="C49"/>
  </rcc>
  <rcc rId="3447" sId="1">
    <oc r="C197" t="inlineStr">
      <is>
        <t>Passed</t>
      </is>
    </oc>
    <nc r="C197"/>
  </rcc>
  <rcc rId="3448" sId="1">
    <oc r="C89" t="inlineStr">
      <is>
        <t>Passed</t>
      </is>
    </oc>
    <nc r="C89"/>
  </rcc>
  <rcc rId="3449" sId="1">
    <oc r="C220" t="inlineStr">
      <is>
        <t>Passed</t>
      </is>
    </oc>
    <nc r="C220"/>
  </rcc>
  <rcc rId="3450" sId="1">
    <oc r="C145" t="inlineStr">
      <is>
        <t>Passed</t>
      </is>
    </oc>
    <nc r="C145"/>
  </rcc>
  <rcc rId="3451" sId="1">
    <oc r="C141" t="inlineStr">
      <is>
        <t>Passed</t>
      </is>
    </oc>
    <nc r="C141"/>
  </rcc>
  <rcc rId="3452" sId="1">
    <oc r="C143" t="inlineStr">
      <is>
        <t>Passed</t>
      </is>
    </oc>
    <nc r="C143"/>
  </rcc>
  <rcc rId="3453" sId="1">
    <oc r="C218" t="inlineStr">
      <is>
        <t>Passed</t>
      </is>
    </oc>
    <nc r="C218"/>
  </rcc>
  <rcc rId="3454" sId="1">
    <oc r="C84" t="inlineStr">
      <is>
        <t>Passed</t>
      </is>
    </oc>
    <nc r="C84"/>
  </rcc>
  <rcc rId="3455" sId="1">
    <oc r="C139" t="inlineStr">
      <is>
        <t>Passed</t>
      </is>
    </oc>
    <nc r="C139"/>
  </rcc>
  <rcc rId="3456" sId="1">
    <oc r="C117" t="inlineStr">
      <is>
        <t>Passed</t>
      </is>
    </oc>
    <nc r="C117"/>
  </rcc>
  <rcc rId="3457" sId="1">
    <oc r="C7" t="inlineStr">
      <is>
        <t>Passed</t>
      </is>
    </oc>
    <nc r="C7"/>
  </rcc>
  <rcc rId="3458" sId="1">
    <oc r="C8" t="inlineStr">
      <is>
        <t>Passed</t>
      </is>
    </oc>
    <nc r="C8"/>
  </rcc>
  <rcc rId="3459" sId="1">
    <oc r="C28" t="inlineStr">
      <is>
        <t>Passed</t>
      </is>
    </oc>
    <nc r="C28"/>
  </rcc>
  <rcc rId="3460" sId="1">
    <oc r="C152" t="inlineStr">
      <is>
        <t>Passed</t>
      </is>
    </oc>
    <nc r="C152"/>
  </rcc>
  <rcc rId="3461" sId="1">
    <oc r="C30" t="inlineStr">
      <is>
        <t>Passed</t>
      </is>
    </oc>
    <nc r="C30"/>
  </rcc>
  <rcc rId="3462" sId="1">
    <oc r="C35" t="inlineStr">
      <is>
        <t>Passed</t>
      </is>
    </oc>
    <nc r="C35"/>
  </rcc>
  <rcc rId="3463" sId="1">
    <oc r="C94" t="inlineStr">
      <is>
        <t>Passed</t>
      </is>
    </oc>
    <nc r="C94"/>
  </rcc>
  <rcc rId="3464" sId="1">
    <oc r="C41" t="inlineStr">
      <is>
        <t>Passed</t>
      </is>
    </oc>
    <nc r="C41"/>
  </rcc>
  <rcc rId="3465" sId="1">
    <oc r="C266" t="inlineStr">
      <is>
        <t>Passed</t>
      </is>
    </oc>
    <nc r="C266"/>
  </rcc>
  <rcc rId="3466" sId="1">
    <oc r="C268" t="inlineStr">
      <is>
        <t>Passed</t>
      </is>
    </oc>
    <nc r="C268"/>
  </rcc>
  <rcc rId="3467" sId="1">
    <oc r="C31" t="inlineStr">
      <is>
        <t>Passed</t>
      </is>
    </oc>
    <nc r="C31"/>
  </rcc>
  <rcc rId="3468" sId="1">
    <oc r="C134" t="inlineStr">
      <is>
        <t>Passed</t>
      </is>
    </oc>
    <nc r="C134"/>
  </rcc>
  <rcc rId="3469" sId="1">
    <oc r="C135" t="inlineStr">
      <is>
        <t>Passed</t>
      </is>
    </oc>
    <nc r="C135"/>
  </rcc>
  <rcc rId="3470" sId="1">
    <oc r="C216" t="inlineStr">
      <is>
        <t>Passed</t>
      </is>
    </oc>
    <nc r="C216"/>
  </rcc>
  <rcc rId="3471" sId="1">
    <oc r="C131" t="inlineStr">
      <is>
        <t>Passed</t>
      </is>
    </oc>
    <nc r="C131"/>
  </rcc>
  <rcc rId="3472" sId="1">
    <oc r="C103" t="inlineStr">
      <is>
        <t>Passed</t>
      </is>
    </oc>
    <nc r="C103"/>
  </rcc>
  <rcc rId="3473" sId="1">
    <oc r="C123" t="inlineStr">
      <is>
        <t>Passed</t>
      </is>
    </oc>
    <nc r="C123"/>
  </rcc>
  <rcc rId="3474" sId="1">
    <oc r="C4" t="inlineStr">
      <is>
        <t>Passed</t>
      </is>
    </oc>
    <nc r="C4"/>
  </rcc>
  <rcc rId="3475" sId="1">
    <oc r="C5" t="inlineStr">
      <is>
        <t>Passed</t>
      </is>
    </oc>
    <nc r="C5"/>
  </rcc>
  <rcc rId="3476" sId="1">
    <oc r="C285" t="inlineStr">
      <is>
        <t>Passed</t>
      </is>
    </oc>
    <nc r="C285"/>
  </rcc>
  <rcc rId="3477" sId="1">
    <oc r="C284" t="inlineStr">
      <is>
        <t>Passed</t>
      </is>
    </oc>
    <nc r="C284"/>
  </rcc>
  <rcc rId="3478" sId="1">
    <oc r="C286" t="inlineStr">
      <is>
        <t>Passed</t>
      </is>
    </oc>
    <nc r="C286"/>
  </rcc>
  <rcc rId="3479" sId="1">
    <oc r="C2" t="inlineStr">
      <is>
        <t>Passed</t>
      </is>
    </oc>
    <nc r="C2"/>
  </rcc>
  <rcc rId="3480" sId="1">
    <oc r="C98" t="inlineStr">
      <is>
        <t>Passed</t>
      </is>
    </oc>
    <nc r="C98"/>
  </rcc>
  <rcc rId="3481" sId="1">
    <oc r="C175" t="inlineStr">
      <is>
        <t>Passed</t>
      </is>
    </oc>
    <nc r="C175"/>
  </rcc>
  <rcc rId="3482" sId="1">
    <oc r="C62" t="inlineStr">
      <is>
        <t>Passed</t>
      </is>
    </oc>
    <nc r="C62"/>
  </rcc>
  <rcc rId="3483" sId="1">
    <oc r="C59" t="inlineStr">
      <is>
        <t>Passed</t>
      </is>
    </oc>
    <nc r="C59"/>
  </rcc>
  <rcc rId="3484" sId="1">
    <oc r="C179" t="inlineStr">
      <is>
        <t>Passed</t>
      </is>
    </oc>
    <nc r="C179"/>
  </rcc>
  <rcc rId="3485" sId="1">
    <oc r="C78" t="inlineStr">
      <is>
        <t>Passed</t>
      </is>
    </oc>
    <nc r="C78"/>
  </rcc>
  <rcc rId="3486" sId="1">
    <oc r="C61" t="inlineStr">
      <is>
        <t>Passed</t>
      </is>
    </oc>
    <nc r="C61"/>
  </rcc>
  <rcc rId="3487" sId="1">
    <oc r="C181" t="inlineStr">
      <is>
        <t>Passed</t>
      </is>
    </oc>
    <nc r="C181"/>
  </rcc>
  <rcc rId="3488" sId="1">
    <oc r="C178" t="inlineStr">
      <is>
        <t>Passed</t>
      </is>
    </oc>
    <nc r="C178"/>
  </rcc>
  <rcc rId="3489" sId="1">
    <oc r="C77" t="inlineStr">
      <is>
        <t>Passed</t>
      </is>
    </oc>
    <nc r="C77"/>
  </rcc>
  <rcc rId="3490" sId="1">
    <oc r="C76" t="inlineStr">
      <is>
        <t>Passed</t>
      </is>
    </oc>
    <nc r="C76"/>
  </rcc>
  <rcc rId="3491" sId="1">
    <oc r="C97" t="inlineStr">
      <is>
        <t>Passed</t>
      </is>
    </oc>
    <nc r="C97"/>
  </rcc>
  <rcc rId="3492" sId="1">
    <oc r="C177" t="inlineStr">
      <is>
        <t>Passed</t>
      </is>
    </oc>
    <nc r="C177"/>
  </rcc>
  <rcc rId="3493" sId="1">
    <oc r="C66" t="inlineStr">
      <is>
        <t>Passed</t>
      </is>
    </oc>
    <nc r="C66"/>
  </rcc>
  <rcc rId="3494" sId="1">
    <oc r="C68" t="inlineStr">
      <is>
        <t>Passed</t>
      </is>
    </oc>
    <nc r="C68"/>
  </rcc>
  <rcc rId="3495" sId="1">
    <oc r="C187" t="inlineStr">
      <is>
        <t>Passed</t>
      </is>
    </oc>
    <nc r="C187"/>
  </rcc>
  <rcc rId="3496" sId="1">
    <oc r="C185" t="inlineStr">
      <is>
        <t>Passed</t>
      </is>
    </oc>
    <nc r="C185"/>
  </rcc>
  <rcc rId="3497" sId="1">
    <oc r="C107" t="inlineStr">
      <is>
        <t>Passed</t>
      </is>
    </oc>
    <nc r="C107"/>
  </rcc>
  <rcc rId="3498" sId="1">
    <oc r="C106" t="inlineStr">
      <is>
        <t>Passed</t>
      </is>
    </oc>
    <nc r="C106"/>
  </rcc>
  <rcc rId="3499" sId="1">
    <oc r="C105" t="inlineStr">
      <is>
        <t>Passed</t>
      </is>
    </oc>
    <nc r="C105"/>
  </rcc>
  <rcc rId="3500" sId="1">
    <oc r="C24" t="inlineStr">
      <is>
        <t>Passed</t>
      </is>
    </oc>
    <nc r="C24"/>
  </rcc>
  <rcc rId="3501" sId="1">
    <oc r="C161" t="inlineStr">
      <is>
        <t>Passed</t>
      </is>
    </oc>
    <nc r="C161"/>
  </rcc>
  <rcc rId="3502" sId="1">
    <oc r="C226" t="inlineStr">
      <is>
        <t>Passed</t>
      </is>
    </oc>
    <nc r="C226"/>
  </rcc>
  <rcc rId="3503" sId="1">
    <oc r="C160" t="inlineStr">
      <is>
        <t>Passed</t>
      </is>
    </oc>
    <nc r="C160"/>
  </rcc>
  <rcc rId="3504" sId="1">
    <oc r="C50" t="inlineStr">
      <is>
        <t>Passed</t>
      </is>
    </oc>
    <nc r="C50"/>
  </rcc>
  <rcc rId="3505" sId="1">
    <oc r="C65" t="inlineStr">
      <is>
        <t>Passed</t>
      </is>
    </oc>
    <nc r="C65"/>
  </rcc>
  <rcc rId="3506" sId="1">
    <oc r="C64" t="inlineStr">
      <is>
        <t>Passed</t>
      </is>
    </oc>
    <nc r="C64"/>
  </rcc>
  <rcc rId="3507" sId="1">
    <oc r="C212" t="inlineStr">
      <is>
        <t>Passed</t>
      </is>
    </oc>
    <nc r="C212"/>
  </rcc>
  <rcc rId="3508" sId="1">
    <oc r="C60" t="inlineStr">
      <is>
        <t>Passed</t>
      </is>
    </oc>
    <nc r="C60"/>
  </rcc>
  <rcc rId="3509" sId="1">
    <oc r="C58" t="inlineStr">
      <is>
        <t>Passed</t>
      </is>
    </oc>
    <nc r="C58"/>
  </rcc>
  <rcc rId="3510" sId="1">
    <oc r="C190" t="inlineStr">
      <is>
        <t>Passed</t>
      </is>
    </oc>
    <nc r="C190"/>
  </rcc>
  <rcc rId="3511" sId="1">
    <oc r="C229" t="inlineStr">
      <is>
        <t>Passed</t>
      </is>
    </oc>
    <nc r="C229"/>
  </rcc>
  <rcc rId="3512" sId="1">
    <oc r="C189" t="inlineStr">
      <is>
        <t>Passed</t>
      </is>
    </oc>
    <nc r="C189"/>
  </rcc>
  <rcc rId="3513" sId="1">
    <oc r="C280" t="inlineStr">
      <is>
        <t>Passed</t>
      </is>
    </oc>
    <nc r="C280"/>
  </rcc>
  <rcc rId="3514" sId="1">
    <oc r="C219" t="inlineStr">
      <is>
        <t>Passed</t>
      </is>
    </oc>
    <nc r="C219"/>
  </rcc>
  <rcc rId="3515" sId="1">
    <oc r="C144" t="inlineStr">
      <is>
        <t>Passed</t>
      </is>
    </oc>
    <nc r="C144"/>
  </rcc>
  <rcc rId="3516" sId="1">
    <oc r="C140" t="inlineStr">
      <is>
        <t>Passed</t>
      </is>
    </oc>
    <nc r="C140"/>
  </rcc>
  <rcc rId="3517" sId="1">
    <oc r="C217" t="inlineStr">
      <is>
        <t>Passed</t>
      </is>
    </oc>
    <nc r="C217"/>
  </rcc>
  <rcc rId="3518" sId="1">
    <oc r="C172" t="inlineStr">
      <is>
        <t>Passed</t>
      </is>
    </oc>
    <nc r="C172"/>
  </rcc>
  <rcc rId="3519" sId="1">
    <oc r="C142" t="inlineStr">
      <is>
        <t>Passed</t>
      </is>
    </oc>
    <nc r="C142"/>
  </rcc>
  <rcc rId="3520" sId="1">
    <oc r="C83" t="inlineStr">
      <is>
        <t>Passed</t>
      </is>
    </oc>
    <nc r="C83"/>
  </rcc>
  <rcc rId="3521" sId="1">
    <oc r="C40" t="inlineStr">
      <is>
        <t>Passed</t>
      </is>
    </oc>
    <nc r="C40"/>
  </rcc>
  <rcc rId="3522" sId="1">
    <oc r="C21" t="inlineStr">
      <is>
        <t>Passed</t>
      </is>
    </oc>
    <nc r="C21"/>
  </rcc>
  <rcc rId="3523" sId="1">
    <oc r="C215" t="inlineStr">
      <is>
        <t>Passed</t>
      </is>
    </oc>
    <nc r="C215"/>
  </rcc>
  <rcc rId="3524" sId="1">
    <oc r="C75" t="inlineStr">
      <is>
        <t>Passed</t>
      </is>
    </oc>
    <nc r="C75"/>
  </rcc>
  <rcc rId="3525" sId="1">
    <oc r="C203" t="inlineStr">
      <is>
        <t>Passed</t>
      </is>
    </oc>
    <nc r="C203"/>
  </rcc>
  <rcc rId="3526" sId="1">
    <oc r="C208" t="inlineStr">
      <is>
        <t>Passed</t>
      </is>
    </oc>
    <nc r="C208"/>
  </rcc>
  <rcc rId="3527" sId="1">
    <oc r="C207" t="inlineStr">
      <is>
        <t>Passed</t>
      </is>
    </oc>
    <nc r="C207"/>
  </rcc>
  <rcc rId="3528" sId="1">
    <oc r="C206" t="inlineStr">
      <is>
        <t>Passed</t>
      </is>
    </oc>
    <nc r="C206"/>
  </rcc>
  <rcc rId="3529" sId="1">
    <oc r="C20" t="inlineStr">
      <is>
        <t>Passed</t>
      </is>
    </oc>
    <nc r="C20"/>
  </rcc>
  <rcc rId="3530" sId="1">
    <oc r="C193" t="inlineStr">
      <is>
        <t>Passed</t>
      </is>
    </oc>
    <nc r="C193"/>
  </rcc>
  <rcc rId="3531" sId="1">
    <oc r="C29" t="inlineStr">
      <is>
        <t>Passed</t>
      </is>
    </oc>
    <nc r="C29"/>
  </rcc>
  <rcc rId="3532" sId="1">
    <oc r="C53" t="inlineStr">
      <is>
        <t>Passed</t>
      </is>
    </oc>
    <nc r="C53"/>
  </rcc>
  <rcc rId="3533" sId="1">
    <oc r="C130" t="inlineStr">
      <is>
        <t>Passed</t>
      </is>
    </oc>
    <nc r="C130"/>
  </rcc>
  <rcc rId="3534" sId="1">
    <oc r="C244" t="inlineStr">
      <is>
        <t>Passed</t>
      </is>
    </oc>
    <nc r="C244"/>
  </rcc>
  <rcc rId="3535" sId="1">
    <oc r="C149" t="inlineStr">
      <is>
        <t>Passed</t>
      </is>
    </oc>
    <nc r="C149"/>
  </rcc>
  <rcc rId="3536" sId="1">
    <oc r="C223" t="inlineStr">
      <is>
        <t>Passed</t>
      </is>
    </oc>
    <nc r="C223"/>
  </rcc>
  <rcc rId="3537" sId="1">
    <oc r="C148" t="inlineStr">
      <is>
        <t>Passed</t>
      </is>
    </oc>
    <nc r="C148"/>
  </rcc>
  <rcc rId="3538" sId="1">
    <oc r="C249" t="inlineStr">
      <is>
        <t>Passed</t>
      </is>
    </oc>
    <nc r="C249"/>
  </rcc>
  <rcc rId="3539" sId="1">
    <oc r="C100" t="inlineStr">
      <is>
        <t>Passed</t>
      </is>
    </oc>
    <nc r="C100"/>
  </rcc>
  <rcc rId="3540" sId="1">
    <oc r="C101" t="inlineStr">
      <is>
        <t>Passed</t>
      </is>
    </oc>
    <nc r="C101"/>
  </rcc>
  <rcc rId="3541" sId="1">
    <oc r="C102" t="inlineStr">
      <is>
        <t>Passed</t>
      </is>
    </oc>
    <nc r="C102"/>
  </rcc>
  <rcc rId="3542" sId="1">
    <oc r="C257" t="inlineStr">
      <is>
        <t>Passed</t>
      </is>
    </oc>
    <nc r="C257"/>
  </rcc>
  <rcc rId="3543" sId="1">
    <oc r="C138" t="inlineStr">
      <is>
        <t>Passed</t>
      </is>
    </oc>
    <nc r="C138"/>
  </rcc>
  <rcc rId="3544" sId="1">
    <oc r="C125" t="inlineStr">
      <is>
        <t>Passed</t>
      </is>
    </oc>
    <nc r="C125"/>
  </rcc>
  <rcc rId="3545" sId="1">
    <oc r="C104" t="inlineStr">
      <is>
        <t>Passed</t>
      </is>
    </oc>
    <nc r="C104"/>
  </rcc>
  <rcc rId="3546" sId="1">
    <oc r="C198" t="inlineStr">
      <is>
        <t>Passed</t>
      </is>
    </oc>
    <nc r="C198"/>
  </rcc>
  <rcc rId="3547" sId="1">
    <oc r="C155" t="inlineStr">
      <is>
        <t>Passed</t>
      </is>
    </oc>
    <nc r="C155"/>
  </rcc>
  <rcc rId="3548" sId="1">
    <oc r="C225" t="inlineStr">
      <is>
        <t>Passed</t>
      </is>
    </oc>
    <nc r="C225"/>
  </rcc>
  <rcc rId="3549" sId="1">
    <oc r="C26" t="inlineStr">
      <is>
        <t>Passed</t>
      </is>
    </oc>
    <nc r="C26"/>
  </rcc>
  <rcc rId="3550" sId="1">
    <oc r="C27" t="inlineStr">
      <is>
        <t>Passed</t>
      </is>
    </oc>
    <nc r="C27"/>
  </rcc>
  <rcc rId="3551" sId="1">
    <oc r="C25" t="inlineStr">
      <is>
        <t>Passed</t>
      </is>
    </oc>
    <nc r="C25"/>
  </rcc>
  <rcc rId="3552" sId="1">
    <oc r="C245" t="inlineStr">
      <is>
        <t>Passed</t>
      </is>
    </oc>
    <nc r="C245"/>
  </rcc>
  <rcc rId="3553" sId="1">
    <oc r="C11" t="inlineStr">
      <is>
        <t>Passed</t>
      </is>
    </oc>
    <nc r="C11"/>
  </rcc>
  <rcc rId="3554" sId="1">
    <oc r="C15" t="inlineStr">
      <is>
        <t>Passed</t>
      </is>
    </oc>
    <nc r="C15"/>
  </rcc>
  <rcc rId="3555" sId="1">
    <oc r="C205" t="inlineStr">
      <is>
        <t>Passed</t>
      </is>
    </oc>
    <nc r="C205"/>
  </rcc>
  <rcc rId="3556" sId="1">
    <oc r="C167" t="inlineStr">
      <is>
        <t>Passed</t>
      </is>
    </oc>
    <nc r="C167"/>
  </rcc>
  <rcc rId="3557" sId="1">
    <oc r="C238" t="inlineStr">
      <is>
        <t>Passed</t>
      </is>
    </oc>
    <nc r="C238"/>
  </rcc>
  <rcc rId="3558" sId="1">
    <oc r="C133" t="inlineStr">
      <is>
        <t>Passed</t>
      </is>
    </oc>
    <nc r="C133"/>
  </rcc>
  <rcc rId="3559" sId="1">
    <oc r="C132" t="inlineStr">
      <is>
        <t>Passed</t>
      </is>
    </oc>
    <nc r="C132"/>
  </rcc>
  <rcc rId="3560" sId="1">
    <oc r="C228" t="inlineStr">
      <is>
        <t>Passed</t>
      </is>
    </oc>
    <nc r="C228"/>
  </rcc>
  <rcc rId="3561" sId="1">
    <oc r="C166" t="inlineStr">
      <is>
        <t>Passed</t>
      </is>
    </oc>
    <nc r="C166"/>
  </rcc>
  <rcc rId="3562" sId="1">
    <oc r="C157" t="inlineStr">
      <is>
        <t>Passed</t>
      </is>
    </oc>
    <nc r="C157"/>
  </rcc>
  <rcc rId="3563" sId="1">
    <oc r="C159" t="inlineStr">
      <is>
        <t>Passed</t>
      </is>
    </oc>
    <nc r="C159"/>
  </rcc>
  <rcc rId="3564" sId="1">
    <oc r="C165" t="inlineStr">
      <is>
        <t>Passed</t>
      </is>
    </oc>
    <nc r="C165"/>
  </rcc>
  <rcc rId="3565" sId="1">
    <oc r="C164" t="inlineStr">
      <is>
        <t>Passed</t>
      </is>
    </oc>
    <nc r="C164"/>
  </rcc>
  <rcc rId="3566" sId="1">
    <oc r="C156" t="inlineStr">
      <is>
        <t>Passed</t>
      </is>
    </oc>
    <nc r="C156"/>
  </rcc>
  <rcc rId="3567" sId="1">
    <oc r="C158" t="inlineStr">
      <is>
        <t>Passed</t>
      </is>
    </oc>
    <nc r="C158"/>
  </rcc>
  <rcc rId="3568" sId="1">
    <oc r="C247" t="inlineStr">
      <is>
        <t>Passed</t>
      </is>
    </oc>
    <nc r="C247"/>
  </rcc>
  <rcc rId="3569" sId="1">
    <oc r="C242" t="inlineStr">
      <is>
        <t>Passed</t>
      </is>
    </oc>
    <nc r="C242"/>
  </rcc>
  <rcc rId="3570" sId="1">
    <oc r="C248" t="inlineStr">
      <is>
        <t>Passed</t>
      </is>
    </oc>
    <nc r="C248"/>
  </rcc>
  <rcc rId="3571" sId="1">
    <oc r="C13" t="inlineStr">
      <is>
        <t>Passed</t>
      </is>
    </oc>
    <nc r="C13"/>
  </rcc>
  <rcc rId="3572" sId="1">
    <oc r="C46" t="inlineStr">
      <is>
        <t>Passed</t>
      </is>
    </oc>
    <nc r="C46"/>
  </rcc>
  <rcc rId="3573" sId="1">
    <oc r="C240" t="inlineStr">
      <is>
        <t>Passed</t>
      </is>
    </oc>
    <nc r="C240"/>
  </rcc>
  <rcc rId="3574" sId="1">
    <oc r="C239" t="inlineStr">
      <is>
        <t>Passed</t>
      </is>
    </oc>
    <nc r="C239"/>
  </rcc>
  <rcc rId="3575" sId="1">
    <oc r="C168" t="inlineStr">
      <is>
        <t>Passed</t>
      </is>
    </oc>
    <nc r="C168"/>
  </rcc>
  <rcc rId="3576" sId="1">
    <oc r="C199" t="inlineStr">
      <is>
        <t>Passed</t>
      </is>
    </oc>
    <nc r="C199"/>
  </rcc>
  <rcc rId="3577" sId="1">
    <oc r="C44" t="inlineStr">
      <is>
        <t>Passed</t>
      </is>
    </oc>
    <nc r="C44"/>
  </rcc>
  <rcc rId="3578" sId="1">
    <oc r="C261" t="inlineStr">
      <is>
        <t>Passed</t>
      </is>
    </oc>
    <nc r="C261"/>
  </rcc>
  <rcc rId="3579" sId="1">
    <oc r="C17" t="inlineStr">
      <is>
        <t>Passed</t>
      </is>
    </oc>
    <nc r="C17"/>
  </rcc>
  <rcc rId="3580" sId="1">
    <oc r="C82" t="inlineStr">
      <is>
        <t>Passed</t>
      </is>
    </oc>
    <nc r="C82"/>
  </rcc>
  <rcc rId="3581" sId="1">
    <oc r="C122" t="inlineStr">
      <is>
        <t>Passed</t>
      </is>
    </oc>
    <nc r="C122"/>
  </rcc>
  <rcc rId="3582" sId="1">
    <oc r="C121" t="inlineStr">
      <is>
        <t>Passed</t>
      </is>
    </oc>
    <nc r="C121"/>
  </rcc>
  <rcc rId="3583" sId="1">
    <oc r="C120" t="inlineStr">
      <is>
        <t>Passed</t>
      </is>
    </oc>
    <nc r="C120"/>
  </rcc>
  <rcc rId="3584" sId="1">
    <oc r="C214" t="inlineStr">
      <is>
        <t>Passed</t>
      </is>
    </oc>
    <nc r="C214"/>
  </rcc>
  <rcc rId="3585" sId="1">
    <oc r="C176" t="inlineStr">
      <is>
        <t>Passed</t>
      </is>
    </oc>
    <nc r="C176"/>
  </rcc>
  <rcc rId="3586" sId="1">
    <oc r="C63" t="inlineStr">
      <is>
        <t>Passed</t>
      </is>
    </oc>
    <nc r="C63"/>
  </rcc>
  <rcc rId="3587" sId="1">
    <oc r="C183" t="inlineStr">
      <is>
        <t>Passed</t>
      </is>
    </oc>
    <nc r="C183"/>
  </rcc>
  <rcc rId="3588" sId="1">
    <oc r="C180" t="inlineStr">
      <is>
        <t>Passed</t>
      </is>
    </oc>
    <nc r="C180"/>
  </rcc>
  <rcc rId="3589" sId="1">
    <oc r="C67" t="inlineStr">
      <is>
        <t>Passed</t>
      </is>
    </oc>
    <nc r="C67"/>
  </rcc>
  <rcc rId="3590" sId="1">
    <oc r="C256" t="inlineStr">
      <is>
        <t>Passed</t>
      </is>
    </oc>
    <nc r="C256"/>
  </rcc>
  <rcc rId="3591" sId="1">
    <oc r="C182" t="inlineStr">
      <is>
        <t>Passed</t>
      </is>
    </oc>
    <nc r="C182"/>
  </rcc>
  <rcc rId="3592" sId="1">
    <oc r="C269" t="inlineStr">
      <is>
        <t>Passed</t>
      </is>
    </oc>
    <nc r="C269"/>
  </rcc>
  <rcc rId="3593" sId="1">
    <oc r="C213" t="inlineStr">
      <is>
        <t>Passed</t>
      </is>
    </oc>
    <nc r="C213"/>
  </rcc>
  <rcc rId="3594" sId="1">
    <oc r="C186" t="inlineStr">
      <is>
        <t>Passed</t>
      </is>
    </oc>
    <nc r="C186"/>
  </rcc>
  <rcc rId="3595" sId="1">
    <oc r="C174" t="inlineStr">
      <is>
        <t>Passed</t>
      </is>
    </oc>
    <nc r="C174"/>
  </rcc>
  <rcc rId="3596" sId="1">
    <oc r="C72" t="inlineStr">
      <is>
        <t>Passed</t>
      </is>
    </oc>
    <nc r="C72"/>
  </rcc>
  <rcc rId="3597" sId="1">
    <oc r="C81" t="inlineStr">
      <is>
        <t>Passed</t>
      </is>
    </oc>
    <nc r="C81"/>
  </rcc>
  <rcc rId="3598" sId="1">
    <oc r="C71" t="inlineStr">
      <is>
        <t>Passed</t>
      </is>
    </oc>
    <nc r="C71"/>
  </rcc>
  <rcc rId="3599" sId="1">
    <oc r="C173" t="inlineStr">
      <is>
        <t>Passed</t>
      </is>
    </oc>
    <nc r="C173"/>
  </rcc>
  <rcc rId="3600" sId="1">
    <oc r="C184" t="inlineStr">
      <is>
        <t>Passed</t>
      </is>
    </oc>
    <nc r="C184"/>
  </rcc>
  <rcc rId="3601" sId="1">
    <oc r="C222" t="inlineStr">
      <is>
        <t>Passed</t>
      </is>
    </oc>
    <nc r="C222"/>
  </rcc>
  <rcc rId="3602" sId="1">
    <oc r="C196" t="inlineStr">
      <is>
        <t>Passed</t>
      </is>
    </oc>
    <nc r="C196"/>
  </rcc>
  <rcc rId="3603" sId="1">
    <oc r="C39" t="inlineStr">
      <is>
        <t>Passed</t>
      </is>
    </oc>
    <nc r="C39"/>
  </rc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05" sId="1">
    <nc r="E194" t="inlineStr">
      <is>
        <t>Aish</t>
      </is>
    </nc>
  </rcc>
  <rcc rId="3606" sId="1">
    <nc r="E195" t="inlineStr">
      <is>
        <t>Aish</t>
      </is>
    </nc>
  </rcc>
  <rcc rId="3607" sId="1">
    <nc r="E146" t="inlineStr">
      <is>
        <t>Aish</t>
      </is>
    </nc>
  </rcc>
  <rcc rId="3608" sId="1">
    <nc r="E243" t="inlineStr">
      <is>
        <t>Aish</t>
      </is>
    </nc>
  </rcc>
  <rcc rId="3609" sId="1">
    <nc r="E69" t="inlineStr">
      <is>
        <t>Aish</t>
      </is>
    </nc>
  </rcc>
  <rcc rId="3610" sId="1">
    <nc r="E32" t="inlineStr">
      <is>
        <t>Aish</t>
      </is>
    </nc>
  </rcc>
  <rcc rId="3611" sId="1">
    <nc r="E33" t="inlineStr">
      <is>
        <t>Aish</t>
      </is>
    </nc>
  </rcc>
  <rcc rId="3612" sId="1">
    <nc r="E34" t="inlineStr">
      <is>
        <t>Aish</t>
      </is>
    </nc>
  </rcc>
  <rcc rId="3613" sId="1">
    <nc r="E73" t="inlineStr">
      <is>
        <t>Aish</t>
      </is>
    </nc>
  </rcc>
  <rcc rId="3614" sId="1">
    <nc r="E74" t="inlineStr">
      <is>
        <t>Aish</t>
      </is>
    </nc>
  </rcc>
  <rcc rId="3615" sId="1">
    <nc r="E80" t="inlineStr">
      <is>
        <t>Aish</t>
      </is>
    </nc>
  </rcc>
  <rcc rId="3616" sId="1">
    <nc r="E99" t="inlineStr">
      <is>
        <t>Aish</t>
      </is>
    </nc>
  </rcc>
  <rcc rId="3617" sId="1">
    <nc r="E119" t="inlineStr">
      <is>
        <t>Aish</t>
      </is>
    </nc>
  </rcc>
  <rcc rId="3618" sId="1">
    <nc r="E137" t="inlineStr">
      <is>
        <t>Aish</t>
      </is>
    </nc>
  </rcc>
  <rcc rId="3619" sId="1">
    <nc r="E153" t="inlineStr">
      <is>
        <t>Aish</t>
      </is>
    </nc>
  </rcc>
  <rcc rId="3620" sId="1">
    <nc r="E154" t="inlineStr">
      <is>
        <t>Aish</t>
      </is>
    </nc>
  </rcc>
  <rcc rId="3621" sId="1">
    <nc r="E188" t="inlineStr">
      <is>
        <t>Aish</t>
      </is>
    </nc>
  </rcc>
  <rcc rId="3622" sId="1">
    <nc r="E191" t="inlineStr">
      <is>
        <t>Aish</t>
      </is>
    </nc>
  </rcc>
  <rcc rId="3623" sId="1">
    <nc r="E201" t="inlineStr">
      <is>
        <t>Aish</t>
      </is>
    </nc>
  </rcc>
  <rcc rId="3624" sId="1">
    <nc r="E231" t="inlineStr">
      <is>
        <t>Aish</t>
      </is>
    </nc>
  </rcc>
  <rcc rId="3625" sId="1">
    <nc r="E232" t="inlineStr">
      <is>
        <t>Aish</t>
      </is>
    </nc>
  </rcc>
  <rcc rId="3626" sId="1">
    <nc r="E233" t="inlineStr">
      <is>
        <t>Aish</t>
      </is>
    </nc>
  </rcc>
  <rcc rId="3627" sId="1">
    <nc r="E234" t="inlineStr">
      <is>
        <t>Aish</t>
      </is>
    </nc>
  </rcc>
  <rcc rId="3628" sId="1">
    <nc r="E235" t="inlineStr">
      <is>
        <t>Aish</t>
      </is>
    </nc>
  </rcc>
  <rcc rId="3629" sId="1">
    <nc r="E236" t="inlineStr">
      <is>
        <t>Aish</t>
      </is>
    </nc>
  </rcc>
  <rcc rId="3630" sId="1">
    <nc r="E237" t="inlineStr">
      <is>
        <t>Aish</t>
      </is>
    </nc>
  </rcc>
  <rfmt sheetId="1" sqref="E237">
    <dxf>
      <alignment horizontal="general" vertical="bottom" textRotation="0" wrapText="0" indent="0" justifyLastLine="0" shrinkToFit="0" readingOrder="0"/>
    </dxf>
  </rfmt>
  <rcc rId="3631" sId="1">
    <nc r="C254" t="inlineStr">
      <is>
        <t>Passed</t>
      </is>
    </nc>
  </rcc>
  <rcc rId="3632" sId="1">
    <nc r="C43" t="inlineStr">
      <is>
        <t>Passed</t>
      </is>
    </nc>
  </rcc>
  <rcc rId="3633" sId="1">
    <nc r="C50" t="inlineStr">
      <is>
        <t>Passed</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4" sId="1">
    <nc r="C90" t="inlineStr">
      <is>
        <t>passed</t>
      </is>
    </nc>
  </rcc>
  <rcc rId="3635" sId="1">
    <nc r="C285" t="inlineStr">
      <is>
        <t>Passed</t>
      </is>
    </nc>
  </rcc>
  <rcc rId="3636" sId="1">
    <nc r="C284" t="inlineStr">
      <is>
        <t>Passed</t>
      </is>
    </nc>
  </rcc>
  <rcc rId="3637" sId="1">
    <nc r="C286" t="inlineStr">
      <is>
        <t>Passed</t>
      </is>
    </nc>
  </rcc>
  <rcc rId="3638" sId="1">
    <nc r="C2" t="inlineStr">
      <is>
        <t>Passed</t>
      </is>
    </nc>
  </rcc>
  <rcc rId="3639" sId="1">
    <nc r="C98" t="inlineStr">
      <is>
        <t>Passed</t>
      </is>
    </nc>
  </rcc>
  <rcc rId="3640" sId="1">
    <nc r="C175" t="inlineStr">
      <is>
        <t>Passed</t>
      </is>
    </nc>
  </rcc>
  <rcc rId="3641" sId="1">
    <nc r="C62" t="inlineStr">
      <is>
        <t>Passed</t>
      </is>
    </nc>
  </rcc>
  <rcc rId="3642" sId="1">
    <nc r="C59" t="inlineStr">
      <is>
        <t>Passed</t>
      </is>
    </nc>
  </rcc>
  <rcc rId="3643" sId="1">
    <nc r="C179" t="inlineStr">
      <is>
        <t>Passed</t>
      </is>
    </nc>
  </rcc>
  <rcc rId="3644" sId="1">
    <nc r="C78" t="inlineStr">
      <is>
        <t>Passed</t>
      </is>
    </nc>
  </rcc>
  <rcc rId="3645" sId="1">
    <nc r="C61" t="inlineStr">
      <is>
        <t>Passed</t>
      </is>
    </nc>
  </rcc>
  <rcc rId="3646" sId="1">
    <nc r="C181" t="inlineStr">
      <is>
        <t>Passed</t>
      </is>
    </nc>
  </rcc>
  <rcc rId="3647" sId="1">
    <nc r="C178" t="inlineStr">
      <is>
        <t>Passed</t>
      </is>
    </nc>
  </rcc>
  <rcc rId="3648" sId="1">
    <nc r="C77" t="inlineStr">
      <is>
        <t>Passed</t>
      </is>
    </nc>
  </rcc>
  <rcc rId="3649" sId="1">
    <nc r="C76" t="inlineStr">
      <is>
        <t>Passed</t>
      </is>
    </nc>
  </rcc>
  <rcc rId="3650" sId="1">
    <nc r="C97" t="inlineStr">
      <is>
        <t>Passed</t>
      </is>
    </nc>
  </rcc>
  <rcc rId="3651" sId="1">
    <nc r="C177" t="inlineStr">
      <is>
        <t>Passed</t>
      </is>
    </nc>
  </rcc>
  <rcc rId="3652" sId="1">
    <nc r="C66" t="inlineStr">
      <is>
        <t>Passed</t>
      </is>
    </nc>
  </rcc>
  <rcc rId="3653" sId="1">
    <nc r="C68" t="inlineStr">
      <is>
        <t>Passed</t>
      </is>
    </nc>
  </rcc>
  <rcc rId="3654" sId="1">
    <nc r="C187" t="inlineStr">
      <is>
        <t>Passed</t>
      </is>
    </nc>
  </rcc>
  <rcc rId="3655" sId="1">
    <nc r="C185" t="inlineStr">
      <is>
        <t>Passed</t>
      </is>
    </nc>
  </rcc>
  <rcc rId="3656" sId="1">
    <nc r="C29" t="inlineStr">
      <is>
        <t>Passed</t>
      </is>
    </nc>
  </rcc>
  <rcc rId="3657" sId="1">
    <nc r="C214" t="inlineStr">
      <is>
        <t>Passed</t>
      </is>
    </nc>
  </rcc>
  <rcc rId="3658" sId="1">
    <nc r="C176" t="inlineStr">
      <is>
        <t>Passed</t>
      </is>
    </nc>
  </rcc>
  <rcc rId="3659" sId="1">
    <nc r="C63" t="inlineStr">
      <is>
        <t>Passed</t>
      </is>
    </nc>
  </rcc>
  <rcc rId="3660" sId="1">
    <nc r="C183" t="inlineStr">
      <is>
        <t>Passed</t>
      </is>
    </nc>
  </rcc>
  <rcc rId="3661" sId="1">
    <nc r="C180" t="inlineStr">
      <is>
        <t>Passed</t>
      </is>
    </nc>
  </rcc>
  <rcc rId="3662" sId="1">
    <nc r="C67" t="inlineStr">
      <is>
        <t>Passed</t>
      </is>
    </nc>
  </rcc>
  <rcc rId="3663" sId="1">
    <nc r="C256" t="inlineStr">
      <is>
        <t>Passed</t>
      </is>
    </nc>
  </rcc>
  <rcc rId="3664" sId="1">
    <nc r="C182" t="inlineStr">
      <is>
        <t>Passed</t>
      </is>
    </nc>
  </rcc>
  <rcc rId="3665" sId="1">
    <nc r="C213" t="inlineStr">
      <is>
        <t>Passed</t>
      </is>
    </nc>
  </rcc>
  <rcc rId="3666" sId="1">
    <nc r="C186" t="inlineStr">
      <is>
        <t>Passed</t>
      </is>
    </nc>
  </rcc>
  <rcc rId="3667" sId="1">
    <nc r="C174" t="inlineStr">
      <is>
        <t>Passed</t>
      </is>
    </nc>
  </rcc>
  <rcc rId="3668" sId="1">
    <nc r="C72" t="inlineStr">
      <is>
        <t>Passed</t>
      </is>
    </nc>
  </rcc>
  <rcc rId="3669" sId="1">
    <nc r="C81" t="inlineStr">
      <is>
        <t>Passed</t>
      </is>
    </nc>
  </rcc>
  <rcc rId="3670" sId="1">
    <nc r="C71" t="inlineStr">
      <is>
        <t>Passed</t>
      </is>
    </nc>
  </rcc>
  <rcc rId="3671" sId="1">
    <nc r="C173" t="inlineStr">
      <is>
        <t>Passed</t>
      </is>
    </nc>
  </rcc>
  <rcc rId="3672" sId="1">
    <nc r="C184" t="inlineStr">
      <is>
        <t>Passed</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81" sId="1">
    <nc r="C33" t="inlineStr">
      <is>
        <t>Passed</t>
      </is>
    </nc>
  </rcc>
  <rcc rId="2982" sId="1">
    <nc r="C34" t="inlineStr">
      <is>
        <t>Passed</t>
      </is>
    </nc>
  </rcc>
  <rcc rId="2983" sId="1">
    <nc r="C136" t="inlineStr">
      <is>
        <t>Passed</t>
      </is>
    </nc>
  </rcc>
  <rcc rId="2984" sId="1">
    <nc r="C36" t="inlineStr">
      <is>
        <t>Passed</t>
      </is>
    </nc>
  </rcc>
  <rcc rId="2985" sId="1">
    <nc r="C37" t="inlineStr">
      <is>
        <t>Passed</t>
      </is>
    </nc>
  </rcc>
  <rcc rId="2986" sId="1">
    <oc r="E258" t="inlineStr">
      <is>
        <t>Aish</t>
      </is>
    </oc>
    <nc r="E258"/>
  </rcc>
  <rcc rId="2987" sId="1">
    <oc r="E112" t="inlineStr">
      <is>
        <t>AJAY</t>
      </is>
    </oc>
    <nc r="E112"/>
  </rcc>
  <rcc rId="2988" sId="1">
    <oc r="E194" t="inlineStr">
      <is>
        <t>AJAY</t>
      </is>
    </oc>
    <nc r="E194"/>
  </rcc>
  <rcc rId="2989" sId="1">
    <oc r="E195" t="inlineStr">
      <is>
        <t>AJAY</t>
      </is>
    </oc>
    <nc r="E195"/>
  </rcc>
  <rcc rId="2990" sId="1">
    <oc r="E192" t="inlineStr">
      <is>
        <t>AJAY</t>
      </is>
    </oc>
    <nc r="E192"/>
  </rcc>
  <rcc rId="2991" sId="1">
    <oc r="E230" t="inlineStr">
      <is>
        <t>AJAY</t>
      </is>
    </oc>
    <nc r="E230"/>
  </rcc>
  <rcc rId="2992" sId="1">
    <oc r="E14" t="inlineStr">
      <is>
        <t>Aish</t>
      </is>
    </oc>
    <nc r="E14"/>
  </rcc>
  <rcc rId="2993" sId="1">
    <oc r="E263" t="inlineStr">
      <is>
        <t>AJAY</t>
      </is>
    </oc>
    <nc r="E263"/>
  </rcc>
  <rcc rId="2994" sId="1">
    <oc r="E136" t="inlineStr">
      <is>
        <t>Aish</t>
      </is>
    </oc>
    <nc r="E136"/>
  </rcc>
  <rcc rId="2995" sId="1">
    <oc r="E264" t="inlineStr">
      <is>
        <t>AJAY</t>
      </is>
    </oc>
    <nc r="E264"/>
  </rcc>
  <rcc rId="2996" sId="1">
    <oc r="E146" t="inlineStr">
      <is>
        <t>Aish</t>
      </is>
    </oc>
    <nc r="E146"/>
  </rcc>
  <rcc rId="2997" sId="1">
    <oc r="E243" t="inlineStr">
      <is>
        <t>Aish</t>
      </is>
    </oc>
    <nc r="E243"/>
  </rcc>
  <rcc rId="2998" sId="1">
    <oc r="E69" t="inlineStr">
      <is>
        <t>Aish</t>
      </is>
    </oc>
    <nc r="E69"/>
  </rcc>
  <rcc rId="2999" sId="1">
    <oc r="E221" t="inlineStr">
      <is>
        <t>Aish</t>
      </is>
    </oc>
    <nc r="E221"/>
  </rcc>
  <rcc rId="3000" sId="1">
    <oc r="E32" t="inlineStr">
      <is>
        <t>Aish</t>
      </is>
    </oc>
    <nc r="E32"/>
  </rcc>
  <rcc rId="3001" sId="1">
    <oc r="E33" t="inlineStr">
      <is>
        <t>Aish</t>
      </is>
    </oc>
    <nc r="E33"/>
  </rcc>
  <rcc rId="3002" sId="1">
    <oc r="E34" t="inlineStr">
      <is>
        <t>Aish</t>
      </is>
    </oc>
    <nc r="E34"/>
  </rcc>
  <rcc rId="3003" sId="1">
    <oc r="E19" t="inlineStr">
      <is>
        <t>Aish</t>
      </is>
    </oc>
    <nc r="E19"/>
  </rcc>
  <rcc rId="3004" sId="1">
    <oc r="E36" t="inlineStr">
      <is>
        <t>Aish</t>
      </is>
    </oc>
    <nc r="E36"/>
  </rcc>
  <rcc rId="3005" sId="1">
    <oc r="E37" t="inlineStr">
      <is>
        <t>Aish</t>
      </is>
    </oc>
    <nc r="E37"/>
  </rcc>
  <rcc rId="3006" sId="1">
    <oc r="E151" t="inlineStr">
      <is>
        <t>AJAY</t>
      </is>
    </oc>
    <nc r="E151"/>
  </rcc>
  <rcc rId="3007" sId="1">
    <oc r="E150" t="inlineStr">
      <is>
        <t>AJAY</t>
      </is>
    </oc>
    <nc r="E150"/>
  </rcc>
  <rcc rId="3008" sId="1">
    <oc r="E54" t="inlineStr">
      <is>
        <t>AJAY</t>
      </is>
    </oc>
    <nc r="E54"/>
  </rcc>
  <rcc rId="3009" sId="1">
    <oc r="E42" t="inlineStr">
      <is>
        <t>Aish</t>
      </is>
    </oc>
    <nc r="E42"/>
  </rcc>
  <rcc rId="3010" sId="1">
    <oc r="E170" t="inlineStr">
      <is>
        <t>AJAY</t>
      </is>
    </oc>
    <nc r="E170"/>
  </rcc>
  <rcc rId="3011" sId="1">
    <oc r="E128" t="inlineStr">
      <is>
        <t>AJAY</t>
      </is>
    </oc>
    <nc r="E128"/>
  </rcc>
  <rcc rId="3012" sId="1">
    <oc r="E254" t="inlineStr">
      <is>
        <t>AJAY</t>
      </is>
    </oc>
    <nc r="E254"/>
  </rcc>
  <rcc rId="3013" sId="1">
    <oc r="E129" t="inlineStr">
      <is>
        <t>AJAY</t>
      </is>
    </oc>
    <nc r="E129"/>
  </rcc>
  <rcc rId="3014" sId="1">
    <oc r="E204" t="inlineStr">
      <is>
        <t>AJAY</t>
      </is>
    </oc>
    <nc r="E204"/>
  </rcc>
  <rcc rId="3015" sId="1">
    <oc r="E272" t="inlineStr">
      <is>
        <t>AJAY</t>
      </is>
    </oc>
    <nc r="E272"/>
  </rcc>
  <rcc rId="3016" sId="1">
    <oc r="E273" t="inlineStr">
      <is>
        <t>AJAY</t>
      </is>
    </oc>
    <nc r="E273"/>
  </rcc>
  <rcc rId="3017" sId="1">
    <oc r="E255" t="inlineStr">
      <is>
        <t>AJAY</t>
      </is>
    </oc>
    <nc r="E255"/>
  </rcc>
  <rcc rId="3018" sId="1">
    <oc r="E85" t="inlineStr">
      <is>
        <t>Aish</t>
      </is>
    </oc>
    <nc r="E85"/>
  </rcc>
  <rcc rId="3019" sId="1">
    <oc r="E253" t="inlineStr">
      <is>
        <t>AJAY</t>
      </is>
    </oc>
    <nc r="E253"/>
  </rcc>
  <rcc rId="3020" sId="1">
    <oc r="E92" t="inlineStr">
      <is>
        <t>AJAY</t>
      </is>
    </oc>
    <nc r="E92"/>
  </rcc>
  <rcc rId="3021" sId="1">
    <oc r="E93" t="inlineStr">
      <is>
        <t>AJAY</t>
      </is>
    </oc>
    <nc r="E93"/>
  </rcc>
  <rcc rId="3022" sId="1">
    <oc r="E267" t="inlineStr">
      <is>
        <t>Aish</t>
      </is>
    </oc>
    <nc r="E267"/>
  </rcc>
  <rcc rId="3023" sId="1">
    <oc r="E73" t="inlineStr">
      <is>
        <t>Aish</t>
      </is>
    </oc>
    <nc r="E73"/>
  </rcc>
  <rcc rId="3024" sId="1">
    <oc r="E74" t="inlineStr">
      <is>
        <t>Aish</t>
      </is>
    </oc>
    <nc r="E74"/>
  </rcc>
  <rcc rId="3025" sId="1">
    <oc r="E80" t="inlineStr">
      <is>
        <t>Aish</t>
      </is>
    </oc>
    <nc r="E80"/>
  </rcc>
  <rcc rId="3026" sId="1">
    <oc r="E18" t="inlineStr">
      <is>
        <t>AJAY</t>
      </is>
    </oc>
    <nc r="E18"/>
  </rcc>
  <rcc rId="3027" sId="1">
    <oc r="E276" t="inlineStr">
      <is>
        <t>AJAY</t>
      </is>
    </oc>
    <nc r="E276"/>
  </rcc>
  <rcc rId="3028" sId="1">
    <oc r="E274" t="inlineStr">
      <is>
        <t>AJAY</t>
      </is>
    </oc>
    <nc r="E274"/>
  </rcc>
  <rcc rId="3029" sId="1">
    <oc r="E275" t="inlineStr">
      <is>
        <t>AJAY</t>
      </is>
    </oc>
    <nc r="E275"/>
  </rcc>
  <rcc rId="3030" sId="1">
    <oc r="E3" t="inlineStr">
      <is>
        <t>AJAY</t>
      </is>
    </oc>
    <nc r="E3"/>
  </rcc>
  <rcc rId="3031" sId="1">
    <oc r="E49" t="inlineStr">
      <is>
        <t>AJAY</t>
      </is>
    </oc>
    <nc r="E49"/>
  </rcc>
  <rcc rId="3032" sId="1">
    <oc r="E89" t="inlineStr">
      <is>
        <t>AJAY</t>
      </is>
    </oc>
    <nc r="E89"/>
  </rcc>
  <rcc rId="3033" sId="1">
    <oc r="E7" t="inlineStr">
      <is>
        <t>AJAY</t>
      </is>
    </oc>
    <nc r="E7"/>
  </rcc>
  <rcc rId="3034" sId="1">
    <oc r="E99" t="inlineStr">
      <is>
        <t>Aish</t>
      </is>
    </oc>
    <nc r="E99"/>
  </rcc>
  <rcc rId="3035" sId="1">
    <oc r="E28" t="inlineStr">
      <is>
        <t>AJAY</t>
      </is>
    </oc>
    <nc r="E28"/>
  </rcc>
  <rcc rId="3036" sId="1">
    <oc r="E152" t="inlineStr">
      <is>
        <t>AJAY</t>
      </is>
    </oc>
    <nc r="E152"/>
  </rcc>
  <rcc rId="3037" sId="1">
    <oc r="E30" t="inlineStr">
      <is>
        <t>AJAY</t>
      </is>
    </oc>
    <nc r="E30"/>
  </rcc>
  <rcc rId="3038" sId="1">
    <oc r="E35" t="inlineStr">
      <is>
        <t>AJAY</t>
      </is>
    </oc>
    <nc r="E35"/>
  </rcc>
  <rcc rId="3039" sId="1">
    <oc r="E31" t="inlineStr">
      <is>
        <t>Aish</t>
      </is>
    </oc>
    <nc r="E31"/>
  </rcc>
  <rcc rId="3040" sId="1">
    <oc r="E134" t="inlineStr">
      <is>
        <t>AJAY</t>
      </is>
    </oc>
    <nc r="E134"/>
  </rcc>
  <rcc rId="3041" sId="1">
    <oc r="E135" t="inlineStr">
      <is>
        <t>AJAY</t>
      </is>
    </oc>
    <nc r="E135"/>
  </rcc>
  <rcc rId="3042" sId="1">
    <oc r="E216" t="inlineStr">
      <is>
        <t>AJAY</t>
      </is>
    </oc>
    <nc r="E216"/>
  </rcc>
  <rcc rId="3043" sId="1">
    <oc r="E131" t="inlineStr">
      <is>
        <t>AJAY</t>
      </is>
    </oc>
    <nc r="E131"/>
  </rcc>
  <rcc rId="3044" sId="1">
    <oc r="E119" t="inlineStr">
      <is>
        <t>Aish</t>
      </is>
    </oc>
    <nc r="E119"/>
  </rcc>
  <rcc rId="3045" sId="1">
    <oc r="E137" t="inlineStr">
      <is>
        <t>Aish</t>
      </is>
    </oc>
    <nc r="E137"/>
  </rcc>
  <rcc rId="3046" sId="1">
    <oc r="E161" t="inlineStr">
      <is>
        <t>Aish</t>
      </is>
    </oc>
    <nc r="E161"/>
  </rcc>
  <rcc rId="3047" sId="1">
    <oc r="E226" t="inlineStr">
      <is>
        <t>Aish</t>
      </is>
    </oc>
    <nc r="E226"/>
  </rcc>
  <rcc rId="3048" sId="1">
    <oc r="E153" t="inlineStr">
      <is>
        <t>Aish</t>
      </is>
    </oc>
    <nc r="E153"/>
  </rcc>
  <rcc rId="3049" sId="1">
    <oc r="E154" t="inlineStr">
      <is>
        <t>Aish</t>
      </is>
    </oc>
    <nc r="E154"/>
  </rcc>
  <rcc rId="3050" sId="1">
    <oc r="E160" t="inlineStr">
      <is>
        <t>Aish</t>
      </is>
    </oc>
    <nc r="E160"/>
  </rcc>
  <rcc rId="3051" sId="1">
    <oc r="E50" t="inlineStr">
      <is>
        <t>aish</t>
      </is>
    </oc>
    <nc r="E50"/>
  </rcc>
  <rcc rId="3052" sId="1">
    <oc r="E212" t="inlineStr">
      <is>
        <t>Aish</t>
      </is>
    </oc>
    <nc r="E212"/>
  </rcc>
  <rcc rId="3053" sId="1">
    <oc r="E60" t="inlineStr">
      <is>
        <t>Aish</t>
      </is>
    </oc>
    <nc r="E60"/>
  </rcc>
  <rcc rId="3054" sId="1">
    <oc r="E58" t="inlineStr">
      <is>
        <t>Aish</t>
      </is>
    </oc>
    <nc r="E58"/>
  </rcc>
  <rcc rId="3055" sId="1">
    <oc r="E172" t="inlineStr">
      <is>
        <t>Aish</t>
      </is>
    </oc>
    <nc r="E172"/>
  </rcc>
  <rcc rId="3056" sId="1">
    <oc r="E215" t="inlineStr">
      <is>
        <t>Aish</t>
      </is>
    </oc>
    <nc r="E215"/>
  </rcc>
  <rcc rId="3057" sId="1">
    <oc r="E75" t="inlineStr">
      <is>
        <t>Aish</t>
      </is>
    </oc>
    <nc r="E75"/>
  </rcc>
  <rcc rId="3058" sId="1">
    <oc r="E53" t="inlineStr">
      <is>
        <t>AJAY</t>
      </is>
    </oc>
    <nc r="E53"/>
  </rcc>
  <rcc rId="3059" sId="1">
    <oc r="E188" t="inlineStr">
      <is>
        <t>Aish</t>
      </is>
    </oc>
    <nc r="E188"/>
  </rcc>
  <rcc rId="3060" sId="1">
    <oc r="E191" t="inlineStr">
      <is>
        <t>Aish</t>
      </is>
    </oc>
    <nc r="E191"/>
  </rcc>
  <rcc rId="3061" sId="1">
    <oc r="E257" t="inlineStr">
      <is>
        <t>AJAY</t>
      </is>
    </oc>
    <nc r="E257"/>
  </rcc>
  <rcc rId="3062" sId="1">
    <oc r="E201" t="inlineStr">
      <is>
        <t>Aish</t>
      </is>
    </oc>
    <nc r="E201"/>
  </rcc>
  <rcc rId="3063" sId="1">
    <oc r="E26" t="inlineStr">
      <is>
        <t>Aish</t>
      </is>
    </oc>
    <nc r="E26"/>
  </rcc>
  <rcc rId="3064" sId="1">
    <oc r="E25" t="inlineStr">
      <is>
        <t>Aish</t>
      </is>
    </oc>
    <nc r="E25"/>
  </rcc>
  <rcc rId="3065" sId="1">
    <oc r="E245" t="inlineStr">
      <is>
        <t>AJAY</t>
      </is>
    </oc>
    <nc r="E245"/>
  </rcc>
  <rcc rId="3066" sId="1">
    <oc r="E238" t="inlineStr">
      <is>
        <t>Aish</t>
      </is>
    </oc>
    <nc r="E238"/>
  </rcc>
  <rcc rId="3067" sId="1">
    <oc r="E133" t="inlineStr">
      <is>
        <t>Aish</t>
      </is>
    </oc>
    <nc r="E133"/>
  </rcc>
  <rcc rId="3068" sId="1">
    <oc r="E132" t="inlineStr">
      <is>
        <t>Aish</t>
      </is>
    </oc>
    <nc r="E132"/>
  </rcc>
  <rcc rId="3069" sId="1">
    <oc r="E231" t="inlineStr">
      <is>
        <t>Aish</t>
      </is>
    </oc>
    <nc r="E231"/>
  </rcc>
  <rcc rId="3070" sId="1">
    <oc r="E232" t="inlineStr">
      <is>
        <t>Aish</t>
      </is>
    </oc>
    <nc r="E232"/>
  </rcc>
  <rcc rId="3071" sId="1">
    <oc r="E233" t="inlineStr">
      <is>
        <t>Aish</t>
      </is>
    </oc>
    <nc r="E233"/>
  </rcc>
  <rcc rId="3072" sId="1">
    <oc r="E234" t="inlineStr">
      <is>
        <t>Aish</t>
      </is>
    </oc>
    <nc r="E234"/>
  </rcc>
  <rcc rId="3073" sId="1">
    <oc r="E235" t="inlineStr">
      <is>
        <t>Aish</t>
      </is>
    </oc>
    <nc r="E235"/>
  </rcc>
  <rcc rId="3074" sId="1">
    <oc r="E236" t="inlineStr">
      <is>
        <t>Aish</t>
      </is>
    </oc>
    <nc r="E236"/>
  </rcc>
  <rcc rId="3075" sId="1">
    <oc r="E237" t="inlineStr">
      <is>
        <t>Aish</t>
      </is>
    </oc>
    <nc r="E237"/>
  </rcc>
  <rcc rId="3076" sId="1">
    <oc r="E242" t="inlineStr">
      <is>
        <t>AJAY</t>
      </is>
    </oc>
    <nc r="E242"/>
  </rcc>
  <rcc rId="3077" sId="1">
    <oc r="E122" t="inlineStr">
      <is>
        <t>AJAY</t>
      </is>
    </oc>
    <nc r="E122"/>
  </rcc>
  <rcc rId="3078" sId="1">
    <oc r="E121" t="inlineStr">
      <is>
        <t>AJAY</t>
      </is>
    </oc>
    <nc r="E121"/>
  </rcc>
  <rcc rId="3079" sId="1">
    <oc r="E120" t="inlineStr">
      <is>
        <t>AJAY</t>
      </is>
    </oc>
    <nc r="E120"/>
  </rcc>
  <rcc rId="3080" sId="1">
    <oc r="E269" t="inlineStr">
      <is>
        <t>Aish</t>
      </is>
    </oc>
    <nc r="E269"/>
  </rcc>
  <rcc rId="3081" sId="1">
    <oc r="E196" t="inlineStr">
      <is>
        <t>Aish</t>
      </is>
    </oc>
    <nc r="E196"/>
  </rcc>
  <rcc rId="3082" sId="1">
    <oc r="E39" t="inlineStr">
      <is>
        <t>Aish</t>
      </is>
    </oc>
    <nc r="E39"/>
  </rcc>
  <rcc rId="3083" sId="1">
    <oc r="E1" t="inlineStr">
      <is>
        <t>Locked By</t>
      </is>
    </oc>
    <nc r="E1" t="inlineStr">
      <is>
        <t>Locked by</t>
      </is>
    </nc>
  </rcc>
  <rcc rId="3084" sId="1">
    <nc r="C51" t="inlineStr">
      <is>
        <t>Blocked</t>
      </is>
    </nc>
  </rcc>
  <rcc rId="3085" sId="1">
    <nc r="C52" t="inlineStr">
      <is>
        <t>Blocked</t>
      </is>
    </nc>
  </rcc>
  <rcc rId="3086" sId="1">
    <nc r="C73" t="inlineStr">
      <is>
        <t>Passed</t>
      </is>
    </nc>
  </rcc>
  <rcc rId="3087" sId="1">
    <nc r="C74" t="inlineStr">
      <is>
        <t>Passed</t>
      </is>
    </nc>
  </rcc>
  <rcc rId="3088" sId="1">
    <nc r="C231" t="inlineStr">
      <is>
        <t>Passed</t>
      </is>
    </nc>
  </rcc>
  <rcc rId="3089" sId="1">
    <nc r="C232" t="inlineStr">
      <is>
        <t>Passed</t>
      </is>
    </nc>
  </rcc>
  <rcc rId="3090" sId="1">
    <nc r="C233" t="inlineStr">
      <is>
        <t>Passed</t>
      </is>
    </nc>
  </rcc>
  <rcc rId="3091" sId="1">
    <nc r="C234" t="inlineStr">
      <is>
        <t>Passed</t>
      </is>
    </nc>
  </rcc>
  <rcc rId="3092" sId="1">
    <nc r="C235" t="inlineStr">
      <is>
        <t>Passed</t>
      </is>
    </nc>
  </rcc>
  <rcc rId="3093" sId="1">
    <nc r="C236" t="inlineStr">
      <is>
        <t>Passed</t>
      </is>
    </nc>
  </rcc>
  <rcc rId="3094" sId="1">
    <nc r="C237" t="inlineStr">
      <is>
        <t>Passed</t>
      </is>
    </nc>
  </rcc>
  <rcc rId="3095" sId="1">
    <nc r="C201" t="inlineStr">
      <is>
        <t>Passed</t>
      </is>
    </nc>
  </rcc>
  <rcc rId="3096" sId="1">
    <nc r="C191" t="inlineStr">
      <is>
        <t>Passed</t>
      </is>
    </nc>
  </rcc>
  <rcc rId="3097" sId="1">
    <nc r="C188" t="inlineStr">
      <is>
        <t>Passed</t>
      </is>
    </nc>
  </rcc>
  <rcc rId="3098" sId="1">
    <nc r="C154" t="inlineStr">
      <is>
        <t>Passed</t>
      </is>
    </nc>
  </rcc>
  <rcc rId="3099" sId="1">
    <nc r="C153" t="inlineStr">
      <is>
        <t>Passed</t>
      </is>
    </nc>
  </rcc>
  <rcc rId="3100" sId="1">
    <nc r="C137" t="inlineStr">
      <is>
        <t>Passed</t>
      </is>
    </nc>
  </rcc>
  <rcc rId="3101" sId="1">
    <nc r="C119" t="inlineStr">
      <is>
        <t>Passed</t>
      </is>
    </nc>
  </rcc>
  <rcc rId="3102" sId="1">
    <nc r="C99" t="inlineStr">
      <is>
        <t>Passed</t>
      </is>
    </nc>
  </rcc>
  <rcc rId="3103" sId="1">
    <nc r="C80" t="inlineStr">
      <is>
        <t>Passed</t>
      </is>
    </nc>
  </rcc>
  <rcc rId="3104" sId="1">
    <nc r="C42" t="inlineStr">
      <is>
        <t>Passed</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73" sId="1">
    <oc r="D39" t="inlineStr">
      <is>
        <t>Verified with TBT SSD</t>
      </is>
    </oc>
    <nc r="D39"/>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74" sId="1">
    <oc r="E194" t="inlineStr">
      <is>
        <t>Aish</t>
      </is>
    </oc>
    <nc r="E194"/>
  </rcc>
  <rcc rId="3675" sId="1">
    <oc r="E195" t="inlineStr">
      <is>
        <t>Aish</t>
      </is>
    </oc>
    <nc r="E195"/>
  </rcc>
  <rcc rId="3676" sId="1">
    <oc r="E146" t="inlineStr">
      <is>
        <t>Aish</t>
      </is>
    </oc>
    <nc r="E146"/>
  </rcc>
  <rcc rId="3677" sId="1">
    <oc r="E243" t="inlineStr">
      <is>
        <t>Aish</t>
      </is>
    </oc>
    <nc r="E243"/>
  </rcc>
  <rcc rId="3678" sId="1">
    <oc r="E69" t="inlineStr">
      <is>
        <t>Aish</t>
      </is>
    </oc>
    <nc r="E69"/>
  </rcc>
  <rcc rId="3679" sId="1">
    <oc r="E32" t="inlineStr">
      <is>
        <t>Aish</t>
      </is>
    </oc>
    <nc r="E32"/>
  </rcc>
  <rcc rId="3680" sId="1">
    <oc r="E33" t="inlineStr">
      <is>
        <t>Aish</t>
      </is>
    </oc>
    <nc r="E33"/>
  </rcc>
  <rcc rId="3681" sId="1">
    <oc r="E34" t="inlineStr">
      <is>
        <t>Aish</t>
      </is>
    </oc>
    <nc r="E34"/>
  </rcc>
  <rcc rId="3682" sId="1">
    <oc r="E73" t="inlineStr">
      <is>
        <t>Aish</t>
      </is>
    </oc>
    <nc r="E73"/>
  </rcc>
  <rcc rId="3683" sId="1">
    <oc r="E74" t="inlineStr">
      <is>
        <t>Aish</t>
      </is>
    </oc>
    <nc r="E74"/>
  </rcc>
  <rcc rId="3684" sId="1">
    <oc r="E80" t="inlineStr">
      <is>
        <t>Aish</t>
      </is>
    </oc>
    <nc r="E80"/>
  </rcc>
  <rcc rId="3685" sId="1">
    <oc r="E99" t="inlineStr">
      <is>
        <t>Aish</t>
      </is>
    </oc>
    <nc r="E99"/>
  </rcc>
  <rcc rId="3686" sId="1">
    <oc r="E119" t="inlineStr">
      <is>
        <t>Aish</t>
      </is>
    </oc>
    <nc r="E119"/>
  </rcc>
  <rcc rId="3687" sId="1">
    <oc r="E137" t="inlineStr">
      <is>
        <t>Aish</t>
      </is>
    </oc>
    <nc r="E137"/>
  </rcc>
  <rcc rId="3688" sId="1">
    <oc r="E153" t="inlineStr">
      <is>
        <t>Aish</t>
      </is>
    </oc>
    <nc r="E153"/>
  </rcc>
  <rcc rId="3689" sId="1">
    <oc r="E154" t="inlineStr">
      <is>
        <t>Aish</t>
      </is>
    </oc>
    <nc r="E154"/>
  </rcc>
  <rcc rId="3690" sId="1">
    <oc r="E188" t="inlineStr">
      <is>
        <t>Aish</t>
      </is>
    </oc>
    <nc r="E188"/>
  </rcc>
  <rcc rId="3691" sId="1">
    <oc r="E191" t="inlineStr">
      <is>
        <t>Aish</t>
      </is>
    </oc>
    <nc r="E191"/>
  </rcc>
  <rcc rId="3692" sId="1">
    <oc r="E201" t="inlineStr">
      <is>
        <t>Aish</t>
      </is>
    </oc>
    <nc r="E201"/>
  </rcc>
  <rcc rId="3693" sId="1">
    <oc r="E231" t="inlineStr">
      <is>
        <t>Aish</t>
      </is>
    </oc>
    <nc r="E231"/>
  </rcc>
  <rcc rId="3694" sId="1">
    <oc r="E232" t="inlineStr">
      <is>
        <t>Aish</t>
      </is>
    </oc>
    <nc r="E232"/>
  </rcc>
  <rcc rId="3695" sId="1">
    <oc r="E233" t="inlineStr">
      <is>
        <t>Aish</t>
      </is>
    </oc>
    <nc r="E233"/>
  </rcc>
  <rcc rId="3696" sId="1">
    <oc r="E234" t="inlineStr">
      <is>
        <t>Aish</t>
      </is>
    </oc>
    <nc r="E234"/>
  </rcc>
  <rcc rId="3697" sId="1">
    <oc r="E235" t="inlineStr">
      <is>
        <t>Aish</t>
      </is>
    </oc>
    <nc r="E235"/>
  </rcc>
  <rcc rId="3698" sId="1">
    <oc r="E236" t="inlineStr">
      <is>
        <t>Aish</t>
      </is>
    </oc>
    <nc r="E236"/>
  </rcc>
  <rcc rId="3699" sId="1">
    <oc r="E237" t="inlineStr">
      <is>
        <t>Aish</t>
      </is>
    </oc>
    <nc r="E237"/>
  </rcc>
  <rcc rId="3700" sId="1">
    <oc r="E79" t="inlineStr">
      <is>
        <t>Venkateswara</t>
      </is>
    </oc>
    <nc r="E79"/>
  </rcc>
  <rcc rId="3701" sId="1">
    <oc r="E241" t="inlineStr">
      <is>
        <t>Venkateswara</t>
      </is>
    </oc>
    <nc r="E241"/>
  </rcc>
  <rcc rId="3702" sId="1">
    <oc r="E202" t="inlineStr">
      <is>
        <t>Venkateswara</t>
      </is>
    </oc>
    <nc r="E202"/>
  </rcc>
  <rcc rId="3703" sId="1">
    <oc r="E40" t="inlineStr">
      <is>
        <t>Venkateswara</t>
      </is>
    </oc>
    <nc r="E40"/>
  </rcc>
  <rcc rId="3704" sId="1">
    <oc r="E100" t="inlineStr">
      <is>
        <t>Venkateswara</t>
      </is>
    </oc>
    <nc r="E100"/>
  </rcc>
  <rcc rId="3705" sId="1">
    <oc r="E101" t="inlineStr">
      <is>
        <t>Venkateswara</t>
      </is>
    </oc>
    <nc r="E101"/>
  </rcc>
  <rcc rId="3706" sId="1">
    <oc r="E102" t="inlineStr">
      <is>
        <t>Venkateswara</t>
      </is>
    </oc>
    <nc r="E102"/>
  </rcc>
  <rcc rId="3707" sId="1">
    <oc r="E1" t="inlineStr">
      <is>
        <t>Locked by</t>
      </is>
    </oc>
    <nc r="E1" t="inlineStr">
      <is>
        <t>verfied by</t>
      </is>
    </nc>
  </rc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09" sId="1">
    <nc r="C200" t="inlineStr">
      <is>
        <t>Passed</t>
      </is>
    </nc>
  </rcc>
  <rcc rId="3710" sId="1">
    <nc r="C253" t="inlineStr">
      <is>
        <t>Passed</t>
      </is>
    </nc>
  </rcc>
  <rcc rId="3711" sId="1">
    <nc r="C89" t="inlineStr">
      <is>
        <t>Passed</t>
      </is>
    </nc>
  </rcc>
  <rcc rId="3712" sId="1">
    <nc r="C7" t="inlineStr">
      <is>
        <t>Passed</t>
      </is>
    </nc>
  </rcc>
  <rcc rId="3713" sId="1">
    <nc r="C8" t="inlineStr">
      <is>
        <t>Passed</t>
      </is>
    </nc>
  </rcc>
  <rcc rId="3714" sId="1">
    <nc r="C164" t="inlineStr">
      <is>
        <t>Passed</t>
      </is>
    </nc>
  </rcc>
  <rcc rId="3715" sId="1">
    <nc r="C156" t="inlineStr">
      <is>
        <t>Passed</t>
      </is>
    </nc>
  </rcc>
  <rcc rId="3716" sId="1">
    <nc r="C158" t="inlineStr">
      <is>
        <t>Passed</t>
      </is>
    </nc>
  </rcc>
  <rcc rId="3717" sId="1">
    <nc r="C192" t="inlineStr">
      <is>
        <t>Passed</t>
      </is>
    </nc>
  </rcc>
  <rcc rId="3718" sId="1">
    <nc r="C230" t="inlineStr">
      <is>
        <t>Passed</t>
      </is>
    </nc>
  </rcc>
  <rcc rId="3719" sId="1">
    <nc r="C16" t="inlineStr">
      <is>
        <t>Passed</t>
      </is>
    </nc>
  </rcc>
  <rcc rId="3720" sId="1">
    <nc r="C12" t="inlineStr">
      <is>
        <t>Passed</t>
      </is>
    </nc>
  </rcc>
  <rcc rId="3721" sId="1">
    <nc r="C23" t="inlineStr">
      <is>
        <t>Passed</t>
      </is>
    </nc>
  </rcc>
  <rcc rId="3722" sId="1">
    <nc r="C6" t="inlineStr">
      <is>
        <t>Passed</t>
      </is>
    </nc>
  </rcc>
  <rcc rId="3723" sId="1">
    <nc r="C14" t="inlineStr">
      <is>
        <t>Passed</t>
      </is>
    </nc>
  </rcc>
  <rcc rId="3724" sId="1">
    <nc r="C136" t="inlineStr">
      <is>
        <t>Passed</t>
      </is>
    </nc>
  </rcc>
  <rcc rId="3725" sId="1">
    <nc r="C221" t="inlineStr">
      <is>
        <t>Passed</t>
      </is>
    </nc>
  </rcc>
  <rcc rId="3726" sId="1">
    <nc r="C151" t="inlineStr">
      <is>
        <t>Passed</t>
      </is>
    </nc>
  </rcc>
  <rcc rId="3727" sId="1">
    <nc r="C150" t="inlineStr">
      <is>
        <t>Passed</t>
      </is>
    </nc>
  </rcc>
  <rcc rId="3728" sId="1">
    <nc r="C54" t="inlineStr">
      <is>
        <t>Passed</t>
      </is>
    </nc>
  </rcc>
  <rcc rId="3729" sId="1">
    <nc r="C121" t="inlineStr">
      <is>
        <t>Passed</t>
      </is>
    </nc>
  </rcc>
  <rcc rId="3730" sId="1">
    <nc r="C120" t="inlineStr">
      <is>
        <t>Passed</t>
      </is>
    </nc>
  </rcc>
  <rcc rId="3731" sId="1">
    <nc r="C122" t="inlineStr">
      <is>
        <t>Passed</t>
      </is>
    </nc>
  </rcc>
  <rcc rId="3732" sId="1">
    <nc r="C165" t="inlineStr">
      <is>
        <t>Passed</t>
      </is>
    </nc>
  </rcc>
  <rcc rId="3733" sId="1">
    <nc r="C157" t="inlineStr">
      <is>
        <t>Passed</t>
      </is>
    </nc>
  </rcc>
  <rcc rId="3734" sId="1">
    <nc r="C159" t="inlineStr">
      <is>
        <t>Passed</t>
      </is>
    </nc>
  </rcc>
  <rcc rId="3735" sId="1">
    <nc r="C166" t="inlineStr">
      <is>
        <t>Passed</t>
      </is>
    </nc>
  </rcc>
  <rcc rId="3736" sId="1">
    <nc r="C132" t="inlineStr">
      <is>
        <t>Passed</t>
      </is>
    </nc>
  </rcc>
  <rcc rId="3737" sId="1">
    <nc r="C238" t="inlineStr">
      <is>
        <t>Passed</t>
      </is>
    </nc>
  </rcc>
  <rcc rId="3738" sId="1">
    <nc r="C167" t="inlineStr">
      <is>
        <t>Passed</t>
      </is>
    </nc>
  </rcc>
  <rcc rId="3739" sId="1">
    <nc r="C205" t="inlineStr">
      <is>
        <t>Passed</t>
      </is>
    </nc>
  </rcc>
  <rcc rId="3740" sId="1">
    <nc r="C133" t="inlineStr">
      <is>
        <t>Passed</t>
      </is>
    </nc>
  </rcc>
  <rcc rId="3741" sId="1">
    <nc r="C228" t="inlineStr">
      <is>
        <t>Passed</t>
      </is>
    </nc>
  </rcc>
  <rcc rId="3742" sId="1">
    <nc r="C203" t="inlineStr">
      <is>
        <t>Passed</t>
      </is>
    </nc>
  </rcc>
  <rcc rId="3743" sId="1">
    <nc r="C215" t="inlineStr">
      <is>
        <t>Passed</t>
      </is>
    </nc>
  </rcc>
  <rcc rId="3744" sId="1">
    <nc r="C75" t="inlineStr">
      <is>
        <t>Passed</t>
      </is>
    </nc>
  </rcc>
  <rcc rId="3745" sId="1">
    <nc r="C82" t="inlineStr">
      <is>
        <t>Passed</t>
      </is>
    </nc>
  </rcc>
  <rcc rId="3746" sId="1">
    <nc r="C222" t="inlineStr">
      <is>
        <t>Passed</t>
      </is>
    </nc>
  </rcc>
  <rcc rId="3747" sId="1">
    <nc r="C196" t="inlineStr">
      <is>
        <t>Passed</t>
      </is>
    </nc>
  </rcc>
  <rcc rId="3748" sId="1">
    <nc r="C39" t="inlineStr">
      <is>
        <t>Passed</t>
      </is>
    </nc>
  </rcc>
  <rcc rId="3749" sId="1">
    <nc r="C244" t="inlineStr">
      <is>
        <t>Passed</t>
      </is>
    </nc>
  </rcc>
  <rcc rId="3750" sId="1">
    <nc r="C134" t="inlineStr">
      <is>
        <t>Passed</t>
      </is>
    </nc>
  </rcc>
  <rcc rId="3751" sId="1">
    <nc r="C135" t="inlineStr">
      <is>
        <t>passed</t>
      </is>
    </nc>
  </rcc>
  <rcc rId="3752" sId="1">
    <nc r="C131" t="inlineStr">
      <is>
        <t>passed</t>
      </is>
    </nc>
  </rcc>
  <rcc rId="3753" sId="1">
    <nc r="C148" t="inlineStr">
      <is>
        <t>Passed</t>
      </is>
    </nc>
  </rcc>
  <rcc rId="3754" sId="1">
    <nc r="C149" t="inlineStr">
      <is>
        <t>Passed</t>
      </is>
    </nc>
  </rcc>
  <rcc rId="3755" sId="1">
    <nc r="C223" t="inlineStr">
      <is>
        <t>Passed</t>
      </is>
    </nc>
  </rcc>
  <rcc rId="3756" sId="1">
    <nc r="D223" t="inlineStr">
      <is>
        <t>pi</t>
      </is>
    </nc>
  </rcc>
  <rcc rId="3757" sId="1">
    <nc r="C242" t="inlineStr">
      <is>
        <t>Passed</t>
      </is>
    </nc>
  </rcc>
  <rcc rId="3758" sId="1">
    <nc r="E242" t="inlineStr">
      <is>
        <t>roshni</t>
      </is>
    </nc>
  </rcc>
  <rcc rId="3759" sId="1">
    <nc r="E221" t="inlineStr">
      <is>
        <t>roshni</t>
      </is>
    </nc>
  </rcc>
  <rfmt sheetId="1" sqref="E221">
    <dxf>
      <alignment horizontal="general" vertical="bottom" textRotation="0" wrapText="0" indent="0" justifyLastLine="0" shrinkToFit="0" readingOrder="0"/>
      <border diagonalUp="0" diagonalDown="0" outline="0">
        <left/>
        <right/>
        <top/>
        <bottom/>
      </border>
    </dxf>
  </rfmt>
  <rcc rId="3760" sId="1">
    <nc r="E254" t="inlineStr">
      <is>
        <t>roshni</t>
      </is>
    </nc>
  </rcc>
  <rcc rId="3761" sId="1">
    <oc r="E73" t="inlineStr">
      <is>
        <t>Aish</t>
      </is>
    </oc>
    <nc r="E73" t="inlineStr">
      <is>
        <t>roshni</t>
      </is>
    </nc>
  </rcc>
  <rcft rId="3682" sheetId="1"/>
  <rcc rId="3762" sId="1">
    <oc r="E74" t="inlineStr">
      <is>
        <t>Aish</t>
      </is>
    </oc>
    <nc r="E74" t="inlineStr">
      <is>
        <t>roshni</t>
      </is>
    </nc>
  </rcc>
  <rcft rId="3683" sheetId="1"/>
  <rcc rId="3763" sId="1">
    <nc r="E89" t="inlineStr">
      <is>
        <t>roshni</t>
      </is>
    </nc>
  </rcc>
  <rfmt sheetId="1" sqref="E89">
    <dxf>
      <alignment horizontal="general" vertical="bottom" textRotation="0" wrapText="0" indent="0" justifyLastLine="0" shrinkToFit="0" readingOrder="0"/>
    </dxf>
  </rfmt>
  <rcc rId="3764" sId="1">
    <nc r="E14" t="inlineStr">
      <is>
        <t>roshni</t>
      </is>
    </nc>
  </rcc>
  <rcc rId="3765" sId="1">
    <nc r="E230" t="inlineStr">
      <is>
        <t>roshni</t>
      </is>
    </nc>
  </rcc>
  <rfmt sheetId="1" sqref="E230">
    <dxf>
      <alignment horizontal="general" vertical="bottom" textRotation="0" wrapText="0" indent="0" justifyLastLine="0" shrinkToFit="0" readingOrder="0"/>
    </dxf>
  </rfmt>
  <rcc rId="3766" sId="1">
    <nc r="E192" t="inlineStr">
      <is>
        <t>roshni</t>
      </is>
    </nc>
  </rcc>
  <rfmt sheetId="1" sqref="E192">
    <dxf>
      <alignment horizontal="general" vertical="bottom" textRotation="0" wrapText="0" indent="0" justifyLastLine="0" shrinkToFit="0" readingOrder="0"/>
    </dxf>
  </rfmt>
  <rcc rId="3767" sId="1">
    <nc r="E203" t="inlineStr">
      <is>
        <t>roshni</t>
      </is>
    </nc>
  </rcc>
  <rcc rId="3768" sId="1">
    <nc r="E244" t="inlineStr">
      <is>
        <t>roshni</t>
      </is>
    </nc>
  </rcc>
  <rfmt sheetId="1" sqref="E244">
    <dxf>
      <alignment horizontal="general" vertical="bottom" textRotation="0" wrapText="0" indent="0" justifyLastLine="0" shrinkToFit="0" readingOrder="0"/>
    </dxf>
  </rfmt>
  <rcc rId="3769" sId="1">
    <nc r="E148" t="inlineStr">
      <is>
        <t>roshni</t>
      </is>
    </nc>
  </rcc>
  <rfmt sheetId="1" sqref="E148">
    <dxf>
      <alignment horizontal="general" vertical="bottom" textRotation="0" wrapText="0" indent="0" justifyLastLine="0" shrinkToFit="0" readingOrder="0"/>
    </dxf>
  </rfmt>
  <rcc rId="3770" sId="1">
    <nc r="C274" t="inlineStr">
      <is>
        <t>Passed</t>
      </is>
    </nc>
  </rcc>
  <rcc rId="3771" sId="1">
    <nc r="C276" t="inlineStr">
      <is>
        <t>Passed</t>
      </is>
    </nc>
  </rcc>
  <rcc rId="3772" sId="1">
    <nc r="C275" t="inlineStr">
      <is>
        <t>Passed</t>
      </is>
    </nc>
  </rcc>
  <rcc rId="3773" sId="1">
    <nc r="C117" t="inlineStr">
      <is>
        <t>passed</t>
      </is>
    </nc>
  </rcc>
  <rcc rId="3774" sId="1">
    <nc r="C25" t="inlineStr">
      <is>
        <t>Passed</t>
      </is>
    </nc>
  </rcc>
  <rcc rId="3775" sId="1">
    <nc r="C26" t="inlineStr">
      <is>
        <t>Passed</t>
      </is>
    </nc>
  </rcc>
  <rcc rId="3776" sId="1">
    <nc r="C27" t="inlineStr">
      <is>
        <t>Passed</t>
      </is>
    </nc>
  </rcc>
  <rcc rId="3777" sId="1">
    <nc r="C129" t="inlineStr">
      <is>
        <t>Passed</t>
      </is>
    </nc>
  </rcc>
  <rcc rId="3778" sId="1">
    <nc r="C128" t="inlineStr">
      <is>
        <t>Passed</t>
      </is>
    </nc>
  </rcc>
  <rcc rId="3779" sId="1">
    <nc r="C169" t="inlineStr">
      <is>
        <t>Passed</t>
      </is>
    </nc>
  </rcc>
  <rcc rId="3780" sId="1">
    <nc r="C170" t="inlineStr">
      <is>
        <t>Passed</t>
      </is>
    </nc>
  </rcc>
  <rcc rId="3781" sId="1">
    <nc r="C31" t="inlineStr">
      <is>
        <t>Passed</t>
      </is>
    </nc>
  </rcc>
  <rcc rId="3782" sId="1">
    <nc r="C266" t="inlineStr">
      <is>
        <t>Passed</t>
      </is>
    </nc>
  </rcc>
  <rcc rId="3783" sId="1">
    <nc r="C94" t="inlineStr">
      <is>
        <t>Passed</t>
      </is>
    </nc>
  </rcc>
  <rcc rId="3784" sId="1">
    <nc r="C28" t="inlineStr">
      <is>
        <t>passed</t>
      </is>
    </nc>
  </rcc>
  <rcc rId="3785" sId="1">
    <nc r="C44" t="inlineStr">
      <is>
        <t>Passed</t>
      </is>
    </nc>
  </rcc>
  <rcc rId="3786" sId="1">
    <nc r="C172" t="inlineStr">
      <is>
        <t>Passed</t>
      </is>
    </nc>
  </rcc>
  <rcc rId="3787" sId="1">
    <nc r="C109" t="inlineStr">
      <is>
        <t>Passed</t>
      </is>
    </nc>
  </rcc>
  <rcc rId="3788" sId="1">
    <nc r="C264" t="inlineStr">
      <is>
        <t>o</t>
      </is>
    </nc>
  </rcc>
  <rcc rId="3789" sId="1">
    <nc r="C204" t="inlineStr">
      <is>
        <t>Passed</t>
      </is>
    </nc>
  </rcc>
  <rcc rId="3790" sId="1">
    <nc r="C197" t="inlineStr">
      <is>
        <t>Passed</t>
      </is>
    </nc>
  </rcc>
  <rcc rId="3791" sId="1">
    <nc r="C224" t="inlineStr">
      <is>
        <t>Passed</t>
      </is>
    </nc>
  </rcc>
  <rcc rId="3792" sId="1">
    <nc r="C246" t="inlineStr">
      <is>
        <t>Passed</t>
      </is>
    </nc>
  </rcc>
  <rcc rId="3793" sId="1">
    <nc r="C47" t="inlineStr">
      <is>
        <t>Passed</t>
      </is>
    </nc>
  </rcc>
  <rcc rId="3794" sId="1">
    <nc r="C58" t="inlineStr">
      <is>
        <t>Passed</t>
      </is>
    </nc>
  </rcc>
  <rcc rId="3795" sId="1">
    <nc r="C60" t="inlineStr">
      <is>
        <t>Passed</t>
      </is>
    </nc>
  </rcc>
  <rcc rId="3796" sId="1">
    <nc r="C212" t="inlineStr">
      <is>
        <t>Passed</t>
      </is>
    </nc>
  </rcc>
  <rcc rId="3797" sId="1">
    <nc r="C11" t="inlineStr">
      <is>
        <t>Passed</t>
      </is>
    </nc>
  </rcc>
  <rcc rId="3798" sId="1">
    <nc r="C168" t="inlineStr">
      <is>
        <t>Passed</t>
      </is>
    </nc>
  </rcc>
  <rcc rId="3799" sId="1">
    <nc r="C239" t="inlineStr">
      <is>
        <t>Passed</t>
      </is>
    </nc>
  </rcc>
  <rcc rId="3800" sId="1">
    <nc r="C249" t="inlineStr">
      <is>
        <t>Passed</t>
      </is>
    </nc>
  </rcc>
  <rcc rId="3801" sId="1">
    <oc r="C34" t="inlineStr">
      <is>
        <t>Passed</t>
      </is>
    </oc>
    <nc r="C34"/>
  </rcc>
  <rcc rId="3802" sId="1">
    <oc r="C286" t="inlineStr">
      <is>
        <t>Passed</t>
      </is>
    </oc>
    <nc r="C286"/>
  </rcc>
  <rcc rId="3803" sId="1">
    <oc r="C177" t="inlineStr">
      <is>
        <t>Passed</t>
      </is>
    </oc>
    <nc r="C177"/>
  </rcc>
  <rcc rId="3804" sId="1">
    <oc r="C97" t="inlineStr">
      <is>
        <t>Passed</t>
      </is>
    </oc>
    <nc r="C97"/>
  </rcc>
  <rcc rId="3805" sId="1">
    <oc r="C180" t="inlineStr">
      <is>
        <t>Passed</t>
      </is>
    </oc>
    <nc r="C180"/>
  </rcc>
  <rcc rId="3806" sId="1">
    <oc r="C183" t="inlineStr">
      <is>
        <t>Passed</t>
      </is>
    </oc>
    <nc r="C183"/>
  </rcc>
  <rcc rId="3807" sId="1">
    <oc r="C63" t="inlineStr">
      <is>
        <t>Passed</t>
      </is>
    </oc>
    <nc r="C63"/>
  </rcc>
  <rcc rId="3808" sId="1">
    <oc r="C176" t="inlineStr">
      <is>
        <t>Passed</t>
      </is>
    </oc>
    <nc r="C176"/>
  </rcc>
  <rcc rId="3809" sId="1">
    <oc r="C71" t="inlineStr">
      <is>
        <t>Passed</t>
      </is>
    </oc>
    <nc r="C71"/>
  </rcc>
  <rcc rId="3810" sId="1">
    <oc r="C81" t="inlineStr">
      <is>
        <t>Passed</t>
      </is>
    </oc>
    <nc r="C81"/>
  </rcc>
  <rcc rId="3811" sId="1">
    <oc r="C72" t="inlineStr">
      <is>
        <t>Passed</t>
      </is>
    </oc>
    <nc r="C72"/>
  </rcc>
  <rcc rId="3812" sId="1">
    <oc r="C174" t="inlineStr">
      <is>
        <t>Passed</t>
      </is>
    </oc>
    <nc r="C174"/>
  </rcc>
  <rcc rId="3813" sId="1">
    <oc r="C186" t="inlineStr">
      <is>
        <t>Passed</t>
      </is>
    </oc>
    <nc r="C186"/>
  </rcc>
  <rdn rId="0" localSheetId="1" customView="1" name="Z_CDE23880_CA62_4A12_AD22_AC8783BE719F_.wvu.FilterData" hidden="1" oldHidden="1">
    <formula>'ADL_M_LP5_CONS_BAT (1)'!$A$1:$AO$286</formula>
  </rdn>
  <rcv guid="{CDE23880-CA62-4A12-AD22-AC8783BE719F}"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5" sId="1">
    <oc r="C44" t="inlineStr">
      <is>
        <t>Passed</t>
      </is>
    </oc>
    <nc r="C44"/>
  </rcc>
  <rcc rId="3816" sId="1">
    <oc r="C168" t="inlineStr">
      <is>
        <t>Passed</t>
      </is>
    </oc>
    <nc r="C168"/>
  </rcc>
  <rcc rId="3817" sId="1">
    <oc r="C230" t="inlineStr">
      <is>
        <t>Passed</t>
      </is>
    </oc>
    <nc r="C230"/>
  </rcc>
  <rcc rId="3818" sId="1">
    <oc r="C14" t="inlineStr">
      <is>
        <t>Passed</t>
      </is>
    </oc>
    <nc r="C14"/>
  </rcc>
  <rcc rId="3819" sId="1">
    <oc r="C239" t="inlineStr">
      <is>
        <t>Passed</t>
      </is>
    </oc>
    <nc r="C239"/>
  </rcc>
  <rcc rId="3820" sId="1">
    <oc r="C16" t="inlineStr">
      <is>
        <t>Passed</t>
      </is>
    </oc>
    <nc r="C16"/>
  </rcc>
  <rcc rId="3821" sId="1">
    <oc r="C12" t="inlineStr">
      <is>
        <t>Passed</t>
      </is>
    </oc>
    <nc r="C12"/>
  </rcc>
  <rcc rId="3822" sId="1">
    <oc r="C136" t="inlineStr">
      <is>
        <t>Passed</t>
      </is>
    </oc>
    <nc r="C136"/>
  </rcc>
  <rcc rId="3823" sId="1">
    <oc r="C23" t="inlineStr">
      <is>
        <t>Passed</t>
      </is>
    </oc>
    <nc r="C23"/>
  </rcc>
  <rcc rId="3824" sId="1">
    <oc r="C243" t="inlineStr">
      <is>
        <t>Passed</t>
      </is>
    </oc>
    <nc r="C243"/>
  </rcc>
  <rcc rId="3825" sId="1">
    <oc r="C11" t="inlineStr">
      <is>
        <t>Passed</t>
      </is>
    </oc>
    <nc r="C11"/>
  </rcc>
  <rcc rId="3826" sId="1">
    <oc r="C151" t="inlineStr">
      <is>
        <t>Passed</t>
      </is>
    </oc>
    <nc r="C151"/>
  </rcc>
  <rcc rId="3827" sId="1">
    <oc r="C150" t="inlineStr">
      <is>
        <t>Passed</t>
      </is>
    </oc>
    <nc r="C150"/>
  </rcc>
  <rcc rId="3828" sId="1">
    <oc r="C54" t="inlineStr">
      <is>
        <t>Passed</t>
      </is>
    </oc>
    <nc r="C54"/>
  </rcc>
  <rcc rId="3829" sId="1">
    <oc r="C254" t="inlineStr">
      <is>
        <t>Passed</t>
      </is>
    </oc>
    <nc r="C254"/>
  </rcc>
  <rcc rId="3830" sId="1">
    <oc r="C200" t="inlineStr">
      <is>
        <t>Passed</t>
      </is>
    </oc>
    <nc r="C200"/>
  </rcc>
  <rcc rId="3831" sId="1">
    <oc r="C43" t="inlineStr">
      <is>
        <t>Passed</t>
      </is>
    </oc>
    <nc r="C43"/>
  </rcc>
  <rcc rId="3832" sId="1">
    <oc r="C253" t="inlineStr">
      <is>
        <t>Passed</t>
      </is>
    </oc>
    <nc r="C253"/>
  </rcc>
  <rcc rId="3833" sId="1">
    <oc r="C90" t="inlineStr">
      <is>
        <t>passed</t>
      </is>
    </oc>
    <nc r="C90"/>
  </rcc>
  <rcc rId="3834" sId="1">
    <oc r="C73" t="inlineStr">
      <is>
        <t>Passed</t>
      </is>
    </oc>
    <nc r="C73"/>
  </rcc>
  <rcc rId="3835" sId="1">
    <oc r="C74" t="inlineStr">
      <is>
        <t>Passed</t>
      </is>
    </oc>
    <nc r="C74"/>
  </rcc>
  <rcc rId="3836" sId="1">
    <oc r="C80" t="inlineStr">
      <is>
        <t>Passed</t>
      </is>
    </oc>
    <nc r="C80"/>
  </rcc>
  <rcc rId="3837" sId="1">
    <oc r="C7" t="inlineStr">
      <is>
        <t>Passed</t>
      </is>
    </oc>
    <nc r="C7"/>
  </rcc>
  <rcc rId="3838" sId="1">
    <oc r="C99" t="inlineStr">
      <is>
        <t>Passed</t>
      </is>
    </oc>
    <nc r="C99"/>
  </rcc>
  <rcc rId="3839" sId="1">
    <oc r="C266" t="inlineStr">
      <is>
        <t>Passed</t>
      </is>
    </oc>
    <nc r="C266"/>
  </rcc>
  <rcc rId="3840" sId="1">
    <oc r="C94" t="inlineStr">
      <is>
        <t>Passed</t>
      </is>
    </oc>
    <nc r="C94"/>
  </rcc>
  <rcc rId="3841" sId="1">
    <oc r="C134" t="inlineStr">
      <is>
        <t>Passed</t>
      </is>
    </oc>
    <nc r="C134"/>
  </rcc>
  <rcc rId="3842" sId="1">
    <oc r="C117" t="inlineStr">
      <is>
        <t>passed</t>
      </is>
    </oc>
    <nc r="C117"/>
  </rcc>
  <rcc rId="3843" sId="1">
    <oc r="C119" t="inlineStr">
      <is>
        <t>Passed</t>
      </is>
    </oc>
    <nc r="C119"/>
  </rcc>
  <rcc rId="3844" sId="1">
    <oc r="C137" t="inlineStr">
      <is>
        <t>Passed</t>
      </is>
    </oc>
    <nc r="C137"/>
  </rcc>
  <rcc rId="3845" sId="1">
    <oc r="C197" t="inlineStr">
      <is>
        <t>Passed</t>
      </is>
    </oc>
    <nc r="C197"/>
  </rcc>
  <rcc rId="3846" sId="1">
    <oc r="C153" t="inlineStr">
      <is>
        <t>Passed</t>
      </is>
    </oc>
    <nc r="C153"/>
  </rcc>
  <rcc rId="3847" sId="1">
    <oc r="C154" t="inlineStr">
      <is>
        <t>Passed</t>
      </is>
    </oc>
    <nc r="C154"/>
  </rcc>
  <rcc rId="3848" sId="1">
    <oc r="C38" t="inlineStr">
      <is>
        <t>Failed</t>
      </is>
    </oc>
    <nc r="C38"/>
  </rcc>
  <rcc rId="3849" sId="1">
    <oc r="C50" t="inlineStr">
      <is>
        <t>Passed</t>
      </is>
    </oc>
    <nc r="C50"/>
  </rcc>
  <rcc rId="3850" sId="1">
    <oc r="C275" t="inlineStr">
      <is>
        <t>Passed</t>
      </is>
    </oc>
    <nc r="C275"/>
  </rcc>
  <rcc rId="3851" sId="1">
    <oc r="C274" t="inlineStr">
      <is>
        <t>Passed</t>
      </is>
    </oc>
    <nc r="C274"/>
  </rcc>
  <rcc rId="3852" sId="1">
    <oc r="C276" t="inlineStr">
      <is>
        <t>Passed</t>
      </is>
    </oc>
    <nc r="C276"/>
  </rcc>
  <rcc rId="3853" sId="1">
    <oc r="C203" t="inlineStr">
      <is>
        <t>Passed</t>
      </is>
    </oc>
    <nc r="C203"/>
  </rcc>
  <rcc rId="3854" sId="1">
    <oc r="C29" t="inlineStr">
      <is>
        <t>Passed</t>
      </is>
    </oc>
    <nc r="C29"/>
  </rcc>
  <rcc rId="3855" sId="1">
    <oc r="C172" t="inlineStr">
      <is>
        <t>Passed</t>
      </is>
    </oc>
    <nc r="C172"/>
  </rcc>
  <rcc rId="3856" sId="1">
    <oc r="C224" t="inlineStr">
      <is>
        <t>Passed</t>
      </is>
    </oc>
    <nc r="C224"/>
  </rcc>
  <rcc rId="3857" sId="1">
    <oc r="C246" t="inlineStr">
      <is>
        <t>Passed</t>
      </is>
    </oc>
    <nc r="C246"/>
  </rcc>
  <rcc rId="3858" sId="1">
    <oc r="C228" t="inlineStr">
      <is>
        <t>Passed</t>
      </is>
    </oc>
    <nc r="C228"/>
  </rcc>
  <rcc rId="3859" sId="1">
    <oc r="C158" t="inlineStr">
      <is>
        <t>Passed</t>
      </is>
    </oc>
    <nc r="C158"/>
  </rcc>
  <rcc rId="3860" sId="1">
    <oc r="C264" t="inlineStr">
      <is>
        <t>o</t>
      </is>
    </oc>
    <nc r="C264"/>
  </rcc>
  <rcc rId="3861" sId="1">
    <oc r="C47" t="inlineStr">
      <is>
        <t>Passed</t>
      </is>
    </oc>
    <nc r="C47"/>
  </rcc>
  <rcc rId="3862" sId="1">
    <oc r="C82" t="inlineStr">
      <is>
        <t>Passed</t>
      </is>
    </oc>
    <nc r="C82"/>
  </rcc>
  <rcc rId="3863" sId="1">
    <oc r="E1" t="inlineStr">
      <is>
        <t>verfied by</t>
      </is>
    </oc>
    <nc r="E1"/>
  </rcc>
  <rcc rId="3864" sId="1">
    <oc r="E192" t="inlineStr">
      <is>
        <t>roshni</t>
      </is>
    </oc>
    <nc r="E192"/>
  </rcc>
  <rcc rId="3865" sId="1">
    <oc r="E230" t="inlineStr">
      <is>
        <t>roshni</t>
      </is>
    </oc>
    <nc r="E230"/>
  </rcc>
  <rcc rId="3866" sId="1">
    <oc r="E14" t="inlineStr">
      <is>
        <t>roshni</t>
      </is>
    </oc>
    <nc r="E14"/>
  </rcc>
  <rcc rId="3867" sId="1">
    <oc r="E221" t="inlineStr">
      <is>
        <t>roshni</t>
      </is>
    </oc>
    <nc r="E221"/>
  </rcc>
  <rcc rId="3868" sId="1">
    <oc r="E254" t="inlineStr">
      <is>
        <t>roshni</t>
      </is>
    </oc>
    <nc r="E254"/>
  </rcc>
  <rcc rId="3869" sId="1">
    <oc r="E73" t="inlineStr">
      <is>
        <t>roshni</t>
      </is>
    </oc>
    <nc r="E73"/>
  </rcc>
  <rcc rId="3870" sId="1">
    <oc r="E74" t="inlineStr">
      <is>
        <t>roshni</t>
      </is>
    </oc>
    <nc r="E74"/>
  </rcc>
  <rcc rId="3871" sId="1">
    <oc r="E89" t="inlineStr">
      <is>
        <t>roshni</t>
      </is>
    </oc>
    <nc r="E89"/>
  </rcc>
  <rcc rId="3872" sId="1">
    <oc r="E203" t="inlineStr">
      <is>
        <t>roshni</t>
      </is>
    </oc>
    <nc r="E203"/>
  </rcc>
  <rcc rId="3873" sId="1">
    <oc r="E242" t="inlineStr">
      <is>
        <t>roshni</t>
      </is>
    </oc>
    <nc r="E242"/>
  </rcc>
  <rcc rId="3874" sId="1">
    <oc r="E244" t="inlineStr">
      <is>
        <t>roshni</t>
      </is>
    </oc>
    <nc r="E244"/>
  </rcc>
  <rcc rId="3875" sId="1">
    <oc r="E148" t="inlineStr">
      <is>
        <t>roshni</t>
      </is>
    </oc>
    <nc r="E148"/>
  </rcc>
  <rcc rId="3876" sId="1">
    <oc r="C1" t="inlineStr">
      <is>
        <t>Status</t>
      </is>
    </oc>
    <nc r="C1" t="inlineStr">
      <is>
        <t>status</t>
      </is>
    </nc>
  </rcc>
  <rcc rId="3877" sId="1">
    <oc r="C237" t="inlineStr">
      <is>
        <t>Passed</t>
      </is>
    </oc>
    <nc r="C237" t="inlineStr">
      <is>
        <t>passed</t>
      </is>
    </nc>
  </rcc>
  <rcc rId="3878" sId="1">
    <oc r="C236" t="inlineStr">
      <is>
        <t>Passed</t>
      </is>
    </oc>
    <nc r="C236" t="inlineStr">
      <is>
        <t>passed</t>
      </is>
    </nc>
  </rcc>
  <rcc rId="3879" sId="1">
    <oc r="C235" t="inlineStr">
      <is>
        <t>Passed</t>
      </is>
    </oc>
    <nc r="C235" t="inlineStr">
      <is>
        <t>passed</t>
      </is>
    </nc>
  </rcc>
  <rcc rId="3880" sId="1">
    <oc r="C234" t="inlineStr">
      <is>
        <t>Passed</t>
      </is>
    </oc>
    <nc r="C234" t="inlineStr">
      <is>
        <t>passed</t>
      </is>
    </nc>
  </rcc>
  <rcc rId="3881" sId="1">
    <oc r="C233" t="inlineStr">
      <is>
        <t>Passed</t>
      </is>
    </oc>
    <nc r="C233" t="inlineStr">
      <is>
        <t>passed</t>
      </is>
    </nc>
  </rcc>
  <rcc rId="3882" sId="1">
    <oc r="C232" t="inlineStr">
      <is>
        <t>Passed</t>
      </is>
    </oc>
    <nc r="C232" t="inlineStr">
      <is>
        <t>passed</t>
      </is>
    </nc>
  </rcc>
  <rcc rId="3883" sId="1">
    <oc r="C231" t="inlineStr">
      <is>
        <t>Passed</t>
      </is>
    </oc>
    <nc r="C231" t="inlineStr">
      <is>
        <t>passed</t>
      </is>
    </nc>
  </rcc>
  <rcc rId="3884" sId="1">
    <oc r="C249" t="inlineStr">
      <is>
        <t>Passed</t>
      </is>
    </oc>
    <nc r="C249" t="inlineStr">
      <is>
        <t>passed</t>
      </is>
    </nc>
  </rcc>
  <rcc rId="3885" sId="1">
    <oc r="C170" t="inlineStr">
      <is>
        <t>Passed</t>
      </is>
    </oc>
    <nc r="C170" t="inlineStr">
      <is>
        <t>passed</t>
      </is>
    </nc>
  </rcc>
  <rcc rId="3886" sId="1">
    <oc r="C169" t="inlineStr">
      <is>
        <t>Passed</t>
      </is>
    </oc>
    <nc r="C169" t="inlineStr">
      <is>
        <t>passed</t>
      </is>
    </nc>
  </rcc>
  <rcc rId="3887" sId="1">
    <oc r="C205" t="inlineStr">
      <is>
        <t>Passed</t>
      </is>
    </oc>
    <nc r="C205" t="inlineStr">
      <is>
        <t>passed</t>
      </is>
    </nc>
  </rcc>
  <rcc rId="3888" sId="1">
    <oc r="C238" t="inlineStr">
      <is>
        <t>Passed</t>
      </is>
    </oc>
    <nc r="C238" t="inlineStr">
      <is>
        <t>passed</t>
      </is>
    </nc>
  </rcc>
  <rcc rId="3889" sId="1">
    <oc r="C132" t="inlineStr">
      <is>
        <t>Passed</t>
      </is>
    </oc>
    <nc r="C132" t="inlineStr">
      <is>
        <t>passed</t>
      </is>
    </nc>
  </rcc>
  <rcc rId="3890" sId="1">
    <oc r="C133" t="inlineStr">
      <is>
        <t>Passed</t>
      </is>
    </oc>
    <nc r="C133" t="inlineStr">
      <is>
        <t>passed</t>
      </is>
    </nc>
  </rcc>
  <rcc rId="3891" sId="1">
    <oc r="C166" t="inlineStr">
      <is>
        <t>Passed</t>
      </is>
    </oc>
    <nc r="C166" t="inlineStr">
      <is>
        <t>passed</t>
      </is>
    </nc>
  </rcc>
  <rcc rId="3892" sId="1">
    <oc r="C159" t="inlineStr">
      <is>
        <t>Passed</t>
      </is>
    </oc>
    <nc r="C159" t="inlineStr">
      <is>
        <t>passed</t>
      </is>
    </nc>
  </rcc>
  <rcc rId="3893" sId="1">
    <oc r="C157" t="inlineStr">
      <is>
        <t>Passed</t>
      </is>
    </oc>
    <nc r="C157" t="inlineStr">
      <is>
        <t>passed</t>
      </is>
    </nc>
  </rcc>
  <rcc rId="3894" sId="1">
    <oc r="C182" t="inlineStr">
      <is>
        <t>Passed</t>
      </is>
    </oc>
    <nc r="C182" t="inlineStr">
      <is>
        <t>passed</t>
      </is>
    </nc>
  </rcc>
  <rcc rId="3895" sId="1">
    <oc r="C67" t="inlineStr">
      <is>
        <t>Passed</t>
      </is>
    </oc>
    <nc r="C67" t="inlineStr">
      <is>
        <t>passed</t>
      </is>
    </nc>
  </rcc>
  <rcc rId="3896" sId="1">
    <oc r="C120" t="inlineStr">
      <is>
        <t>Passed</t>
      </is>
    </oc>
    <nc r="C120" t="inlineStr">
      <is>
        <t>passed</t>
      </is>
    </nc>
  </rcc>
  <rcc rId="3897" sId="1">
    <oc r="C167" t="inlineStr">
      <is>
        <t>Passed</t>
      </is>
    </oc>
    <nc r="C167" t="inlineStr">
      <is>
        <t>passed</t>
      </is>
    </nc>
  </rcc>
  <rcc rId="3898" sId="1">
    <oc r="C201" t="inlineStr">
      <is>
        <t>Passed</t>
      </is>
    </oc>
    <nc r="C201" t="inlineStr">
      <is>
        <t>passed</t>
      </is>
    </nc>
  </rcc>
  <rcc rId="3899" sId="1">
    <oc r="C129" t="inlineStr">
      <is>
        <t>Passed</t>
      </is>
    </oc>
    <nc r="C129" t="inlineStr">
      <is>
        <t>passed</t>
      </is>
    </nc>
  </rcc>
  <rcc rId="3900" sId="1">
    <oc r="C128" t="inlineStr">
      <is>
        <t>Passed</t>
      </is>
    </oc>
    <nc r="C128" t="inlineStr">
      <is>
        <t>passed</t>
      </is>
    </nc>
  </rcc>
  <rcc rId="3901" sId="1">
    <oc r="C204" t="inlineStr">
      <is>
        <t>Passed</t>
      </is>
    </oc>
    <nc r="C204" t="inlineStr">
      <is>
        <t>passed</t>
      </is>
    </nc>
  </rcc>
  <rcc rId="3902" sId="1">
    <oc r="C148" t="inlineStr">
      <is>
        <t>Passed</t>
      </is>
    </oc>
    <nc r="C148" t="inlineStr">
      <is>
        <t>passed</t>
      </is>
    </nc>
  </rcc>
  <rcc rId="3903" sId="1">
    <oc r="C223" t="inlineStr">
      <is>
        <t>Passed</t>
      </is>
    </oc>
    <nc r="C223" t="inlineStr">
      <is>
        <t>passed</t>
      </is>
    </nc>
  </rcc>
  <rcc rId="3904" sId="1">
    <oc r="C191" t="inlineStr">
      <is>
        <t>Passed</t>
      </is>
    </oc>
    <nc r="C191" t="inlineStr">
      <is>
        <t>passed</t>
      </is>
    </nc>
  </rcc>
  <rcc rId="3905" sId="1">
    <oc r="C244" t="inlineStr">
      <is>
        <t>Passed</t>
      </is>
    </oc>
    <nc r="C244" t="inlineStr">
      <is>
        <t>passed</t>
      </is>
    </nc>
  </rcc>
  <rcc rId="3906" sId="1">
    <oc r="C149" t="inlineStr">
      <is>
        <t>Passed</t>
      </is>
    </oc>
    <nc r="C149" t="inlineStr">
      <is>
        <t>passed</t>
      </is>
    </nc>
  </rcc>
  <rcc rId="3907" sId="1">
    <oc r="C188" t="inlineStr">
      <is>
        <t>Passed</t>
      </is>
    </oc>
    <nc r="C188" t="inlineStr">
      <is>
        <t>passed</t>
      </is>
    </nc>
  </rcc>
  <rcc rId="3908" sId="1">
    <oc r="C242" t="inlineStr">
      <is>
        <t>Passed</t>
      </is>
    </oc>
    <nc r="C242" t="inlineStr">
      <is>
        <t>passed</t>
      </is>
    </nc>
  </rcc>
  <rcc rId="3909" sId="1">
    <nc r="C255" t="inlineStr">
      <is>
        <t>passed</t>
      </is>
    </nc>
  </rcc>
  <rcc rId="3910" sId="1">
    <oc r="C215" t="inlineStr">
      <is>
        <t>Passed</t>
      </is>
    </oc>
    <nc r="C215" t="inlineStr">
      <is>
        <t>passed</t>
      </is>
    </nc>
  </rcc>
  <rcc rId="3911" sId="1">
    <oc r="C75" t="inlineStr">
      <is>
        <t>Passed</t>
      </is>
    </oc>
    <nc r="C75" t="inlineStr">
      <is>
        <t>passed</t>
      </is>
    </nc>
  </rcc>
  <rcc rId="3912" sId="1">
    <oc r="C89" t="inlineStr">
      <is>
        <t>Passed</t>
      </is>
    </oc>
    <nc r="C89" t="inlineStr">
      <is>
        <t>passed</t>
      </is>
    </nc>
  </rcc>
  <rcc rId="3913" sId="1">
    <oc r="C8" t="inlineStr">
      <is>
        <t>Passed</t>
      </is>
    </oc>
    <nc r="C8" t="inlineStr">
      <is>
        <t>passed</t>
      </is>
    </nc>
  </rcc>
  <rcc rId="3914" sId="1">
    <oc r="C31" t="inlineStr">
      <is>
        <t>Passed</t>
      </is>
    </oc>
    <nc r="C31" t="inlineStr">
      <is>
        <t>passed</t>
      </is>
    </nc>
  </rcc>
  <rcc rId="3915" sId="1">
    <oc r="C62" t="inlineStr">
      <is>
        <t>Passed</t>
      </is>
    </oc>
    <nc r="C62" t="inlineStr">
      <is>
        <t>passed</t>
      </is>
    </nc>
  </rcc>
  <rcc rId="3916" sId="1">
    <oc r="C175" t="inlineStr">
      <is>
        <t>Passed</t>
      </is>
    </oc>
    <nc r="C175" t="inlineStr">
      <is>
        <t>passed</t>
      </is>
    </nc>
  </rcc>
  <rcc rId="3917" sId="1">
    <oc r="C256" t="inlineStr">
      <is>
        <t>Passed</t>
      </is>
    </oc>
    <nc r="C256" t="inlineStr">
      <is>
        <t>passed</t>
      </is>
    </nc>
  </rcc>
  <rcc rId="3918" sId="1">
    <oc r="C173" t="inlineStr">
      <is>
        <t>Passed</t>
      </is>
    </oc>
    <nc r="C173" t="inlineStr">
      <is>
        <t>passed</t>
      </is>
    </nc>
  </rcc>
  <rcc rId="3919" sId="1">
    <nc r="C186" t="inlineStr">
      <is>
        <t>passed</t>
      </is>
    </nc>
  </rcc>
  <rcc rId="3920" sId="1">
    <oc r="C213" t="inlineStr">
      <is>
        <t>Passed</t>
      </is>
    </oc>
    <nc r="C213" t="inlineStr">
      <is>
        <t>passed</t>
      </is>
    </nc>
  </rcc>
  <rcc rId="3921" sId="1">
    <nc r="C183" t="inlineStr">
      <is>
        <t>passed</t>
      </is>
    </nc>
  </rcc>
  <rcc rId="3922" sId="1">
    <nc r="C71" t="inlineStr">
      <is>
        <t>passed</t>
      </is>
    </nc>
  </rcc>
  <rcc rId="3923" sId="1">
    <nc r="C81" t="inlineStr">
      <is>
        <t>passed</t>
      </is>
    </nc>
  </rcc>
  <rcc rId="3924" sId="1">
    <nc r="C72" t="inlineStr">
      <is>
        <t>passed</t>
      </is>
    </nc>
  </rcc>
  <rcc rId="3925" sId="1">
    <nc r="C174" t="inlineStr">
      <is>
        <t>passed</t>
      </is>
    </nc>
  </rcc>
  <rcc rId="3926" sId="1">
    <oc r="C184" t="inlineStr">
      <is>
        <t>Passed</t>
      </is>
    </oc>
    <nc r="C184" t="inlineStr">
      <is>
        <t>passed</t>
      </is>
    </nc>
  </rcc>
  <rcc rId="3927" sId="1">
    <nc r="C180" t="inlineStr">
      <is>
        <t>passed</t>
      </is>
    </nc>
  </rcc>
  <rcc rId="3928" sId="1">
    <oc r="C58" t="inlineStr">
      <is>
        <t>Passed</t>
      </is>
    </oc>
    <nc r="C58" t="inlineStr">
      <is>
        <t>passed</t>
      </is>
    </nc>
  </rcc>
  <rcc rId="3929" sId="1">
    <oc r="C60" t="inlineStr">
      <is>
        <t>Passed</t>
      </is>
    </oc>
    <nc r="C60" t="inlineStr">
      <is>
        <t>passed</t>
      </is>
    </nc>
  </rcc>
  <rcc rId="3930" sId="1">
    <oc r="C212" t="inlineStr">
      <is>
        <t>Passed</t>
      </is>
    </oc>
    <nc r="C212" t="inlineStr">
      <is>
        <t>passed</t>
      </is>
    </nc>
  </rcc>
  <rcc rId="3931" sId="1">
    <oc r="C59" t="inlineStr">
      <is>
        <t>Passed</t>
      </is>
    </oc>
    <nc r="C59" t="inlineStr">
      <is>
        <t>passed</t>
      </is>
    </nc>
  </rcc>
  <rcc rId="3932" sId="1">
    <oc r="C98" t="inlineStr">
      <is>
        <t>Passed</t>
      </is>
    </oc>
    <nc r="C98" t="inlineStr">
      <is>
        <t>passed</t>
      </is>
    </nc>
  </rcc>
  <rcc rId="3933" sId="1">
    <oc r="C61" t="inlineStr">
      <is>
        <t>Passed</t>
      </is>
    </oc>
    <nc r="C61" t="inlineStr">
      <is>
        <t>passed</t>
      </is>
    </nc>
  </rcc>
  <rcc rId="3934" sId="1">
    <oc r="C181" t="inlineStr">
      <is>
        <t>Passed</t>
      </is>
    </oc>
    <nc r="C181" t="inlineStr">
      <is>
        <t>passed</t>
      </is>
    </nc>
  </rcc>
  <rcc rId="3935" sId="1">
    <oc r="C178" t="inlineStr">
      <is>
        <t>Passed</t>
      </is>
    </oc>
    <nc r="C178" t="inlineStr">
      <is>
        <t>passed</t>
      </is>
    </nc>
  </rcc>
  <rcc rId="3936" sId="1">
    <oc r="C78" t="inlineStr">
      <is>
        <t>Passed</t>
      </is>
    </oc>
    <nc r="C78" t="inlineStr">
      <is>
        <t>passed</t>
      </is>
    </nc>
  </rcc>
  <rcc rId="3937" sId="1">
    <oc r="C179" t="inlineStr">
      <is>
        <t>Passed</t>
      </is>
    </oc>
    <nc r="C179" t="inlineStr">
      <is>
        <t>passed</t>
      </is>
    </nc>
  </rcc>
  <rcc rId="3938" sId="1">
    <oc r="C2" t="inlineStr">
      <is>
        <t>Passed</t>
      </is>
    </oc>
    <nc r="C2" t="inlineStr">
      <is>
        <t>passed</t>
      </is>
    </nc>
  </rcc>
  <rcc rId="3939" sId="1">
    <nc r="C177" t="inlineStr">
      <is>
        <t>passed</t>
      </is>
    </nc>
  </rcc>
  <rcc rId="3940" sId="1">
    <nc r="C97" t="inlineStr">
      <is>
        <t>passed</t>
      </is>
    </nc>
  </rcc>
  <rcc rId="3941" sId="1">
    <oc r="C76" t="inlineStr">
      <is>
        <t>Passed</t>
      </is>
    </oc>
    <nc r="C76" t="inlineStr">
      <is>
        <t>passed</t>
      </is>
    </nc>
  </rcc>
  <rcc rId="3942" sId="1">
    <oc r="C77" t="inlineStr">
      <is>
        <t>Passed</t>
      </is>
    </oc>
    <nc r="C77" t="inlineStr">
      <is>
        <t>passed</t>
      </is>
    </nc>
  </rcc>
  <rcc rId="3943" sId="1">
    <oc r="C284" t="inlineStr">
      <is>
        <t>Passed</t>
      </is>
    </oc>
    <nc r="C284" t="inlineStr">
      <is>
        <t>passed</t>
      </is>
    </nc>
  </rcc>
  <rcc rId="3944" sId="1">
    <oc r="C285" t="inlineStr">
      <is>
        <t>Passed</t>
      </is>
    </oc>
    <nc r="C285" t="inlineStr">
      <is>
        <t>passed</t>
      </is>
    </nc>
  </rcc>
  <rcc rId="3945" sId="1">
    <oc r="C187" t="inlineStr">
      <is>
        <t>Passed</t>
      </is>
    </oc>
    <nc r="C187" t="inlineStr">
      <is>
        <t>passed</t>
      </is>
    </nc>
  </rcc>
  <rcc rId="3946" sId="1">
    <oc r="C185" t="inlineStr">
      <is>
        <t>Passed</t>
      </is>
    </oc>
    <nc r="C185" t="inlineStr">
      <is>
        <t>passed</t>
      </is>
    </nc>
  </rcc>
  <rcc rId="3947" sId="1">
    <oc r="C66" t="inlineStr">
      <is>
        <t>Passed</t>
      </is>
    </oc>
    <nc r="C66" t="inlineStr">
      <is>
        <t>passed</t>
      </is>
    </nc>
  </rcc>
  <rcc rId="3948" sId="1">
    <oc r="C68" t="inlineStr">
      <is>
        <t>Passed</t>
      </is>
    </oc>
    <nc r="C68" t="inlineStr">
      <is>
        <t>passed</t>
      </is>
    </nc>
  </rcc>
  <rcc rId="3949" sId="1">
    <nc r="C63" t="inlineStr">
      <is>
        <t>passed</t>
      </is>
    </nc>
  </rcc>
  <rcc rId="3950" sId="1">
    <nc r="C176" t="inlineStr">
      <is>
        <t>passed</t>
      </is>
    </nc>
  </rcc>
  <rcc rId="3951" sId="1">
    <oc r="C214" t="inlineStr">
      <is>
        <t>Passed</t>
      </is>
    </oc>
    <nc r="C214" t="inlineStr">
      <is>
        <t>passed</t>
      </is>
    </nc>
  </rcc>
  <rcc rId="3952" sId="1">
    <nc r="C286" t="inlineStr">
      <is>
        <t>passed</t>
      </is>
    </nc>
  </rcc>
  <rcc rId="3953" sId="1">
    <nc r="C138" t="inlineStr">
      <is>
        <t>passed</t>
      </is>
    </nc>
  </rcc>
  <rcc rId="3954" sId="1">
    <nc r="C140" t="inlineStr">
      <is>
        <t>passed</t>
      </is>
    </nc>
  </rcc>
  <rcc rId="3955" sId="1">
    <nc r="C144" t="inlineStr">
      <is>
        <t>passed</t>
      </is>
    </nc>
  </rcc>
  <rcc rId="3956" sId="1">
    <nc r="C142" t="inlineStr">
      <is>
        <t>passed</t>
      </is>
    </nc>
  </rcc>
  <rcc rId="3957" sId="1">
    <nc r="C189" t="inlineStr">
      <is>
        <t>passed</t>
      </is>
    </nc>
  </rcc>
  <rcc rId="3958" sId="1">
    <nc r="C190" t="inlineStr">
      <is>
        <t>passed</t>
      </is>
    </nc>
  </rcc>
  <rcc rId="3959" sId="1">
    <nc r="C229" t="inlineStr">
      <is>
        <t>passed</t>
      </is>
    </nc>
  </rcc>
  <rcc rId="3960" sId="1">
    <nc r="C219" t="inlineStr">
      <is>
        <t>passed</t>
      </is>
    </nc>
  </rcc>
  <rcc rId="3961" sId="1">
    <nc r="C217" t="inlineStr">
      <is>
        <t>passed</t>
      </is>
    </nc>
  </rcc>
  <rcc rId="3962" sId="1">
    <nc r="C220" t="inlineStr">
      <is>
        <t>passed</t>
      </is>
    </nc>
  </rcc>
  <rcc rId="3963" sId="1">
    <nc r="C145" t="inlineStr">
      <is>
        <t>passed</t>
      </is>
    </nc>
  </rcc>
  <rcc rId="3964" sId="1">
    <nc r="C141" t="inlineStr">
      <is>
        <t>passed</t>
      </is>
    </nc>
  </rcc>
  <rcc rId="3965" sId="1">
    <nc r="C143" t="inlineStr">
      <is>
        <t>passed</t>
      </is>
    </nc>
  </rcc>
  <rcc rId="3966" sId="1">
    <nc r="C218" t="inlineStr">
      <is>
        <t>passed</t>
      </is>
    </nc>
  </rcc>
  <rcc rId="3967" sId="1">
    <nc r="C139" t="inlineStr">
      <is>
        <t>passed</t>
      </is>
    </nc>
  </rcc>
  <rcc rId="3968" sId="1">
    <nc r="C162" t="inlineStr">
      <is>
        <t>passed</t>
      </is>
    </nc>
  </rcc>
  <rcc rId="3969" sId="1">
    <nc r="C163" t="inlineStr">
      <is>
        <t>passed</t>
      </is>
    </nc>
  </rcc>
  <rcc rId="3970" sId="1">
    <nc r="C227" t="inlineStr">
      <is>
        <t>passed</t>
      </is>
    </nc>
  </rcc>
  <rcc rId="3971" sId="1">
    <nc r="C84" t="inlineStr">
      <is>
        <t>passed</t>
      </is>
    </nc>
  </rcc>
  <rcc rId="3972" sId="1">
    <oc r="C192" t="inlineStr">
      <is>
        <t>Passed</t>
      </is>
    </oc>
    <nc r="C192" t="inlineStr">
      <is>
        <t>passed</t>
      </is>
    </nc>
  </rcc>
  <rcc rId="3973" sId="1">
    <oc r="C194" t="inlineStr">
      <is>
        <t>Passed</t>
      </is>
    </oc>
    <nc r="C194" t="inlineStr">
      <is>
        <t>passed</t>
      </is>
    </nc>
  </rcc>
  <rcc rId="3974" sId="1">
    <oc r="C195" t="inlineStr">
      <is>
        <t>Passed</t>
      </is>
    </oc>
    <nc r="C195" t="inlineStr">
      <is>
        <t>passed</t>
      </is>
    </nc>
  </rcc>
  <rcc rId="3975" sId="1">
    <oc r="C6" t="inlineStr">
      <is>
        <t>Passed</t>
      </is>
    </oc>
    <nc r="C6" t="inlineStr">
      <is>
        <t>passed</t>
      </is>
    </nc>
  </rcc>
  <rcc rId="3976" sId="1">
    <oc r="C146" t="inlineStr">
      <is>
        <t>Passed</t>
      </is>
    </oc>
    <nc r="C146" t="inlineStr">
      <is>
        <t>passed</t>
      </is>
    </nc>
  </rcc>
  <rcc rId="3977" sId="1">
    <oc r="C69" t="inlineStr">
      <is>
        <t>Passed</t>
      </is>
    </oc>
    <nc r="C69" t="inlineStr">
      <is>
        <t>passed</t>
      </is>
    </nc>
  </rcc>
  <rcc rId="3978" sId="1">
    <oc r="C221" t="inlineStr">
      <is>
        <t>Passed</t>
      </is>
    </oc>
    <nc r="C221" t="inlineStr">
      <is>
        <t>passed</t>
      </is>
    </nc>
  </rcc>
  <rcc rId="3979" sId="1">
    <oc r="C32" t="inlineStr">
      <is>
        <t>Passed</t>
      </is>
    </oc>
    <nc r="C32" t="inlineStr">
      <is>
        <t>passed</t>
      </is>
    </nc>
  </rcc>
  <rcc rId="3980" sId="1">
    <oc r="C25" t="inlineStr">
      <is>
        <t>Passed</t>
      </is>
    </oc>
    <nc r="C25" t="inlineStr">
      <is>
        <t>passed</t>
      </is>
    </nc>
  </rcc>
  <rcc rId="3981" sId="1">
    <oc r="C27" t="inlineStr">
      <is>
        <t>Passed</t>
      </is>
    </oc>
    <nc r="C27" t="inlineStr">
      <is>
        <t>passed</t>
      </is>
    </nc>
  </rcc>
  <rcc rId="3982" sId="1">
    <oc r="C26" t="inlineStr">
      <is>
        <t>Passed</t>
      </is>
    </oc>
    <nc r="C26" t="inlineStr">
      <is>
        <t>passed</t>
      </is>
    </nc>
  </rcc>
  <rcc rId="3983" sId="1">
    <oc r="C122" t="inlineStr">
      <is>
        <t>Passed</t>
      </is>
    </oc>
    <nc r="C122" t="inlineStr">
      <is>
        <t>passed</t>
      </is>
    </nc>
  </rcc>
  <rcc rId="3984" sId="1">
    <oc r="C121" t="inlineStr">
      <is>
        <t>Passed</t>
      </is>
    </oc>
    <nc r="C121" t="inlineStr">
      <is>
        <t>passed</t>
      </is>
    </nc>
  </rcc>
  <rcc rId="3985" sId="1">
    <oc r="C222" t="inlineStr">
      <is>
        <t>Passed</t>
      </is>
    </oc>
    <nc r="C222" t="inlineStr">
      <is>
        <t>passed</t>
      </is>
    </nc>
  </rcc>
  <rcc rId="3986" sId="1">
    <oc r="C196" t="inlineStr">
      <is>
        <t>Passed</t>
      </is>
    </oc>
    <nc r="C196" t="inlineStr">
      <is>
        <t>passed</t>
      </is>
    </nc>
  </rcc>
  <rcc rId="3987" sId="1">
    <oc r="C39" t="inlineStr">
      <is>
        <t>Passed</t>
      </is>
    </oc>
    <nc r="C39" t="inlineStr">
      <is>
        <t>passed</t>
      </is>
    </nc>
  </rcc>
  <rcc rId="3988" sId="1">
    <oc r="C109" t="inlineStr">
      <is>
        <t>Passed</t>
      </is>
    </oc>
    <nc r="C109" t="inlineStr">
      <is>
        <t>passed</t>
      </is>
    </nc>
  </rcc>
  <rcc rId="3989" sId="1">
    <oc r="C156" t="inlineStr">
      <is>
        <t>Passed</t>
      </is>
    </oc>
    <nc r="C156" t="inlineStr">
      <is>
        <t>passed</t>
      </is>
    </nc>
  </rcc>
  <rcc rId="3990" sId="1">
    <oc r="C164" t="inlineStr">
      <is>
        <t>Passed</t>
      </is>
    </oc>
    <nc r="C164" t="inlineStr">
      <is>
        <t>passed</t>
      </is>
    </nc>
  </rcc>
  <rcc rId="3991" sId="1">
    <oc r="C165" t="inlineStr">
      <is>
        <t>Passed</t>
      </is>
    </oc>
    <nc r="C165" t="inlineStr">
      <is>
        <t>passed</t>
      </is>
    </nc>
  </rcc>
  <rcc rId="3992" sId="1">
    <nc r="C34" t="inlineStr">
      <is>
        <t>passed</t>
      </is>
    </nc>
  </rcc>
  <rcc rId="3993" sId="1">
    <oc r="C33" t="inlineStr">
      <is>
        <t>Passed</t>
      </is>
    </oc>
    <nc r="C33" t="inlineStr">
      <is>
        <t>passed</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94" sId="1">
    <nc r="C272" t="inlineStr">
      <is>
        <t>passed</t>
      </is>
    </nc>
  </rcc>
  <rcc rId="3995" sId="1">
    <nc r="C273" t="inlineStr">
      <is>
        <t>passed</t>
      </is>
    </nc>
  </rcc>
  <rcc rId="3996" sId="1">
    <nc r="C203" t="inlineStr">
      <is>
        <t>passed</t>
      </is>
    </nc>
  </rcc>
  <rcc rId="3997" sId="1">
    <nc r="C267" t="inlineStr">
      <is>
        <t>passed</t>
      </is>
    </nc>
  </rcc>
  <rcc rId="3998" sId="1">
    <nc r="C158" t="inlineStr">
      <is>
        <t>passed</t>
      </is>
    </nc>
  </rcc>
  <rcc rId="3999" sId="1">
    <nc r="C228" t="inlineStr">
      <is>
        <t>passed</t>
      </is>
    </nc>
  </rcc>
  <rcc rId="4000" sId="1">
    <nc r="C91" t="inlineStr">
      <is>
        <t>passed</t>
      </is>
    </nc>
  </rcc>
  <rcc rId="4001" sId="1">
    <nc r="C82" t="inlineStr">
      <is>
        <t>passed</t>
      </is>
    </nc>
  </rcc>
  <rcc rId="4002" sId="1">
    <nc r="C50" t="inlineStr">
      <is>
        <t>passed</t>
      </is>
    </nc>
  </rcc>
  <rcc rId="4003" sId="1">
    <nc r="C276" t="inlineStr">
      <is>
        <t>passed</t>
      </is>
    </nc>
  </rcc>
  <rcc rId="4004" sId="1">
    <nc r="C274" t="inlineStr">
      <is>
        <t>passed</t>
      </is>
    </nc>
  </rcc>
  <rcc rId="4005" sId="1">
    <nc r="C275" t="inlineStr">
      <is>
        <t>passed</t>
      </is>
    </nc>
  </rcc>
  <rcc rId="4006" sId="1">
    <nc r="C137" t="inlineStr">
      <is>
        <t>passed</t>
      </is>
    </nc>
  </rcc>
  <rcc rId="4007" sId="1">
    <nc r="C119" t="inlineStr">
      <is>
        <t>passed</t>
      </is>
    </nc>
  </rcc>
  <rcc rId="4008" sId="1">
    <nc r="C246" t="inlineStr">
      <is>
        <t>tst</t>
      </is>
    </nc>
  </rcc>
  <rcc rId="4009" sId="1">
    <nc r="C258" t="inlineStr">
      <is>
        <t>passed</t>
      </is>
    </nc>
  </rcc>
  <rcc rId="4010" sId="1">
    <nc r="C83" t="inlineStr">
      <is>
        <t>passed</t>
      </is>
    </nc>
  </rcc>
  <rcc rId="4011" sId="1">
    <nc r="C74" t="inlineStr">
      <is>
        <t>passed</t>
      </is>
    </nc>
  </rcc>
  <rcc rId="4012" sId="1">
    <nc r="C73" t="inlineStr">
      <is>
        <t>passed</t>
      </is>
    </nc>
  </rcc>
  <rcc rId="4013" sId="1">
    <nc r="C153" t="inlineStr">
      <is>
        <t>passed</t>
      </is>
    </nc>
  </rcc>
  <rcc rId="4014" sId="1">
    <nc r="C154" t="inlineStr">
      <is>
        <t>passed</t>
      </is>
    </nc>
  </rcc>
  <rcc rId="4015" sId="1">
    <nc r="C117" t="inlineStr">
      <is>
        <t>passed</t>
      </is>
    </nc>
  </rcc>
  <rcc rId="4016" sId="1">
    <nc r="C230" t="inlineStr">
      <is>
        <t>passed</t>
      </is>
    </nc>
  </rcc>
  <rcc rId="4017" sId="1">
    <nc r="C14" t="inlineStr">
      <is>
        <t>passed</t>
      </is>
    </nc>
  </rcc>
  <rcc rId="4018" sId="1" odxf="1" dxf="1">
    <oc r="A12">
      <f>HYPERLINK("https://hsdes.intel.com/resource/14013185899","14013185899")</f>
    </oc>
    <nc r="A12">
      <f>HYPERLINK("https://hsdes.intel.com/resource/14013185899","14013185899")</f>
    </nc>
    <odxf>
      <font>
        <u val="none"/>
        <sz val="11"/>
        <color theme="1"/>
        <name val="Calibri"/>
        <family val="2"/>
        <scheme val="minor"/>
      </font>
    </odxf>
    <ndxf>
      <font>
        <u/>
        <sz val="11"/>
        <color theme="10"/>
        <name val="Calibri"/>
        <family val="2"/>
        <scheme val="minor"/>
      </font>
    </ndxf>
  </rcc>
  <rcc rId="4019" sId="1">
    <nc r="C12" t="inlineStr">
      <is>
        <t>passed</t>
      </is>
    </nc>
  </rcc>
  <rcc rId="4020" sId="1">
    <nc r="C136" t="inlineStr">
      <is>
        <t>passed</t>
      </is>
    </nc>
  </rcc>
  <rcc rId="4021" sId="1">
    <nc r="C243" t="inlineStr">
      <is>
        <t>passed</t>
      </is>
    </nc>
  </rcc>
  <rcc rId="4022" sId="1">
    <nc r="C92" t="inlineStr">
      <is>
        <t>passed</t>
      </is>
    </nc>
  </rcc>
  <rcc rId="4023" sId="1">
    <nc r="C93" t="inlineStr">
      <is>
        <t>passed</t>
      </is>
    </nc>
  </rcc>
  <rcc rId="4024" sId="1">
    <nc r="C18" t="inlineStr">
      <is>
        <t>passed</t>
      </is>
    </nc>
  </rcc>
  <rcc rId="4025" sId="1">
    <nc r="C3" t="inlineStr">
      <is>
        <t>passed</t>
      </is>
    </nc>
  </rcc>
  <rcc rId="4026" sId="1">
    <nc r="C266" t="inlineStr">
      <is>
        <t>passed</t>
      </is>
    </nc>
  </rcc>
  <rcc rId="4027" sId="1">
    <nc r="C94" t="inlineStr">
      <is>
        <t>passed</t>
      </is>
    </nc>
  </rcc>
  <rcc rId="4028" sId="1">
    <nc r="C64" t="inlineStr">
      <is>
        <t>passed</t>
      </is>
    </nc>
  </rcc>
  <rcc rId="4029" sId="1">
    <nc r="C65" t="inlineStr">
      <is>
        <t>passed</t>
      </is>
    </nc>
  </rcc>
  <rcc rId="4030" sId="1">
    <nc r="C270" t="inlineStr">
      <is>
        <t>passed</t>
      </is>
    </nc>
  </rcc>
  <rcc rId="4031" sId="1">
    <nc r="C239" t="inlineStr">
      <is>
        <t>passed</t>
      </is>
    </nc>
  </rcc>
  <rcc rId="4032" sId="1">
    <nc r="C240" t="inlineStr">
      <is>
        <t>passed</t>
      </is>
    </nc>
  </rcc>
  <rcc rId="4033" sId="1">
    <nc r="C46" t="inlineStr">
      <is>
        <t>passed</t>
      </is>
    </nc>
  </rcc>
  <rcc rId="4034" sId="1">
    <nc r="C23" t="inlineStr">
      <is>
        <t>passed</t>
      </is>
    </nc>
  </rcc>
  <rcc rId="4035" sId="1">
    <nc r="C47" t="inlineStr">
      <is>
        <t>passed</t>
      </is>
    </nc>
  </rcc>
  <rcc rId="4036" sId="1">
    <nc r="C36" t="inlineStr">
      <is>
        <t>passed</t>
      </is>
    </nc>
  </rcc>
  <rcc rId="4037" sId="1">
    <nc r="C199" t="inlineStr">
      <is>
        <t>passed</t>
      </is>
    </nc>
  </rcc>
  <rcc rId="4038" sId="1">
    <nc r="C168" t="inlineStr">
      <is>
        <t>passed</t>
      </is>
    </nc>
  </rcc>
  <rcc rId="4039" sId="1">
    <nc r="D16" t="inlineStr">
      <is>
        <t>v</t>
      </is>
    </nc>
  </rcc>
  <rcc rId="4040" sId="1">
    <nc r="C225" t="inlineStr">
      <is>
        <t>passed</t>
      </is>
    </nc>
  </rcc>
  <rcc rId="4041" sId="1">
    <nc r="C248" t="inlineStr">
      <is>
        <t>passed</t>
      </is>
    </nc>
  </rcc>
  <rcc rId="4042" sId="1">
    <nc r="C200" t="inlineStr">
      <is>
        <t>passed</t>
      </is>
    </nc>
  </rcc>
  <rcc rId="4043" sId="1">
    <nc r="C254" t="inlineStr">
      <is>
        <t>passed</t>
      </is>
    </nc>
  </rcc>
  <rcc rId="4044" sId="1">
    <nc r="C43" t="inlineStr">
      <is>
        <t>passed</t>
      </is>
    </nc>
  </rcc>
  <rcc rId="4045" sId="1">
    <nc r="C130" t="inlineStr">
      <is>
        <t>passed</t>
      </is>
    </nc>
  </rcc>
  <rcc rId="4046" sId="1">
    <nc r="C53" t="inlineStr">
      <is>
        <t>passed</t>
      </is>
    </nc>
  </rcc>
  <rcc rId="4047" sId="1">
    <nc r="C7" t="inlineStr">
      <is>
        <t>passed</t>
      </is>
    </nc>
  </rcc>
  <rcc rId="4048" sId="1">
    <nc r="C99" t="inlineStr">
      <is>
        <t>passed</t>
      </is>
    </nc>
  </rcc>
  <rcc rId="4049" sId="1">
    <nc r="C54" t="inlineStr">
      <is>
        <t>passed</t>
      </is>
    </nc>
  </rcc>
  <rcc rId="4050" sId="1">
    <nc r="C150" t="inlineStr">
      <is>
        <t>passed</t>
      </is>
    </nc>
  </rcc>
  <rcc rId="4051" sId="1">
    <nc r="C151" t="inlineStr">
      <is>
        <t>passed</t>
      </is>
    </nc>
  </rcc>
  <rcc rId="4052" sId="1">
    <nc r="C49" t="inlineStr">
      <is>
        <t>passed</t>
      </is>
    </nc>
  </rcc>
  <rcc rId="4053" sId="1">
    <nc r="C269" t="inlineStr">
      <is>
        <t>passed</t>
      </is>
    </nc>
  </rcc>
  <rcc rId="4054" sId="1">
    <nc r="C197" t="inlineStr">
      <is>
        <t>passed</t>
      </is>
    </nc>
  </rcc>
  <rcc rId="4055" sId="1">
    <nc r="C134" t="inlineStr">
      <is>
        <t>passed</t>
      </is>
    </nc>
  </rcc>
  <rcc rId="4056" sId="1">
    <nc r="C268" t="inlineStr">
      <is>
        <t>passed</t>
      </is>
    </nc>
  </rcc>
  <rcc rId="4057" sId="1">
    <nc r="C123" t="inlineStr">
      <is>
        <t>passed</t>
      </is>
    </nc>
  </rcc>
  <rcc rId="4058" sId="1">
    <nc r="C253" t="inlineStr">
      <is>
        <t>passed</t>
      </is>
    </nc>
  </rcc>
  <rcc rId="4059" sId="1">
    <nc r="C80" t="inlineStr">
      <is>
        <t>passed</t>
      </is>
    </nc>
  </rcc>
  <rcc rId="4060" sId="1">
    <nc r="C21" t="inlineStr">
      <is>
        <t>passed</t>
      </is>
    </nc>
  </rcc>
  <rcc rId="4061" sId="1">
    <nc r="C45" t="inlineStr">
      <is>
        <t>passed</t>
      </is>
    </nc>
  </rcc>
  <rcc rId="4062" sId="1">
    <nc r="C116" t="inlineStr">
      <is>
        <t>passed</t>
      </is>
    </nc>
  </rcc>
  <rcc rId="4063" sId="1">
    <nc r="C113" t="inlineStr">
      <is>
        <t>passed</t>
      </is>
    </nc>
  </rcc>
  <rcc rId="4064" sId="1">
    <nc r="C206" t="inlineStr">
      <is>
        <t>passed</t>
      </is>
    </nc>
  </rcc>
  <rcc rId="4065" sId="1">
    <nc r="C207" t="inlineStr">
      <is>
        <t>passed</t>
      </is>
    </nc>
  </rcc>
  <rcc rId="4066" sId="1">
    <nc r="C208" t="inlineStr">
      <is>
        <t>passed</t>
      </is>
    </nc>
  </rcc>
  <rcc rId="4067" sId="1">
    <nc r="C9" t="inlineStr">
      <is>
        <t>passed</t>
      </is>
    </nc>
  </rcc>
  <rcc rId="4068" sId="1">
    <nc r="C44" t="inlineStr">
      <is>
        <t>passed</t>
      </is>
    </nc>
  </rcc>
  <rcc rId="4069" sId="1">
    <nc r="C118" t="inlineStr">
      <is>
        <t>passed</t>
      </is>
    </nc>
  </rcc>
  <rcc rId="4070" sId="1">
    <nc r="C171" t="inlineStr">
      <is>
        <t>passed</t>
      </is>
    </nc>
  </rcc>
  <rcc rId="4071" sId="1">
    <nc r="C30" t="inlineStr">
      <is>
        <t>passed</t>
      </is>
    </nc>
  </rcc>
  <rcc rId="4072" sId="1">
    <nc r="C152" t="inlineStr">
      <is>
        <t>passed</t>
      </is>
    </nc>
  </rcc>
  <rcc rId="4073" sId="1">
    <nc r="D15" t="inlineStr">
      <is>
        <t>.</t>
      </is>
    </nc>
  </rcc>
  <rcc rId="4074" sId="1">
    <nc r="C17" t="inlineStr">
      <is>
        <t>passed</t>
      </is>
    </nc>
  </rcc>
  <rcc rId="4075" sId="1">
    <nc r="D13" t="inlineStr">
      <is>
        <t>.</t>
      </is>
    </nc>
  </rcc>
  <rcc rId="4076" sId="1">
    <nc r="D247" t="inlineStr">
      <is>
        <t>.</t>
      </is>
    </nc>
  </rcc>
  <rfmt sheetId="1" sqref="D247">
    <dxf>
      <alignment horizontal="general" vertical="bottom" textRotation="0" wrapText="0" indent="0" justifyLastLine="0" shrinkToFit="0" readingOrder="0"/>
    </dxf>
  </rfmt>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77" sId="1">
    <nc r="C13" t="inlineStr">
      <is>
        <t>passed</t>
      </is>
    </nc>
  </rcc>
  <rcc rId="4078" sId="1">
    <nc r="C247" t="inlineStr">
      <is>
        <t>passed</t>
      </is>
    </nc>
  </rcc>
  <rcc rId="4079" sId="1">
    <nc r="C15" t="inlineStr">
      <is>
        <t>passed</t>
      </is>
    </nc>
  </rcc>
  <rcc rId="4080" sId="1">
    <nc r="C261" t="inlineStr">
      <is>
        <t>passed</t>
      </is>
    </nc>
  </rcc>
  <rcc rId="4081" sId="1">
    <nc r="C155" t="inlineStr">
      <is>
        <t>passed</t>
      </is>
    </nc>
  </rcc>
  <rcc rId="4082" sId="1">
    <nc r="C198" t="inlineStr">
      <is>
        <t>passed</t>
      </is>
    </nc>
  </rcc>
  <rcc rId="4083" sId="1">
    <nc r="C104" t="inlineStr">
      <is>
        <t>passed</t>
      </is>
    </nc>
  </rcc>
  <rcc rId="4084" sId="1">
    <nc r="C48" t="inlineStr">
      <is>
        <t>passed</t>
      </is>
    </nc>
  </rcc>
  <rcc rId="4085" sId="1">
    <nc r="C224" t="inlineStr">
      <is>
        <t>passed</t>
      </is>
    </nc>
  </rcc>
  <rcc rId="4086" sId="1">
    <nc r="C102" t="inlineStr">
      <is>
        <t>intel</t>
      </is>
    </nc>
  </rcc>
  <rcc rId="4087" sId="1">
    <nc r="C216" t="inlineStr">
      <is>
        <t>passed</t>
      </is>
    </nc>
  </rcc>
  <rcc rId="4088" sId="1">
    <nc r="C88" t="inlineStr">
      <is>
        <t>passed</t>
      </is>
    </nc>
  </rcc>
  <rcc rId="4089" sId="1">
    <nc r="C10" t="inlineStr">
      <is>
        <t>passed</t>
      </is>
    </nc>
  </rcc>
  <rcc rId="4090" sId="1">
    <nc r="C5" t="inlineStr">
      <is>
        <t>passed</t>
      </is>
    </nc>
  </rcc>
  <rcc rId="4091" sId="1">
    <nc r="C4" t="inlineStr">
      <is>
        <t>passed</t>
      </is>
    </nc>
  </rcc>
  <rcc rId="4092" sId="1">
    <nc r="C11" t="inlineStr">
      <is>
        <t>passed</t>
      </is>
    </nc>
  </rcc>
  <rcc rId="4093" sId="1">
    <nc r="C85" t="inlineStr">
      <is>
        <t>passed</t>
      </is>
    </nc>
  </rcc>
  <rcc rId="4094" sId="1">
    <nc r="C257" t="inlineStr">
      <is>
        <t>passed</t>
      </is>
    </nc>
  </rcc>
  <rcc rId="4095" sId="1">
    <nc r="C41" t="inlineStr">
      <is>
        <t>passed</t>
      </is>
    </nc>
  </rcc>
  <rcc rId="4096" sId="1">
    <nc r="C24" t="inlineStr">
      <is>
        <t>passed</t>
      </is>
    </nc>
  </rcc>
  <rcc rId="4097" sId="1">
    <nc r="C40" t="inlineStr">
      <is>
        <t>intel</t>
      </is>
    </nc>
  </rcc>
  <rcc rId="4098" sId="1">
    <nc r="C115" t="inlineStr">
      <is>
        <t>passed</t>
      </is>
    </nc>
  </rcc>
  <rcc rId="4099" sId="1">
    <nc r="C202" t="inlineStr">
      <is>
        <t>intel</t>
      </is>
    </nc>
  </rcc>
  <rcc rId="4100" sId="1">
    <nc r="C241" t="inlineStr">
      <is>
        <t>intel</t>
      </is>
    </nc>
  </rcc>
  <rcc rId="4101" sId="1">
    <nc r="C19" t="inlineStr">
      <is>
        <t>passed</t>
      </is>
    </nc>
  </rcc>
  <rcc rId="4102" sId="1">
    <nc r="C147" t="inlineStr">
      <is>
        <t>passed</t>
      </is>
    </nc>
  </rcc>
  <rcc rId="4103" sId="1">
    <nc r="C37" t="inlineStr">
      <is>
        <t>passed</t>
      </is>
    </nc>
  </rcc>
  <rcc rId="4104" sId="1">
    <nc r="C79" t="inlineStr">
      <is>
        <t>intel</t>
      </is>
    </nc>
  </rcc>
  <rcc rId="4105" sId="1">
    <nc r="C265" t="inlineStr">
      <is>
        <t>passed</t>
      </is>
    </nc>
  </rcc>
  <rcc rId="4106" sId="1">
    <nc r="C106" t="inlineStr">
      <is>
        <t>passed</t>
      </is>
    </nc>
  </rcc>
  <rcc rId="4107" sId="1">
    <nc r="C105" t="inlineStr">
      <is>
        <t>passed</t>
      </is>
    </nc>
  </rcc>
  <rcc rId="4108" sId="1">
    <nc r="C20" t="inlineStr">
      <is>
        <t>passed</t>
      </is>
    </nc>
  </rcc>
  <rcc rId="4109" sId="1">
    <oc r="D20" t="inlineStr">
      <is>
        <t xml:space="preserve"> </t>
      </is>
    </oc>
    <nc r="D20" t="inlineStr">
      <is>
        <t>MIPI display not available</t>
      </is>
    </nc>
  </rcc>
  <rcc rId="4110" sId="1">
    <nc r="C160" t="inlineStr">
      <is>
        <t>passed</t>
      </is>
    </nc>
  </rcc>
  <rcc rId="4111" sId="1">
    <nc r="C226" t="inlineStr">
      <is>
        <t>passed</t>
      </is>
    </nc>
  </rcc>
  <rcc rId="4112" sId="1">
    <nc r="C161" t="inlineStr">
      <is>
        <t>passed</t>
      </is>
    </nc>
  </rcc>
  <rcc rId="4113" sId="1">
    <nc r="C35" t="inlineStr">
      <is>
        <t>passed</t>
      </is>
    </nc>
  </rcc>
  <rcc rId="4114" sId="1">
    <nc r="C193" t="inlineStr">
      <is>
        <t>passed</t>
      </is>
    </nc>
  </rcc>
  <rcc rId="4115" sId="1">
    <nc r="C271" t="inlineStr">
      <is>
        <t>passed</t>
      </is>
    </nc>
  </rcc>
  <rcc rId="4116" sId="1">
    <nc r="C172" t="inlineStr">
      <is>
        <t>passed</t>
      </is>
    </nc>
  </rcc>
  <rcc rId="4117" sId="1">
    <nc r="C90" t="inlineStr">
      <is>
        <t>passed</t>
      </is>
    </nc>
  </rcc>
  <rcc rId="4118" sId="1">
    <nc r="C107" t="inlineStr">
      <is>
        <t>passed</t>
      </is>
    </nc>
  </rcc>
  <rcc rId="4119" sId="1">
    <nc r="C280" t="inlineStr">
      <is>
        <t>passed</t>
      </is>
    </nc>
  </rcc>
  <rcc rId="4120" sId="1">
    <nc r="C29" t="inlineStr">
      <is>
        <t>passed</t>
      </is>
    </nc>
  </rcc>
  <rcc rId="4121" sId="1">
    <nc r="C42" t="inlineStr">
      <is>
        <t>passed</t>
      </is>
    </nc>
  </rcc>
  <rcc rId="4122" sId="1">
    <nc r="C125" t="inlineStr">
      <is>
        <t>passed</t>
      </is>
    </nc>
  </rcc>
  <rcc rId="4123" sId="1">
    <nc r="C127" t="inlineStr">
      <is>
        <t>passed</t>
      </is>
    </nc>
  </rcc>
  <rcc rId="4124" sId="1">
    <nc r="C126" t="inlineStr">
      <is>
        <t>passed</t>
      </is>
    </nc>
  </rcc>
  <rcc rId="4125" sId="1">
    <nc r="C16" t="inlineStr">
      <is>
        <t>passed</t>
      </is>
    </nc>
  </rcc>
  <rcc rId="4126" sId="1">
    <nc r="C245" t="inlineStr">
      <is>
        <t>passed</t>
      </is>
    </nc>
  </rcc>
  <rcc rId="4127" sId="1">
    <nc r="C264" t="inlineStr">
      <is>
        <t>passed</t>
      </is>
    </nc>
  </rcc>
  <rcc rId="4128" sId="1">
    <nc r="C103" t="inlineStr">
      <is>
        <t>passed</t>
      </is>
    </nc>
  </rcc>
  <rcc rId="4129" sId="1">
    <nc r="C283" t="inlineStr">
      <is>
        <t>passed</t>
      </is>
    </nc>
  </rcc>
  <rcc rId="4130" sId="1">
    <nc r="C281" t="inlineStr">
      <is>
        <t>passed</t>
      </is>
    </nc>
  </rcc>
  <rcc rId="4131" sId="1">
    <nc r="C263" t="inlineStr">
      <is>
        <t>passed</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32" sId="1">
    <nc r="C101" t="inlineStr">
      <is>
        <t>intel</t>
      </is>
    </nc>
  </rcc>
  <rcc rId="4133" sId="1">
    <nc r="C100" t="inlineStr">
      <is>
        <t>intel</t>
      </is>
    </nc>
  </rc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35" sId="1">
    <oc r="D16" t="inlineStr">
      <is>
        <t>v</t>
      </is>
    </oc>
    <nc r="D16"/>
  </rcc>
  <rcc rId="4136" sId="1">
    <oc r="D13" t="inlineStr">
      <is>
        <t>.</t>
      </is>
    </oc>
    <nc r="D13"/>
  </rcc>
  <rcc rId="4137" sId="1">
    <oc r="D247" t="inlineStr">
      <is>
        <t>.</t>
      </is>
    </oc>
    <nc r="D247"/>
  </rcc>
  <rcc rId="4138" sId="1">
    <oc r="D15" t="inlineStr">
      <is>
        <t>.</t>
      </is>
    </oc>
    <nc r="D15"/>
  </rcc>
  <rcc rId="4139" sId="1">
    <oc r="D223" t="inlineStr">
      <is>
        <t>pi</t>
      </is>
    </oc>
    <nc r="D223"/>
  </rcc>
  <rcc rId="4140" sId="1">
    <nc r="C112" t="inlineStr">
      <is>
        <t>passed</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41" sId="1">
    <oc r="C246" t="inlineStr">
      <is>
        <t>tst</t>
      </is>
    </oc>
    <nc r="C246" t="inlineStr">
      <is>
        <t>passed</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42" sId="1">
    <oc r="C101" t="inlineStr">
      <is>
        <t>intel</t>
      </is>
    </oc>
    <nc r="C101" t="inlineStr">
      <is>
        <t>Blocked</t>
      </is>
    </nc>
  </rcc>
  <rcc rId="4143" sId="1">
    <nc r="D102" t="inlineStr">
      <is>
        <t>Inventory block:working wwan is not available</t>
      </is>
    </nc>
  </rcc>
  <rcc rId="4144" sId="1" odxf="1" dxf="1">
    <nc r="D101" t="inlineStr">
      <is>
        <t>Inventory block:working wwan is not available</t>
      </is>
    </nc>
    <odxf>
      <border outline="0">
        <left style="thin">
          <color indexed="64"/>
        </left>
        <right style="thin">
          <color indexed="64"/>
        </right>
        <top style="thin">
          <color indexed="64"/>
        </top>
        <bottom style="thin">
          <color indexed="64"/>
        </bottom>
      </border>
    </odxf>
    <ndxf>
      <border outline="0">
        <left/>
        <right/>
        <top/>
        <bottom/>
      </border>
    </ndxf>
  </rcc>
  <rcc rId="4145" sId="1">
    <nc r="D100" t="inlineStr">
      <is>
        <t>Inventory block:working wwan is not available</t>
      </is>
    </nc>
  </rcc>
  <rcc rId="4146" sId="1" odxf="1" dxf="1">
    <nc r="D79" t="inlineStr">
      <is>
        <t>Inventory block:working wwan is not available</t>
      </is>
    </nc>
    <odxf>
      <border outline="0">
        <left style="thin">
          <color indexed="64"/>
        </left>
        <right style="thin">
          <color indexed="64"/>
        </right>
        <top style="thin">
          <color indexed="64"/>
        </top>
        <bottom style="thin">
          <color indexed="64"/>
        </bottom>
      </border>
    </odxf>
    <ndxf>
      <border outline="0">
        <left/>
        <right/>
        <top/>
        <bottom/>
      </border>
    </ndxf>
  </rcc>
  <rfmt sheetId="1" sqref="C101">
    <dxf>
      <fill>
        <patternFill>
          <bgColor rgb="FFFFFF00"/>
        </patternFill>
      </fill>
    </dxf>
  </rfmt>
  <rcc rId="4147" sId="1" odxf="1" dxf="1">
    <oc r="C102" t="inlineStr">
      <is>
        <t>intel</t>
      </is>
    </oc>
    <nc r="C102" t="inlineStr">
      <is>
        <t>Blocked</t>
      </is>
    </nc>
    <ndxf>
      <fill>
        <patternFill>
          <bgColor rgb="FFFFFF00"/>
        </patternFill>
      </fill>
    </ndxf>
  </rcc>
  <rcc rId="4148" sId="1" odxf="1" dxf="1">
    <oc r="C100" t="inlineStr">
      <is>
        <t>intel</t>
      </is>
    </oc>
    <nc r="C100" t="inlineStr">
      <is>
        <t>Blocked</t>
      </is>
    </nc>
    <ndxf>
      <fill>
        <patternFill>
          <bgColor rgb="FFFFFF00"/>
        </patternFill>
      </fill>
    </ndxf>
  </rcc>
  <rcc rId="4149" sId="1" odxf="1" dxf="1">
    <oc r="C79" t="inlineStr">
      <is>
        <t>intel</t>
      </is>
    </oc>
    <nc r="C79" t="inlineStr">
      <is>
        <t>Blocked</t>
      </is>
    </nc>
    <ndxf>
      <fill>
        <patternFill>
          <bgColor rgb="FFFFFF00"/>
        </patternFill>
      </fill>
    </ndxf>
  </rcc>
  <rcc rId="4150" sId="1">
    <nc r="C38" t="inlineStr">
      <is>
        <t>failed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05" sId="1">
    <nc r="C91" t="inlineStr">
      <is>
        <t>Passed</t>
      </is>
    </nc>
  </rcc>
  <rcc rId="3106" sId="1">
    <nc r="C243" t="inlineStr">
      <is>
        <t>Passed</t>
      </is>
    </nc>
  </rcc>
  <rcc rId="3107" sId="1">
    <nc r="C32" t="inlineStr">
      <is>
        <t>Passed</t>
      </is>
    </nc>
  </rcc>
  <rcc rId="3108" sId="1">
    <nc r="C19" t="inlineStr">
      <is>
        <t>Passed</t>
      </is>
    </nc>
  </rcc>
  <rcc rId="3109" sId="1">
    <nc r="C90" t="inlineStr">
      <is>
        <t>Passed</t>
      </is>
    </nc>
  </rcc>
  <rcc rId="3110" sId="1">
    <nc r="C285" t="inlineStr">
      <is>
        <t>Passed</t>
      </is>
    </nc>
  </rcc>
  <rcc rId="3111" sId="1">
    <nc r="C284" t="inlineStr">
      <is>
        <t>Passed</t>
      </is>
    </nc>
  </rcc>
  <rcc rId="3112" sId="1">
    <nc r="C286" t="inlineStr">
      <is>
        <t>Passed</t>
      </is>
    </nc>
  </rcc>
  <rcc rId="3113" sId="1">
    <nc r="C2" t="inlineStr">
      <is>
        <t>Passed</t>
      </is>
    </nc>
  </rcc>
  <rcc rId="3114" sId="1">
    <nc r="C98" t="inlineStr">
      <is>
        <t>Passed</t>
      </is>
    </nc>
  </rcc>
  <rcc rId="3115" sId="1">
    <nc r="C175" t="inlineStr">
      <is>
        <t>Passed</t>
      </is>
    </nc>
  </rcc>
  <rcc rId="3116" sId="1">
    <nc r="C62" t="inlineStr">
      <is>
        <t>Passed</t>
      </is>
    </nc>
  </rcc>
  <rcc rId="3117" sId="1">
    <nc r="C59" t="inlineStr">
      <is>
        <t>Passed</t>
      </is>
    </nc>
  </rcc>
  <rcc rId="3118" sId="1">
    <nc r="C179" t="inlineStr">
      <is>
        <t>Passed</t>
      </is>
    </nc>
  </rcc>
  <rcc rId="3119" sId="1">
    <nc r="C78" t="inlineStr">
      <is>
        <t>Passed</t>
      </is>
    </nc>
  </rcc>
  <rcc rId="3120" sId="1">
    <nc r="C61" t="inlineStr">
      <is>
        <t>Passed</t>
      </is>
    </nc>
  </rcc>
  <rcc rId="3121" sId="1">
    <nc r="C181" t="inlineStr">
      <is>
        <t>Passed</t>
      </is>
    </nc>
  </rcc>
  <rcc rId="3122" sId="1">
    <nc r="C178" t="inlineStr">
      <is>
        <t>Passed</t>
      </is>
    </nc>
  </rcc>
  <rcc rId="3123" sId="1">
    <nc r="C77" t="inlineStr">
      <is>
        <t>Passed</t>
      </is>
    </nc>
  </rcc>
  <rcc rId="3124" sId="1">
    <nc r="C76" t="inlineStr">
      <is>
        <t>Passed</t>
      </is>
    </nc>
  </rcc>
  <rcc rId="3125" sId="1">
    <nc r="C97" t="inlineStr">
      <is>
        <t>Passed</t>
      </is>
    </nc>
  </rcc>
  <rcc rId="3126" sId="1">
    <nc r="C177" t="inlineStr">
      <is>
        <t>Passed</t>
      </is>
    </nc>
  </rcc>
  <rcc rId="3127" sId="1">
    <nc r="C66" t="inlineStr">
      <is>
        <t>Passed</t>
      </is>
    </nc>
  </rcc>
  <rcc rId="3128" sId="1">
    <nc r="C68" t="inlineStr">
      <is>
        <t>Passed</t>
      </is>
    </nc>
  </rcc>
  <rcc rId="3129" sId="1">
    <nc r="C187" t="inlineStr">
      <is>
        <t>Passed</t>
      </is>
    </nc>
  </rcc>
  <rcc rId="3130" sId="1">
    <nc r="C185" t="inlineStr">
      <is>
        <t>Passed</t>
      </is>
    </nc>
  </rcc>
  <rcc rId="3131" sId="1">
    <nc r="C29" t="inlineStr">
      <is>
        <t>Passed</t>
      </is>
    </nc>
  </rcc>
  <rcc rId="3132" sId="1">
    <nc r="C214" t="inlineStr">
      <is>
        <t>Passed</t>
      </is>
    </nc>
  </rcc>
  <rcc rId="3133" sId="1">
    <nc r="C176" t="inlineStr">
      <is>
        <t>Passed</t>
      </is>
    </nc>
  </rcc>
  <rcc rId="3134" sId="1">
    <nc r="C63" t="inlineStr">
      <is>
        <t>Passed</t>
      </is>
    </nc>
  </rcc>
  <rcc rId="3135" sId="1">
    <nc r="C183" t="inlineStr">
      <is>
        <t>Passed</t>
      </is>
    </nc>
  </rcc>
  <rcc rId="3136" sId="1">
    <nc r="C180" t="inlineStr">
      <is>
        <t>Passed</t>
      </is>
    </nc>
  </rcc>
  <rcc rId="3137" sId="1">
    <nc r="C67" t="inlineStr">
      <is>
        <t>Passed</t>
      </is>
    </nc>
  </rcc>
  <rcc rId="3138" sId="1">
    <nc r="C256" t="inlineStr">
      <is>
        <t>Passed</t>
      </is>
    </nc>
  </rcc>
  <rcc rId="3139" sId="1">
    <nc r="C182" t="inlineStr">
      <is>
        <t>Passed</t>
      </is>
    </nc>
  </rcc>
  <rcc rId="3140" sId="1">
    <nc r="C213" t="inlineStr">
      <is>
        <t>Passed</t>
      </is>
    </nc>
  </rcc>
  <rcc rId="3141" sId="1">
    <nc r="C186" t="inlineStr">
      <is>
        <t>Passed</t>
      </is>
    </nc>
  </rcc>
  <rcc rId="3142" sId="1">
    <nc r="C174" t="inlineStr">
      <is>
        <t>Passed</t>
      </is>
    </nc>
  </rcc>
  <rcc rId="3143" sId="1">
    <nc r="C72" t="inlineStr">
      <is>
        <t>Passed</t>
      </is>
    </nc>
  </rcc>
  <rcc rId="3144" sId="1">
    <nc r="C81" t="inlineStr">
      <is>
        <t>Passed</t>
      </is>
    </nc>
  </rcc>
  <rcc rId="3145" sId="1">
    <nc r="C71" t="inlineStr">
      <is>
        <t>Passed</t>
      </is>
    </nc>
  </rcc>
  <rcc rId="3146" sId="1">
    <nc r="C173" t="inlineStr">
      <is>
        <t>Passed</t>
      </is>
    </nc>
  </rcc>
  <rcc rId="3147" sId="1">
    <nc r="C184" t="inlineStr">
      <is>
        <t>Passed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51" sId="1">
    <oc r="C6" t="inlineStr">
      <is>
        <t>passed</t>
      </is>
    </oc>
    <nc r="C6"/>
  </rcc>
  <rcc rId="4152" sId="1">
    <oc r="C17" t="inlineStr">
      <is>
        <t>passed</t>
      </is>
    </oc>
    <nc r="C17"/>
  </rcc>
  <rcc rId="4153" sId="1">
    <oc r="C261" t="inlineStr">
      <is>
        <t>passed</t>
      </is>
    </oc>
    <nc r="C261"/>
  </rcc>
  <rcc rId="4154" sId="1">
    <oc r="C44" t="inlineStr">
      <is>
        <t>passed</t>
      </is>
    </oc>
    <nc r="C44"/>
  </rcc>
  <rcc rId="4155" sId="1">
    <oc r="C199" t="inlineStr">
      <is>
        <t>passed</t>
      </is>
    </oc>
    <nc r="C199"/>
  </rcc>
  <rcc rId="4156" sId="1">
    <oc r="C168" t="inlineStr">
      <is>
        <t>passed</t>
      </is>
    </oc>
    <nc r="C168"/>
  </rcc>
  <rcc rId="4157" sId="1">
    <oc r="C194" t="inlineStr">
      <is>
        <t>passed</t>
      </is>
    </oc>
    <nc r="C194"/>
  </rcc>
  <rcc rId="4158" sId="1">
    <oc r="C195" t="inlineStr">
      <is>
        <t>passed</t>
      </is>
    </oc>
    <nc r="C195"/>
  </rcc>
  <rcc rId="4159" sId="1">
    <oc r="C192" t="inlineStr">
      <is>
        <t>passed</t>
      </is>
    </oc>
    <nc r="C192"/>
  </rcc>
  <rcc rId="4160" sId="1">
    <oc r="C230" t="inlineStr">
      <is>
        <t>passed</t>
      </is>
    </oc>
    <nc r="C230"/>
  </rcc>
  <rcc rId="4161" sId="1">
    <oc r="C14" t="inlineStr">
      <is>
        <t>passed</t>
      </is>
    </oc>
    <nc r="C14"/>
  </rcc>
  <rcc rId="4162" sId="1">
    <oc r="C239" t="inlineStr">
      <is>
        <t>passed</t>
      </is>
    </oc>
    <nc r="C239"/>
  </rcc>
  <rcc rId="4163" sId="1">
    <oc r="C51" t="inlineStr">
      <is>
        <t>Blocked</t>
      </is>
    </oc>
    <nc r="C51"/>
  </rcc>
  <rcc rId="4164" sId="1">
    <oc r="C52" t="inlineStr">
      <is>
        <t>Blocked</t>
      </is>
    </oc>
    <nc r="C52"/>
  </rcc>
  <rcc rId="4165" sId="1">
    <oc r="C240" t="inlineStr">
      <is>
        <t>passed</t>
      </is>
    </oc>
    <nc r="C240"/>
  </rcc>
  <rcc rId="4166" sId="1">
    <oc r="C46" t="inlineStr">
      <is>
        <t>passed</t>
      </is>
    </oc>
    <nc r="C46"/>
  </rcc>
  <rcc rId="4167" sId="1">
    <oc r="C16" t="inlineStr">
      <is>
        <t>passed</t>
      </is>
    </oc>
    <nc r="C16"/>
  </rcc>
  <rcc rId="4168" sId="1">
    <oc r="C12" t="inlineStr">
      <is>
        <t>passed</t>
      </is>
    </oc>
    <nc r="C12"/>
  </rcc>
  <rcc rId="4169" sId="1">
    <oc r="C13" t="inlineStr">
      <is>
        <t>passed</t>
      </is>
    </oc>
    <nc r="C13"/>
  </rcc>
  <rcc rId="4170" sId="1">
    <oc r="C248" t="inlineStr">
      <is>
        <t>passed</t>
      </is>
    </oc>
    <nc r="C248"/>
  </rcc>
  <rcc rId="4171" sId="1">
    <oc r="C136" t="inlineStr">
      <is>
        <t>passed</t>
      </is>
    </oc>
    <nc r="C136"/>
  </rcc>
  <rcc rId="4172" sId="1">
    <oc r="C23" t="inlineStr">
      <is>
        <t>passed</t>
      </is>
    </oc>
    <nc r="C23"/>
  </rcc>
  <rcc rId="4173" sId="1">
    <oc r="C247" t="inlineStr">
      <is>
        <t>passed</t>
      </is>
    </oc>
    <nc r="C247"/>
  </rcc>
  <rcc rId="4174" sId="1">
    <oc r="C15" t="inlineStr">
      <is>
        <t>passed</t>
      </is>
    </oc>
    <nc r="C15"/>
  </rcc>
  <rcc rId="4175" sId="1">
    <oc r="C146" t="inlineStr">
      <is>
        <t>passed</t>
      </is>
    </oc>
    <nc r="C146"/>
  </rcc>
  <rcc rId="4176" sId="1">
    <oc r="C243" t="inlineStr">
      <is>
        <t>passed</t>
      </is>
    </oc>
    <nc r="C243"/>
  </rcc>
  <rcc rId="4177" sId="1">
    <oc r="C69" t="inlineStr">
      <is>
        <t>passed</t>
      </is>
    </oc>
    <nc r="C69"/>
  </rcc>
  <rcc rId="4178" sId="1">
    <oc r="C11" t="inlineStr">
      <is>
        <t>passed</t>
      </is>
    </oc>
    <nc r="C11"/>
  </rcc>
  <rcc rId="4179" sId="1">
    <oc r="C245" t="inlineStr">
      <is>
        <t>passed</t>
      </is>
    </oc>
    <nc r="C245"/>
  </rcc>
  <rcc rId="4180" sId="1">
    <oc r="C221" t="inlineStr">
      <is>
        <t>passed</t>
      </is>
    </oc>
    <nc r="C221"/>
  </rcc>
  <rcc rId="4181" sId="1">
    <oc r="C32" t="inlineStr">
      <is>
        <t>passed</t>
      </is>
    </oc>
    <nc r="C32"/>
  </rcc>
  <rcc rId="4182" sId="1">
    <oc r="C33" t="inlineStr">
      <is>
        <t>passed</t>
      </is>
    </oc>
    <nc r="C33"/>
  </rcc>
  <rcc rId="4183" sId="1">
    <oc r="C34" t="inlineStr">
      <is>
        <t>passed</t>
      </is>
    </oc>
    <nc r="C34"/>
  </rcc>
  <rcc rId="4184" sId="1">
    <oc r="C25" t="inlineStr">
      <is>
        <t>passed</t>
      </is>
    </oc>
    <nc r="C25"/>
  </rcc>
  <rcc rId="4185" sId="1">
    <oc r="C27" t="inlineStr">
      <is>
        <t>passed</t>
      </is>
    </oc>
    <nc r="C27"/>
  </rcc>
  <rcc rId="4186" sId="1">
    <oc r="C26" t="inlineStr">
      <is>
        <t>passed</t>
      </is>
    </oc>
    <nc r="C26"/>
  </rcc>
  <rcc rId="4187" sId="1">
    <oc r="C225" t="inlineStr">
      <is>
        <t>passed</t>
      </is>
    </oc>
    <nc r="C225"/>
  </rcc>
  <rcc rId="4188" sId="1">
    <oc r="C151" t="inlineStr">
      <is>
        <t>passed</t>
      </is>
    </oc>
    <nc r="C151"/>
  </rcc>
  <rcc rId="4189" sId="1">
    <oc r="C150" t="inlineStr">
      <is>
        <t>passed</t>
      </is>
    </oc>
    <nc r="C150"/>
  </rcc>
  <rcc rId="4190" sId="1">
    <oc r="C54" t="inlineStr">
      <is>
        <t>passed</t>
      </is>
    </oc>
    <nc r="C54"/>
  </rcc>
  <rcc rId="4191" sId="1">
    <oc r="C155" t="inlineStr">
      <is>
        <t>passed</t>
      </is>
    </oc>
    <nc r="C155"/>
  </rcc>
  <rcc rId="4192" sId="1">
    <oc r="C198" t="inlineStr">
      <is>
        <t>passed</t>
      </is>
    </oc>
    <nc r="C198"/>
  </rcc>
  <rcc rId="4193" sId="1">
    <oc r="C104" t="inlineStr">
      <is>
        <t>passed</t>
      </is>
    </oc>
    <nc r="C104"/>
  </rcc>
  <rcc rId="4194" sId="1">
    <oc r="C125" t="inlineStr">
      <is>
        <t>passed</t>
      </is>
    </oc>
    <nc r="C125"/>
  </rcc>
  <rcc rId="4195" sId="1">
    <oc r="C42" t="inlineStr">
      <is>
        <t>passed</t>
      </is>
    </oc>
    <nc r="C42"/>
  </rcc>
  <rcc rId="4196" sId="1">
    <oc r="C138" t="inlineStr">
      <is>
        <t>passed</t>
      </is>
    </oc>
    <nc r="C138"/>
  </rcc>
  <rcc rId="4197" sId="1">
    <oc r="C257" t="inlineStr">
      <is>
        <t>passed</t>
      </is>
    </oc>
    <nc r="C257"/>
  </rcc>
  <rcc rId="4198" sId="1">
    <oc r="C262" t="inlineStr">
      <is>
        <t>Blocked</t>
      </is>
    </oc>
    <nc r="C262"/>
  </rcc>
  <rcc rId="4199" sId="1">
    <oc r="C102" t="inlineStr">
      <is>
        <t>Blocked</t>
      </is>
    </oc>
    <nc r="C102"/>
  </rcc>
  <rcc rId="4200" sId="1">
    <oc r="C254" t="inlineStr">
      <is>
        <t>passed</t>
      </is>
    </oc>
    <nc r="C254"/>
  </rcc>
  <rcc rId="4201" sId="1">
    <oc r="C101" t="inlineStr">
      <is>
        <t>Blocked</t>
      </is>
    </oc>
    <nc r="C101"/>
  </rcc>
  <rcc rId="4202" sId="1">
    <oc r="C200" t="inlineStr">
      <is>
        <t>passed</t>
      </is>
    </oc>
    <nc r="C200"/>
  </rcc>
  <rcc rId="4203" sId="1">
    <oc r="C100" t="inlineStr">
      <is>
        <t>Blocked</t>
      </is>
    </oc>
    <nc r="C100"/>
  </rcc>
  <rcc rId="4204" sId="1">
    <oc r="C43" t="inlineStr">
      <is>
        <t>passed</t>
      </is>
    </oc>
    <nc r="C43"/>
  </rcc>
  <rcc rId="4205" sId="1">
    <oc r="C249" t="inlineStr">
      <is>
        <t>passed</t>
      </is>
    </oc>
    <nc r="C249"/>
  </rcc>
  <rcc rId="4206" sId="1">
    <oc r="C130" t="inlineStr">
      <is>
        <t>passed</t>
      </is>
    </oc>
    <nc r="C130"/>
  </rcc>
  <rcc rId="4207" sId="1">
    <oc r="C53" t="inlineStr">
      <is>
        <t>passed</t>
      </is>
    </oc>
    <nc r="C53"/>
  </rcc>
  <rcc rId="4208" sId="1">
    <oc r="C193" t="inlineStr">
      <is>
        <t>passed</t>
      </is>
    </oc>
    <nc r="C193"/>
  </rcc>
  <rcc rId="4209" sId="1">
    <oc r="C20" t="inlineStr">
      <is>
        <t>passed</t>
      </is>
    </oc>
    <nc r="C20"/>
  </rcc>
  <rcc rId="4210" sId="1">
    <oc r="C206" t="inlineStr">
      <is>
        <t>passed</t>
      </is>
    </oc>
    <nc r="C206"/>
  </rcc>
  <rcc rId="4211" sId="1">
    <oc r="C207" t="inlineStr">
      <is>
        <t>passed</t>
      </is>
    </oc>
    <nc r="C207"/>
  </rcc>
  <rcc rId="4212" sId="1">
    <oc r="C253" t="inlineStr">
      <is>
        <t>passed</t>
      </is>
    </oc>
    <nc r="C253"/>
  </rcc>
  <rcc rId="4213" sId="1">
    <oc r="C208" t="inlineStr">
      <is>
        <t>passed</t>
      </is>
    </oc>
    <nc r="C208"/>
  </rcc>
  <rcc rId="4214" sId="1">
    <oc r="C21" t="inlineStr">
      <is>
        <t>passed</t>
      </is>
    </oc>
    <nc r="C21"/>
  </rcc>
  <rcc rId="4215" sId="1">
    <oc r="C40" t="inlineStr">
      <is>
        <t>intel</t>
      </is>
    </oc>
    <nc r="C40"/>
  </rcc>
  <rcc rId="4216" sId="1">
    <oc r="C83" t="inlineStr">
      <is>
        <t>passed</t>
      </is>
    </oc>
    <nc r="C83"/>
  </rcc>
  <rcc rId="4217" sId="1">
    <oc r="C90" t="inlineStr">
      <is>
        <t>passed</t>
      </is>
    </oc>
    <nc r="C90"/>
  </rcc>
  <rcc rId="4218" sId="1">
    <oc r="C142" t="inlineStr">
      <is>
        <t>passed</t>
      </is>
    </oc>
    <nc r="C142"/>
  </rcc>
  <rcc rId="4219" sId="1">
    <oc r="C217" t="inlineStr">
      <is>
        <t>passed</t>
      </is>
    </oc>
    <nc r="C217"/>
  </rcc>
  <rcc rId="4220" sId="1">
    <oc r="C140" t="inlineStr">
      <is>
        <t>passed</t>
      </is>
    </oc>
    <nc r="C140"/>
  </rcc>
  <rcc rId="4221" sId="1">
    <oc r="C144" t="inlineStr">
      <is>
        <t>passed</t>
      </is>
    </oc>
    <nc r="C144"/>
  </rcc>
  <rcc rId="4222" sId="1">
    <oc r="C73" t="inlineStr">
      <is>
        <t>passed</t>
      </is>
    </oc>
    <nc r="C73"/>
  </rcc>
  <rcc rId="4223" sId="1">
    <oc r="C74" t="inlineStr">
      <is>
        <t>passed</t>
      </is>
    </oc>
    <nc r="C74"/>
  </rcc>
  <rcc rId="4224" sId="1">
    <oc r="C219" t="inlineStr">
      <is>
        <t>passed</t>
      </is>
    </oc>
    <nc r="C219"/>
  </rcc>
  <rcc rId="4225" sId="1">
    <oc r="C280" t="inlineStr">
      <is>
        <t>passed</t>
      </is>
    </oc>
    <nc r="C280"/>
  </rcc>
  <rcc rId="4226" sId="1">
    <oc r="C189" t="inlineStr">
      <is>
        <t>passed</t>
      </is>
    </oc>
    <nc r="C189"/>
  </rcc>
  <rcc rId="4227" sId="1">
    <oc r="C229" t="inlineStr">
      <is>
        <t>passed</t>
      </is>
    </oc>
    <nc r="C229"/>
  </rcc>
  <rcc rId="4228" sId="1">
    <oc r="C190" t="inlineStr">
      <is>
        <t>passed</t>
      </is>
    </oc>
    <nc r="C190"/>
  </rcc>
  <rcc rId="4229" sId="1">
    <oc r="C80" t="inlineStr">
      <is>
        <t>passed</t>
      </is>
    </oc>
    <nc r="C80"/>
  </rcc>
  <rcc rId="4230" sId="1">
    <oc r="C58" t="inlineStr">
      <is>
        <t>passed</t>
      </is>
    </oc>
    <nc r="C58"/>
  </rcc>
  <rcc rId="4231" sId="1">
    <oc r="C60" t="inlineStr">
      <is>
        <t>passed</t>
      </is>
    </oc>
    <nc r="C60"/>
  </rcc>
  <rcc rId="4232" sId="1">
    <oc r="C212" t="inlineStr">
      <is>
        <t>passed</t>
      </is>
    </oc>
    <nc r="C212"/>
  </rcc>
  <rcc rId="4233" sId="1">
    <oc r="C64" t="inlineStr">
      <is>
        <t>passed</t>
      </is>
    </oc>
    <nc r="C64"/>
  </rcc>
  <rcc rId="4234" sId="1">
    <oc r="C65" t="inlineStr">
      <is>
        <t>passed</t>
      </is>
    </oc>
    <nc r="C65"/>
  </rcc>
  <rcc rId="4235" sId="1">
    <oc r="C160" t="inlineStr">
      <is>
        <t>passed</t>
      </is>
    </oc>
    <nc r="C160"/>
  </rcc>
  <rcc rId="4236" sId="1">
    <oc r="C226" t="inlineStr">
      <is>
        <t>passed</t>
      </is>
    </oc>
    <nc r="C226"/>
  </rcc>
  <rcc rId="4237" sId="1">
    <oc r="C161" t="inlineStr">
      <is>
        <t>passed</t>
      </is>
    </oc>
    <nc r="C161"/>
  </rcc>
  <rcc rId="4238" sId="1">
    <oc r="C89" t="inlineStr">
      <is>
        <t>passed</t>
      </is>
    </oc>
    <nc r="C89"/>
  </rcc>
  <rcc rId="4239" sId="1">
    <oc r="C24" t="inlineStr">
      <is>
        <t>passed</t>
      </is>
    </oc>
    <nc r="C24"/>
  </rcc>
  <rcc rId="4240" sId="1">
    <oc r="C105" t="inlineStr">
      <is>
        <t>passed</t>
      </is>
    </oc>
    <nc r="C105"/>
  </rcc>
  <rcc rId="4241" sId="1">
    <oc r="C106" t="inlineStr">
      <is>
        <t>passed</t>
      </is>
    </oc>
    <nc r="C106"/>
  </rcc>
  <rcc rId="4242" sId="1">
    <oc r="C107" t="inlineStr">
      <is>
        <t>passed</t>
      </is>
    </oc>
    <nc r="C107"/>
  </rcc>
  <rcc rId="4243" sId="1">
    <oc r="C5" t="inlineStr">
      <is>
        <t>passed</t>
      </is>
    </oc>
    <nc r="C5"/>
  </rcc>
  <rcc rId="4244" sId="1">
    <oc r="C4" t="inlineStr">
      <is>
        <t>passed</t>
      </is>
    </oc>
    <nc r="C4"/>
  </rcc>
  <rcc rId="4245" sId="1">
    <oc r="C123" t="inlineStr">
      <is>
        <t>passed</t>
      </is>
    </oc>
    <nc r="C123"/>
  </rcc>
  <rcc rId="4246" sId="1">
    <oc r="C103" t="inlineStr">
      <is>
        <t>passed</t>
      </is>
    </oc>
    <nc r="C103"/>
  </rcc>
  <rcc rId="4247" sId="1">
    <oc r="C7" t="inlineStr">
      <is>
        <t>passed</t>
      </is>
    </oc>
    <nc r="C7"/>
  </rcc>
  <rcc rId="4248" sId="1">
    <oc r="C99" t="inlineStr">
      <is>
        <t>passed</t>
      </is>
    </oc>
    <nc r="C99"/>
  </rcc>
  <rcc rId="4249" sId="1">
    <oc r="C8" t="inlineStr">
      <is>
        <t>passed</t>
      </is>
    </oc>
    <nc r="C8"/>
  </rcc>
  <rcc rId="4250" sId="1">
    <oc r="C216" t="inlineStr">
      <is>
        <t>passed</t>
      </is>
    </oc>
    <nc r="C216"/>
  </rcc>
  <rcc rId="4251" sId="1">
    <oc r="C31" t="inlineStr">
      <is>
        <t>passed</t>
      </is>
    </oc>
    <nc r="C31"/>
  </rcc>
  <rcc rId="4252" sId="1">
    <oc r="C268" t="inlineStr">
      <is>
        <t>passed</t>
      </is>
    </oc>
    <nc r="C268"/>
  </rcc>
  <rcc rId="4253" sId="1">
    <oc r="C266" t="inlineStr">
      <is>
        <t>passed</t>
      </is>
    </oc>
    <nc r="C266"/>
  </rcc>
  <rcc rId="4254" sId="1">
    <oc r="C260" t="inlineStr">
      <is>
        <t>Blocked</t>
      </is>
    </oc>
    <nc r="C260"/>
  </rcc>
  <rcc rId="4255" sId="1">
    <oc r="C250" t="inlineStr">
      <is>
        <t>Blocked</t>
      </is>
    </oc>
    <nc r="C250"/>
  </rcc>
  <rcc rId="4256" sId="1">
    <oc r="C114" t="inlineStr">
      <is>
        <t>Blocked</t>
      </is>
    </oc>
    <nc r="C114"/>
  </rcc>
  <rcc rId="4257" sId="1">
    <oc r="C41" t="inlineStr">
      <is>
        <t>passed</t>
      </is>
    </oc>
    <nc r="C41"/>
  </rcc>
  <rcc rId="4258" sId="1">
    <oc r="C94" t="inlineStr">
      <is>
        <t>passed</t>
      </is>
    </oc>
    <nc r="C94"/>
  </rcc>
  <rcc rId="4259" sId="1">
    <oc r="C35" t="inlineStr">
      <is>
        <t>passed</t>
      </is>
    </oc>
    <nc r="C35"/>
  </rcc>
  <rcc rId="4260" sId="1">
    <oc r="C30" t="inlineStr">
      <is>
        <t>passed</t>
      </is>
    </oc>
    <nc r="C30"/>
  </rcc>
  <rcc rId="4261" sId="1">
    <oc r="C152" t="inlineStr">
      <is>
        <t>passed</t>
      </is>
    </oc>
    <nc r="C152"/>
  </rcc>
  <rcc rId="4262" sId="1">
    <oc r="C134" t="inlineStr">
      <is>
        <t>passed</t>
      </is>
    </oc>
    <nc r="C134"/>
  </rcc>
  <rcc rId="4263" sId="1">
    <oc r="C135" t="inlineStr">
      <is>
        <t>passed</t>
      </is>
    </oc>
    <nc r="C135"/>
  </rcc>
  <rcc rId="4264" sId="1">
    <oc r="C28" t="inlineStr">
      <is>
        <t>passed</t>
      </is>
    </oc>
    <nc r="C28"/>
  </rcc>
  <rcc rId="4265" sId="1">
    <oc r="C131" t="inlineStr">
      <is>
        <t>passed</t>
      </is>
    </oc>
    <nc r="C131"/>
  </rcc>
  <rcc rId="4266" sId="1">
    <oc r="C117" t="inlineStr">
      <is>
        <t>passed</t>
      </is>
    </oc>
    <nc r="C117"/>
  </rcc>
  <rcc rId="4267" sId="1">
    <oc r="C139" t="inlineStr">
      <is>
        <t>passed</t>
      </is>
    </oc>
    <nc r="C139"/>
  </rcc>
  <rcc rId="4268" sId="1">
    <oc r="C119" t="inlineStr">
      <is>
        <t>passed</t>
      </is>
    </oc>
    <nc r="C119"/>
  </rcc>
  <rcc rId="4269" sId="1">
    <oc r="C84" t="inlineStr">
      <is>
        <t>passed</t>
      </is>
    </oc>
    <nc r="C84"/>
  </rcc>
  <rcc rId="4270" sId="1">
    <oc r="C218" t="inlineStr">
      <is>
        <t>passed</t>
      </is>
    </oc>
    <nc r="C218"/>
  </rcc>
  <rcc rId="4271" sId="1">
    <oc r="C285" t="inlineStr">
      <is>
        <t>passed</t>
      </is>
    </oc>
    <nc r="C285"/>
  </rcc>
  <rcc rId="4272" sId="1">
    <oc r="C284" t="inlineStr">
      <is>
        <t>passed</t>
      </is>
    </oc>
    <nc r="C284"/>
  </rcc>
  <rcc rId="4273" sId="1">
    <oc r="C286" t="inlineStr">
      <is>
        <t>passed</t>
      </is>
    </oc>
    <nc r="C286"/>
  </rcc>
  <rcc rId="4274" sId="1">
    <oc r="C2" t="inlineStr">
      <is>
        <t>passed</t>
      </is>
    </oc>
    <nc r="C2"/>
  </rcc>
  <rcc rId="4275" sId="1">
    <oc r="C98" t="inlineStr">
      <is>
        <t>passed</t>
      </is>
    </oc>
    <nc r="C98"/>
  </rcc>
  <rcc rId="4276" sId="1">
    <oc r="C96" t="inlineStr">
      <is>
        <t>Blocked</t>
      </is>
    </oc>
    <nc r="C96"/>
  </rcc>
  <rcc rId="4277" sId="1">
    <oc r="C175" t="inlineStr">
      <is>
        <t>passed</t>
      </is>
    </oc>
    <nc r="C175"/>
  </rcc>
  <rcc rId="4278" sId="1">
    <oc r="C62" t="inlineStr">
      <is>
        <t>passed</t>
      </is>
    </oc>
    <nc r="C62"/>
  </rcc>
  <rcc rId="4279" sId="1">
    <oc r="C59" t="inlineStr">
      <is>
        <t>passed</t>
      </is>
    </oc>
    <nc r="C59"/>
  </rcc>
  <rcc rId="4280" sId="1">
    <oc r="C179" t="inlineStr">
      <is>
        <t>passed</t>
      </is>
    </oc>
    <nc r="C179"/>
  </rcc>
  <rcc rId="4281" sId="1">
    <oc r="C78" t="inlineStr">
      <is>
        <t>passed</t>
      </is>
    </oc>
    <nc r="C78"/>
  </rcc>
  <rcc rId="4282" sId="1">
    <oc r="C61" t="inlineStr">
      <is>
        <t>passed</t>
      </is>
    </oc>
    <nc r="C61"/>
  </rcc>
  <rcc rId="4283" sId="1">
    <oc r="C181" t="inlineStr">
      <is>
        <t>passed</t>
      </is>
    </oc>
    <nc r="C181"/>
  </rcc>
  <rcc rId="4284" sId="1">
    <oc r="C178" t="inlineStr">
      <is>
        <t>passed</t>
      </is>
    </oc>
    <nc r="C178"/>
  </rcc>
  <rcc rId="4285" sId="1">
    <oc r="C57" t="inlineStr">
      <is>
        <t>Blocked</t>
      </is>
    </oc>
    <nc r="C57"/>
  </rcc>
  <rcc rId="4286" sId="1">
    <oc r="C137" t="inlineStr">
      <is>
        <t>passed</t>
      </is>
    </oc>
    <nc r="C137"/>
  </rcc>
  <rcc rId="4287" sId="1">
    <oc r="C77" t="inlineStr">
      <is>
        <t>passed</t>
      </is>
    </oc>
    <nc r="C77"/>
  </rcc>
  <rcc rId="4288" sId="1">
    <oc r="C76" t="inlineStr">
      <is>
        <t>passed</t>
      </is>
    </oc>
    <nc r="C76"/>
  </rcc>
  <rcc rId="4289" sId="1">
    <oc r="C97" t="inlineStr">
      <is>
        <t>passed</t>
      </is>
    </oc>
    <nc r="C97"/>
  </rcc>
  <rcc rId="4290" sId="1">
    <oc r="C95" t="inlineStr">
      <is>
        <t>Blocked</t>
      </is>
    </oc>
    <nc r="C95"/>
  </rcc>
  <rcc rId="4291" sId="1">
    <oc r="C177" t="inlineStr">
      <is>
        <t>passed</t>
      </is>
    </oc>
    <nc r="C177"/>
  </rcc>
  <rcc rId="4292" sId="1">
    <oc r="C66" t="inlineStr">
      <is>
        <t>passed</t>
      </is>
    </oc>
    <nc r="C66"/>
  </rcc>
  <rcc rId="4293" sId="1">
    <oc r="C68" t="inlineStr">
      <is>
        <t>passed</t>
      </is>
    </oc>
    <nc r="C68"/>
  </rcc>
  <rcc rId="4294" sId="1">
    <oc r="C187" t="inlineStr">
      <is>
        <t>passed</t>
      </is>
    </oc>
    <nc r="C187"/>
  </rcc>
  <rcc rId="4295" sId="1">
    <oc r="C185" t="inlineStr">
      <is>
        <t>passed</t>
      </is>
    </oc>
    <nc r="C185"/>
  </rcc>
  <rcc rId="4296" sId="1">
    <oc r="C143" t="inlineStr">
      <is>
        <t>passed</t>
      </is>
    </oc>
    <nc r="C143"/>
  </rcc>
  <rcc rId="4297" sId="1">
    <oc r="C141" t="inlineStr">
      <is>
        <t>passed</t>
      </is>
    </oc>
    <nc r="C141"/>
  </rcc>
  <rcc rId="4298" sId="1">
    <oc r="C145" t="inlineStr">
      <is>
        <t>passed</t>
      </is>
    </oc>
    <nc r="C145"/>
  </rcc>
  <rcc rId="4299" sId="1">
    <oc r="C220" t="inlineStr">
      <is>
        <t>passed</t>
      </is>
    </oc>
    <nc r="C220"/>
  </rcc>
  <rcc rId="4300" sId="1">
    <oc r="C197" t="inlineStr">
      <is>
        <t>passed</t>
      </is>
    </oc>
    <nc r="C197"/>
  </rcc>
  <rcc rId="4301" sId="1">
    <oc r="C49" t="inlineStr">
      <is>
        <t>passed</t>
      </is>
    </oc>
    <nc r="C49"/>
  </rcc>
  <rcc rId="4302" sId="1">
    <oc r="C153" t="inlineStr">
      <is>
        <t>passed</t>
      </is>
    </oc>
    <nc r="C153"/>
  </rcc>
  <rcc rId="4303" sId="1">
    <oc r="C154" t="inlineStr">
      <is>
        <t>passed</t>
      </is>
    </oc>
    <nc r="C154"/>
  </rcc>
  <rcc rId="4304" sId="1">
    <oc r="C3" t="inlineStr">
      <is>
        <t>passed</t>
      </is>
    </oc>
    <nc r="C3"/>
  </rcc>
  <rcc rId="4305" sId="1">
    <oc r="C108" t="inlineStr">
      <is>
        <t>Blocked</t>
      </is>
    </oc>
    <nc r="C108"/>
  </rcc>
  <rcc rId="4306" sId="1">
    <oc r="C38" t="inlineStr">
      <is>
        <t>failed</t>
      </is>
    </oc>
    <nc r="C38"/>
  </rcc>
  <rcc rId="4307" sId="1">
    <oc r="C50" t="inlineStr">
      <is>
        <t>passed</t>
      </is>
    </oc>
    <nc r="C50"/>
  </rcc>
  <rcc rId="4308" sId="1">
    <oc r="C115" t="inlineStr">
      <is>
        <t>passed</t>
      </is>
    </oc>
    <nc r="C115"/>
  </rcc>
  <rcc rId="4309" sId="1">
    <oc r="C275" t="inlineStr">
      <is>
        <t>passed</t>
      </is>
    </oc>
    <nc r="C275"/>
  </rcc>
  <rcc rId="4310" sId="1">
    <oc r="C274" t="inlineStr">
      <is>
        <t>passed</t>
      </is>
    </oc>
    <nc r="C274"/>
  </rcc>
  <rcc rId="4311" sId="1">
    <oc r="C276" t="inlineStr">
      <is>
        <t>passed</t>
      </is>
    </oc>
    <nc r="C276"/>
  </rcc>
  <rcc rId="4312" sId="1">
    <oc r="C18" t="inlineStr">
      <is>
        <t>passed</t>
      </is>
    </oc>
    <nc r="C18"/>
  </rcc>
  <rcc rId="4313" sId="1">
    <oc r="C283" t="inlineStr">
      <is>
        <t>passed</t>
      </is>
    </oc>
    <nc r="C283"/>
  </rcc>
  <rcc rId="4314" sId="1">
    <oc r="C281" t="inlineStr">
      <is>
        <t>passed</t>
      </is>
    </oc>
    <nc r="C281"/>
  </rcc>
  <rcc rId="4315" sId="1">
    <oc r="C127" t="inlineStr">
      <is>
        <t>passed</t>
      </is>
    </oc>
    <nc r="C127"/>
  </rcc>
  <rcc rId="4316" sId="1">
    <oc r="C126" t="inlineStr">
      <is>
        <t>passed</t>
      </is>
    </oc>
    <nc r="C126"/>
  </rcc>
  <rcc rId="4317" sId="1">
    <oc r="C9" t="inlineStr">
      <is>
        <t>passed</t>
      </is>
    </oc>
    <nc r="C9"/>
  </rcc>
  <rcc rId="4318" sId="1">
    <oc r="C88" t="inlineStr">
      <is>
        <t>passed</t>
      </is>
    </oc>
    <nc r="C88"/>
  </rcc>
  <rcc rId="4319" sId="1">
    <oc r="C162" t="inlineStr">
      <is>
        <t>passed</t>
      </is>
    </oc>
    <nc r="C162"/>
  </rcc>
  <rcc rId="4320" sId="1">
    <oc r="C163" t="inlineStr">
      <is>
        <t>passed</t>
      </is>
    </oc>
    <nc r="C163"/>
  </rcc>
  <rcc rId="4321" sId="1">
    <oc r="C227" t="inlineStr">
      <is>
        <t>passed</t>
      </is>
    </oc>
    <nc r="C227"/>
  </rcc>
  <rcc rId="4322" sId="1">
    <oc r="C269" t="inlineStr">
      <is>
        <t>passed</t>
      </is>
    </oc>
    <nc r="C269"/>
  </rcc>
  <rcc rId="4323" sId="1">
    <oc r="C267" t="inlineStr">
      <is>
        <t>passed</t>
      </is>
    </oc>
    <nc r="C267"/>
  </rcc>
  <rcc rId="4324" sId="1">
    <oc r="C271" t="inlineStr">
      <is>
        <t>passed</t>
      </is>
    </oc>
    <nc r="C271"/>
  </rcc>
  <rcc rId="4325" sId="1">
    <oc r="C93" t="inlineStr">
      <is>
        <t>passed</t>
      </is>
    </oc>
    <nc r="C93"/>
  </rcc>
  <rcc rId="4326" sId="1">
    <oc r="C215" t="inlineStr">
      <is>
        <t>passed</t>
      </is>
    </oc>
    <nc r="C215"/>
  </rcc>
  <rcc rId="4327" sId="1">
    <oc r="C75" t="inlineStr">
      <is>
        <t>passed</t>
      </is>
    </oc>
    <nc r="C75"/>
  </rcc>
  <rcc rId="4328" sId="1">
    <oc r="C203" t="inlineStr">
      <is>
        <t>passed</t>
      </is>
    </oc>
    <nc r="C203"/>
  </rcc>
  <rcc rId="4329" sId="1">
    <oc r="C92" t="inlineStr">
      <is>
        <t>passed</t>
      </is>
    </oc>
    <nc r="C92"/>
  </rcc>
  <rcc rId="4330" sId="1">
    <oc r="C85" t="inlineStr">
      <is>
        <t>passed</t>
      </is>
    </oc>
    <nc r="C85"/>
  </rcc>
  <rcc rId="4331" sId="1">
    <oc r="C255" t="inlineStr">
      <is>
        <t>passed</t>
      </is>
    </oc>
    <nc r="C255"/>
  </rcc>
  <rcc rId="4332" sId="1">
    <oc r="C116" t="inlineStr">
      <is>
        <t>passed</t>
      </is>
    </oc>
    <nc r="C116"/>
  </rcc>
  <rcc rId="4333" sId="1">
    <oc r="C242" t="inlineStr">
      <is>
        <t>passed</t>
      </is>
    </oc>
    <nc r="C242"/>
  </rcc>
  <rcc rId="4334" sId="1">
    <oc r="C29" t="inlineStr">
      <is>
        <t>passed</t>
      </is>
    </oc>
    <nc r="C29"/>
  </rcc>
  <rcc rId="4335" sId="1">
    <oc r="C202" t="inlineStr">
      <is>
        <t>intel</t>
      </is>
    </oc>
    <nc r="C202"/>
  </rcc>
  <rcc rId="4336" sId="1">
    <oc r="C241" t="inlineStr">
      <is>
        <t>intel</t>
      </is>
    </oc>
    <nc r="C241"/>
  </rcc>
  <rcc rId="4337" sId="1">
    <oc r="C188" t="inlineStr">
      <is>
        <t>passed</t>
      </is>
    </oc>
    <nc r="C188"/>
  </rcc>
  <rcc rId="4338" sId="1">
    <oc r="C244" t="inlineStr">
      <is>
        <t>passed</t>
      </is>
    </oc>
    <nc r="C244"/>
  </rcc>
  <rcc rId="4339" sId="1">
    <oc r="C149" t="inlineStr">
      <is>
        <t>passed</t>
      </is>
    </oc>
    <nc r="C149"/>
  </rcc>
  <rcc rId="4340" sId="1">
    <oc r="C191" t="inlineStr">
      <is>
        <t>passed</t>
      </is>
    </oc>
    <nc r="C191"/>
  </rcc>
  <rcc rId="4341" sId="1">
    <oc r="C223" t="inlineStr">
      <is>
        <t>passed</t>
      </is>
    </oc>
    <nc r="C223"/>
  </rcc>
  <rcc rId="4342" sId="1">
    <oc r="C148" t="inlineStr">
      <is>
        <t>passed</t>
      </is>
    </oc>
    <nc r="C148"/>
  </rcc>
  <rcc rId="4343" sId="1">
    <oc r="C273" t="inlineStr">
      <is>
        <t>passed</t>
      </is>
    </oc>
    <nc r="C273"/>
  </rcc>
  <rcc rId="4344" sId="1">
    <oc r="C272" t="inlineStr">
      <is>
        <t>passed</t>
      </is>
    </oc>
    <nc r="C272"/>
  </rcc>
  <rcc rId="4345" sId="1">
    <oc r="C204" t="inlineStr">
      <is>
        <t>passed</t>
      </is>
    </oc>
    <nc r="C204"/>
  </rcc>
  <rcc rId="4346" sId="1">
    <oc r="C129" t="inlineStr">
      <is>
        <t>passed</t>
      </is>
    </oc>
    <nc r="C129"/>
  </rcc>
  <rcc rId="4347" sId="1">
    <oc r="C128" t="inlineStr">
      <is>
        <t>passed</t>
      </is>
    </oc>
    <nc r="C128"/>
  </rcc>
  <rcc rId="4348" sId="1">
    <oc r="C10" t="inlineStr">
      <is>
        <t>passed</t>
      </is>
    </oc>
    <nc r="C10"/>
  </rcc>
  <rcc rId="4349" sId="1">
    <oc r="C172" t="inlineStr">
      <is>
        <t>passed</t>
      </is>
    </oc>
    <nc r="C172"/>
  </rcc>
  <rcc rId="4350" sId="1">
    <oc r="C201" t="inlineStr">
      <is>
        <t>passed</t>
      </is>
    </oc>
    <nc r="C201"/>
  </rcc>
  <rcc rId="4351" sId="1">
    <oc r="C86" t="inlineStr">
      <is>
        <t>Blocked</t>
      </is>
    </oc>
    <nc r="C86"/>
  </rcc>
  <rcc rId="4352" sId="1">
    <oc r="C87" t="inlineStr">
      <is>
        <t>Blocked</t>
      </is>
    </oc>
    <nc r="C87"/>
  </rcc>
  <rcc rId="4353" sId="1">
    <oc r="C111" t="inlineStr">
      <is>
        <t>Blocked</t>
      </is>
    </oc>
    <nc r="C111"/>
  </rcc>
  <rcc rId="4354" sId="1">
    <oc r="C110" t="inlineStr">
      <is>
        <t>Blocked</t>
      </is>
    </oc>
    <nc r="C110"/>
  </rcc>
  <rcc rId="4355" sId="1">
    <oc r="C118" t="inlineStr">
      <is>
        <t>passed</t>
      </is>
    </oc>
    <nc r="C118"/>
  </rcc>
  <rcc rId="4356" sId="1">
    <oc r="C169" t="inlineStr">
      <is>
        <t>passed</t>
      </is>
    </oc>
    <nc r="C169"/>
  </rcc>
  <rcc rId="4357" sId="1">
    <oc r="C209" t="inlineStr">
      <is>
        <t>Blocked</t>
      </is>
    </oc>
    <nc r="C209"/>
  </rcc>
  <rcc rId="4358" sId="1">
    <oc r="C171" t="inlineStr">
      <is>
        <t>passed</t>
      </is>
    </oc>
    <nc r="C171"/>
  </rcc>
  <rcc rId="4359" sId="1">
    <oc r="C170" t="inlineStr">
      <is>
        <t>passed</t>
      </is>
    </oc>
    <nc r="C170"/>
  </rcc>
  <rcc rId="4360" sId="1">
    <oc r="C224" t="inlineStr">
      <is>
        <t>passed</t>
      </is>
    </oc>
    <nc r="C224"/>
  </rcc>
  <rcc rId="4361" sId="1">
    <oc r="C48" t="inlineStr">
      <is>
        <t>passed</t>
      </is>
    </oc>
    <nc r="C48"/>
  </rcc>
  <rcc rId="4362" sId="1">
    <oc r="C19" t="inlineStr">
      <is>
        <t>passed</t>
      </is>
    </oc>
    <nc r="C19"/>
  </rcc>
  <rcc rId="4363" sId="1">
    <oc r="C259" t="inlineStr">
      <is>
        <t>Blocked</t>
      </is>
    </oc>
    <nc r="C259"/>
  </rcc>
  <rcc rId="4364" sId="1">
    <oc r="C55" t="inlineStr">
      <is>
        <t>Blocked</t>
      </is>
    </oc>
    <nc r="C55"/>
  </rcc>
  <rcc rId="4365" sId="1">
    <oc r="C282" t="inlineStr">
      <is>
        <t>Blocked</t>
      </is>
    </oc>
    <nc r="C282"/>
  </rcc>
  <rcc rId="4366" sId="1">
    <oc r="C113" t="inlineStr">
      <is>
        <t>passed</t>
      </is>
    </oc>
    <nc r="C113"/>
  </rcc>
  <rcc rId="4367" sId="1">
    <oc r="C246" t="inlineStr">
      <is>
        <t>passed</t>
      </is>
    </oc>
    <nc r="C246"/>
  </rcc>
  <rcc rId="4368" sId="1">
    <oc r="C147" t="inlineStr">
      <is>
        <t>passed</t>
      </is>
    </oc>
    <nc r="C147"/>
  </rcc>
  <rcc rId="4369" sId="1">
    <oc r="C22" t="inlineStr">
      <is>
        <t>Blocked</t>
      </is>
    </oc>
    <nc r="C22"/>
  </rcc>
  <rcc rId="4370" sId="1">
    <oc r="C205" t="inlineStr">
      <is>
        <t>passed</t>
      </is>
    </oc>
    <nc r="C205"/>
  </rcc>
  <rcc rId="4371" sId="1">
    <oc r="C167" t="inlineStr">
      <is>
        <t>passed</t>
      </is>
    </oc>
    <nc r="C167"/>
  </rcc>
  <rcc rId="4372" sId="1">
    <oc r="C238" t="inlineStr">
      <is>
        <t>passed</t>
      </is>
    </oc>
    <nc r="C238"/>
  </rcc>
  <rcc rId="4373" sId="1">
    <oc r="C133" t="inlineStr">
      <is>
        <t>passed</t>
      </is>
    </oc>
    <nc r="C133"/>
  </rcc>
  <rcc rId="4374" sId="1">
    <oc r="C132" t="inlineStr">
      <is>
        <t>passed</t>
      </is>
    </oc>
    <nc r="C132"/>
  </rcc>
  <rcc rId="4375" sId="1">
    <oc r="C228" t="inlineStr">
      <is>
        <t>passed</t>
      </is>
    </oc>
    <nc r="C228"/>
  </rcc>
  <rcc rId="4376" sId="1">
    <oc r="C166" t="inlineStr">
      <is>
        <t>passed</t>
      </is>
    </oc>
    <nc r="C166"/>
  </rcc>
  <rcc rId="4377" sId="1">
    <oc r="C157" t="inlineStr">
      <is>
        <t>passed</t>
      </is>
    </oc>
    <nc r="C157"/>
  </rcc>
  <rcc rId="4378" sId="1">
    <oc r="C159" t="inlineStr">
      <is>
        <t>passed</t>
      </is>
    </oc>
    <nc r="C159"/>
  </rcc>
  <rcc rId="4379" sId="1">
    <oc r="C165" t="inlineStr">
      <is>
        <t>passed</t>
      </is>
    </oc>
    <nc r="C165"/>
  </rcc>
  <rcc rId="4380" sId="1">
    <oc r="C231" t="inlineStr">
      <is>
        <t>passed</t>
      </is>
    </oc>
    <nc r="C231"/>
  </rcc>
  <rcc rId="4381" sId="1">
    <oc r="C232" t="inlineStr">
      <is>
        <t>passed</t>
      </is>
    </oc>
    <nc r="C232"/>
  </rcc>
  <rcc rId="4382" sId="1">
    <oc r="C233" t="inlineStr">
      <is>
        <t>passed</t>
      </is>
    </oc>
    <nc r="C233"/>
  </rcc>
  <rcc rId="4383" sId="1">
    <oc r="C234" t="inlineStr">
      <is>
        <t>passed</t>
      </is>
    </oc>
    <nc r="C234"/>
  </rcc>
  <rcc rId="4384" sId="1">
    <oc r="C235" t="inlineStr">
      <is>
        <t>passed</t>
      </is>
    </oc>
    <nc r="C235"/>
  </rcc>
  <rcc rId="4385" sId="1">
    <oc r="C236" t="inlineStr">
      <is>
        <t>passed</t>
      </is>
    </oc>
    <nc r="C236"/>
  </rcc>
  <rcc rId="4386" sId="1">
    <oc r="C237" t="inlineStr">
      <is>
        <t>passed</t>
      </is>
    </oc>
    <nc r="C237"/>
  </rcc>
  <rcc rId="4387" sId="1">
    <oc r="C164" t="inlineStr">
      <is>
        <t>passed</t>
      </is>
    </oc>
    <nc r="C164"/>
  </rcc>
  <rcc rId="4388" sId="1">
    <oc r="C156" t="inlineStr">
      <is>
        <t>passed</t>
      </is>
    </oc>
    <nc r="C156"/>
  </rcc>
  <rcc rId="4389" sId="1">
    <oc r="C158" t="inlineStr">
      <is>
        <t>passed</t>
      </is>
    </oc>
    <nc r="C158"/>
  </rcc>
  <rcc rId="4390" sId="1">
    <oc r="C264" t="inlineStr">
      <is>
        <t>passed</t>
      </is>
    </oc>
    <nc r="C264"/>
  </rcc>
  <rcc rId="4391" sId="1">
    <oc r="C263" t="inlineStr">
      <is>
        <t>passed</t>
      </is>
    </oc>
    <nc r="C263"/>
  </rcc>
  <rcc rId="4392" sId="1">
    <oc r="C270" t="inlineStr">
      <is>
        <t>passed</t>
      </is>
    </oc>
    <nc r="C270"/>
  </rcc>
  <rcc rId="4393" sId="1">
    <oc r="C47" t="inlineStr">
      <is>
        <t>passed</t>
      </is>
    </oc>
    <nc r="C47"/>
  </rcc>
  <rcc rId="4394" sId="1">
    <oc r="C109" t="inlineStr">
      <is>
        <t>passed</t>
      </is>
    </oc>
    <nc r="C109"/>
  </rcc>
  <rcc rId="4395" sId="1">
    <oc r="C45" t="inlineStr">
      <is>
        <t>passed</t>
      </is>
    </oc>
    <nc r="C45"/>
  </rcc>
  <rcc rId="4396" sId="1">
    <oc r="C36" t="inlineStr">
      <is>
        <t>passed</t>
      </is>
    </oc>
    <nc r="C36"/>
  </rcc>
  <rcc rId="4397" sId="1">
    <oc r="C37" t="inlineStr">
      <is>
        <t>passed</t>
      </is>
    </oc>
    <nc r="C37"/>
  </rcc>
  <rcc rId="4398" sId="1">
    <oc r="C112" t="inlineStr">
      <is>
        <t>passed</t>
      </is>
    </oc>
    <nc r="C112"/>
  </rcc>
  <rcc rId="4399" sId="1">
    <oc r="C258" t="inlineStr">
      <is>
        <t>passed</t>
      </is>
    </oc>
    <nc r="C258"/>
  </rcc>
  <rcc rId="4400" sId="1">
    <oc r="C91" t="inlineStr">
      <is>
        <t>passed</t>
      </is>
    </oc>
    <nc r="C91"/>
  </rcc>
  <rcc rId="4401" sId="1">
    <oc r="C79" t="inlineStr">
      <is>
        <t>Blocked</t>
      </is>
    </oc>
    <nc r="C79"/>
  </rcc>
  <rcc rId="4402" sId="1">
    <oc r="C82" t="inlineStr">
      <is>
        <t>passed</t>
      </is>
    </oc>
    <nc r="C82"/>
  </rcc>
  <rcc rId="4403" sId="1">
    <oc r="C251" t="inlineStr">
      <is>
        <t>Blocked</t>
      </is>
    </oc>
    <nc r="C251"/>
  </rcc>
  <rcc rId="4404" sId="1">
    <oc r="C252" t="inlineStr">
      <is>
        <t>Blocked</t>
      </is>
    </oc>
    <nc r="C252"/>
  </rcc>
  <rcc rId="4405" sId="1">
    <oc r="C122" t="inlineStr">
      <is>
        <t>passed</t>
      </is>
    </oc>
    <nc r="C122"/>
  </rcc>
  <rcc rId="4406" sId="1">
    <oc r="C124" t="inlineStr">
      <is>
        <t>Blocked</t>
      </is>
    </oc>
    <nc r="C124"/>
  </rcc>
  <rcc rId="4407" sId="1">
    <oc r="C121" t="inlineStr">
      <is>
        <t>passed</t>
      </is>
    </oc>
    <nc r="C121"/>
  </rcc>
  <rcc rId="4408" sId="1">
    <oc r="C120" t="inlineStr">
      <is>
        <t>passed</t>
      </is>
    </oc>
    <nc r="C120"/>
  </rcc>
  <rcc rId="4409" sId="1">
    <oc r="C214" t="inlineStr">
      <is>
        <t>passed</t>
      </is>
    </oc>
    <nc r="C214"/>
  </rcc>
  <rcc rId="4410" sId="1">
    <oc r="C211" t="inlineStr">
      <is>
        <t>Blocked</t>
      </is>
    </oc>
    <nc r="C211"/>
  </rcc>
  <rcc rId="4411" sId="1">
    <oc r="C176" t="inlineStr">
      <is>
        <t>passed</t>
      </is>
    </oc>
    <nc r="C176"/>
  </rcc>
  <rcc rId="4412" sId="1">
    <oc r="C63" t="inlineStr">
      <is>
        <t>passed</t>
      </is>
    </oc>
    <nc r="C63"/>
  </rcc>
  <rcc rId="4413" sId="1">
    <oc r="C183" t="inlineStr">
      <is>
        <t>passed</t>
      </is>
    </oc>
    <nc r="C183"/>
  </rcc>
  <rcc rId="4414" sId="1">
    <oc r="C180" t="inlineStr">
      <is>
        <t>passed</t>
      </is>
    </oc>
    <nc r="C180"/>
  </rcc>
  <rcc rId="4415" sId="1">
    <oc r="C67" t="inlineStr">
      <is>
        <t>passed</t>
      </is>
    </oc>
    <nc r="C67"/>
  </rcc>
  <rcc rId="4416" sId="1">
    <oc r="C256" t="inlineStr">
      <is>
        <t>passed</t>
      </is>
    </oc>
    <nc r="C256"/>
  </rcc>
  <rcc rId="4417" sId="1">
    <oc r="C182" t="inlineStr">
      <is>
        <t>passed</t>
      </is>
    </oc>
    <nc r="C182"/>
  </rcc>
  <rcc rId="4418" sId="1">
    <oc r="C265" t="inlineStr">
      <is>
        <t>passed</t>
      </is>
    </oc>
    <nc r="C265"/>
  </rcc>
  <rcc rId="4419" sId="1">
    <oc r="C213" t="inlineStr">
      <is>
        <t>passed</t>
      </is>
    </oc>
    <nc r="C213"/>
  </rcc>
  <rcc rId="4420" sId="1">
    <oc r="C210" t="inlineStr">
      <is>
        <t>Blocked</t>
      </is>
    </oc>
    <nc r="C210"/>
  </rcc>
  <rcc rId="4421" sId="1">
    <oc r="C56" t="inlineStr">
      <is>
        <t>Blocked</t>
      </is>
    </oc>
    <nc r="C56"/>
  </rcc>
  <rcc rId="4422" sId="1">
    <oc r="C186" t="inlineStr">
      <is>
        <t>passed</t>
      </is>
    </oc>
    <nc r="C186"/>
  </rcc>
  <rcc rId="4423" sId="1">
    <oc r="C174" t="inlineStr">
      <is>
        <t>passed</t>
      </is>
    </oc>
    <nc r="C174"/>
  </rcc>
  <rcc rId="4424" sId="1">
    <oc r="C72" t="inlineStr">
      <is>
        <t>passed</t>
      </is>
    </oc>
    <nc r="C72"/>
  </rcc>
  <rcc rId="4425" sId="1">
    <oc r="C81" t="inlineStr">
      <is>
        <t>passed</t>
      </is>
    </oc>
    <nc r="C81"/>
  </rcc>
  <rcc rId="4426" sId="1">
    <oc r="C71" t="inlineStr">
      <is>
        <t>passed</t>
      </is>
    </oc>
    <nc r="C71"/>
  </rcc>
  <rcc rId="4427" sId="1">
    <oc r="C70" t="inlineStr">
      <is>
        <t>Blocked</t>
      </is>
    </oc>
    <nc r="C70"/>
  </rcc>
  <rcc rId="4428" sId="1">
    <oc r="C173" t="inlineStr">
      <is>
        <t>passed</t>
      </is>
    </oc>
    <nc r="C173"/>
  </rcc>
  <rcc rId="4429" sId="1">
    <oc r="C184" t="inlineStr">
      <is>
        <t>passed</t>
      </is>
    </oc>
    <nc r="C184"/>
  </rcc>
  <rcc rId="4430" sId="1">
    <oc r="C222" t="inlineStr">
      <is>
        <t>passed</t>
      </is>
    </oc>
    <nc r="C222"/>
  </rcc>
  <rcc rId="4431" sId="1">
    <oc r="C196" t="inlineStr">
      <is>
        <t>passed</t>
      </is>
    </oc>
    <nc r="C196"/>
  </rcc>
  <rcc rId="4432" sId="1">
    <oc r="C39" t="inlineStr">
      <is>
        <t>passed</t>
      </is>
    </oc>
    <nc r="C39"/>
  </rcc>
  <rcc rId="4433" sId="1">
    <oc r="C277" t="inlineStr">
      <is>
        <t>Blocked</t>
      </is>
    </oc>
    <nc r="C277"/>
  </rcc>
  <rcc rId="4434" sId="1">
    <oc r="C279" t="inlineStr">
      <is>
        <t>Blocked</t>
      </is>
    </oc>
    <nc r="C279"/>
  </rcc>
  <rcc rId="4435" sId="1">
    <oc r="C278" t="inlineStr">
      <is>
        <t>Blocked</t>
      </is>
    </oc>
    <nc r="C278"/>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36" sId="1" odxf="1" dxf="1">
    <oc r="A150">
      <f>HYPERLINK("https://hsdes.intel.com/resource/14013187162","14013187162")</f>
    </oc>
    <nc r="A150">
      <f>HYPERLINK("https://hsdes.intel.com/resource/14013187162","14013187162")</f>
    </nc>
    <odxf>
      <font>
        <u val="none"/>
        <sz val="11"/>
        <color theme="1"/>
        <name val="Calibri"/>
        <family val="2"/>
        <scheme val="minor"/>
      </font>
    </odxf>
    <ndxf>
      <font>
        <u/>
        <sz val="11"/>
        <color theme="10"/>
        <name val="Calibri"/>
        <family val="2"/>
        <scheme val="minor"/>
      </font>
    </ndxf>
  </rcc>
  <rcc rId="4437" sId="1" odxf="1" dxf="1">
    <oc r="A54">
      <f>HYPERLINK("https://hsdes.intel.com/resource/14013186402","14013186402")</f>
    </oc>
    <nc r="A54">
      <f>HYPERLINK("https://hsdes.intel.com/resource/14013186402","14013186402")</f>
    </nc>
    <odxf>
      <font>
        <u val="none"/>
        <sz val="11"/>
        <color theme="1"/>
        <name val="Calibri"/>
        <family val="2"/>
        <scheme val="minor"/>
      </font>
    </odxf>
    <ndxf>
      <font>
        <u/>
        <sz val="11"/>
        <color theme="10"/>
        <name val="Calibri"/>
        <family val="2"/>
        <scheme val="minor"/>
      </font>
    </ndxf>
  </rcc>
  <rcc rId="4438" sId="1" odxf="1" dxf="1">
    <oc r="A134">
      <f>HYPERLINK("https://hsdes.intel.com/resource/14013187104","14013187104")</f>
    </oc>
    <nc r="A134">
      <f>HYPERLINK("https://hsdes.intel.com/resource/14013187104","14013187104")</f>
    </nc>
    <odxf>
      <font>
        <u val="none"/>
        <sz val="11"/>
        <color theme="1"/>
        <name val="Calibri"/>
        <family val="2"/>
        <scheme val="minor"/>
      </font>
    </odxf>
    <ndxf>
      <font>
        <u/>
        <sz val="11"/>
        <color theme="10"/>
        <name val="Calibri"/>
        <family val="2"/>
        <scheme val="minor"/>
      </font>
    </ndxf>
  </rcc>
  <rcc rId="4439" sId="1" odxf="1" dxf="1">
    <oc r="A135">
      <f>HYPERLINK("https://hsdes.intel.com/resource/14013187105","14013187105")</f>
    </oc>
    <nc r="A135">
      <f>HYPERLINK("https://hsdes.intel.com/resource/14013187105","14013187105")</f>
    </nc>
    <odxf>
      <font>
        <u val="none"/>
        <sz val="11"/>
        <color theme="1"/>
        <name val="Calibri"/>
        <family val="2"/>
        <scheme val="minor"/>
      </font>
    </odxf>
    <ndxf>
      <font>
        <u/>
        <sz val="11"/>
        <color theme="10"/>
        <name val="Calibri"/>
        <family val="2"/>
        <scheme val="minor"/>
      </font>
    </ndxf>
  </rcc>
  <rcc rId="4440" sId="1" odxf="1" dxf="1">
    <oc r="A131">
      <f>HYPERLINK("https://hsdes.intel.com/resource/14013187068","14013187068")</f>
    </oc>
    <nc r="A131">
      <f>HYPERLINK("https://hsdes.intel.com/resource/14013187068","14013187068")</f>
    </nc>
    <odxf>
      <font>
        <u val="none"/>
        <sz val="11"/>
        <color theme="1"/>
        <name val="Calibri"/>
        <family val="2"/>
        <scheme val="minor"/>
      </font>
    </odxf>
    <ndxf>
      <font>
        <u/>
        <sz val="11"/>
        <color theme="10"/>
        <name val="Calibri"/>
        <family val="2"/>
        <scheme val="minor"/>
      </font>
    </ndxf>
  </rcc>
  <rcc rId="4441" sId="1" odxf="1" dxf="1">
    <oc r="A169">
      <f>HYPERLINK("https://hsdes.intel.com/resource/14013187237","14013187237")</f>
    </oc>
    <nc r="A169">
      <f>HYPERLINK("https://hsdes.intel.com/resource/14013187237","14013187237")</f>
    </nc>
    <odxf>
      <font>
        <u val="none"/>
        <sz val="11"/>
        <color theme="1"/>
        <name val="Calibri"/>
        <family val="2"/>
        <scheme val="minor"/>
      </font>
    </odxf>
    <ndxf>
      <font>
        <u/>
        <sz val="11"/>
        <color theme="10"/>
        <name val="Calibri"/>
        <family val="2"/>
        <scheme val="minor"/>
      </font>
    </ndxf>
  </rcc>
  <rcc rId="4442" sId="1" odxf="1" dxf="1">
    <oc r="A170">
      <f>HYPERLINK("https://hsdes.intel.com/resource/14013187239","14013187239")</f>
    </oc>
    <nc r="A170">
      <f>HYPERLINK("https://hsdes.intel.com/resource/14013187239","14013187239")</f>
    </nc>
    <odxf>
      <font>
        <u val="none"/>
        <sz val="11"/>
        <color theme="1"/>
        <name val="Calibri"/>
        <family val="2"/>
        <scheme val="minor"/>
      </font>
    </odxf>
    <ndxf>
      <font>
        <u/>
        <sz val="11"/>
        <color theme="10"/>
        <name val="Calibri"/>
        <family val="2"/>
        <scheme val="minor"/>
      </font>
    </ndxf>
  </rcc>
  <rcc rId="4443" sId="1" odxf="1" dxf="1">
    <oc r="A205">
      <f>HYPERLINK("https://hsdes.intel.com/resource/14013187391","14013187391")</f>
    </oc>
    <nc r="A205">
      <f>HYPERLINK("https://hsdes.intel.com/resource/14013187391","14013187391")</f>
    </nc>
    <odxf>
      <font>
        <u val="none"/>
        <sz val="11"/>
        <color theme="1"/>
        <name val="Calibri"/>
        <family val="2"/>
        <scheme val="minor"/>
      </font>
    </odxf>
    <ndxf>
      <font>
        <u/>
        <sz val="11"/>
        <color theme="10"/>
        <name val="Calibri"/>
        <family val="2"/>
        <scheme val="minor"/>
      </font>
    </ndxf>
  </rcc>
  <rcc rId="4444" sId="1" odxf="1" dxf="1">
    <oc r="A133">
      <f>HYPERLINK("https://hsdes.intel.com/resource/14013187098","14013187098")</f>
    </oc>
    <nc r="A133">
      <f>HYPERLINK("https://hsdes.intel.com/resource/14013187098","14013187098")</f>
    </nc>
    <odxf>
      <font>
        <u val="none"/>
        <sz val="11"/>
        <color theme="1"/>
        <name val="Calibri"/>
        <family val="2"/>
        <scheme val="minor"/>
      </font>
    </odxf>
    <ndxf>
      <font>
        <u/>
        <sz val="11"/>
        <color theme="10"/>
        <name val="Calibri"/>
        <family val="2"/>
        <scheme val="minor"/>
      </font>
    </ndxf>
  </rcc>
  <rcc rId="4445" sId="1" odxf="1" dxf="1">
    <oc r="A157">
      <f>HYPERLINK("https://hsdes.intel.com/resource/14013187192","14013187192")</f>
    </oc>
    <nc r="A157">
      <f>HYPERLINK("https://hsdes.intel.com/resource/14013187192","14013187192")</f>
    </nc>
    <odxf>
      <font>
        <u val="none"/>
        <sz val="11"/>
        <color theme="1"/>
        <name val="Calibri"/>
        <family val="2"/>
        <scheme val="minor"/>
      </font>
    </odxf>
    <ndxf>
      <font>
        <u/>
        <sz val="11"/>
        <color theme="10"/>
        <name val="Calibri"/>
        <family val="2"/>
        <scheme val="minor"/>
      </font>
    </ndxf>
  </rcc>
  <rcc rId="4446" sId="1" odxf="1" dxf="1">
    <oc r="A159">
      <f>HYPERLINK("https://hsdes.intel.com/resource/14013187194","14013187194")</f>
    </oc>
    <nc r="A159">
      <f>HYPERLINK("https://hsdes.intel.com/resource/14013187194","14013187194")</f>
    </nc>
    <odxf>
      <font>
        <u val="none"/>
        <sz val="11"/>
        <color theme="1"/>
        <name val="Calibri"/>
        <family val="2"/>
        <scheme val="minor"/>
      </font>
    </odxf>
    <ndxf>
      <font>
        <u/>
        <sz val="11"/>
        <color theme="10"/>
        <name val="Calibri"/>
        <family val="2"/>
        <scheme val="minor"/>
      </font>
    </ndxf>
  </rcc>
  <rcc rId="4447" sId="1">
    <nc r="C151" t="inlineStr">
      <is>
        <t>passed</t>
      </is>
    </nc>
  </rcc>
  <rcc rId="4448" sId="1">
    <nc r="C150" t="inlineStr">
      <is>
        <t>passed</t>
      </is>
    </nc>
  </rcc>
  <rcc rId="4449" sId="1">
    <nc r="C54" t="inlineStr">
      <is>
        <t>passed</t>
      </is>
    </nc>
  </rcc>
  <rcc rId="4450" sId="1">
    <nc r="C134" t="inlineStr">
      <is>
        <t>passed</t>
      </is>
    </nc>
  </rcc>
  <rcc rId="4451" sId="1">
    <nc r="C135" t="inlineStr">
      <is>
        <t>passed</t>
      </is>
    </nc>
  </rcc>
  <rcc rId="4452" sId="1">
    <nc r="C169" t="inlineStr">
      <is>
        <t>passed</t>
      </is>
    </nc>
  </rcc>
  <rcc rId="4453" sId="1">
    <nc r="C205" t="inlineStr">
      <is>
        <t>passed</t>
      </is>
    </nc>
  </rcc>
  <rdn rId="0" localSheetId="1" customView="1" name="Z_E00478AB_A697_473B_98CB_7DDDCC31F3AA_.wvu.FilterData" hidden="1" oldHidden="1">
    <formula>'ADL_M_LP5_CONS_BAT (1)'!$A$1:$D$286</formula>
  </rdn>
  <rcv guid="{E00478AB-A697-473B-98CB-7DDDCC31F3AA}" action="add"/>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55" sId="1" odxf="1" dxf="1">
    <oc r="A90">
      <f>HYPERLINK("https://hsdes.intel.com/resource/14013186569","14013186569")</f>
    </oc>
    <nc r="A90">
      <f>HYPERLINK("https://hsdes.intel.com/resource/14013186569","14013186569")</f>
    </nc>
    <odxf>
      <font>
        <u val="none"/>
        <sz val="11"/>
        <color theme="1"/>
        <name val="Calibri"/>
        <family val="2"/>
        <scheme val="minor"/>
      </font>
    </odxf>
    <ndxf>
      <font>
        <u/>
        <sz val="11"/>
        <color theme="10"/>
        <name val="Calibri"/>
        <family val="2"/>
        <scheme val="minor"/>
      </font>
    </ndxf>
  </rcc>
  <rcc rId="4456" sId="1" odxf="1" dxf="1">
    <oc r="A285">
      <f>HYPERLINK("https://hsdes.intel.com/resource/16014223128","16014223128")</f>
    </oc>
    <nc r="A285">
      <f>HYPERLINK("https://hsdes.intel.com/resource/16014223128","16014223128")</f>
    </nc>
    <odxf>
      <font>
        <u val="none"/>
        <sz val="11"/>
        <color theme="1"/>
        <name val="Calibri"/>
        <family val="2"/>
        <scheme val="minor"/>
      </font>
    </odxf>
    <ndxf>
      <font>
        <u/>
        <sz val="11"/>
        <color theme="10"/>
        <name val="Calibri"/>
        <family val="2"/>
        <scheme val="minor"/>
      </font>
    </ndxf>
  </rcc>
  <rcc rId="4457" sId="1" odxf="1" dxf="1">
    <oc r="A284">
      <f>HYPERLINK("https://hsdes.intel.com/resource/16014222678","16014222678")</f>
    </oc>
    <nc r="A284">
      <f>HYPERLINK("https://hsdes.intel.com/resource/16014222678","16014222678")</f>
    </nc>
    <odxf>
      <font>
        <u val="none"/>
        <sz val="11"/>
        <color theme="1"/>
        <name val="Calibri"/>
        <family val="2"/>
        <scheme val="minor"/>
      </font>
    </odxf>
    <ndxf>
      <font>
        <u/>
        <sz val="11"/>
        <color theme="10"/>
        <name val="Calibri"/>
        <family val="2"/>
        <scheme val="minor"/>
      </font>
    </ndxf>
  </rcc>
  <rcc rId="4458" sId="1" odxf="1" dxf="1">
    <oc r="A286">
      <f>HYPERLINK("https://hsdes.intel.com/resource/16014223582","16014223582")</f>
    </oc>
    <nc r="A286">
      <f>HYPERLINK("https://hsdes.intel.com/resource/16014223582","16014223582")</f>
    </nc>
    <odxf>
      <font>
        <u val="none"/>
        <sz val="11"/>
        <color theme="1"/>
        <name val="Calibri"/>
        <family val="2"/>
        <scheme val="minor"/>
      </font>
    </odxf>
    <ndxf>
      <font>
        <u/>
        <sz val="11"/>
        <color theme="10"/>
        <name val="Calibri"/>
        <family val="2"/>
        <scheme val="minor"/>
      </font>
    </ndxf>
  </rcc>
  <rcc rId="4459" sId="1" odxf="1" dxf="1">
    <oc r="A2">
      <f>HYPERLINK("https://hsdes.intel.com/resource/14013156694","14013156694")</f>
    </oc>
    <nc r="A2">
      <f>HYPERLINK("https://hsdes.intel.com/resource/14013156694","14013156694")</f>
    </nc>
    <odxf>
      <font>
        <u val="none"/>
        <sz val="11"/>
        <color theme="1"/>
        <name val="Calibri"/>
        <family val="2"/>
        <scheme val="minor"/>
      </font>
    </odxf>
    <ndxf>
      <font>
        <u/>
        <sz val="11"/>
        <color theme="10"/>
        <name val="Calibri"/>
        <family val="2"/>
        <scheme val="minor"/>
      </font>
    </ndxf>
  </rcc>
  <rcc rId="4460" sId="1" odxf="1" dxf="1">
    <oc r="A98">
      <f>HYPERLINK("https://hsdes.intel.com/resource/14013186602","14013186602")</f>
    </oc>
    <nc r="A98">
      <f>HYPERLINK("https://hsdes.intel.com/resource/14013186602","14013186602")</f>
    </nc>
    <odxf>
      <font>
        <u val="none"/>
        <sz val="11"/>
        <color theme="1"/>
        <name val="Calibri"/>
        <family val="2"/>
        <scheme val="minor"/>
      </font>
    </odxf>
    <ndxf>
      <font>
        <u/>
        <sz val="11"/>
        <color theme="10"/>
        <name val="Calibri"/>
        <family val="2"/>
        <scheme val="minor"/>
      </font>
    </ndxf>
  </rcc>
  <rcc rId="4461" sId="1" odxf="1" dxf="1">
    <oc r="A175">
      <f>HYPERLINK("https://hsdes.intel.com/resource/14013187244","14013187244")</f>
    </oc>
    <nc r="A175">
      <f>HYPERLINK("https://hsdes.intel.com/resource/14013187244","14013187244")</f>
    </nc>
    <odxf>
      <font>
        <u val="none"/>
        <sz val="11"/>
        <color theme="1"/>
        <name val="Calibri"/>
        <family val="2"/>
        <scheme val="minor"/>
      </font>
    </odxf>
    <ndxf>
      <font>
        <u/>
        <sz val="11"/>
        <color theme="10"/>
        <name val="Calibri"/>
        <family val="2"/>
        <scheme val="minor"/>
      </font>
    </ndxf>
  </rcc>
  <rcc rId="4462" sId="1" odxf="1" dxf="1">
    <oc r="A62">
      <f>HYPERLINK("https://hsdes.intel.com/resource/14013186428","14013186428")</f>
    </oc>
    <nc r="A62">
      <f>HYPERLINK("https://hsdes.intel.com/resource/14013186428","14013186428")</f>
    </nc>
    <odxf>
      <font>
        <u val="none"/>
        <sz val="11"/>
        <color theme="1"/>
        <name val="Calibri"/>
        <family val="2"/>
        <scheme val="minor"/>
      </font>
    </odxf>
    <ndxf>
      <font>
        <u/>
        <sz val="11"/>
        <color theme="10"/>
        <name val="Calibri"/>
        <family val="2"/>
        <scheme val="minor"/>
      </font>
    </ndxf>
  </rcc>
  <rcc rId="4463" sId="1" odxf="1" dxf="1">
    <oc r="A59">
      <f>HYPERLINK("https://hsdes.intel.com/resource/14013186417","14013186417")</f>
    </oc>
    <nc r="A59">
      <f>HYPERLINK("https://hsdes.intel.com/resource/14013186417","14013186417")</f>
    </nc>
    <odxf>
      <font>
        <u val="none"/>
        <sz val="11"/>
        <color theme="1"/>
        <name val="Calibri"/>
        <family val="2"/>
        <scheme val="minor"/>
      </font>
    </odxf>
    <ndxf>
      <font>
        <u/>
        <sz val="11"/>
        <color theme="10"/>
        <name val="Calibri"/>
        <family val="2"/>
        <scheme val="minor"/>
      </font>
    </ndxf>
  </rcc>
  <rcc rId="4464" sId="1" odxf="1" dxf="1">
    <oc r="A179">
      <f>HYPERLINK("https://hsdes.intel.com/resource/14013187261","14013187261")</f>
    </oc>
    <nc r="A179">
      <f>HYPERLINK("https://hsdes.intel.com/resource/14013187261","14013187261")</f>
    </nc>
    <odxf>
      <font>
        <u val="none"/>
        <sz val="11"/>
        <color theme="1"/>
        <name val="Calibri"/>
        <family val="2"/>
        <scheme val="minor"/>
      </font>
    </odxf>
    <ndxf>
      <font>
        <u/>
        <sz val="11"/>
        <color theme="10"/>
        <name val="Calibri"/>
        <family val="2"/>
        <scheme val="minor"/>
      </font>
    </ndxf>
  </rcc>
  <rcc rId="4465" sId="1" odxf="1" dxf="1">
    <oc r="A78">
      <f>HYPERLINK("https://hsdes.intel.com/resource/14013186485","14013186485")</f>
    </oc>
    <nc r="A78">
      <f>HYPERLINK("https://hsdes.intel.com/resource/14013186485","14013186485")</f>
    </nc>
    <odxf>
      <font>
        <u val="none"/>
        <sz val="11"/>
        <color theme="1"/>
        <name val="Calibri"/>
        <family val="2"/>
        <scheme val="minor"/>
      </font>
    </odxf>
    <ndxf>
      <font>
        <u/>
        <sz val="11"/>
        <color theme="10"/>
        <name val="Calibri"/>
        <family val="2"/>
        <scheme val="minor"/>
      </font>
    </ndxf>
  </rcc>
  <rcc rId="4466" sId="1" odxf="1" dxf="1">
    <oc r="A61">
      <f>HYPERLINK("https://hsdes.intel.com/resource/14013186426","14013186426")</f>
    </oc>
    <nc r="A61">
      <f>HYPERLINK("https://hsdes.intel.com/resource/14013186426","14013186426")</f>
    </nc>
    <odxf>
      <font>
        <u val="none"/>
        <sz val="11"/>
        <color theme="1"/>
        <name val="Calibri"/>
        <family val="2"/>
        <scheme val="minor"/>
      </font>
    </odxf>
    <ndxf>
      <font>
        <u/>
        <sz val="11"/>
        <color theme="10"/>
        <name val="Calibri"/>
        <family val="2"/>
        <scheme val="minor"/>
      </font>
    </ndxf>
  </rcc>
  <rcc rId="4467" sId="1">
    <nc r="C175" t="inlineStr">
      <is>
        <t>passed</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68" sId="1">
    <nc r="C98" t="inlineStr">
      <is>
        <t>passed</t>
      </is>
    </nc>
  </rcc>
  <rcc rId="4469" sId="1">
    <nc r="C62" t="inlineStr">
      <is>
        <t>passed</t>
      </is>
    </nc>
  </rcc>
  <rcc rId="4470" sId="1">
    <nc r="C59" t="inlineStr">
      <is>
        <t>passed</t>
      </is>
    </nc>
  </rcc>
  <rcc rId="4471" sId="1">
    <nc r="C179" t="inlineStr">
      <is>
        <t>passed</t>
      </is>
    </nc>
  </rcc>
  <rcc rId="4472" sId="1">
    <nc r="C61" t="inlineStr">
      <is>
        <t>passed</t>
      </is>
    </nc>
  </rcc>
  <rcc rId="4473" sId="1" odxf="1" dxf="1">
    <oc r="A181">
      <f>HYPERLINK("https://hsdes.intel.com/resource/14013187268","14013187268")</f>
    </oc>
    <nc r="A181">
      <f>HYPERLINK("https://hsdes.intel.com/resource/14013187268","14013187268")</f>
    </nc>
    <odxf>
      <font>
        <u val="none"/>
        <sz val="11"/>
        <color theme="1"/>
        <name val="Calibri"/>
        <family val="2"/>
        <scheme val="minor"/>
      </font>
    </odxf>
    <ndxf>
      <font>
        <u/>
        <sz val="11"/>
        <color theme="10"/>
        <name val="Calibri"/>
        <family val="2"/>
        <scheme val="minor"/>
      </font>
    </ndxf>
  </rcc>
  <rcc rId="4474" sId="1">
    <nc r="C181" t="inlineStr">
      <is>
        <t>passed</t>
      </is>
    </nc>
  </rcc>
  <rcc rId="4475" sId="1" odxf="1" dxf="1">
    <oc r="A178">
      <f>HYPERLINK("https://hsdes.intel.com/resource/14013187259","14013187259")</f>
    </oc>
    <nc r="A178">
      <f>HYPERLINK("https://hsdes.intel.com/resource/14013187259","14013187259")</f>
    </nc>
    <odxf>
      <font>
        <u val="none"/>
        <sz val="11"/>
        <color theme="1"/>
        <name val="Calibri"/>
        <family val="2"/>
        <scheme val="minor"/>
      </font>
    </odxf>
    <ndxf>
      <font>
        <u/>
        <sz val="11"/>
        <color theme="10"/>
        <name val="Calibri"/>
        <family val="2"/>
        <scheme val="minor"/>
      </font>
    </ndxf>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76" sId="1" odxf="1" dxf="1">
    <oc r="A77">
      <f>HYPERLINK("https://hsdes.intel.com/resource/14013186484","14013186484")</f>
    </oc>
    <nc r="A77">
      <f>HYPERLINK("https://hsdes.intel.com/resource/14013186484","14013186484")</f>
    </nc>
    <odxf>
      <font>
        <u val="none"/>
        <sz val="11"/>
        <color theme="1"/>
        <name val="Calibri"/>
        <family val="2"/>
        <scheme val="minor"/>
      </font>
    </odxf>
    <ndxf>
      <font>
        <u/>
        <sz val="11"/>
        <color theme="10"/>
        <name val="Calibri"/>
        <family val="2"/>
        <scheme val="minor"/>
      </font>
    </ndxf>
  </rcc>
  <rcc rId="4477" sId="1">
    <nc r="C77" t="inlineStr">
      <is>
        <t>passed</t>
      </is>
    </nc>
  </rcc>
  <rcc rId="4478" sId="1" odxf="1" dxf="1">
    <oc r="A76">
      <f>HYPERLINK("https://hsdes.intel.com/resource/14013186483","14013186483")</f>
    </oc>
    <nc r="A76">
      <f>HYPERLINK("https://hsdes.intel.com/resource/14013186483","14013186483")</f>
    </nc>
    <odxf>
      <font>
        <u val="none"/>
        <sz val="11"/>
        <color theme="1"/>
        <name val="Calibri"/>
        <family val="2"/>
        <scheme val="minor"/>
      </font>
    </odxf>
    <ndxf>
      <font>
        <u/>
        <sz val="11"/>
        <color theme="10"/>
        <name val="Calibri"/>
        <family val="2"/>
        <scheme val="minor"/>
      </font>
    </ndxf>
  </rcc>
  <rcc rId="4479" sId="1">
    <nc r="C76" t="inlineStr">
      <is>
        <t>passed</t>
      </is>
    </nc>
  </rcc>
  <rcc rId="4480" sId="1" odxf="1" dxf="1">
    <oc r="A97">
      <f>HYPERLINK("https://hsdes.intel.com/resource/14013186601","14013186601")</f>
    </oc>
    <nc r="A97">
      <f>HYPERLINK("https://hsdes.intel.com/resource/14013186601","14013186601")</f>
    </nc>
    <odxf>
      <font>
        <u val="none"/>
        <sz val="11"/>
        <color theme="1"/>
        <name val="Calibri"/>
        <family val="2"/>
        <scheme val="minor"/>
      </font>
    </odxf>
    <ndxf>
      <font>
        <u/>
        <sz val="11"/>
        <color theme="10"/>
        <name val="Calibri"/>
        <family val="2"/>
        <scheme val="minor"/>
      </font>
    </ndxf>
  </rcc>
  <rcc rId="4481" sId="1">
    <nc r="C97" t="inlineStr">
      <is>
        <t>passed</t>
      </is>
    </nc>
  </rcc>
  <rcc rId="4482" sId="1" odxf="1" dxf="1">
    <oc r="A95">
      <f>HYPERLINK("https://hsdes.intel.com/resource/14013186599","14013186599")</f>
    </oc>
    <nc r="A95">
      <f>HYPERLINK("https://hsdes.intel.com/resource/14013186599","14013186599")</f>
    </nc>
    <odxf>
      <font>
        <u val="none"/>
        <sz val="11"/>
        <color theme="1"/>
        <name val="Calibri"/>
        <family val="2"/>
        <scheme val="minor"/>
      </font>
    </odxf>
    <ndxf>
      <font>
        <u/>
        <sz val="11"/>
        <color theme="10"/>
        <name val="Calibri"/>
        <family val="2"/>
        <scheme val="minor"/>
      </font>
    </ndxf>
  </rcc>
  <rcc rId="4483" sId="1" odxf="1" dxf="1">
    <oc r="A66">
      <f>HYPERLINK("https://hsdes.intel.com/resource/14013186464","14013186464")</f>
    </oc>
    <nc r="A66">
      <f>HYPERLINK("https://hsdes.intel.com/resource/14013186464","14013186464")</f>
    </nc>
    <odxf>
      <font>
        <u val="none"/>
        <sz val="11"/>
        <color theme="1"/>
        <name val="Calibri"/>
        <family val="2"/>
        <scheme val="minor"/>
      </font>
    </odxf>
    <ndxf>
      <font>
        <u/>
        <sz val="11"/>
        <color theme="10"/>
        <name val="Calibri"/>
        <family val="2"/>
        <scheme val="minor"/>
      </font>
    </ndxf>
  </rcc>
  <rcc rId="4484" sId="1" odxf="1" dxf="1">
    <oc r="A68">
      <f>HYPERLINK("https://hsdes.intel.com/resource/14013186466","14013186466")</f>
    </oc>
    <nc r="A68">
      <f>HYPERLINK("https://hsdes.intel.com/resource/14013186466","14013186466")</f>
    </nc>
    <odxf>
      <font>
        <u val="none"/>
        <sz val="11"/>
        <color theme="1"/>
        <name val="Calibri"/>
        <family val="2"/>
        <scheme val="minor"/>
      </font>
    </odxf>
    <ndxf>
      <font>
        <u/>
        <sz val="11"/>
        <color theme="10"/>
        <name val="Calibri"/>
        <family val="2"/>
        <scheme val="minor"/>
      </font>
    </ndxf>
  </rcc>
  <rcc rId="4485" sId="1" odxf="1" dxf="1">
    <oc r="A187">
      <f>HYPERLINK("https://hsdes.intel.com/resource/14013187288","14013187288")</f>
    </oc>
    <nc r="A187">
      <f>HYPERLINK("https://hsdes.intel.com/resource/14013187288","14013187288")</f>
    </nc>
    <odxf>
      <font>
        <u val="none"/>
        <sz val="11"/>
        <color theme="1"/>
        <name val="Calibri"/>
        <family val="2"/>
        <scheme val="minor"/>
      </font>
    </odxf>
    <ndxf>
      <font>
        <u/>
        <sz val="11"/>
        <color theme="10"/>
        <name val="Calibri"/>
        <family val="2"/>
        <scheme val="minor"/>
      </font>
    </ndxf>
  </rcc>
  <rcc rId="4486" sId="1">
    <nc r="C187" t="inlineStr">
      <is>
        <t>passed</t>
      </is>
    </nc>
  </rcc>
  <rcc rId="4487" sId="1" odxf="1" dxf="1">
    <oc r="A185">
      <f>HYPERLINK("https://hsdes.intel.com/resource/14013187280","14013187280")</f>
    </oc>
    <nc r="A185">
      <f>HYPERLINK("https://hsdes.intel.com/resource/14013187280","14013187280")</f>
    </nc>
    <odxf>
      <font>
        <u val="none"/>
        <sz val="11"/>
        <color theme="1"/>
        <name val="Calibri"/>
        <family val="2"/>
        <scheme val="minor"/>
      </font>
    </odxf>
    <ndxf>
      <font>
        <u/>
        <sz val="11"/>
        <color theme="10"/>
        <name val="Calibri"/>
        <family val="2"/>
        <scheme val="minor"/>
      </font>
    </ndxf>
  </rcc>
  <rcc rId="4488" sId="1">
    <nc r="C185" t="inlineStr">
      <is>
        <t>passed</t>
      </is>
    </nc>
  </rcc>
  <rcc rId="4489" sId="1" odxf="1" dxf="1">
    <oc r="A214">
      <f>HYPERLINK("https://hsdes.intel.com/resource/14013187460","14013187460")</f>
    </oc>
    <nc r="A214">
      <f>HYPERLINK("https://hsdes.intel.com/resource/14013187460","14013187460")</f>
    </nc>
    <odxf>
      <font>
        <u val="none"/>
        <sz val="11"/>
        <color theme="1"/>
        <name val="Calibri"/>
        <family val="2"/>
        <scheme val="minor"/>
      </font>
    </odxf>
    <ndxf>
      <font>
        <u/>
        <sz val="11"/>
        <color theme="10"/>
        <name val="Calibri"/>
        <family val="2"/>
        <scheme val="minor"/>
      </font>
    </ndxf>
  </rcc>
  <rcc rId="4490" sId="1" odxf="1" dxf="1">
    <oc r="A176">
      <f>HYPERLINK("https://hsdes.intel.com/resource/14013187246","14013187246")</f>
    </oc>
    <nc r="A176">
      <f>HYPERLINK("https://hsdes.intel.com/resource/14013187246","14013187246")</f>
    </nc>
    <odxf>
      <font>
        <u val="none"/>
        <sz val="11"/>
        <color theme="1"/>
        <name val="Calibri"/>
        <family val="2"/>
        <scheme val="minor"/>
      </font>
    </odxf>
    <ndxf>
      <font>
        <u/>
        <sz val="11"/>
        <color theme="10"/>
        <name val="Calibri"/>
        <family val="2"/>
        <scheme val="minor"/>
      </font>
    </ndxf>
  </rcc>
  <rcc rId="4491" sId="1">
    <nc r="C176" t="inlineStr">
      <is>
        <t>passed</t>
      </is>
    </nc>
  </rcc>
  <rcc rId="4492" sId="1" odxf="1" dxf="1">
    <oc r="A63">
      <f>HYPERLINK("https://hsdes.intel.com/resource/14013186429","14013186429")</f>
    </oc>
    <nc r="A63">
      <f>HYPERLINK("https://hsdes.intel.com/resource/14013186429","14013186429")</f>
    </nc>
    <odxf>
      <font>
        <u val="none"/>
        <sz val="11"/>
        <color theme="1"/>
        <name val="Calibri"/>
        <family val="2"/>
        <scheme val="minor"/>
      </font>
    </odxf>
    <ndxf>
      <font>
        <u/>
        <sz val="11"/>
        <color theme="10"/>
        <name val="Calibri"/>
        <family val="2"/>
        <scheme val="minor"/>
      </font>
    </ndxf>
  </rcc>
  <rcc rId="4493" sId="1">
    <nc r="C63" t="inlineStr">
      <is>
        <t>passed</t>
      </is>
    </nc>
  </rcc>
  <rcc rId="4494" sId="1" odxf="1" dxf="1">
    <oc r="A183">
      <f>HYPERLINK("https://hsdes.intel.com/resource/14013187274","14013187274")</f>
    </oc>
    <nc r="A183">
      <f>HYPERLINK("https://hsdes.intel.com/resource/14013187274","14013187274")</f>
    </nc>
    <odxf>
      <font>
        <u val="none"/>
        <sz val="11"/>
        <color theme="1"/>
        <name val="Calibri"/>
        <family val="2"/>
        <scheme val="minor"/>
      </font>
    </odxf>
    <ndxf>
      <font>
        <u/>
        <sz val="11"/>
        <color theme="10"/>
        <name val="Calibri"/>
        <family val="2"/>
        <scheme val="minor"/>
      </font>
    </ndxf>
  </rcc>
  <rcc rId="4495" sId="1" odxf="1" dxf="1">
    <oc r="A67">
      <f>HYPERLINK("https://hsdes.intel.com/resource/14013186465","14013186465")</f>
    </oc>
    <nc r="A67">
      <f>HYPERLINK("https://hsdes.intel.com/resource/14013186465","14013186465")</f>
    </nc>
    <odxf>
      <font>
        <u val="none"/>
        <sz val="11"/>
        <color theme="1"/>
        <name val="Calibri"/>
        <family val="2"/>
        <scheme val="minor"/>
      </font>
    </odxf>
    <ndxf>
      <font>
        <u/>
        <sz val="11"/>
        <color theme="10"/>
        <name val="Calibri"/>
        <family val="2"/>
        <scheme val="minor"/>
      </font>
    </ndxf>
  </rcc>
  <rcc rId="4496" sId="1" odxf="1" dxf="1">
    <oc r="A256">
      <f>HYPERLINK("https://hsdes.intel.com/resource/14013187780","14013187780")</f>
    </oc>
    <nc r="A256">
      <f>HYPERLINK("https://hsdes.intel.com/resource/14013187780","14013187780")</f>
    </nc>
    <odxf>
      <font>
        <u val="none"/>
        <sz val="11"/>
        <color theme="1"/>
        <name val="Calibri"/>
        <family val="2"/>
        <scheme val="minor"/>
      </font>
    </odxf>
    <ndxf>
      <font>
        <u/>
        <sz val="11"/>
        <color theme="10"/>
        <name val="Calibri"/>
        <family val="2"/>
        <scheme val="minor"/>
      </font>
    </ndxf>
  </rcc>
  <rcc rId="4497" sId="1" odxf="1" dxf="1">
    <oc r="A182">
      <f>HYPERLINK("https://hsdes.intel.com/resource/14013187272","14013187272")</f>
    </oc>
    <nc r="A182">
      <f>HYPERLINK("https://hsdes.intel.com/resource/14013187272","14013187272")</f>
    </nc>
    <odxf>
      <font>
        <u val="none"/>
        <sz val="11"/>
        <color theme="1"/>
        <name val="Calibri"/>
        <family val="2"/>
        <scheme val="minor"/>
      </font>
    </odxf>
    <ndxf>
      <font>
        <u/>
        <sz val="11"/>
        <color theme="10"/>
        <name val="Calibri"/>
        <family val="2"/>
        <scheme val="minor"/>
      </font>
    </ndxf>
  </rcc>
  <rcc rId="4498" sId="1" odxf="1" dxf="1">
    <oc r="A210">
      <f>HYPERLINK("https://hsdes.intel.com/resource/14013187438","14013187438")</f>
    </oc>
    <nc r="A210">
      <f>HYPERLINK("https://hsdes.intel.com/resource/14013187438","14013187438")</f>
    </nc>
    <odxf>
      <font>
        <u val="none"/>
        <sz val="11"/>
        <color theme="1"/>
        <name val="Calibri"/>
        <family val="2"/>
        <scheme val="minor"/>
      </font>
    </odxf>
    <ndxf>
      <font>
        <u/>
        <sz val="11"/>
        <color theme="10"/>
        <name val="Calibri"/>
        <family val="2"/>
        <scheme val="minor"/>
      </font>
    </ndxf>
  </rcc>
  <rcc rId="4499" sId="1" odxf="1" dxf="1">
    <oc r="A56">
      <f>HYPERLINK("https://hsdes.intel.com/resource/14013186406","14013186406")</f>
    </oc>
    <nc r="A56">
      <f>HYPERLINK("https://hsdes.intel.com/resource/14013186406","14013186406")</f>
    </nc>
    <odxf>
      <font>
        <u val="none"/>
        <sz val="11"/>
        <color theme="1"/>
        <name val="Calibri"/>
        <family val="2"/>
        <scheme val="minor"/>
      </font>
    </odxf>
    <ndxf>
      <font>
        <u/>
        <sz val="11"/>
        <color theme="10"/>
        <name val="Calibri"/>
        <family val="2"/>
        <scheme val="minor"/>
      </font>
    </ndxf>
  </rcc>
  <rcc rId="4500" sId="1" odxf="1" dxf="1">
    <oc r="A174">
      <f>HYPERLINK("https://hsdes.intel.com/resource/14013187243","14013187243")</f>
    </oc>
    <nc r="A174">
      <f>HYPERLINK("https://hsdes.intel.com/resource/14013187243","14013187243")</f>
    </nc>
    <odxf>
      <font>
        <u val="none"/>
        <sz val="11"/>
        <color theme="1"/>
        <name val="Calibri"/>
        <family val="2"/>
        <scheme val="minor"/>
      </font>
    </odxf>
    <ndxf>
      <font>
        <u/>
        <sz val="11"/>
        <color theme="10"/>
        <name val="Calibri"/>
        <family val="2"/>
        <scheme val="minor"/>
      </font>
    </ndxf>
  </rcc>
  <rcc rId="4501" sId="1">
    <nc r="C174" t="inlineStr">
      <is>
        <t>passed</t>
      </is>
    </nc>
  </rcc>
  <rcc rId="4502" sId="1" odxf="1" dxf="1">
    <oc r="A81">
      <f>HYPERLINK("https://hsdes.intel.com/resource/14013186493","14013186493")</f>
    </oc>
    <nc r="A81">
      <f>HYPERLINK("https://hsdes.intel.com/resource/14013186493","14013186493")</f>
    </nc>
    <odxf>
      <font>
        <u val="none"/>
        <sz val="11"/>
        <color theme="1"/>
        <name val="Calibri"/>
        <family val="2"/>
        <scheme val="minor"/>
      </font>
    </odxf>
    <ndxf>
      <font>
        <u/>
        <sz val="11"/>
        <color theme="10"/>
        <name val="Calibri"/>
        <family val="2"/>
        <scheme val="minor"/>
      </font>
    </ndxf>
  </rcc>
  <rcc rId="4503" sId="1">
    <nc r="C81" t="inlineStr">
      <is>
        <t>passed</t>
      </is>
    </nc>
  </rcc>
  <rcc rId="4504" sId="1" odxf="1" dxf="1">
    <oc r="A173">
      <f>HYPERLINK("https://hsdes.intel.com/resource/14013187242","14013187242")</f>
    </oc>
    <nc r="A173">
      <f>HYPERLINK("https://hsdes.intel.com/resource/14013187242","14013187242")</f>
    </nc>
    <odxf>
      <font>
        <u val="none"/>
        <sz val="11"/>
        <color theme="1"/>
        <name val="Calibri"/>
        <family val="2"/>
        <scheme val="minor"/>
      </font>
    </odxf>
    <ndxf>
      <font>
        <u/>
        <sz val="11"/>
        <color theme="10"/>
        <name val="Calibri"/>
        <family val="2"/>
        <scheme val="minor"/>
      </font>
    </ndxf>
  </rcc>
  <rcc rId="4505" sId="1" odxf="1" dxf="1">
    <oc r="A184">
      <f>HYPERLINK("https://hsdes.intel.com/resource/14013187276","14013187276")</f>
    </oc>
    <nc r="A184">
      <f>HYPERLINK("https://hsdes.intel.com/resource/14013187276","14013187276")</f>
    </nc>
    <odxf>
      <font>
        <u val="none"/>
        <sz val="11"/>
        <color theme="1"/>
        <name val="Calibri"/>
        <family val="2"/>
        <scheme val="minor"/>
      </font>
    </odxf>
    <ndxf>
      <font>
        <u/>
        <sz val="11"/>
        <color theme="10"/>
        <name val="Calibri"/>
        <family val="2"/>
        <scheme val="minor"/>
      </font>
    </ndxf>
  </rcc>
  <rcc rId="4506" sId="1">
    <nc r="C173" t="inlineStr">
      <is>
        <t>passed</t>
      </is>
    </nc>
  </rcc>
  <rcc rId="4507" sId="1">
    <nc r="C184" t="inlineStr">
      <is>
        <t>passed</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08" sId="1" odxf="1" dxf="1">
    <oc r="A254">
      <f>HYPERLINK("https://hsdes.intel.com/resource/14013187772","14013187772")</f>
    </oc>
    <nc r="A254">
      <f>HYPERLINK("https://hsdes.intel.com/resource/14013187772","14013187772")</f>
    </nc>
    <odxf>
      <font>
        <u val="none"/>
        <sz val="11"/>
        <color theme="1"/>
        <name val="Calibri"/>
        <family val="2"/>
        <scheme val="minor"/>
      </font>
    </odxf>
    <ndxf>
      <font>
        <u/>
        <sz val="11"/>
        <color theme="10"/>
        <name val="Calibri"/>
        <family val="2"/>
        <scheme val="minor"/>
      </font>
    </ndxf>
  </rcc>
  <rcc rId="4509" sId="1">
    <nc r="C254" t="inlineStr">
      <is>
        <t>passed</t>
      </is>
    </nc>
  </rcc>
  <rcc rId="4510" sId="1">
    <nc r="D254" t="inlineStr">
      <is>
        <t>low</t>
      </is>
    </nc>
  </rcc>
  <rcv guid="{E00478AB-A697-473B-98CB-7DDDCC31F3AA}" action="delete"/>
  <rdn rId="0" localSheetId="1" customView="1" name="Z_E00478AB_A697_473B_98CB_7DDDCC31F3AA_.wvu.FilterData" hidden="1" oldHidden="1">
    <formula>'ADL_M_LP5_CONS_BAT (1)'!$A$1:$D$286</formula>
    <oldFormula>'ADL_M_LP5_CONS_BAT (1)'!$A$1:$D$286</oldFormula>
  </rdn>
  <rcv guid="{E00478AB-A697-473B-98CB-7DDDCC31F3AA}" action="add"/>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12" sId="1" odxf="1" dxf="1">
    <oc r="A14">
      <f>HYPERLINK("https://hsdes.intel.com/resource/14013185901","14013185901")</f>
    </oc>
    <nc r="A14">
      <f>HYPERLINK("https://hsdes.intel.com/resource/14013185901","14013185901")</f>
    </nc>
    <odxf>
      <font>
        <u val="none"/>
        <sz val="11"/>
        <color theme="1"/>
        <name val="Calibri"/>
        <family val="2"/>
        <scheme val="minor"/>
      </font>
    </odxf>
    <ndxf>
      <font>
        <u/>
        <sz val="11"/>
        <color theme="10"/>
        <name val="Calibri"/>
        <family val="2"/>
        <scheme val="minor"/>
      </font>
    </ndxf>
  </rcc>
  <rcc rId="4513" sId="1" odxf="1" dxf="1">
    <oc r="A21">
      <f>HYPERLINK("https://hsdes.intel.com/resource/14013186019","14013186019")</f>
    </oc>
    <nc r="A21">
      <f>HYPERLINK("https://hsdes.intel.com/resource/14013186019","14013186019")</f>
    </nc>
    <odxf>
      <font>
        <u val="none"/>
        <sz val="11"/>
        <color theme="1"/>
        <name val="Calibri"/>
        <family val="2"/>
        <scheme val="minor"/>
      </font>
    </odxf>
    <ndxf>
      <font>
        <u/>
        <sz val="11"/>
        <color theme="10"/>
        <name val="Calibri"/>
        <family val="2"/>
        <scheme val="minor"/>
      </font>
    </ndxf>
  </rcc>
  <rcc rId="4514" sId="1" odxf="1" dxf="1">
    <oc r="A7">
      <f>HYPERLINK("https://hsdes.intel.com/resource/14013185884","14013185884")</f>
    </oc>
    <nc r="A7">
      <f>HYPERLINK("https://hsdes.intel.com/resource/14013185884","14013185884")</f>
    </nc>
    <odxf>
      <font>
        <u val="none"/>
        <sz val="11"/>
        <color theme="1"/>
        <name val="Calibri"/>
        <family val="2"/>
        <scheme val="minor"/>
      </font>
    </odxf>
    <ndxf>
      <font>
        <u/>
        <sz val="11"/>
        <color theme="10"/>
        <name val="Calibri"/>
        <family val="2"/>
        <scheme val="minor"/>
      </font>
    </ndxf>
  </rcc>
  <rcc rId="4515" sId="1">
    <nc r="C7" t="inlineStr">
      <is>
        <t>passed</t>
      </is>
    </nc>
  </rcc>
  <rcc rId="4516" sId="1">
    <nc r="D7" t="inlineStr">
      <is>
        <t>low</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17" sId="1">
    <nc r="D151" t="inlineStr">
      <is>
        <t>low</t>
      </is>
    </nc>
  </rcc>
  <rcc rId="4518" sId="1">
    <nc r="D150" t="inlineStr">
      <is>
        <t>low</t>
      </is>
    </nc>
  </rcc>
  <rcc rId="4519" sId="1">
    <nc r="D54" t="inlineStr">
      <is>
        <t>low</t>
      </is>
    </nc>
  </rcc>
  <rcc rId="4520" sId="1">
    <nc r="D134" t="inlineStr">
      <is>
        <t>low</t>
      </is>
    </nc>
  </rcc>
  <rfmt sheetId="1" sqref="D134">
    <dxf>
      <alignment horizontal="general" vertical="bottom" textRotation="0" wrapText="0" indent="0" justifyLastLine="0" shrinkToFit="0" readingOrder="0"/>
      <border diagonalUp="0" diagonalDown="0" outline="0">
        <left/>
        <right/>
        <top/>
        <bottom/>
      </border>
    </dxf>
  </rfmt>
  <rcc rId="4521" sId="1">
    <nc r="D135" t="inlineStr">
      <is>
        <t>low</t>
      </is>
    </nc>
  </rcc>
  <rcc rId="4522" sId="1">
    <nc r="D98" t="inlineStr">
      <is>
        <t>low</t>
      </is>
    </nc>
  </rcc>
  <rfmt sheetId="1" sqref="D98">
    <dxf>
      <alignment horizontal="general" vertical="bottom" textRotation="0" wrapText="0" indent="0" justifyLastLine="0" shrinkToFit="0" readingOrder="0"/>
      <border diagonalUp="0" diagonalDown="0" outline="0">
        <left/>
        <right/>
        <top/>
        <bottom/>
      </border>
    </dxf>
  </rfmt>
  <rcc rId="4523" sId="1">
    <nc r="D175" t="inlineStr">
      <is>
        <t>low</t>
      </is>
    </nc>
  </rcc>
  <rfmt sheetId="1" sqref="D175">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524" sId="1">
    <nc r="D62" t="inlineStr">
      <is>
        <t>low</t>
      </is>
    </nc>
  </rcc>
  <rfmt sheetId="1" sqref="D62">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525" sId="1">
    <nc r="D59" t="inlineStr">
      <is>
        <t>low</t>
      </is>
    </nc>
  </rcc>
  <rfmt sheetId="1" sqref="D59">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526" sId="1">
    <nc r="D179" t="inlineStr">
      <is>
        <t>low</t>
      </is>
    </nc>
  </rcc>
  <rfmt sheetId="1" sqref="D179">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527" sId="1">
    <nc r="D61" t="inlineStr">
      <is>
        <t>low</t>
      </is>
    </nc>
  </rcc>
  <rfmt sheetId="1" sqref="D61">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528" sId="1">
    <nc r="D181" t="inlineStr">
      <is>
        <t>low</t>
      </is>
    </nc>
  </rcc>
  <rfmt sheetId="1" sqref="D181">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529" sId="1">
    <nc r="D77" t="inlineStr">
      <is>
        <t>low</t>
      </is>
    </nc>
  </rcc>
  <rfmt sheetId="1" sqref="D77">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530" sId="1">
    <nc r="D76" t="inlineStr">
      <is>
        <t>low</t>
      </is>
    </nc>
  </rcc>
  <rfmt sheetId="1" sqref="D76">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531" sId="1">
    <nc r="D97" t="inlineStr">
      <is>
        <t>low</t>
      </is>
    </nc>
  </rcc>
  <rcc rId="4532" sId="1">
    <nc r="D187" t="inlineStr">
      <is>
        <t>low</t>
      </is>
    </nc>
  </rcc>
  <rfmt sheetId="1" sqref="D187">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533" sId="1">
    <nc r="D185" t="inlineStr">
      <is>
        <t>low</t>
      </is>
    </nc>
  </rcc>
  <rfmt sheetId="1" sqref="D185">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534" sId="1">
    <nc r="D169" t="inlineStr">
      <is>
        <t>low</t>
      </is>
    </nc>
  </rcc>
  <rcc rId="4535" sId="1">
    <nc r="D205" t="inlineStr">
      <is>
        <t>low</t>
      </is>
    </nc>
  </rcc>
  <rfmt sheetId="1" sqref="D205">
    <dxf>
      <alignment horizontal="general" vertical="bottom" textRotation="0" wrapText="0" indent="0" justifyLastLine="0" shrinkToFit="0" readingOrder="0"/>
      <border diagonalUp="0" diagonalDown="0" outline="0">
        <left/>
        <right/>
        <top/>
        <bottom/>
      </border>
    </dxf>
  </rfmt>
  <rcc rId="4536" sId="1">
    <nc r="D176" t="inlineStr">
      <is>
        <t>low</t>
      </is>
    </nc>
  </rcc>
  <rcc rId="4537" sId="1">
    <nc r="D63" t="inlineStr">
      <is>
        <t>low</t>
      </is>
    </nc>
  </rcc>
  <rfmt sheetId="1" sqref="D63">
    <dxf>
      <alignment horizontal="general" vertical="bottom" textRotation="0" wrapText="0" indent="0" justifyLastLine="0" shrinkToFit="0" readingOrder="0"/>
      <border diagonalUp="0" diagonalDown="0" outline="0">
        <left/>
        <right/>
        <top/>
        <bottom/>
      </border>
    </dxf>
  </rfmt>
  <rcc rId="4538" sId="1">
    <nc r="D174" t="inlineStr">
      <is>
        <t>low</t>
      </is>
    </nc>
  </rcc>
  <rfmt sheetId="1" sqref="D174">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539" sId="1">
    <nc r="D81" t="inlineStr">
      <is>
        <t>low</t>
      </is>
    </nc>
  </rcc>
  <rfmt sheetId="1" sqref="D81">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540" sId="1">
    <nc r="D173" t="inlineStr">
      <is>
        <t>low</t>
      </is>
    </nc>
  </rcc>
  <rcc rId="4541" sId="1">
    <nc r="D184" t="inlineStr">
      <is>
        <t>low</t>
      </is>
    </nc>
  </rcc>
  <rfmt sheetId="1" sqref="D184">
    <dxf>
      <alignment horizontal="general" vertical="bottom" textRotation="0" wrapText="0" indent="0" justifyLastLine="0" shrinkToFit="0" readingOrder="0"/>
      <border diagonalUp="0" diagonalDown="0" outline="0">
        <left/>
        <right/>
        <top/>
        <bottom/>
      </border>
    </dxf>
  </rfmt>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42" sId="1" odxf="1" dxf="1">
    <oc r="A255">
      <f>HYPERLINK("https://hsdes.intel.com/resource/14013187779","14013187779")</f>
    </oc>
    <nc r="A255">
      <f>HYPERLINK("https://hsdes.intel.com/resource/14013187779","14013187779")</f>
    </nc>
    <odxf>
      <font>
        <u val="none"/>
        <sz val="11"/>
        <color theme="1"/>
        <name val="Calibri"/>
        <family val="2"/>
        <scheme val="minor"/>
      </font>
    </odxf>
    <ndxf>
      <font>
        <u/>
        <sz val="11"/>
        <color theme="10"/>
        <name val="Calibri"/>
        <family val="2"/>
        <scheme val="minor"/>
      </font>
    </ndxf>
  </rcc>
  <rcc rId="4543" sId="1">
    <nc r="C255" t="inlineStr">
      <is>
        <t>passed</t>
      </is>
    </nc>
  </rcc>
  <rcc rId="4544" sId="1">
    <nc r="D255" t="inlineStr">
      <is>
        <t>low</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45" sId="1">
    <nc r="C272" t="inlineStr">
      <is>
        <t>passed</t>
      </is>
    </nc>
  </rcc>
  <rcc rId="4546" sId="1" odxf="1" dxf="1">
    <oc r="A272">
      <f>HYPERLINK("https://hsdes.intel.com/resource/14013187871","14013187871")</f>
    </oc>
    <nc r="A272">
      <f>HYPERLINK("https://hsdes.intel.com/resource/14013187871","14013187871")</f>
    </nc>
    <odxf>
      <font>
        <u val="none"/>
        <sz val="11"/>
        <color theme="1"/>
        <name val="Calibri"/>
        <family val="2"/>
        <scheme val="minor"/>
      </font>
    </odxf>
    <ndxf>
      <font>
        <u/>
        <sz val="11"/>
        <color theme="10"/>
        <name val="Calibri"/>
        <family val="2"/>
        <scheme val="minor"/>
      </font>
    </ndxf>
  </rcc>
  <rcc rId="4547" sId="1">
    <nc r="D272" t="inlineStr">
      <is>
        <t>low</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48" sId="1">
    <nc r="C254" t="inlineStr">
      <is>
        <t>Passed</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48" sId="1" odxf="1" dxf="1">
    <oc r="A204">
      <f>HYPERLINK("https://hsdes.intel.com/resource/14013187382","14013187382")</f>
    </oc>
    <nc r="A204">
      <f>HYPERLINK("https://hsdes.intel.com/resource/14013187382","14013187382")</f>
    </nc>
    <odxf>
      <font>
        <u val="none"/>
        <sz val="11"/>
        <color theme="1"/>
        <name val="Calibri"/>
        <family val="2"/>
        <scheme val="minor"/>
      </font>
    </odxf>
    <ndxf>
      <font>
        <u/>
        <sz val="11"/>
        <color theme="10"/>
        <name val="Calibri"/>
        <family val="2"/>
        <scheme val="minor"/>
      </font>
    </ndxf>
  </rcc>
  <rcc rId="4549" sId="1">
    <nc r="C204" t="inlineStr">
      <is>
        <t>passed</t>
      </is>
    </nc>
  </rcc>
  <rcc rId="4550" sId="1">
    <nc r="D204" t="inlineStr">
      <is>
        <t>low</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51" sId="1" odxf="1" dxf="1">
    <oc r="A138">
      <f>HYPERLINK("https://hsdes.intel.com/resource/14013187110","14013187110")</f>
    </oc>
    <nc r="A138">
      <f>HYPERLINK("https://hsdes.intel.com/resource/14013187110","14013187110")</f>
    </nc>
    <odxf>
      <font>
        <u val="none"/>
        <sz val="11"/>
        <color theme="1"/>
        <name val="Calibri"/>
        <family val="2"/>
        <scheme val="minor"/>
      </font>
    </odxf>
    <ndxf>
      <font>
        <u/>
        <sz val="11"/>
        <color theme="10"/>
        <name val="Calibri"/>
        <family val="2"/>
        <scheme val="minor"/>
      </font>
    </ndxf>
  </rcc>
  <rcc rId="4552" sId="1" odxf="1" dxf="1">
    <oc r="A83">
      <f>HYPERLINK("https://hsdes.intel.com/resource/14013186498","14013186498")</f>
    </oc>
    <nc r="A83">
      <f>HYPERLINK("https://hsdes.intel.com/resource/14013186498","14013186498")</f>
    </nc>
    <odxf>
      <font>
        <u val="none"/>
        <sz val="11"/>
        <color theme="1"/>
        <name val="Calibri"/>
        <family val="2"/>
        <scheme val="minor"/>
      </font>
    </odxf>
    <ndxf>
      <font>
        <u/>
        <sz val="11"/>
        <color theme="10"/>
        <name val="Calibri"/>
        <family val="2"/>
        <scheme val="minor"/>
      </font>
    </ndxf>
  </rcc>
  <rcc rId="4553" sId="1" odxf="1" dxf="1">
    <oc r="A142">
      <f>HYPERLINK("https://hsdes.intel.com/resource/14013187116","14013187116")</f>
    </oc>
    <nc r="A142">
      <f>HYPERLINK("https://hsdes.intel.com/resource/14013187116","14013187116")</f>
    </nc>
    <odxf>
      <font>
        <u val="none"/>
        <sz val="11"/>
        <color theme="1"/>
        <name val="Calibri"/>
        <family val="2"/>
        <scheme val="minor"/>
      </font>
    </odxf>
    <ndxf>
      <font>
        <u/>
        <sz val="11"/>
        <color theme="10"/>
        <name val="Calibri"/>
        <family val="2"/>
        <scheme val="minor"/>
      </font>
    </ndxf>
  </rcc>
  <rcc rId="4554" sId="1" odxf="1" dxf="1">
    <oc r="A217">
      <f>HYPERLINK("https://hsdes.intel.com/resource/14013187530","14013187530")</f>
    </oc>
    <nc r="A217">
      <f>HYPERLINK("https://hsdes.intel.com/resource/14013187530","14013187530")</f>
    </nc>
    <odxf>
      <font>
        <u val="none"/>
        <sz val="11"/>
        <color theme="1"/>
        <name val="Calibri"/>
        <family val="2"/>
        <scheme val="minor"/>
      </font>
    </odxf>
    <ndxf>
      <font>
        <u/>
        <sz val="11"/>
        <color theme="10"/>
        <name val="Calibri"/>
        <family val="2"/>
        <scheme val="minor"/>
      </font>
    </ndxf>
  </rcc>
  <rcc rId="4555" sId="1" odxf="1" dxf="1">
    <oc r="A140">
      <f>HYPERLINK("https://hsdes.intel.com/resource/14013187114","14013187114")</f>
    </oc>
    <nc r="A140">
      <f>HYPERLINK("https://hsdes.intel.com/resource/14013187114","14013187114")</f>
    </nc>
    <odxf>
      <font>
        <u val="none"/>
        <sz val="11"/>
        <color theme="1"/>
        <name val="Calibri"/>
        <family val="2"/>
        <scheme val="minor"/>
      </font>
    </odxf>
    <ndxf>
      <font>
        <u/>
        <sz val="11"/>
        <color theme="10"/>
        <name val="Calibri"/>
        <family val="2"/>
        <scheme val="minor"/>
      </font>
    </ndxf>
  </rcc>
  <rcc rId="4556" sId="1" odxf="1" dxf="1">
    <oc r="A144">
      <f>HYPERLINK("https://hsdes.intel.com/resource/14013187119","14013187119")</f>
    </oc>
    <nc r="A144">
      <f>HYPERLINK("https://hsdes.intel.com/resource/14013187119","14013187119")</f>
    </nc>
    <odxf>
      <font>
        <u val="none"/>
        <sz val="11"/>
        <color theme="1"/>
        <name val="Calibri"/>
        <family val="2"/>
        <scheme val="minor"/>
      </font>
    </odxf>
    <ndxf>
      <font>
        <u/>
        <sz val="11"/>
        <color theme="10"/>
        <name val="Calibri"/>
        <family val="2"/>
        <scheme val="minor"/>
      </font>
    </ndxf>
  </rcc>
  <rcc rId="4557" sId="1" odxf="1" dxf="1">
    <oc r="A219">
      <f>HYPERLINK("https://hsdes.intel.com/resource/14013187536","14013187536")</f>
    </oc>
    <nc r="A219">
      <f>HYPERLINK("https://hsdes.intel.com/resource/14013187536","14013187536")</f>
    </nc>
    <odxf>
      <font>
        <u val="none"/>
        <sz val="11"/>
        <color theme="1"/>
        <name val="Calibri"/>
        <family val="2"/>
        <scheme val="minor"/>
      </font>
    </odxf>
    <ndxf>
      <font>
        <u/>
        <sz val="11"/>
        <color theme="10"/>
        <name val="Calibri"/>
        <family val="2"/>
        <scheme val="minor"/>
      </font>
    </ndxf>
  </rcc>
  <rcc rId="4558" sId="1" odxf="1" dxf="1">
    <oc r="A189">
      <f>HYPERLINK("https://hsdes.intel.com/resource/14013187298","14013187298")</f>
    </oc>
    <nc r="A189">
      <f>HYPERLINK("https://hsdes.intel.com/resource/14013187298","14013187298")</f>
    </nc>
    <odxf>
      <font>
        <u val="none"/>
        <sz val="11"/>
        <color theme="1"/>
        <name val="Calibri"/>
        <family val="2"/>
        <scheme val="minor"/>
      </font>
    </odxf>
    <ndxf>
      <font>
        <u/>
        <sz val="11"/>
        <color theme="10"/>
        <name val="Calibri"/>
        <family val="2"/>
        <scheme val="minor"/>
      </font>
    </ndxf>
  </rcc>
  <rcc rId="4559" sId="1" odxf="1" dxf="1">
    <oc r="A229">
      <f>HYPERLINK("https://hsdes.intel.com/resource/14013187640","14013187640")</f>
    </oc>
    <nc r="A229">
      <f>HYPERLINK("https://hsdes.intel.com/resource/14013187640","14013187640")</f>
    </nc>
    <odxf>
      <font>
        <u val="none"/>
        <sz val="11"/>
        <color theme="1"/>
        <name val="Calibri"/>
        <family val="2"/>
        <scheme val="minor"/>
      </font>
    </odxf>
    <ndxf>
      <font>
        <u/>
        <sz val="11"/>
        <color theme="10"/>
        <name val="Calibri"/>
        <family val="2"/>
        <scheme val="minor"/>
      </font>
    </ndxf>
  </rcc>
  <rcc rId="4560" sId="1" odxf="1" dxf="1">
    <oc r="A190">
      <f>HYPERLINK("https://hsdes.intel.com/resource/14013187299","14013187299")</f>
    </oc>
    <nc r="A190">
      <f>HYPERLINK("https://hsdes.intel.com/resource/14013187299","14013187299")</f>
    </nc>
    <odxf>
      <font>
        <u val="none"/>
        <sz val="11"/>
        <color theme="1"/>
        <name val="Calibri"/>
        <family val="2"/>
        <scheme val="minor"/>
      </font>
    </odxf>
    <ndxf>
      <font>
        <u/>
        <sz val="11"/>
        <color theme="10"/>
        <name val="Calibri"/>
        <family val="2"/>
        <scheme val="minor"/>
      </font>
    </ndxf>
  </rcc>
  <rcc rId="4561" sId="1" odxf="1" dxf="1">
    <oc r="A105">
      <f>HYPERLINK("https://hsdes.intel.com/resource/14013186710","14013186710")</f>
    </oc>
    <nc r="A105">
      <f>HYPERLINK("https://hsdes.intel.com/resource/14013186710","14013186710")</f>
    </nc>
    <odxf>
      <font>
        <u val="none"/>
        <sz val="11"/>
        <color theme="1"/>
        <name val="Calibri"/>
        <family val="2"/>
        <scheme val="minor"/>
      </font>
    </odxf>
    <ndxf>
      <font>
        <u/>
        <sz val="11"/>
        <color theme="10"/>
        <name val="Calibri"/>
        <family val="2"/>
        <scheme val="minor"/>
      </font>
    </ndxf>
  </rcc>
  <rcc rId="4562" sId="1" odxf="1" dxf="1">
    <oc r="A106">
      <f>HYPERLINK("https://hsdes.intel.com/resource/14013186711","14013186711")</f>
    </oc>
    <nc r="A106">
      <f>HYPERLINK("https://hsdes.intel.com/resource/14013186711","14013186711")</f>
    </nc>
    <odxf>
      <font>
        <u val="none"/>
        <sz val="11"/>
        <color theme="1"/>
        <name val="Calibri"/>
        <family val="2"/>
        <scheme val="minor"/>
      </font>
    </odxf>
    <ndxf>
      <font>
        <u/>
        <sz val="11"/>
        <color theme="10"/>
        <name val="Calibri"/>
        <family val="2"/>
        <scheme val="minor"/>
      </font>
    </ndxf>
  </rcc>
  <rcc rId="4563" sId="1">
    <oc r="D151" t="inlineStr">
      <is>
        <t>low</t>
      </is>
    </oc>
    <nc r="D151"/>
  </rcc>
  <rcc rId="4564" sId="1">
    <oc r="D150" t="inlineStr">
      <is>
        <t>low</t>
      </is>
    </oc>
    <nc r="D150"/>
  </rcc>
  <rcc rId="4565" sId="1">
    <oc r="D54" t="inlineStr">
      <is>
        <t>low</t>
      </is>
    </oc>
    <nc r="D54"/>
  </rcc>
  <rcc rId="4566" sId="1">
    <oc r="D254" t="inlineStr">
      <is>
        <t>low</t>
      </is>
    </oc>
    <nc r="D254"/>
  </rcc>
  <rcc rId="4567" sId="1">
    <oc r="D7" t="inlineStr">
      <is>
        <t>low</t>
      </is>
    </oc>
    <nc r="D7"/>
  </rcc>
  <rcc rId="4568" sId="1">
    <oc r="D134" t="inlineStr">
      <is>
        <t>low</t>
      </is>
    </oc>
    <nc r="D134"/>
  </rcc>
  <rcc rId="4569" sId="1">
    <oc r="D135" t="inlineStr">
      <is>
        <t>low</t>
      </is>
    </oc>
    <nc r="D135"/>
  </rcc>
  <rcc rId="4570" sId="1">
    <oc r="D98" t="inlineStr">
      <is>
        <t>low</t>
      </is>
    </oc>
    <nc r="D98"/>
  </rcc>
  <rcc rId="4571" sId="1">
    <oc r="D175" t="inlineStr">
      <is>
        <t>low</t>
      </is>
    </oc>
    <nc r="D175"/>
  </rcc>
  <rcc rId="4572" sId="1">
    <oc r="D62" t="inlineStr">
      <is>
        <t>low</t>
      </is>
    </oc>
    <nc r="D62"/>
  </rcc>
  <rcc rId="4573" sId="1">
    <oc r="D59" t="inlineStr">
      <is>
        <t>low</t>
      </is>
    </oc>
    <nc r="D59"/>
  </rcc>
  <rcc rId="4574" sId="1">
    <oc r="D179" t="inlineStr">
      <is>
        <t>low</t>
      </is>
    </oc>
    <nc r="D179"/>
  </rcc>
  <rcc rId="4575" sId="1">
    <oc r="D61" t="inlineStr">
      <is>
        <t>low</t>
      </is>
    </oc>
    <nc r="D61"/>
  </rcc>
  <rcc rId="4576" sId="1">
    <oc r="D181" t="inlineStr">
      <is>
        <t>low</t>
      </is>
    </oc>
    <nc r="D181"/>
  </rcc>
  <rcc rId="4577" sId="1">
    <oc r="D77" t="inlineStr">
      <is>
        <t>low</t>
      </is>
    </oc>
    <nc r="D77"/>
  </rcc>
  <rcc rId="4578" sId="1">
    <oc r="D76" t="inlineStr">
      <is>
        <t>low</t>
      </is>
    </oc>
    <nc r="D76"/>
  </rcc>
  <rcc rId="4579" sId="1">
    <oc r="D97" t="inlineStr">
      <is>
        <t>low</t>
      </is>
    </oc>
    <nc r="D97"/>
  </rcc>
  <rcc rId="4580" sId="1">
    <oc r="D187" t="inlineStr">
      <is>
        <t>low</t>
      </is>
    </oc>
    <nc r="D187"/>
  </rcc>
  <rcc rId="4581" sId="1">
    <oc r="D185" t="inlineStr">
      <is>
        <t>low</t>
      </is>
    </oc>
    <nc r="D185"/>
  </rcc>
  <rcc rId="4582" sId="1">
    <oc r="D255" t="inlineStr">
      <is>
        <t>low</t>
      </is>
    </oc>
    <nc r="D255"/>
  </rcc>
  <rcc rId="4583" sId="1">
    <oc r="D272" t="inlineStr">
      <is>
        <t>low</t>
      </is>
    </oc>
    <nc r="D272"/>
  </rcc>
  <rcc rId="4584" sId="1">
    <oc r="D204" t="inlineStr">
      <is>
        <t>low</t>
      </is>
    </oc>
    <nc r="D204"/>
  </rcc>
  <rcc rId="4585" sId="1">
    <oc r="D169" t="inlineStr">
      <is>
        <t>low</t>
      </is>
    </oc>
    <nc r="D169"/>
  </rcc>
  <rcc rId="4586" sId="1">
    <oc r="D205" t="inlineStr">
      <is>
        <t>low</t>
      </is>
    </oc>
    <nc r="D205"/>
  </rcc>
  <rcc rId="4587" sId="1">
    <oc r="D176" t="inlineStr">
      <is>
        <t>low</t>
      </is>
    </oc>
    <nc r="D176"/>
  </rcc>
  <rcc rId="4588" sId="1">
    <oc r="D63" t="inlineStr">
      <is>
        <t>low</t>
      </is>
    </oc>
    <nc r="D63"/>
  </rcc>
  <rcc rId="4589" sId="1">
    <oc r="D174" t="inlineStr">
      <is>
        <t>low</t>
      </is>
    </oc>
    <nc r="D174"/>
  </rcc>
  <rcc rId="4590" sId="1">
    <oc r="D81" t="inlineStr">
      <is>
        <t>low</t>
      </is>
    </oc>
    <nc r="D81"/>
  </rcc>
  <rcc rId="4591" sId="1">
    <oc r="D173" t="inlineStr">
      <is>
        <t>low</t>
      </is>
    </oc>
    <nc r="D173"/>
  </rcc>
  <rcc rId="4592" sId="1">
    <oc r="D184" t="inlineStr">
      <is>
        <t>low</t>
      </is>
    </oc>
    <nc r="D184"/>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93" sId="1" odxf="1" dxf="1">
    <oc r="A139">
      <f>HYPERLINK("https://hsdes.intel.com/resource/14013187112","14013187112")</f>
    </oc>
    <nc r="A139">
      <f>HYPERLINK("https://hsdes.intel.com/resource/14013187112","14013187112")</f>
    </nc>
    <odxf>
      <font>
        <u val="none"/>
        <sz val="11"/>
        <color theme="1"/>
        <name val="Calibri"/>
        <family val="2"/>
        <scheme val="minor"/>
      </font>
    </odxf>
    <ndxf>
      <font>
        <u/>
        <sz val="11"/>
        <color theme="10"/>
        <name val="Calibri"/>
        <family val="2"/>
        <scheme val="minor"/>
      </font>
    </ndxf>
  </rcc>
  <rcc rId="4594" sId="1" odxf="1" dxf="1">
    <oc r="A84">
      <f>HYPERLINK("https://hsdes.intel.com/resource/14013186499","14013186499")</f>
    </oc>
    <nc r="A84">
      <f>HYPERLINK("https://hsdes.intel.com/resource/14013186499","14013186499")</f>
    </nc>
    <odxf>
      <font>
        <u val="none"/>
        <sz val="11"/>
        <color theme="1"/>
        <name val="Calibri"/>
        <family val="2"/>
        <scheme val="minor"/>
      </font>
    </odxf>
    <ndxf>
      <font>
        <u/>
        <sz val="11"/>
        <color theme="10"/>
        <name val="Calibri"/>
        <family val="2"/>
        <scheme val="minor"/>
      </font>
    </ndxf>
  </rcc>
  <rcc rId="4595" sId="1" odxf="1" dxf="1">
    <oc r="A218">
      <f>HYPERLINK("https://hsdes.intel.com/resource/14013187534","14013187534")</f>
    </oc>
    <nc r="A218">
      <f>HYPERLINK("https://hsdes.intel.com/resource/14013187534","14013187534")</f>
    </nc>
    <odxf>
      <font>
        <u val="none"/>
        <sz val="11"/>
        <color theme="1"/>
        <name val="Calibri"/>
        <family val="2"/>
        <scheme val="minor"/>
      </font>
    </odxf>
    <ndxf>
      <font>
        <u/>
        <sz val="11"/>
        <color theme="10"/>
        <name val="Calibri"/>
        <family val="2"/>
        <scheme val="minor"/>
      </font>
    </ndxf>
  </rcc>
  <rcc rId="4596" sId="1" odxf="1" dxf="1">
    <oc r="A143">
      <f>HYPERLINK("https://hsdes.intel.com/resource/14013187118","14013187118")</f>
    </oc>
    <nc r="A143">
      <f>HYPERLINK("https://hsdes.intel.com/resource/14013187118","14013187118")</f>
    </nc>
    <odxf>
      <font>
        <u val="none"/>
        <sz val="11"/>
        <color theme="1"/>
        <name val="Calibri"/>
        <family val="2"/>
        <scheme val="minor"/>
      </font>
    </odxf>
    <ndxf>
      <font>
        <u/>
        <sz val="11"/>
        <color theme="10"/>
        <name val="Calibri"/>
        <family val="2"/>
        <scheme val="minor"/>
      </font>
    </ndxf>
  </rcc>
  <rcc rId="4597" sId="1" odxf="1" dxf="1">
    <oc r="A141">
      <f>HYPERLINK("https://hsdes.intel.com/resource/14013187115","14013187115")</f>
    </oc>
    <nc r="A141">
      <f>HYPERLINK("https://hsdes.intel.com/resource/14013187115","14013187115")</f>
    </nc>
    <odxf>
      <font>
        <u val="none"/>
        <sz val="11"/>
        <color theme="1"/>
        <name val="Calibri"/>
        <family val="2"/>
        <scheme val="minor"/>
      </font>
    </odxf>
    <ndxf>
      <font>
        <u/>
        <sz val="11"/>
        <color theme="10"/>
        <name val="Calibri"/>
        <family val="2"/>
        <scheme val="minor"/>
      </font>
    </ndxf>
  </rcc>
  <rcc rId="4598" sId="1" odxf="1" dxf="1">
    <oc r="A145">
      <f>HYPERLINK("https://hsdes.intel.com/resource/14013187124","14013187124")</f>
    </oc>
    <nc r="A145">
      <f>HYPERLINK("https://hsdes.intel.com/resource/14013187124","14013187124")</f>
    </nc>
    <odxf>
      <font>
        <u val="none"/>
        <sz val="11"/>
        <color theme="1"/>
        <name val="Calibri"/>
        <family val="2"/>
        <scheme val="minor"/>
      </font>
    </odxf>
    <ndxf>
      <font>
        <u/>
        <sz val="11"/>
        <color theme="10"/>
        <name val="Calibri"/>
        <family val="2"/>
        <scheme val="minor"/>
      </font>
    </ndxf>
  </rcc>
  <rcc rId="4599" sId="1" odxf="1" dxf="1">
    <oc r="A220">
      <f>HYPERLINK("https://hsdes.intel.com/resource/14013187538","14013187538")</f>
    </oc>
    <nc r="A220">
      <f>HYPERLINK("https://hsdes.intel.com/resource/14013187538","14013187538")</f>
    </nc>
    <odxf>
      <font>
        <u val="none"/>
        <sz val="11"/>
        <color theme="1"/>
        <name val="Calibri"/>
        <family val="2"/>
        <scheme val="minor"/>
      </font>
    </odxf>
    <ndxf>
      <font>
        <u/>
        <sz val="11"/>
        <color theme="10"/>
        <name val="Calibri"/>
        <family val="2"/>
        <scheme val="minor"/>
      </font>
    </ndxf>
  </rcc>
  <rcc rId="4600" sId="1" odxf="1" dxf="1">
    <oc r="A163">
      <f>HYPERLINK("https://hsdes.intel.com/resource/14013187200","14013187200")</f>
    </oc>
    <nc r="A163">
      <f>HYPERLINK("https://hsdes.intel.com/resource/14013187200","14013187200")</f>
    </nc>
    <odxf>
      <font>
        <u val="none"/>
        <sz val="11"/>
        <color theme="1"/>
        <name val="Calibri"/>
        <family val="2"/>
        <scheme val="minor"/>
      </font>
    </odxf>
    <ndxf>
      <font>
        <u/>
        <sz val="11"/>
        <color theme="10"/>
        <name val="Calibri"/>
        <family val="2"/>
        <scheme val="minor"/>
      </font>
    </ndxf>
  </rcc>
  <rcc rId="4601" sId="1" odxf="1" dxf="1">
    <oc r="A227">
      <f>HYPERLINK("https://hsdes.intel.com/resource/14013187577","14013187577")</f>
    </oc>
    <nc r="A227">
      <f>HYPERLINK("https://hsdes.intel.com/resource/14013187577","14013187577")</f>
    </nc>
    <odxf>
      <font>
        <u val="none"/>
        <sz val="11"/>
        <color theme="1"/>
        <name val="Calibri"/>
        <family val="2"/>
        <scheme val="minor"/>
      </font>
    </odxf>
    <ndxf>
      <font>
        <u/>
        <sz val="11"/>
        <color theme="10"/>
        <name val="Calibri"/>
        <family val="2"/>
        <scheme val="minor"/>
      </font>
    </ndxf>
  </rcc>
  <rcc rId="4602" sId="1" odxf="1" dxf="1">
    <oc r="A225">
      <f>HYPERLINK("https://hsdes.intel.com/resource/14013187567","14013187567")</f>
    </oc>
    <nc r="A225">
      <f>HYPERLINK("https://hsdes.intel.com/resource/14013187567","14013187567")</f>
    </nc>
    <odxf>
      <font>
        <u val="none"/>
        <sz val="11"/>
        <color theme="1"/>
        <name val="Calibri"/>
        <family val="2"/>
        <scheme val="minor"/>
      </font>
    </odxf>
    <ndxf>
      <font>
        <u/>
        <sz val="11"/>
        <color theme="10"/>
        <name val="Calibri"/>
        <family val="2"/>
        <scheme val="minor"/>
      </font>
    </ndxf>
  </rcc>
  <rcc rId="4603" sId="1" odxf="1" dxf="1">
    <oc r="A31">
      <f>HYPERLINK("https://hsdes.intel.com/resource/14013186175","14013186175")</f>
    </oc>
    <nc r="A31">
      <f>HYPERLINK("https://hsdes.intel.com/resource/14013186175","14013186175")</f>
    </nc>
    <odxf>
      <font>
        <u val="none"/>
        <sz val="11"/>
        <color theme="1"/>
        <name val="Calibri"/>
        <family val="2"/>
        <scheme val="minor"/>
      </font>
    </odxf>
    <ndxf>
      <font>
        <u/>
        <sz val="11"/>
        <color theme="10"/>
        <name val="Calibri"/>
        <family val="2"/>
        <scheme val="minor"/>
      </font>
    </ndxf>
  </rcc>
  <rcc rId="4604" sId="1" odxf="1" dxf="1">
    <oc r="A192">
      <f>HYPERLINK("https://hsdes.intel.com/resource/14013187326","14013187326")</f>
    </oc>
    <nc r="A192">
      <f>HYPERLINK("https://hsdes.intel.com/resource/14013187326","14013187326")</f>
    </nc>
    <odxf>
      <font>
        <u val="none"/>
        <sz val="11"/>
        <color theme="1"/>
        <name val="Calibri"/>
        <family val="2"/>
        <scheme val="minor"/>
      </font>
    </odxf>
    <ndxf>
      <font>
        <u/>
        <sz val="11"/>
        <color theme="10"/>
        <name val="Calibri"/>
        <family val="2"/>
        <scheme val="minor"/>
      </font>
    </ndxf>
  </rcc>
  <rcc rId="4605" sId="1" odxf="1" dxf="1">
    <oc r="A240">
      <f>HYPERLINK("https://hsdes.intel.com/resource/14013187717","14013187717")</f>
    </oc>
    <nc r="A240">
      <f>HYPERLINK("https://hsdes.intel.com/resource/14013187717","14013187717")</f>
    </nc>
    <odxf>
      <font>
        <u val="none"/>
        <sz val="11"/>
        <color theme="1"/>
        <name val="Calibri"/>
        <family val="2"/>
        <scheme val="minor"/>
      </font>
    </odxf>
    <ndxf>
      <font>
        <u/>
        <sz val="11"/>
        <color theme="10"/>
        <name val="Calibri"/>
        <family val="2"/>
        <scheme val="minor"/>
      </font>
    </ndxf>
  </rcc>
  <rcc rId="4606" sId="1" odxf="1" dxf="1">
    <oc r="A194">
      <f>HYPERLINK("https://hsdes.intel.com/resource/14013187330","14013187330")</f>
    </oc>
    <nc r="A194">
      <f>HYPERLINK("https://hsdes.intel.com/resource/14013187330","14013187330")</f>
    </nc>
    <odxf>
      <font>
        <u val="none"/>
        <sz val="11"/>
        <color theme="1"/>
        <name val="Calibri"/>
        <family val="2"/>
        <scheme val="minor"/>
      </font>
    </odxf>
    <ndxf>
      <font>
        <u/>
        <sz val="11"/>
        <color theme="10"/>
        <name val="Calibri"/>
        <family val="2"/>
        <scheme val="minor"/>
      </font>
    </ndxf>
  </rcc>
  <rcc rId="4607" sId="1">
    <nc r="C240" t="inlineStr">
      <is>
        <t>passed</t>
      </is>
    </nc>
  </rcc>
  <rcv guid="{E00478AB-A697-473B-98CB-7DDDCC31F3AA}" action="delete"/>
  <rdn rId="0" localSheetId="1" customView="1" name="Z_E00478AB_A697_473B_98CB_7DDDCC31F3AA_.wvu.FilterData" hidden="1" oldHidden="1">
    <formula>'ADL_M_LP5_CONS_BAT (1)'!$A$1:$D$286</formula>
    <oldFormula>'ADL_M_LP5_CONS_BAT (1)'!$A$1:$D$286</oldFormula>
  </rdn>
  <rcv guid="{E00478AB-A697-473B-98CB-7DDDCC31F3AA}" action="add"/>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09" sId="1" odxf="1" dxf="1">
    <oc r="A127">
      <f>HYPERLINK("https://hsdes.intel.com/resource/14013187036","14013187036")</f>
    </oc>
    <nc r="A127">
      <f>HYPERLINK("https://hsdes.intel.com/resource/14013187036","14013187036")</f>
    </nc>
    <odxf>
      <font>
        <u val="none"/>
        <sz val="11"/>
        <color theme="1"/>
        <name val="Calibri"/>
        <family val="2"/>
        <scheme val="minor"/>
      </font>
    </odxf>
    <ndxf>
      <font>
        <u/>
        <sz val="11"/>
        <color theme="10"/>
        <name val="Calibri"/>
        <family val="2"/>
        <scheme val="minor"/>
      </font>
    </ndxf>
  </rcc>
  <rcc rId="4610" sId="1" odxf="1" dxf="1">
    <oc r="A167">
      <f>HYPERLINK("https://hsdes.intel.com/resource/14013187213","14013187213")</f>
    </oc>
    <nc r="A167">
      <f>HYPERLINK("https://hsdes.intel.com/resource/14013187213","14013187213")</f>
    </nc>
    <odxf>
      <font>
        <u val="none"/>
        <sz val="11"/>
        <color theme="1"/>
        <name val="Calibri"/>
        <family val="2"/>
        <scheme val="minor"/>
      </font>
    </odxf>
    <ndxf>
      <font>
        <u/>
        <sz val="11"/>
        <color theme="10"/>
        <name val="Calibri"/>
        <family val="2"/>
        <scheme val="minor"/>
      </font>
    </ndxf>
  </rcc>
  <rcc rId="4611" sId="1">
    <nc r="C167" t="inlineStr">
      <is>
        <t>passed</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12" sId="1" odxf="1" dxf="1">
    <oc r="A228">
      <f>HYPERLINK("https://hsdes.intel.com/resource/14013187591","14013187591")</f>
    </oc>
    <nc r="A228">
      <f>HYPERLINK("https://hsdes.intel.com/resource/14013187591","14013187591")</f>
    </nc>
    <odxf>
      <font>
        <u val="none"/>
        <sz val="11"/>
        <color theme="1"/>
        <name val="Calibri"/>
        <family val="2"/>
        <scheme val="minor"/>
      </font>
    </odxf>
    <ndxf>
      <font>
        <u/>
        <sz val="11"/>
        <color theme="10"/>
        <name val="Calibri"/>
        <family val="2"/>
        <scheme val="minor"/>
      </font>
    </ndxf>
  </rcc>
  <rcc rId="4613" sId="1">
    <nc r="C228" t="inlineStr">
      <is>
        <t>passed</t>
      </is>
    </nc>
  </rcc>
  <rcc rId="4614" sId="1" odxf="1" dxf="1">
    <oc r="A166">
      <f>HYPERLINK("https://hsdes.intel.com/resource/14013187207","14013187207")</f>
    </oc>
    <nc r="A166">
      <f>HYPERLINK("https://hsdes.intel.com/resource/14013187207","14013187207")</f>
    </nc>
    <odxf>
      <font>
        <u val="none"/>
        <sz val="11"/>
        <color theme="1"/>
        <name val="Calibri"/>
        <family val="2"/>
        <scheme val="minor"/>
      </font>
    </odxf>
    <ndxf>
      <font>
        <u/>
        <sz val="11"/>
        <color theme="10"/>
        <name val="Calibri"/>
        <family val="2"/>
        <scheme val="minor"/>
      </font>
    </ndxf>
  </rcc>
  <rcc rId="4615" sId="1">
    <nc r="C166" t="inlineStr">
      <is>
        <t>passed</t>
      </is>
    </nc>
  </rcc>
  <rcc rId="4616" sId="1">
    <nc r="C159" t="inlineStr">
      <is>
        <t>passed</t>
      </is>
    </nc>
  </rcc>
  <rcc rId="4617" sId="1" odxf="1" dxf="1">
    <oc r="A164">
      <f>HYPERLINK("https://hsdes.intel.com/resource/14013187203","14013187203")</f>
    </oc>
    <nc r="A164">
      <f>HYPERLINK("https://hsdes.intel.com/resource/14013187203","14013187203")</f>
    </nc>
    <odxf>
      <font>
        <u val="none"/>
        <sz val="11"/>
        <color theme="1"/>
        <name val="Calibri"/>
        <family val="2"/>
        <scheme val="minor"/>
      </font>
    </odxf>
    <ndxf>
      <font>
        <u/>
        <sz val="11"/>
        <color theme="10"/>
        <name val="Calibri"/>
        <family val="2"/>
        <scheme val="minor"/>
      </font>
    </ndxf>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18" sId="1" odxf="1" dxf="1">
    <oc r="A53">
      <f>HYPERLINK("https://hsdes.intel.com/resource/14013186395","14013186395")</f>
    </oc>
    <nc r="A53">
      <f>HYPERLINK("https://hsdes.intel.com/resource/14013186395","14013186395")</f>
    </nc>
    <odxf>
      <font>
        <u val="none"/>
        <sz val="11"/>
        <color theme="1"/>
        <name val="Calibri"/>
        <family val="2"/>
        <scheme val="minor"/>
      </font>
    </odxf>
    <ndxf>
      <font>
        <u/>
        <sz val="11"/>
        <color theme="10"/>
        <name val="Calibri"/>
        <family val="2"/>
        <scheme val="minor"/>
      </font>
    </ndxf>
  </rcc>
  <rcc rId="4619" sId="1">
    <nc r="C53" t="inlineStr">
      <is>
        <t>passed</t>
      </is>
    </nc>
  </rcc>
  <rcv guid="{E00478AB-A697-473B-98CB-7DDDCC31F3AA}" action="delete"/>
  <rdn rId="0" localSheetId="1" customView="1" name="Z_E00478AB_A697_473B_98CB_7DDDCC31F3AA_.wvu.Cols" hidden="1" oldHidden="1">
    <formula>'ADL_M_LP5_CONS_BAT (1)'!$S:$S</formula>
  </rdn>
  <rdn rId="0" localSheetId="1" customView="1" name="Z_E00478AB_A697_473B_98CB_7DDDCC31F3AA_.wvu.FilterData" hidden="1" oldHidden="1">
    <formula>'ADL_M_LP5_CONS_BAT (1)'!$A$1:$D$286</formula>
    <oldFormula>'ADL_M_LP5_CONS_BAT (1)'!$A$1:$D$286</oldFormula>
  </rdn>
  <rcv guid="{E00478AB-A697-473B-98CB-7DDDCC31F3AA}" action="add"/>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22" sId="1" odxf="1" dxf="1">
    <oc r="A16">
      <f>HYPERLINK("https://hsdes.intel.com/resource/14013185907","14013185907")</f>
    </oc>
    <nc r="A16">
      <f>HYPERLINK("https://hsdes.intel.com/resource/14013185907","14013185907")</f>
    </nc>
    <odxf>
      <font>
        <u val="none"/>
        <sz val="11"/>
        <color theme="1"/>
        <name val="Calibri"/>
        <family val="2"/>
        <scheme val="minor"/>
      </font>
    </odxf>
    <ndxf>
      <font>
        <u/>
        <sz val="11"/>
        <color theme="10"/>
        <name val="Calibri"/>
        <family val="2"/>
        <scheme val="minor"/>
      </font>
    </ndxf>
  </rcc>
  <rcc rId="4623" sId="1" odxf="1" dxf="1">
    <oc r="A5">
      <f>HYPERLINK("https://hsdes.intel.com/resource/14013185878","14013185878")</f>
    </oc>
    <nc r="A5">
      <f>HYPERLINK("https://hsdes.intel.com/resource/14013185878","14013185878")</f>
    </nc>
    <odxf>
      <font>
        <u val="none"/>
        <sz val="11"/>
        <color theme="1"/>
        <name val="Calibri"/>
        <family val="2"/>
        <scheme val="minor"/>
      </font>
    </odxf>
    <ndxf>
      <font>
        <u/>
        <sz val="11"/>
        <color theme="10"/>
        <name val="Calibri"/>
        <family val="2"/>
        <scheme val="minor"/>
      </font>
    </ndxf>
  </rcc>
  <rcc rId="4624" sId="1" odxf="1" dxf="1">
    <oc r="A4">
      <f>HYPERLINK("https://hsdes.intel.com/resource/14013185875","14013185875")</f>
    </oc>
    <nc r="A4">
      <f>HYPERLINK("https://hsdes.intel.com/resource/14013185875","14013185875")</f>
    </nc>
    <odxf>
      <font>
        <u val="none"/>
        <sz val="11"/>
        <color theme="1"/>
        <name val="Calibri"/>
        <family val="2"/>
        <scheme val="minor"/>
      </font>
    </odxf>
    <ndxf>
      <font>
        <u/>
        <sz val="11"/>
        <color theme="10"/>
        <name val="Calibri"/>
        <family val="2"/>
        <scheme val="minor"/>
      </font>
    </ndxf>
  </rcc>
  <rcc rId="4625" sId="1">
    <nc r="C105" t="inlineStr">
      <is>
        <t>passed</t>
      </is>
    </nc>
  </rcc>
  <rcc rId="4626" sId="1">
    <nc r="C106" t="inlineStr">
      <is>
        <t>passed</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27" sId="1">
    <nc r="C5" t="inlineStr">
      <is>
        <t>passed</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28" sId="1">
    <nc r="C4" t="inlineStr">
      <is>
        <t>passed</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29" sId="1" odxf="1" dxf="1">
    <oc r="A171">
      <f>HYPERLINK("https://hsdes.intel.com/resource/14013187240","14013187240")</f>
    </oc>
    <nc r="A171">
      <f>HYPERLINK("https://hsdes.intel.com/resource/14013187240","14013187240")</f>
    </nc>
    <odxf>
      <font>
        <u val="none"/>
        <sz val="11"/>
        <color theme="1"/>
        <name val="Calibri"/>
        <family val="2"/>
        <scheme val="minor"/>
      </font>
    </odxf>
    <ndxf>
      <font>
        <u/>
        <sz val="11"/>
        <color theme="10"/>
        <name val="Calibri"/>
        <family val="2"/>
        <scheme val="minor"/>
      </font>
    </ndxf>
  </rcc>
  <rcc rId="4630" sId="1">
    <nc r="C171" t="inlineStr">
      <is>
        <t>passed</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49" sId="1">
    <nc r="C43" t="inlineStr">
      <is>
        <t>Passed</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31" sId="1">
    <nc r="C170" t="inlineStr">
      <is>
        <t>passed</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32" sId="1" odxf="1" dxf="1">
    <oc r="A11">
      <f>HYPERLINK("https://hsdes.intel.com/resource/14013185898","14013185898")</f>
    </oc>
    <nc r="A11">
      <f>HYPERLINK("https://hsdes.intel.com/resource/14013185898","14013185898")</f>
    </nc>
    <odxf>
      <font>
        <u val="none"/>
        <sz val="11"/>
        <color theme="1"/>
        <name val="Calibri"/>
        <family val="2"/>
        <scheme val="minor"/>
      </font>
    </odxf>
    <ndxf>
      <font>
        <u/>
        <sz val="11"/>
        <color theme="10"/>
        <name val="Calibri"/>
        <family val="2"/>
        <scheme val="minor"/>
      </font>
    </ndxf>
  </rcc>
  <rcc rId="4633" sId="1">
    <nc r="C11" t="inlineStr">
      <is>
        <t>passed</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34" sId="1" odxf="1" dxf="1">
    <oc r="A216">
      <f>HYPERLINK("https://hsdes.intel.com/resource/14013187517","14013187517")</f>
    </oc>
    <nc r="A216">
      <f>HYPERLINK("https://hsdes.intel.com/resource/14013187517","14013187517")</f>
    </nc>
    <odxf>
      <font>
        <u val="none"/>
        <sz val="11"/>
        <color theme="1"/>
        <name val="Calibri"/>
        <family val="2"/>
        <scheme val="minor"/>
      </font>
    </odxf>
    <ndxf>
      <font>
        <u/>
        <sz val="11"/>
        <color theme="10"/>
        <name val="Calibri"/>
        <family val="2"/>
        <scheme val="minor"/>
      </font>
    </ndxf>
  </rcc>
  <rcc rId="4635" sId="1">
    <nc r="C216" t="inlineStr">
      <is>
        <t>passed</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36" sId="1" odxf="1" dxf="1">
    <oc r="A149">
      <f>HYPERLINK("https://hsdes.intel.com/resource/14013187157","14013187157")</f>
    </oc>
    <nc r="A149">
      <f>HYPERLINK("https://hsdes.intel.com/resource/14013187157","14013187157")</f>
    </nc>
    <odxf>
      <font>
        <u val="none"/>
        <sz val="11"/>
        <color theme="1"/>
        <name val="Calibri"/>
        <family val="2"/>
        <scheme val="minor"/>
      </font>
    </odxf>
    <ndxf>
      <font>
        <u/>
        <sz val="11"/>
        <color theme="10"/>
        <name val="Calibri"/>
        <family val="2"/>
        <scheme val="minor"/>
      </font>
    </ndxf>
  </rcc>
  <rcc rId="4637" sId="1" odxf="1" dxf="1">
    <oc r="A264">
      <f>HYPERLINK("https://hsdes.intel.com/resource/14013187827","14013187827")</f>
    </oc>
    <nc r="A264">
      <f>HYPERLINK("https://hsdes.intel.com/resource/14013187827","14013187827")</f>
    </nc>
    <odxf>
      <font>
        <u val="none"/>
        <sz val="11"/>
        <color theme="1"/>
        <name val="Calibri"/>
        <family val="2"/>
        <scheme val="minor"/>
      </font>
    </odxf>
    <ndxf>
      <font>
        <u/>
        <sz val="11"/>
        <color theme="10"/>
        <name val="Calibri"/>
        <family val="2"/>
        <scheme val="minor"/>
      </font>
    </ndxf>
  </rcc>
  <rcc rId="4638" sId="1" odxf="1" dxf="1">
    <oc r="A122">
      <f>HYPERLINK("https://hsdes.intel.com/resource/14013187020","14013187020")</f>
    </oc>
    <nc r="A122">
      <f>HYPERLINK("https://hsdes.intel.com/resource/14013187020","14013187020")</f>
    </nc>
    <odxf>
      <font>
        <u val="none"/>
        <sz val="11"/>
        <color theme="1"/>
        <name val="Calibri"/>
        <family val="2"/>
        <scheme val="minor"/>
      </font>
    </odxf>
    <ndxf>
      <font>
        <u/>
        <sz val="11"/>
        <color theme="10"/>
        <name val="Calibri"/>
        <family val="2"/>
        <scheme val="minor"/>
      </font>
    </ndxf>
  </rcc>
  <rcc rId="4639" sId="1" odxf="1" dxf="1">
    <oc r="A50">
      <f>HYPERLINK("https://hsdes.intel.com/resource/14013186347","14013186347")</f>
    </oc>
    <nc r="A50">
      <f>HYPERLINK("https://hsdes.intel.com/resource/14013186347","14013186347")</f>
    </nc>
    <odxf>
      <font>
        <u val="none"/>
        <sz val="11"/>
        <color theme="1"/>
        <name val="Calibri"/>
        <family val="2"/>
        <scheme val="minor"/>
      </font>
    </odxf>
    <ndxf>
      <font>
        <u/>
        <sz val="11"/>
        <color theme="10"/>
        <name val="Calibri"/>
        <family val="2"/>
        <scheme val="minor"/>
      </font>
    </ndxf>
  </rcc>
  <rcc rId="4640" sId="1">
    <nc r="C50" t="inlineStr">
      <is>
        <t>passed</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41" sId="1" odxf="1" dxf="1">
    <oc r="A116">
      <f>HYPERLINK("https://hsdes.intel.com/resource/14013186812","14013186812")</f>
    </oc>
    <nc r="A116">
      <f>HYPERLINK("https://hsdes.intel.com/resource/14013186812","14013186812")</f>
    </nc>
    <odxf>
      <font>
        <u val="none"/>
        <sz val="11"/>
        <color theme="1"/>
        <name val="Calibri"/>
        <family val="2"/>
        <scheme val="minor"/>
      </font>
    </odxf>
    <ndxf>
      <font>
        <u/>
        <sz val="11"/>
        <color theme="10"/>
        <name val="Calibri"/>
        <family val="2"/>
        <scheme val="minor"/>
      </font>
    </ndxf>
  </rcc>
  <rcc rId="4642" sId="1">
    <nc r="C116" t="inlineStr">
      <is>
        <t>passed</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43" sId="1" odxf="1" dxf="1">
    <oc r="A231">
      <f>HYPERLINK("https://hsdes.intel.com/resource/14013187687","14013187687")</f>
    </oc>
    <nc r="A231">
      <f>HYPERLINK("https://hsdes.intel.com/resource/14013187687","14013187687")</f>
    </nc>
    <odxf>
      <font>
        <u val="none"/>
        <sz val="11"/>
        <color theme="1"/>
        <name val="Calibri"/>
        <family val="2"/>
        <scheme val="minor"/>
      </font>
    </odxf>
    <ndxf>
      <font>
        <u/>
        <sz val="11"/>
        <color theme="10"/>
        <name val="Calibri"/>
        <family val="2"/>
        <scheme val="minor"/>
      </font>
    </ndxf>
  </rcc>
  <rcc rId="4644" sId="1" odxf="1" dxf="1">
    <oc r="A82">
      <f>HYPERLINK("https://hsdes.intel.com/resource/14013186496","14013186496")</f>
    </oc>
    <nc r="A82">
      <f>HYPERLINK("https://hsdes.intel.com/resource/14013186496","14013186496")</f>
    </nc>
    <odxf>
      <font>
        <u val="none"/>
        <sz val="11"/>
        <color theme="1"/>
        <name val="Calibri"/>
        <family val="2"/>
        <scheme val="minor"/>
      </font>
    </odxf>
    <ndxf>
      <font>
        <u/>
        <sz val="11"/>
        <color theme="10"/>
        <name val="Calibri"/>
        <family val="2"/>
        <scheme val="minor"/>
      </font>
    </ndxf>
  </rcc>
  <rcc rId="4645" sId="1" odxf="1" dxf="1">
    <oc r="A118">
      <f>HYPERLINK("https://hsdes.intel.com/resource/14013186827","14013186827")</f>
    </oc>
    <nc r="A118">
      <f>HYPERLINK("https://hsdes.intel.com/resource/14013186827","14013186827")</f>
    </nc>
    <odxf>
      <font>
        <u val="none"/>
        <sz val="11"/>
        <color theme="1"/>
        <name val="Calibri"/>
        <family val="2"/>
        <scheme val="minor"/>
      </font>
    </odxf>
    <ndxf>
      <font>
        <u/>
        <sz val="11"/>
        <color theme="10"/>
        <name val="Calibri"/>
        <family val="2"/>
        <scheme val="minor"/>
      </font>
    </ndxf>
  </rcc>
  <rcc rId="4646" sId="1">
    <nc r="C118" t="inlineStr">
      <is>
        <t>passed</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47" sId="1" odxf="1" dxf="1">
    <oc r="A253">
      <f>HYPERLINK("https://hsdes.intel.com/resource/14013187769","14013187769")</f>
    </oc>
    <nc r="A253">
      <f>HYPERLINK("https://hsdes.intel.com/resource/14013187769","14013187769")</f>
    </nc>
    <odxf>
      <font>
        <u val="none"/>
        <sz val="11"/>
        <color theme="1"/>
        <name val="Calibri"/>
        <family val="2"/>
        <scheme val="minor"/>
      </font>
    </odxf>
    <ndxf>
      <font>
        <u/>
        <sz val="11"/>
        <color theme="10"/>
        <name val="Calibri"/>
        <family val="2"/>
        <scheme val="minor"/>
      </font>
    </ndxf>
  </rcc>
  <rcc rId="4648" sId="1">
    <nc r="C253" t="inlineStr">
      <is>
        <t>passed</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49" sId="1" odxf="1" dxf="1">
    <oc r="A88">
      <f>HYPERLINK("https://hsdes.intel.com/resource/14013186556","14013186556")</f>
    </oc>
    <nc r="A88">
      <f>HYPERLINK("https://hsdes.intel.com/resource/14013186556","14013186556")</f>
    </nc>
    <odxf>
      <font>
        <u val="none"/>
        <sz val="11"/>
        <color theme="1"/>
        <name val="Calibri"/>
        <family val="2"/>
        <scheme val="minor"/>
      </font>
    </odxf>
    <ndxf>
      <font>
        <u/>
        <sz val="11"/>
        <color theme="10"/>
        <name val="Calibri"/>
        <family val="2"/>
        <scheme val="minor"/>
      </font>
    </ndxf>
  </rcc>
  <rcc rId="4650" sId="1" odxf="1" dxf="1">
    <oc r="A203">
      <f>HYPERLINK("https://hsdes.intel.com/resource/14013187379","14013187379")</f>
    </oc>
    <nc r="A203">
      <f>HYPERLINK("https://hsdes.intel.com/resource/14013187379","14013187379")</f>
    </nc>
    <odxf>
      <font>
        <u val="none"/>
        <sz val="11"/>
        <color theme="1"/>
        <name val="Calibri"/>
        <family val="2"/>
        <scheme val="minor"/>
      </font>
    </odxf>
    <ndxf>
      <font>
        <u/>
        <sz val="11"/>
        <color theme="10"/>
        <name val="Calibri"/>
        <family val="2"/>
        <scheme val="minor"/>
      </font>
    </ndxf>
  </rcc>
  <rcc rId="4651" sId="1" odxf="1" dxf="1">
    <oc r="A10">
      <f>HYPERLINK("https://hsdes.intel.com/resource/14013185896","14013185896")</f>
    </oc>
    <nc r="A10">
      <f>HYPERLINK("https://hsdes.intel.com/resource/14013185896","14013185896")</f>
    </nc>
    <odxf>
      <font>
        <u val="none"/>
        <sz val="11"/>
        <color theme="1"/>
        <name val="Calibri"/>
        <family val="2"/>
        <scheme val="minor"/>
      </font>
    </odxf>
    <ndxf>
      <font>
        <u/>
        <sz val="11"/>
        <color theme="10"/>
        <name val="Calibri"/>
        <family val="2"/>
        <scheme val="minor"/>
      </font>
    </ndxf>
  </rcc>
  <rcc rId="4652" sId="1" odxf="1" dxf="1">
    <oc r="A275">
      <f>HYPERLINK("https://hsdes.intel.com/resource/14013187884","14013187884")</f>
    </oc>
    <nc r="A275">
      <f>HYPERLINK("https://hsdes.intel.com/resource/14013187884","14013187884")</f>
    </nc>
    <odxf>
      <font>
        <u val="none"/>
        <sz val="11"/>
        <color theme="1"/>
        <name val="Calibri"/>
        <family val="2"/>
        <scheme val="minor"/>
      </font>
    </odxf>
    <ndxf>
      <font>
        <u/>
        <sz val="11"/>
        <color theme="10"/>
        <name val="Calibri"/>
        <family val="2"/>
        <scheme val="minor"/>
      </font>
    </ndxf>
  </rcc>
  <rcc rId="4653" sId="1" odxf="1" dxf="1">
    <oc r="A274">
      <f>HYPERLINK("https://hsdes.intel.com/resource/14013187883","14013187883")</f>
    </oc>
    <nc r="A274">
      <f>HYPERLINK("https://hsdes.intel.com/resource/14013187883","14013187883")</f>
    </nc>
    <odxf>
      <font>
        <u val="none"/>
        <sz val="11"/>
        <color theme="1"/>
        <name val="Calibri"/>
        <family val="2"/>
        <scheme val="minor"/>
      </font>
    </odxf>
    <ndxf>
      <font>
        <u/>
        <sz val="11"/>
        <color theme="10"/>
        <name val="Calibri"/>
        <family val="2"/>
        <scheme val="minor"/>
      </font>
    </ndxf>
  </rcc>
  <rcc rId="4654" sId="1">
    <nc r="C200" t="inlineStr">
      <is>
        <t>passed</t>
      </is>
    </nc>
  </rcc>
  <rcc rId="4655" sId="1" odxf="1" dxf="1">
    <oc r="A89">
      <f>HYPERLINK("https://hsdes.intel.com/resource/14013186563","14013186563")</f>
    </oc>
    <nc r="A89">
      <f>HYPERLINK("https://hsdes.intel.com/resource/14013186563","14013186563")</f>
    </nc>
    <odxf>
      <font>
        <u val="none"/>
        <sz val="11"/>
        <color theme="1"/>
        <name val="Calibri"/>
        <family val="2"/>
        <scheme val="minor"/>
      </font>
    </odxf>
    <ndxf>
      <font>
        <u/>
        <sz val="11"/>
        <color theme="10"/>
        <name val="Calibri"/>
        <family val="2"/>
        <scheme val="minor"/>
      </font>
    </ndxf>
  </rcc>
  <rcc rId="4656" sId="1">
    <nc r="C89" t="inlineStr">
      <is>
        <t>passed</t>
      </is>
    </nc>
  </rcc>
  <rcv guid="{E00478AB-A697-473B-98CB-7DDDCC31F3AA}" action="delete"/>
  <rdn rId="0" localSheetId="1" customView="1" name="Z_E00478AB_A697_473B_98CB_7DDDCC31F3AA_.wvu.Cols" hidden="1" oldHidden="1">
    <formula>'ADL_M_LP5_CONS_BAT (1)'!$S:$S</formula>
    <oldFormula>'ADL_M_LP5_CONS_BAT (1)'!$S:$S</oldFormula>
  </rdn>
  <rdn rId="0" localSheetId="1" customView="1" name="Z_E00478AB_A697_473B_98CB_7DDDCC31F3AA_.wvu.FilterData" hidden="1" oldHidden="1">
    <formula>'ADL_M_LP5_CONS_BAT (1)'!$A$1:$D$286</formula>
    <oldFormula>'ADL_M_LP5_CONS_BAT (1)'!$A$1:$D$286</oldFormula>
  </rdn>
  <rcv guid="{E00478AB-A697-473B-98CB-7DDDCC31F3AA}" action="add"/>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E23880-CA62-4A12-AD22-AC8783BE719F}" action="delete"/>
  <rdn rId="0" localSheetId="1" customView="1" name="Z_CDE23880_CA62_4A12_AD22_AC8783BE719F_.wvu.FilterData" hidden="1" oldHidden="1">
    <formula>'ADL_M_LP5_CONS_BAT (1)'!$A$1:$AO$286</formula>
    <oldFormula>'ADL_M_LP5_CONS_BAT (1)'!$A$1:$AO$286</oldFormula>
  </rdn>
  <rcv guid="{CDE23880-CA62-4A12-AD22-AC8783BE719F}" action="add"/>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60" sId="1">
    <nc r="C180" t="inlineStr">
      <is>
        <t>passed</t>
      </is>
    </nc>
  </rcc>
  <rcc rId="4661" sId="1">
    <nc r="E180" t="inlineStr">
      <is>
        <t>AKHILA</t>
      </is>
    </nc>
  </rcc>
  <rcc rId="4662" sId="1">
    <nc r="C182" t="inlineStr">
      <is>
        <t>passed</t>
      </is>
    </nc>
  </rcc>
  <rcc rId="4663" sId="1">
    <nc r="E182" t="inlineStr">
      <is>
        <t>AKHILA</t>
      </is>
    </nc>
  </rcc>
  <rcc rId="4664" sId="1">
    <nc r="C213" t="inlineStr">
      <is>
        <t>passed</t>
      </is>
    </nc>
  </rcc>
  <rcc rId="4665" sId="1">
    <nc r="E213" t="inlineStr">
      <is>
        <t>AKHILA</t>
      </is>
    </nc>
  </rcc>
  <rcc rId="4666" sId="1">
    <nc r="C186" t="inlineStr">
      <is>
        <t>passed</t>
      </is>
    </nc>
  </rcc>
  <rcc rId="4667" sId="1">
    <nc r="E186" t="inlineStr">
      <is>
        <t>AKHILA</t>
      </is>
    </nc>
  </rcc>
  <rfmt sheetId="1" sqref="E186">
    <dxf>
      <alignment horizontal="general" vertical="bottom" textRotation="0" wrapText="0" indent="0" justifyLastLine="0" shrinkToFit="0" readingOrder="0"/>
      <border diagonalUp="0" diagonalDown="0" outline="0">
        <left/>
        <right/>
        <top/>
        <bottom/>
      </border>
    </dxf>
  </rfmt>
  <rcc rId="4668" sId="1">
    <nc r="C183" t="inlineStr">
      <is>
        <t>passed</t>
      </is>
    </nc>
  </rcc>
  <rcc rId="4669" sId="1">
    <nc r="E183" t="inlineStr">
      <is>
        <t>AKHILA</t>
      </is>
    </nc>
  </rcc>
  <rcc rId="4670" sId="1">
    <nc r="C214" t="inlineStr">
      <is>
        <t>passed</t>
      </is>
    </nc>
  </rcc>
  <rcc rId="4671" sId="1">
    <nc r="E214" t="inlineStr">
      <is>
        <t>AKHILA</t>
      </is>
    </nc>
  </rcc>
  <rcc rId="4672" sId="1">
    <nc r="C177" t="inlineStr">
      <is>
        <t>passed</t>
      </is>
    </nc>
  </rcc>
  <rcc rId="4673" sId="1">
    <nc r="E177" t="inlineStr">
      <is>
        <t>AKHILA</t>
      </is>
    </nc>
  </rcc>
  <rdn rId="0" localSheetId="1" customView="1" name="Z_2A2054C2_EC59_4E80_AF0C_DF057EC88F56_.wvu.FilterData" hidden="1" oldHidden="1">
    <formula>'ADL_M_LP5_CONS_BAT (1)'!$A$1:$AO$286</formula>
  </rdn>
  <rcv guid="{2A2054C2-EC59-4E80-AF0C-DF057EC88F56}"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0" sId="1">
    <nc r="C255" t="inlineStr">
      <is>
        <t>Passed</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75" sId="1">
    <nc r="C58" t="inlineStr">
      <is>
        <t>passed</t>
      </is>
    </nc>
  </rcc>
  <rcc rId="4676" sId="1">
    <nc r="E58" t="inlineStr">
      <is>
        <t>AKHILA</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77" sId="1">
    <nc r="C60" t="inlineStr">
      <is>
        <t>passed</t>
      </is>
    </nc>
  </rcc>
  <rcc rId="4678" sId="1">
    <nc r="E60" t="inlineStr">
      <is>
        <t>AKHILA</t>
      </is>
    </nc>
  </rcc>
  <rcc rId="4679" sId="1">
    <nc r="C212" t="inlineStr">
      <is>
        <t>passed</t>
      </is>
    </nc>
  </rcc>
  <rcc rId="4680" sId="1">
    <nc r="E212" t="inlineStr">
      <is>
        <t>AKHILA</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81" sId="1">
    <nc r="C285" t="inlineStr">
      <is>
        <t>passed</t>
      </is>
    </nc>
  </rcc>
  <rcc rId="4682" sId="1">
    <nc r="E285" t="inlineStr">
      <is>
        <t>AKHILA</t>
      </is>
    </nc>
  </rcc>
  <rfmt sheetId="1" sqref="E285">
    <dxf>
      <alignment horizontal="general" vertical="bottom" textRotation="0" wrapText="0" indent="0" justifyLastLine="0" shrinkToFit="0" readingOrder="0"/>
    </dxf>
  </rfmt>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83" sId="1">
    <nc r="C284" t="inlineStr">
      <is>
        <t>passed</t>
      </is>
    </nc>
  </rcc>
  <rcc rId="4684" sId="1">
    <nc r="E284" t="inlineStr">
      <is>
        <t>AKHILA</t>
      </is>
    </nc>
  </rcc>
  <rfmt sheetId="1" sqref="E284">
    <dxf>
      <alignment horizontal="general" vertical="bottom" textRotation="0" wrapText="0" indent="0" justifyLastLine="0" shrinkToFit="0" readingOrder="0"/>
    </dxf>
  </rfmt>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85" sId="1">
    <nc r="C286" t="inlineStr">
      <is>
        <t>passed</t>
      </is>
    </nc>
  </rcc>
  <rcc rId="4686" sId="1">
    <nc r="E286" t="inlineStr">
      <is>
        <t>AKHILA</t>
      </is>
    </nc>
  </rcc>
  <rfmt sheetId="1" sqref="E286">
    <dxf>
      <alignment horizontal="general" vertical="bottom" textRotation="0" wrapText="0" indent="0" justifyLastLine="0" shrinkToFit="0" readingOrder="0"/>
    </dxf>
  </rfmt>
  <rcc rId="4687" sId="1">
    <nc r="C2" t="inlineStr">
      <is>
        <t>passed</t>
      </is>
    </nc>
  </rcc>
  <rcc rId="4688" sId="1">
    <nc r="E2" t="inlineStr">
      <is>
        <t>AKHILA</t>
      </is>
    </nc>
  </rcc>
  <rfmt sheetId="1" sqref="E2">
    <dxf>
      <alignment horizontal="general" vertical="bottom" textRotation="0" wrapText="0" indent="0" justifyLastLine="0" shrinkToFit="0" readingOrder="0"/>
      <border diagonalUp="0" diagonalDown="0" outline="0">
        <left/>
        <right/>
        <top/>
        <bottom/>
      </border>
    </dxf>
  </rfmt>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89" sId="1">
    <nc r="C71" t="inlineStr">
      <is>
        <t>passed</t>
      </is>
    </nc>
  </rcc>
  <rcc rId="4690" sId="1">
    <nc r="E71" t="inlineStr">
      <is>
        <t>AKHILA</t>
      </is>
    </nc>
  </rcc>
  <rfmt sheetId="1" sqref="E71">
    <dxf>
      <alignment horizontal="general" vertical="bottom" textRotation="0" wrapText="0" indent="0" justifyLastLine="0" shrinkToFit="0" readingOrder="0"/>
    </dxf>
  </rfmt>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91" sId="1">
    <nc r="C72" t="inlineStr">
      <is>
        <t>passed</t>
      </is>
    </nc>
  </rcc>
  <rcc rId="4692" sId="1">
    <nc r="E72" t="inlineStr">
      <is>
        <t>AKHILA</t>
      </is>
    </nc>
  </rcc>
  <rfmt sheetId="1" sqref="E72">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693" sId="1">
    <nc r="C78" t="inlineStr">
      <is>
        <t>passed</t>
      </is>
    </nc>
  </rcc>
  <rcc rId="4694" sId="1">
    <nc r="E78" t="inlineStr">
      <is>
        <t>AKHILA</t>
      </is>
    </nc>
  </rcc>
  <rfmt sheetId="1" sqref="E78">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695" sId="1">
    <nc r="C178" t="inlineStr">
      <is>
        <t>passed</t>
      </is>
    </nc>
  </rcc>
  <rcc rId="4696" sId="1">
    <nc r="E178" t="inlineStr">
      <is>
        <t>AKHILA</t>
      </is>
    </nc>
  </rcc>
  <rfmt sheetId="1" sqref="E178">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97" sId="1">
    <nc r="E194" t="inlineStr">
      <is>
        <t>AKHILA</t>
      </is>
    </nc>
  </rcc>
  <rcc rId="4698" sId="1">
    <nc r="C194" t="inlineStr">
      <is>
        <t>passed</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99" sId="1">
    <nc r="C25" t="inlineStr">
      <is>
        <t>passed</t>
      </is>
    </nc>
  </rcc>
  <rcc rId="4700" sId="1">
    <nc r="E25" t="inlineStr">
      <is>
        <t>AKHILA</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01" sId="1">
    <nc r="C26" t="inlineStr">
      <is>
        <t>passed</t>
      </is>
    </nc>
  </rcc>
  <rcc rId="4702" sId="1">
    <nc r="E26" t="inlineStr">
      <is>
        <t>AKHILA</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1" sId="1">
    <nc r="C38" t="inlineStr">
      <is>
        <t>Failed</t>
      </is>
    </nc>
  </rcc>
  <rcc rId="3152" sId="1">
    <oc r="D38" t="inlineStr">
      <is>
        <t>HSD Fail : 16013518021 : [ADL-M][BIOS][Lp4x] : Observed error with latest selftest tool V135</t>
      </is>
    </oc>
    <nc r="D38" t="inlineStr">
      <is>
        <t>HSD Fail : 16013518021 : [ADL-M][BIOS][Lp4x] : Observed error with latest selftest tool V136</t>
      </is>
    </nc>
  </rcc>
  <rcv guid="{C9449C0B-0651-4193-BD35-CA0B3FE1D37D}" action="delete"/>
  <rdn rId="0" localSheetId="1" customView="1" name="Z_C9449C0B_0651_4193_BD35_CA0B3FE1D37D_.wvu.FilterData" hidden="1" oldHidden="1">
    <formula>'ADL_M_LP5_CONS_BAT (1)'!$A$1:$AO$286</formula>
    <oldFormula>'ADL_M_LP5_CONS_BAT (1)'!$A$1:$AO$286</oldFormula>
  </rdn>
  <rcv guid="{C9449C0B-0651-4193-BD35-CA0B3FE1D37D}"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03" sId="1">
    <nc r="C27" t="inlineStr">
      <is>
        <t>passed</t>
      </is>
    </nc>
  </rcc>
  <rcc rId="4704" sId="1">
    <nc r="E27" t="inlineStr">
      <is>
        <t>AKHILA</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05" sId="1">
    <nc r="C164" t="inlineStr">
      <is>
        <t>passed</t>
      </is>
    </nc>
  </rcc>
  <rcc rId="4706" sId="1">
    <nc r="E164" t="inlineStr">
      <is>
        <t>AKHILA</t>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07" sId="1">
    <nc r="C157" t="inlineStr">
      <is>
        <t>passed</t>
      </is>
    </nc>
  </rcc>
  <rcc rId="4708" sId="1">
    <nc r="E157" t="inlineStr">
      <is>
        <t>AKHILA</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09" sId="1">
    <nc r="C195" t="inlineStr">
      <is>
        <t>passed</t>
      </is>
    </nc>
  </rcc>
  <rcc rId="4710" sId="1">
    <nc r="E195" t="inlineStr">
      <is>
        <t>AKHILA</t>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11" sId="1">
    <nc r="C165" t="inlineStr">
      <is>
        <t>passed</t>
      </is>
    </nc>
  </rcc>
  <rcc rId="4712" sId="1">
    <nc r="E165" t="inlineStr">
      <is>
        <t>AKHILA</t>
      </is>
    </nc>
  </rcc>
  <rcc rId="4713" sId="1">
    <nc r="C132" t="inlineStr">
      <is>
        <t>passed</t>
      </is>
    </nc>
  </rcc>
  <rcc rId="4714" sId="1">
    <nc r="E132" t="inlineStr">
      <is>
        <t>AKHILA</t>
      </is>
    </nc>
  </rcc>
  <rcc rId="4715" sId="1">
    <nc r="C133" t="inlineStr">
      <is>
        <t>passed</t>
      </is>
    </nc>
  </rcc>
  <rcc rId="4716" sId="1">
    <nc r="E133" t="inlineStr">
      <is>
        <t>AKHILA</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17" sId="1">
    <nc r="C238" t="inlineStr">
      <is>
        <t>passed</t>
      </is>
    </nc>
  </rcc>
  <rcc rId="4718" sId="1">
    <nc r="E238" t="inlineStr">
      <is>
        <t>AKHILA</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19" sId="1">
    <nc r="C258" t="inlineStr">
      <is>
        <t>passed</t>
      </is>
    </nc>
  </rcc>
  <rcc rId="4720" sId="1">
    <nc r="E258" t="inlineStr">
      <is>
        <t>AKHILA</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21" sId="1">
    <nc r="C122" t="inlineStr">
      <is>
        <t>passed</t>
      </is>
    </nc>
  </rcc>
  <rcc rId="4722" sId="1">
    <nc r="E122" t="inlineStr">
      <is>
        <t>AKHILA</t>
      </is>
    </nc>
  </rcc>
  <rcc rId="4723" sId="1">
    <nc r="C121" t="inlineStr">
      <is>
        <t>passed</t>
      </is>
    </nc>
  </rcc>
  <rcc rId="4724" sId="1">
    <nc r="E121" t="inlineStr">
      <is>
        <t>AKHILA</t>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25" sId="1">
    <nc r="C120" t="inlineStr">
      <is>
        <t>passed</t>
      </is>
    </nc>
  </rcc>
  <rcc rId="4726" sId="1">
    <nc r="E120" t="inlineStr">
      <is>
        <t>AKHILA</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27" sId="1">
    <nc r="C67" t="inlineStr">
      <is>
        <t>passed</t>
      </is>
    </nc>
  </rcc>
  <rcc rId="4728" sId="1">
    <nc r="E67" t="inlineStr">
      <is>
        <t>AKHILA</t>
      </is>
    </nc>
  </rcc>
  <rcc rId="4729" sId="1">
    <nc r="C68" t="inlineStr">
      <is>
        <t>passed</t>
      </is>
    </nc>
  </rcc>
  <rcc rId="4730" sId="1">
    <nc r="E68" t="inlineStr">
      <is>
        <t>AKHILA</t>
      </is>
    </nc>
  </rcc>
  <rcc rId="4731" sId="1">
    <nc r="C66" t="inlineStr">
      <is>
        <t>passed</t>
      </is>
    </nc>
  </rcc>
  <rcc rId="4732" sId="1">
    <nc r="E66" t="inlineStr">
      <is>
        <t>AKHILA</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4" sId="1">
    <nc r="C260" t="inlineStr">
      <is>
        <t>Blocked</t>
      </is>
    </nc>
  </rcc>
  <rcc rId="3155" sId="1">
    <nc r="C250" t="inlineStr">
      <is>
        <t>Blocked</t>
      </is>
    </nc>
  </rcc>
  <rcc rId="3156" sId="1">
    <nc r="C114" t="inlineStr">
      <is>
        <t>Blocked</t>
      </is>
    </nc>
  </rcc>
  <rcc rId="3157" sId="1">
    <nc r="C108" t="inlineStr">
      <is>
        <t>Blocked</t>
      </is>
    </nc>
  </rcc>
  <rcc rId="3158" sId="1">
    <nc r="C262" t="inlineStr">
      <is>
        <t>Blocked</t>
      </is>
    </nc>
  </rcc>
  <rcc rId="3159" sId="1">
    <nc r="C266" t="inlineStr">
      <is>
        <t>Passed</t>
      </is>
    </nc>
  </rcc>
  <rcc rId="3160" sId="1">
    <nc r="C268" t="inlineStr">
      <is>
        <t>Passed</t>
      </is>
    </nc>
  </rcc>
  <rcc rId="3161" sId="1">
    <nc r="C31" t="inlineStr">
      <is>
        <t>Passed</t>
      </is>
    </nc>
  </rcc>
  <rcc rId="3162" sId="1">
    <nc r="C134" t="inlineStr">
      <is>
        <t>Passed</t>
      </is>
    </nc>
  </rcc>
  <rcc rId="3163" sId="1">
    <nc r="C135" t="inlineStr">
      <is>
        <t>Passed</t>
      </is>
    </nc>
  </rcc>
  <rcc rId="3164" sId="1">
    <nc r="C216" t="inlineStr">
      <is>
        <t>Passed</t>
      </is>
    </nc>
  </rcc>
  <rcc rId="3165" sId="1">
    <nc r="C131" t="inlineStr">
      <is>
        <t>Passed</t>
      </is>
    </nc>
  </rcc>
  <rcc rId="3166" sId="1">
    <nc r="C86" t="inlineStr">
      <is>
        <t>Blocked</t>
      </is>
    </nc>
  </rcc>
  <rcc rId="3167" sId="1">
    <nc r="C87" t="inlineStr">
      <is>
        <t>Blocked</t>
      </is>
    </nc>
  </rcc>
  <rcc rId="3168" sId="1">
    <nc r="C111" t="inlineStr">
      <is>
        <t>Blocked</t>
      </is>
    </nc>
  </rcc>
  <rcc rId="3169" sId="1">
    <nc r="C110" t="inlineStr">
      <is>
        <t>Blocked</t>
      </is>
    </nc>
  </rcc>
  <rcc rId="3170" sId="1">
    <nc r="C259" t="inlineStr">
      <is>
        <t>Blocked</t>
      </is>
    </nc>
  </rcc>
  <rcc rId="3171" sId="1">
    <nc r="C55" t="inlineStr">
      <is>
        <t>Blocked</t>
      </is>
    </nc>
  </rcc>
  <rcc rId="3172" sId="1">
    <nc r="C282" t="inlineStr">
      <is>
        <t>Blocked</t>
      </is>
    </nc>
  </rcc>
  <rcc rId="3173" sId="1">
    <nc r="C22" t="inlineStr">
      <is>
        <t>Blocked</t>
      </is>
    </nc>
  </rcc>
  <rcc rId="3174" sId="1">
    <nc r="C205" t="inlineStr">
      <is>
        <t>Passed</t>
      </is>
    </nc>
  </rcc>
  <rcc rId="3175" sId="1">
    <nc r="C251" t="inlineStr">
      <is>
        <t>Blocked</t>
      </is>
    </nc>
  </rcc>
  <rcc rId="3176" sId="1">
    <nc r="C252" t="inlineStr">
      <is>
        <t>Blocked</t>
      </is>
    </nc>
  </rcc>
  <rcc rId="3177" sId="1">
    <nc r="C124" t="inlineStr">
      <is>
        <t>Blocked</t>
      </is>
    </nc>
  </rcc>
  <rcc rId="3178" sId="1">
    <nc r="C277" t="inlineStr">
      <is>
        <t>Blocked</t>
      </is>
    </nc>
  </rcc>
  <rcc rId="3179" sId="1">
    <nc r="C279" t="inlineStr">
      <is>
        <t>Blocked</t>
      </is>
    </nc>
  </rcc>
  <rcc rId="3180" sId="1">
    <nc r="C278" t="inlineStr">
      <is>
        <t>Blocked</t>
      </is>
    </nc>
  </rcc>
  <rcc rId="3181" sId="1">
    <nc r="C227" t="inlineStr">
      <is>
        <t>Passed</t>
      </is>
    </nc>
  </rcc>
  <rcc rId="3182" sId="1">
    <nc r="C163" t="inlineStr">
      <is>
        <t>Passed</t>
      </is>
    </nc>
  </rcc>
  <rcc rId="3183" sId="1">
    <nc r="C162" t="inlineStr">
      <is>
        <t>Passed</t>
      </is>
    </nc>
  </rcc>
  <rcc rId="3184" sId="1">
    <nc r="C220" t="inlineStr">
      <is>
        <t>Passed</t>
      </is>
    </nc>
  </rcc>
  <rcc rId="3185" sId="1">
    <nc r="C145" t="inlineStr">
      <is>
        <t>Passed</t>
      </is>
    </nc>
  </rcc>
  <rcc rId="3186" sId="1">
    <nc r="C141" t="inlineStr">
      <is>
        <t>Passed</t>
      </is>
    </nc>
  </rcc>
  <rcc rId="3187" sId="1">
    <nc r="C143" t="inlineStr">
      <is>
        <t>Passed</t>
      </is>
    </nc>
  </rcc>
  <rcc rId="3188" sId="1">
    <nc r="C218" t="inlineStr">
      <is>
        <t>Passed</t>
      </is>
    </nc>
  </rcc>
  <rcc rId="3189" sId="1">
    <nc r="C84" t="inlineStr">
      <is>
        <t>Passed</t>
      </is>
    </nc>
  </rcc>
  <rcc rId="3190" sId="1">
    <nc r="C139" t="inlineStr">
      <is>
        <t>Passed</t>
      </is>
    </nc>
  </rcc>
  <rcc rId="3191" sId="1">
    <nc r="C106" t="inlineStr">
      <is>
        <t>Passed</t>
      </is>
    </nc>
  </rcc>
  <rcc rId="3192" sId="1">
    <nc r="C105" t="inlineStr">
      <is>
        <t>Passed</t>
      </is>
    </nc>
  </rcc>
  <rcc rId="3193" sId="1">
    <nc r="C190" t="inlineStr">
      <is>
        <t>Passed</t>
      </is>
    </nc>
  </rcc>
  <rcc rId="3194" sId="1">
    <nc r="C229" t="inlineStr">
      <is>
        <t>Passed</t>
      </is>
    </nc>
  </rcc>
  <rcc rId="3195" sId="1">
    <nc r="C189" t="inlineStr">
      <is>
        <t>Passed</t>
      </is>
    </nc>
  </rcc>
  <rcc rId="3196" sId="1">
    <nc r="C219" t="inlineStr">
      <is>
        <t>Passed</t>
      </is>
    </nc>
  </rcc>
  <rcc rId="3197" sId="1">
    <nc r="C144" t="inlineStr">
      <is>
        <t>Passed</t>
      </is>
    </nc>
  </rcc>
  <rcc rId="3198" sId="1">
    <nc r="C140" t="inlineStr">
      <is>
        <t>Passed</t>
      </is>
    </nc>
  </rcc>
  <rcc rId="3199" sId="1">
    <nc r="C217" t="inlineStr">
      <is>
        <t>Passed</t>
      </is>
    </nc>
  </rcc>
  <rcc rId="3200" sId="1">
    <nc r="C142" t="inlineStr">
      <is>
        <t>Passed</t>
      </is>
    </nc>
  </rcc>
  <rcc rId="3201" sId="1">
    <nc r="C83" t="inlineStr">
      <is>
        <t>Passed</t>
      </is>
    </nc>
  </rcc>
  <rcc rId="3202" sId="1">
    <nc r="C21" t="inlineStr">
      <is>
        <t>Passed</t>
      </is>
    </nc>
  </rcc>
  <rcc rId="3203" sId="1">
    <nc r="C138" t="inlineStr">
      <is>
        <t>Passed</t>
      </is>
    </nc>
  </rcc>
  <rcc rId="3204" sId="1">
    <nc r="C151" t="inlineStr">
      <is>
        <t>Passed</t>
      </is>
    </nc>
  </rcc>
  <rcc rId="3205" sId="1">
    <nc r="C150" t="inlineStr">
      <is>
        <t>Passed</t>
      </is>
    </nc>
  </rcc>
  <rcc rId="3206" sId="1">
    <nc r="C54" t="inlineStr">
      <is>
        <t>Passed</t>
      </is>
    </nc>
  </rcc>
  <rcc rId="3207" sId="1">
    <nc r="C170" t="inlineStr">
      <is>
        <t>Passed</t>
      </is>
    </nc>
  </rcc>
  <rcc rId="3208" sId="1">
    <nc r="C224" t="inlineStr">
      <is>
        <t>Passed</t>
      </is>
    </nc>
  </rcc>
  <rcc rId="3209" sId="1">
    <nc r="C197" t="inlineStr">
      <is>
        <t>Passed</t>
      </is>
    </nc>
  </rcc>
  <rcc rId="3210" sId="1">
    <nc r="C89" t="inlineStr">
      <is>
        <t>Passed</t>
      </is>
    </nc>
  </rcc>
  <rcc rId="3211" sId="1">
    <nc r="C215" t="inlineStr">
      <is>
        <t>Passed</t>
      </is>
    </nc>
  </rcc>
  <rcc rId="3212" sId="1">
    <nc r="C75" t="inlineStr">
      <is>
        <t>Passed</t>
      </is>
    </nc>
  </rcc>
  <rcc rId="3213" sId="1">
    <nc r="C132" t="inlineStr">
      <is>
        <t>Passed</t>
      </is>
    </nc>
  </rcc>
  <rcc rId="3214" sId="1">
    <nc r="C133" t="inlineStr">
      <is>
        <t>Passed</t>
      </is>
    </nc>
  </rcc>
  <rcc rId="3215" sId="1">
    <nc r="C198" t="inlineStr">
      <is>
        <t>Passed</t>
      </is>
    </nc>
  </rcc>
  <rcc rId="3216" sId="1">
    <nc r="C155" t="inlineStr">
      <is>
        <t>Passed</t>
      </is>
    </nc>
  </rcc>
  <rcc rId="3217" sId="1">
    <nc r="C49" t="inlineStr">
      <is>
        <t>Passed</t>
      </is>
    </nc>
  </rcc>
  <rcc rId="3218" sId="1">
    <nc r="C194" t="inlineStr">
      <is>
        <t>Passed</t>
      </is>
    </nc>
  </rcc>
  <rcc rId="3219" sId="1">
    <nc r="C195" t="inlineStr">
      <is>
        <t>Passed</t>
      </is>
    </nc>
  </rcc>
  <rcc rId="3220" sId="1">
    <nc r="C258" t="inlineStr">
      <is>
        <t>Passed</t>
      </is>
    </nc>
  </rcc>
  <rcc rId="3221" sId="1">
    <nc r="C265" t="inlineStr">
      <is>
        <t>Passed</t>
      </is>
    </nc>
  </rcc>
  <rcc rId="3222" sId="1">
    <nc r="C204" t="inlineStr">
      <is>
        <t>Passed</t>
      </is>
    </nc>
  </rcc>
  <rcc rId="3223" sId="1">
    <nc r="C200" t="inlineStr">
      <is>
        <t>Passed</t>
      </is>
    </nc>
  </rcc>
  <rcc rId="3224" sId="1">
    <nc r="C128" t="inlineStr">
      <is>
        <t>Passed</t>
      </is>
    </nc>
  </rcc>
  <rcc rId="3225" sId="1">
    <nc r="C129" t="inlineStr">
      <is>
        <t>Passed</t>
      </is>
    </nc>
  </rcc>
  <rcc rId="3226" sId="1">
    <nc r="C253" t="inlineStr">
      <is>
        <t>Passed</t>
      </is>
    </nc>
  </rcc>
  <rcc rId="3227" sId="1">
    <nc r="C88" t="inlineStr">
      <is>
        <t>Passed</t>
      </is>
    </nc>
  </rcc>
  <rcc rId="3228" sId="1">
    <nc r="C9" t="inlineStr">
      <is>
        <t>Passed</t>
      </is>
    </nc>
  </rcc>
  <rcc rId="3229" sId="1">
    <nc r="C85" t="inlineStr">
      <is>
        <t>Passed</t>
      </is>
    </nc>
  </rcc>
  <rcc rId="3230" sId="1">
    <nc r="C116" t="inlineStr">
      <is>
        <t>Passed</t>
      </is>
    </nc>
  </rcc>
  <rcc rId="3231" sId="1">
    <nc r="C115" t="inlineStr">
      <is>
        <t>Passed</t>
      </is>
    </nc>
  </rcc>
  <rcc rId="3232" sId="1">
    <nc r="C24" t="inlineStr">
      <is>
        <t>Passed</t>
      </is>
    </nc>
  </rcc>
  <rcc rId="3233" sId="1">
    <nc r="C107" t="inlineStr">
      <is>
        <t>Passed</t>
      </is>
    </nc>
  </rcc>
  <rcc rId="3234" sId="1">
    <nc r="C122" t="inlineStr">
      <is>
        <t>Passed</t>
      </is>
    </nc>
  </rcc>
  <rcc rId="3235" sId="1">
    <nc r="C121" t="inlineStr">
      <is>
        <t>Passed</t>
      </is>
    </nc>
  </rcc>
  <rcc rId="3236" sId="1">
    <nc r="C120" t="inlineStr">
      <is>
        <t>Passed</t>
      </is>
    </nc>
  </rcc>
  <rcc rId="3237" sId="1">
    <nc r="C269" t="inlineStr">
      <is>
        <t>Passed</t>
      </is>
    </nc>
  </rcc>
  <rcc rId="3238" sId="1">
    <nc r="C7" t="inlineStr">
      <is>
        <t>Passed</t>
      </is>
    </nc>
  </rcc>
  <rcc rId="3239" sId="1">
    <nc r="C60" t="inlineStr">
      <is>
        <t>Passed</t>
      </is>
    </nc>
  </rcc>
  <rcc rId="3240" sId="1">
    <nc r="C212" t="inlineStr">
      <is>
        <t>Passed</t>
      </is>
    </nc>
  </rcc>
  <rcc rId="3241" sId="1">
    <nc r="C280" t="inlineStr">
      <is>
        <t>Passed</t>
      </is>
    </nc>
  </rcc>
  <rcc rId="3242" sId="1">
    <nc r="C172" t="inlineStr">
      <is>
        <t>Passed</t>
      </is>
    </nc>
  </rcc>
  <rcc rId="3243" sId="1">
    <nc r="C244" t="inlineStr">
      <is>
        <t>Passed</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33" sId="1">
    <nc r="C264" t="inlineStr">
      <is>
        <t>passed</t>
      </is>
    </nc>
  </rcc>
  <rcc rId="4734" sId="1">
    <nc r="E264" t="inlineStr">
      <is>
        <t>AKHILA</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35" sId="1">
    <nc r="C158" t="inlineStr">
      <is>
        <t>passed</t>
      </is>
    </nc>
  </rcc>
  <rcc rId="4736" sId="1">
    <nc r="E158" t="inlineStr">
      <is>
        <t>AKHILA</t>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37" sId="1">
    <nc r="C45" t="inlineStr">
      <is>
        <t>passed</t>
      </is>
    </nc>
  </rcc>
  <rcc rId="4738" sId="1">
    <nc r="E45" t="inlineStr">
      <is>
        <t>AKHILA</t>
      </is>
    </nc>
  </rcc>
  <rcc rId="4739" sId="1">
    <nc r="C131" t="inlineStr">
      <is>
        <t>passed</t>
      </is>
    </nc>
  </rcc>
  <rcc rId="4740" sId="1">
    <nc r="E131" t="inlineStr">
      <is>
        <t>AKHILA</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41" sId="1">
    <nc r="C274" t="inlineStr">
      <is>
        <t>passed</t>
      </is>
    </nc>
  </rcc>
  <rcc rId="4742" sId="1">
    <nc r="E274" t="inlineStr">
      <is>
        <t>AKHILA</t>
      </is>
    </nc>
  </rcc>
  <rcc rId="4743" sId="1">
    <nc r="C276" t="inlineStr">
      <is>
        <t>passed</t>
      </is>
    </nc>
  </rcc>
  <rcc rId="4744" sId="1">
    <nc r="E276" t="inlineStr">
      <is>
        <t>AKHILA</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45" sId="1">
    <nc r="C18" t="inlineStr">
      <is>
        <t>passed</t>
      </is>
    </nc>
  </rcc>
  <rcc rId="4746" sId="1">
    <nc r="E18" t="inlineStr">
      <is>
        <t>AKHILA</t>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47" sId="1">
    <nc r="C3" t="inlineStr">
      <is>
        <t>passed</t>
      </is>
    </nc>
  </rcc>
  <rcc rId="4748" sId="1">
    <nc r="E3" t="inlineStr">
      <is>
        <t>AKHILA</t>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49" sId="1">
    <nc r="C14" t="inlineStr">
      <is>
        <t>passed</t>
      </is>
    </nc>
  </rcc>
  <rcc rId="4750" sId="1">
    <nc r="E14" t="inlineStr">
      <is>
        <t>AKHILA</t>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51" sId="1">
    <nc r="C239" t="inlineStr">
      <is>
        <t>passed</t>
      </is>
    </nc>
  </rcc>
  <rcc rId="4752" sId="1">
    <nc r="E239" t="inlineStr">
      <is>
        <t>AKHILA</t>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53" sId="1">
    <nc r="C46" t="inlineStr">
      <is>
        <t>passed</t>
      </is>
    </nc>
  </rcc>
  <rcc rId="4754" sId="1">
    <nc r="E46" t="inlineStr">
      <is>
        <t>AKHILA</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55" sId="1">
    <nc r="C12" t="inlineStr">
      <is>
        <t>passed</t>
      </is>
    </nc>
  </rcc>
  <rcc rId="4756" sId="1">
    <nc r="E12" t="inlineStr">
      <is>
        <t>AKHILA</t>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5">
  <userInfo guid="{682EC112-C0E5-4156-807F-A36922A52AC7}" name="Babulakshminarayan, AishwaryaX" id="-479852052" dateTime="2022-02-22T15:12:25"/>
  <userInfo guid="{02E72648-67FD-4458-8078-357EB685CB44}" name="Reddy, AvuluriX Ajay Kumar" id="-1963278030" dateTime="2022-02-23T17:31:13"/>
  <userInfo guid="{A83ECB46-E114-41CE-A0AB-B1F8A822016D}" name="Reddy, AvuluriX Ajay Kumar" id="-1963300764" dateTime="2022-03-30T10:00:01"/>
  <userInfo guid="{BAC2B4FB-C38D-4830-98CE-935CAAB7472E}" name="Babu, RoshniX" id="-1499920525" dateTime="2022-06-10T13:20:25"/>
  <userInfo guid="{591C9740-56FC-49FA-91B7-CBC7FEE0D8A4}" name="Babu, RoshniX" id="-1499912933" dateTime="2022-06-16T10:06:55"/>
  <userInfo guid="{B5A0BAAE-6082-4015-A76A-C42B53E7B5AA}" name="Babu, RoshniX" id="-1499887017" dateTime="2022-06-22T16:49:00"/>
  <userInfo guid="{B5A0BAAE-6082-4015-A76A-C42B53E7B5AA}" name="Babu, RoshniX" id="-1499883055" dateTime="2022-06-23T09:25:35"/>
  <userInfo guid="{B3DB5F8A-217E-4C5A-A2C1-23AFA08F46B1}" name="Nanjundaswamy, HarshithaX" id="-1402201459" dateTime="2022-09-23T11:11:24"/>
  <userInfo guid="{3A90F2C7-30A5-4E37-BF31-8239C2A3B548}" name="Babu, RoshniX" id="-1499883593" dateTime="2022-09-24T09:31:49"/>
  <userInfo guid="{B6736039-5381-4008-9004-5089CA0E9C06}" name="Sh, SahanaX" id="-1828642419" dateTime="2022-09-24T15:25:31"/>
  <userInfo guid="{83B71445-7233-4D88-8AE5-FA15582663CE}" name="Sh, SahanaX" id="-1828632635" dateTime="2022-09-24T16:14:43"/>
  <userInfo guid="{90A62398-ED12-4B21-9605-E5D5049C0771}" name="Sh, SahanaX" id="-1828620923" dateTime="2022-09-25T17:48:41"/>
  <userInfo guid="{186C130B-0D01-4CF0-8434-1EDE8A577462}" name="Babu, RoshniX" id="-1499891419" dateTime="2022-09-25T18:07:04"/>
  <userInfo guid="{90A62398-ED12-4B21-9605-E5D5049C0771}" name="Sh, SahanaX" id="-1828596613" dateTime="2022-09-26T09:49:30"/>
  <userInfo guid="{640FCB83-CCC4-404B-960A-7548736806E2}" name="Babu, RoshniX" id="-1499894711" dateTime="2022-09-26T11:32:30"/>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microsoft.com/office/2006/relationships/wsSortMap" Target="wsSortMa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86"/>
  <sheetViews>
    <sheetView tabSelected="1" zoomScale="70" zoomScaleNormal="130" workbookViewId="0">
      <selection activeCell="C1" sqref="C1"/>
    </sheetView>
  </sheetViews>
  <sheetFormatPr defaultColWidth="9.109375" defaultRowHeight="14.4" x14ac:dyDescent="0.3"/>
  <cols>
    <col min="1" max="1" width="19.6640625" style="1" customWidth="1"/>
    <col min="2" max="2" width="107.33203125" style="1" customWidth="1"/>
    <col min="3" max="3" width="10.88671875" style="1" customWidth="1"/>
    <col min="4" max="4" width="31.33203125" style="1" customWidth="1"/>
    <col min="5" max="5" width="10.33203125" style="1" customWidth="1"/>
    <col min="6" max="6" width="9.44140625" style="1" bestFit="1" customWidth="1"/>
    <col min="7" max="7" width="15.77734375" style="1" customWidth="1"/>
    <col min="8" max="8" width="21.88671875" style="1" bestFit="1" customWidth="1"/>
    <col min="9" max="9" width="19.109375" style="1" customWidth="1"/>
    <col min="10" max="10" width="16.109375" style="1" bestFit="1" customWidth="1"/>
    <col min="11" max="11" width="19.6640625" style="1" bestFit="1" customWidth="1"/>
    <col min="12" max="12" width="16.6640625" style="1" bestFit="1" customWidth="1"/>
    <col min="13" max="13" width="12.21875" style="1" customWidth="1"/>
    <col min="14" max="14" width="8.5546875" style="1" bestFit="1" customWidth="1"/>
    <col min="15" max="15" width="6.109375" style="1" bestFit="1" customWidth="1"/>
    <col min="16" max="16" width="14.5546875" style="1" bestFit="1" customWidth="1"/>
    <col min="17" max="17" width="19.88671875" style="1" customWidth="1"/>
    <col min="18" max="18" width="53.21875" style="1" customWidth="1"/>
    <col min="19" max="19" width="68.21875" style="1" customWidth="1"/>
    <col min="20" max="20" width="42.44140625" style="1" customWidth="1"/>
    <col min="21" max="21" width="14.5546875" style="1" bestFit="1" customWidth="1"/>
    <col min="22" max="22" width="29.44140625" style="1" bestFit="1" customWidth="1"/>
    <col min="23" max="23" width="27.88671875" style="1" bestFit="1" customWidth="1"/>
    <col min="24" max="24" width="9.6640625" style="1" bestFit="1" customWidth="1"/>
    <col min="25" max="25" width="49.21875" style="1" customWidth="1"/>
    <col min="26" max="26" width="12.33203125" style="1" bestFit="1" customWidth="1"/>
    <col min="27" max="27" width="14.44140625" style="1" bestFit="1" customWidth="1"/>
    <col min="28" max="28" width="72.33203125" style="1" customWidth="1"/>
    <col min="29" max="29" width="43.6640625" style="1" customWidth="1"/>
    <col min="30" max="30" width="17.33203125" style="1" bestFit="1" customWidth="1"/>
    <col min="31" max="31" width="7.88671875" style="1" bestFit="1" customWidth="1"/>
    <col min="32" max="32" width="30" style="1" bestFit="1" customWidth="1"/>
    <col min="33" max="33" width="22.44140625" style="1" bestFit="1" customWidth="1"/>
    <col min="34" max="34" width="15.44140625" style="1" bestFit="1" customWidth="1"/>
    <col min="35" max="35" width="36.33203125" style="1" bestFit="1" customWidth="1"/>
    <col min="36" max="36" width="12.5546875" style="1" bestFit="1" customWidth="1"/>
    <col min="37" max="37" width="17.44140625" style="1" bestFit="1" customWidth="1"/>
    <col min="38" max="38" width="10.88671875" style="1" bestFit="1" customWidth="1"/>
    <col min="39" max="39" width="24.109375" style="1" bestFit="1" customWidth="1"/>
    <col min="40" max="40" width="94" style="1" customWidth="1"/>
    <col min="41" max="41" width="255.6640625" style="1" bestFit="1" customWidth="1"/>
    <col min="42" max="16384" width="9.109375" style="1"/>
  </cols>
  <sheetData>
    <row r="1" spans="1:41" s="2" customFormat="1" x14ac:dyDescent="0.3">
      <c r="A1" s="2" t="s">
        <v>2202</v>
      </c>
      <c r="B1" s="2" t="s">
        <v>2203</v>
      </c>
      <c r="C1" s="5" t="s">
        <v>2204</v>
      </c>
      <c r="D1" s="2" t="s">
        <v>2178</v>
      </c>
      <c r="F1" s="2" t="s">
        <v>0</v>
      </c>
      <c r="G1" s="2" t="s">
        <v>1</v>
      </c>
      <c r="H1" s="2" t="s">
        <v>2</v>
      </c>
      <c r="I1" s="2" t="s">
        <v>3</v>
      </c>
      <c r="J1" s="2" t="s">
        <v>4</v>
      </c>
      <c r="K1" s="2" t="s">
        <v>5</v>
      </c>
      <c r="L1" s="2" t="s">
        <v>6</v>
      </c>
      <c r="M1" s="2" t="s">
        <v>7</v>
      </c>
      <c r="N1" s="2" t="s">
        <v>8</v>
      </c>
      <c r="O1" s="2" t="s">
        <v>9</v>
      </c>
      <c r="P1" s="2" t="s">
        <v>10</v>
      </c>
      <c r="Q1" s="2" t="s">
        <v>11</v>
      </c>
      <c r="R1" s="2" t="s">
        <v>12</v>
      </c>
      <c r="S1" s="2" t="s">
        <v>13</v>
      </c>
      <c r="T1" s="2" t="s">
        <v>14</v>
      </c>
      <c r="U1" s="2" t="s">
        <v>15</v>
      </c>
      <c r="V1" s="2" t="s">
        <v>16</v>
      </c>
      <c r="W1" s="2" t="s">
        <v>17</v>
      </c>
      <c r="X1" s="2" t="s">
        <v>18</v>
      </c>
      <c r="Y1" s="2" t="s">
        <v>19</v>
      </c>
      <c r="Z1" s="2" t="s">
        <v>20</v>
      </c>
      <c r="AA1" s="2" t="s">
        <v>21</v>
      </c>
      <c r="AB1" s="2" t="s">
        <v>22</v>
      </c>
      <c r="AC1" s="2" t="s">
        <v>23</v>
      </c>
      <c r="AD1" s="2" t="s">
        <v>24</v>
      </c>
      <c r="AE1" s="2" t="s">
        <v>25</v>
      </c>
      <c r="AF1" s="2" t="s">
        <v>26</v>
      </c>
      <c r="AG1" s="2" t="s">
        <v>27</v>
      </c>
      <c r="AH1" s="2" t="s">
        <v>28</v>
      </c>
      <c r="AI1" s="2" t="s">
        <v>29</v>
      </c>
      <c r="AJ1" s="2" t="s">
        <v>30</v>
      </c>
      <c r="AK1" s="2" t="s">
        <v>31</v>
      </c>
      <c r="AL1" s="2" t="s">
        <v>32</v>
      </c>
      <c r="AM1" s="2" t="s">
        <v>33</v>
      </c>
      <c r="AN1" s="2" t="s">
        <v>34</v>
      </c>
      <c r="AO1" s="2" t="s">
        <v>35</v>
      </c>
    </row>
    <row r="2" spans="1:41" x14ac:dyDescent="0.3">
      <c r="A2" s="1" t="str">
        <f>HYPERLINK("https://hsdes.intel.com/resource/14013185879","14013185879")</f>
        <v>14013185879</v>
      </c>
      <c r="B2" s="1" t="s">
        <v>99</v>
      </c>
      <c r="C2" s="7" t="s">
        <v>2194</v>
      </c>
      <c r="E2" s="1" t="s">
        <v>2196</v>
      </c>
      <c r="F2" s="1" t="s">
        <v>37</v>
      </c>
      <c r="H2" s="1" t="s">
        <v>64</v>
      </c>
      <c r="I2" s="1" t="s">
        <v>39</v>
      </c>
      <c r="J2" s="1" t="s">
        <v>40</v>
      </c>
      <c r="K2" s="1" t="s">
        <v>65</v>
      </c>
      <c r="L2" s="1" t="s">
        <v>42</v>
      </c>
      <c r="M2" s="1" t="s">
        <v>100</v>
      </c>
      <c r="N2" s="1">
        <v>10</v>
      </c>
      <c r="O2" s="1">
        <v>5</v>
      </c>
      <c r="P2" s="1" t="s">
        <v>101</v>
      </c>
      <c r="Q2" s="1" t="s">
        <v>68</v>
      </c>
      <c r="R2" s="1" t="s">
        <v>102</v>
      </c>
      <c r="S2" s="1" t="s">
        <v>103</v>
      </c>
      <c r="T2" s="1" t="s">
        <v>104</v>
      </c>
      <c r="U2" s="1" t="s">
        <v>101</v>
      </c>
      <c r="V2" s="1" t="s">
        <v>72</v>
      </c>
      <c r="X2" s="1" t="s">
        <v>64</v>
      </c>
      <c r="Y2" s="1" t="s">
        <v>105</v>
      </c>
      <c r="Z2" s="1" t="s">
        <v>51</v>
      </c>
      <c r="AA2" s="1" t="s">
        <v>74</v>
      </c>
      <c r="AB2" s="1" t="s">
        <v>106</v>
      </c>
      <c r="AC2" s="1" t="s">
        <v>107</v>
      </c>
      <c r="AE2" s="1" t="s">
        <v>54</v>
      </c>
      <c r="AF2" s="1" t="s">
        <v>55</v>
      </c>
      <c r="AH2" s="1" t="s">
        <v>78</v>
      </c>
      <c r="AI2" s="1" t="s">
        <v>79</v>
      </c>
      <c r="AL2" s="1" t="s">
        <v>58</v>
      </c>
      <c r="AM2" s="1" t="s">
        <v>80</v>
      </c>
      <c r="AN2" s="1" t="s">
        <v>108</v>
      </c>
      <c r="AO2" s="1" t="s">
        <v>109</v>
      </c>
    </row>
    <row r="3" spans="1:41" x14ac:dyDescent="0.3">
      <c r="A3" s="1" t="str">
        <f>HYPERLINK("https://hsdes.intel.com/resource/14013185937","14013185937")</f>
        <v>14013185937</v>
      </c>
      <c r="B3" s="1" t="s">
        <v>206</v>
      </c>
      <c r="C3" s="7" t="s">
        <v>2194</v>
      </c>
      <c r="D3" s="11"/>
      <c r="E3" s="11" t="s">
        <v>2200</v>
      </c>
      <c r="F3" s="1" t="s">
        <v>63</v>
      </c>
      <c r="H3" s="1" t="s">
        <v>160</v>
      </c>
      <c r="I3" s="1" t="s">
        <v>39</v>
      </c>
      <c r="J3" s="1" t="s">
        <v>40</v>
      </c>
      <c r="K3" s="1" t="s">
        <v>65</v>
      </c>
      <c r="L3" s="1" t="s">
        <v>42</v>
      </c>
      <c r="M3" s="1" t="s">
        <v>161</v>
      </c>
      <c r="N3" s="1">
        <v>20</v>
      </c>
      <c r="O3" s="1">
        <v>15</v>
      </c>
      <c r="P3" s="1" t="s">
        <v>207</v>
      </c>
      <c r="Q3" s="1" t="s">
        <v>163</v>
      </c>
      <c r="R3" s="1" t="s">
        <v>208</v>
      </c>
      <c r="S3" s="1" t="s">
        <v>209</v>
      </c>
      <c r="T3" s="1" t="s">
        <v>210</v>
      </c>
      <c r="U3" s="1" t="s">
        <v>207</v>
      </c>
      <c r="V3" s="1" t="s">
        <v>72</v>
      </c>
      <c r="X3" s="1" t="s">
        <v>64</v>
      </c>
      <c r="Y3" s="1" t="s">
        <v>211</v>
      </c>
      <c r="Z3" s="1" t="s">
        <v>51</v>
      </c>
      <c r="AA3" s="1" t="s">
        <v>74</v>
      </c>
      <c r="AB3" s="1" t="s">
        <v>125</v>
      </c>
      <c r="AC3" s="1" t="s">
        <v>117</v>
      </c>
      <c r="AE3" s="1" t="s">
        <v>54</v>
      </c>
      <c r="AF3" s="1" t="s">
        <v>77</v>
      </c>
      <c r="AH3" s="1" t="s">
        <v>56</v>
      </c>
      <c r="AI3" s="1" t="s">
        <v>79</v>
      </c>
      <c r="AL3" s="1" t="s">
        <v>58</v>
      </c>
      <c r="AM3" s="1" t="s">
        <v>80</v>
      </c>
      <c r="AN3" s="1" t="s">
        <v>212</v>
      </c>
      <c r="AO3" s="1" t="s">
        <v>213</v>
      </c>
    </row>
    <row r="4" spans="1:41" x14ac:dyDescent="0.3">
      <c r="A4" s="1" t="str">
        <f>HYPERLINK("https://hsdes.intel.com/resource/14013187810","14013187810")</f>
        <v>14013187810</v>
      </c>
      <c r="B4" s="1" t="s">
        <v>2011</v>
      </c>
      <c r="C4" s="7" t="s">
        <v>2194</v>
      </c>
      <c r="D4" s="11"/>
      <c r="E4" s="11" t="s">
        <v>2200</v>
      </c>
      <c r="F4" s="1" t="s">
        <v>37</v>
      </c>
      <c r="H4" s="1" t="s">
        <v>233</v>
      </c>
      <c r="I4" s="1" t="s">
        <v>39</v>
      </c>
      <c r="J4" s="1" t="s">
        <v>40</v>
      </c>
      <c r="K4" s="1" t="s">
        <v>65</v>
      </c>
      <c r="L4" s="1" t="s">
        <v>42</v>
      </c>
      <c r="M4" s="1" t="s">
        <v>1631</v>
      </c>
      <c r="N4" s="1">
        <v>20</v>
      </c>
      <c r="O4" s="1">
        <v>15</v>
      </c>
      <c r="P4" s="1" t="s">
        <v>2012</v>
      </c>
      <c r="Q4" s="1" t="s">
        <v>163</v>
      </c>
      <c r="R4" s="1" t="s">
        <v>2013</v>
      </c>
      <c r="S4" s="1" t="s">
        <v>2014</v>
      </c>
      <c r="T4" s="1" t="s">
        <v>2015</v>
      </c>
      <c r="U4" s="1" t="s">
        <v>2012</v>
      </c>
      <c r="V4" s="1" t="s">
        <v>48</v>
      </c>
      <c r="W4" s="1" t="s">
        <v>49</v>
      </c>
      <c r="X4" s="1" t="s">
        <v>240</v>
      </c>
      <c r="Y4" s="1" t="s">
        <v>211</v>
      </c>
      <c r="Z4" s="1" t="s">
        <v>51</v>
      </c>
      <c r="AA4" s="1" t="s">
        <v>74</v>
      </c>
      <c r="AB4" s="1" t="s">
        <v>1317</v>
      </c>
      <c r="AC4" s="1" t="s">
        <v>547</v>
      </c>
      <c r="AE4" s="1" t="s">
        <v>54</v>
      </c>
      <c r="AF4" s="1" t="s">
        <v>55</v>
      </c>
      <c r="AH4" s="1" t="s">
        <v>56</v>
      </c>
      <c r="AI4" s="1" t="s">
        <v>79</v>
      </c>
      <c r="AL4" s="1" t="s">
        <v>58</v>
      </c>
      <c r="AM4" s="1" t="s">
        <v>80</v>
      </c>
      <c r="AN4" s="1" t="s">
        <v>2016</v>
      </c>
      <c r="AO4" s="1" t="s">
        <v>2017</v>
      </c>
    </row>
    <row r="5" spans="1:41" x14ac:dyDescent="0.3">
      <c r="A5" s="1" t="str">
        <f>HYPERLINK("https://hsdes.intel.com/resource/14013186268","14013186268")</f>
        <v>14013186268</v>
      </c>
      <c r="B5" s="1" t="s">
        <v>449</v>
      </c>
      <c r="C5" s="7" t="s">
        <v>2194</v>
      </c>
      <c r="D5" s="11"/>
      <c r="E5" s="11" t="s">
        <v>2200</v>
      </c>
      <c r="F5" s="1" t="s">
        <v>63</v>
      </c>
      <c r="H5" s="1" t="s">
        <v>160</v>
      </c>
      <c r="I5" s="1" t="s">
        <v>39</v>
      </c>
      <c r="J5" s="1" t="s">
        <v>40</v>
      </c>
      <c r="K5" s="1" t="s">
        <v>65</v>
      </c>
      <c r="L5" s="1" t="s">
        <v>42</v>
      </c>
      <c r="M5" s="1" t="s">
        <v>161</v>
      </c>
      <c r="N5" s="1">
        <v>35</v>
      </c>
      <c r="O5" s="1">
        <v>25</v>
      </c>
      <c r="P5" s="1" t="s">
        <v>450</v>
      </c>
      <c r="Q5" s="1" t="s">
        <v>163</v>
      </c>
      <c r="R5" s="1" t="s">
        <v>451</v>
      </c>
      <c r="S5" s="1" t="s">
        <v>452</v>
      </c>
      <c r="T5" s="1" t="s">
        <v>453</v>
      </c>
      <c r="U5" s="1" t="s">
        <v>450</v>
      </c>
      <c r="V5" s="1" t="s">
        <v>72</v>
      </c>
      <c r="X5" s="1" t="s">
        <v>64</v>
      </c>
      <c r="Y5" s="1" t="s">
        <v>454</v>
      </c>
      <c r="Z5" s="1" t="s">
        <v>51</v>
      </c>
      <c r="AA5" s="1" t="s">
        <v>74</v>
      </c>
      <c r="AB5" s="1" t="s">
        <v>155</v>
      </c>
      <c r="AC5" s="1" t="s">
        <v>117</v>
      </c>
      <c r="AE5" s="1" t="s">
        <v>54</v>
      </c>
      <c r="AF5" s="1" t="s">
        <v>77</v>
      </c>
      <c r="AH5" s="1" t="s">
        <v>351</v>
      </c>
      <c r="AI5" s="1" t="s">
        <v>79</v>
      </c>
      <c r="AL5" s="1" t="s">
        <v>58</v>
      </c>
      <c r="AM5" s="1" t="s">
        <v>80</v>
      </c>
      <c r="AN5" s="1" t="s">
        <v>455</v>
      </c>
      <c r="AO5" s="1" t="s">
        <v>456</v>
      </c>
    </row>
    <row r="6" spans="1:41" x14ac:dyDescent="0.3">
      <c r="A6" s="1" t="str">
        <f>HYPERLINK("https://hsdes.intel.com/resource/14013187339","14013187339")</f>
        <v>14013187339</v>
      </c>
      <c r="B6" s="1" t="s">
        <v>1562</v>
      </c>
      <c r="C6" s="7" t="s">
        <v>2194</v>
      </c>
      <c r="E6" s="1" t="s">
        <v>2196</v>
      </c>
      <c r="F6" s="1" t="s">
        <v>63</v>
      </c>
      <c r="H6" s="1" t="s">
        <v>233</v>
      </c>
      <c r="I6" s="1" t="s">
        <v>39</v>
      </c>
      <c r="J6" s="1" t="s">
        <v>40</v>
      </c>
      <c r="K6" s="1" t="s">
        <v>65</v>
      </c>
      <c r="L6" s="1" t="s">
        <v>42</v>
      </c>
      <c r="M6" s="1" t="s">
        <v>246</v>
      </c>
      <c r="N6" s="1">
        <v>15</v>
      </c>
      <c r="O6" s="1">
        <v>5</v>
      </c>
      <c r="P6" s="1" t="s">
        <v>1563</v>
      </c>
      <c r="Q6" s="1" t="s">
        <v>236</v>
      </c>
      <c r="R6" s="1" t="s">
        <v>1564</v>
      </c>
      <c r="S6" s="1" t="s">
        <v>1565</v>
      </c>
      <c r="T6" s="1" t="s">
        <v>1566</v>
      </c>
      <c r="U6" s="1" t="s">
        <v>1563</v>
      </c>
      <c r="V6" s="1" t="s">
        <v>48</v>
      </c>
      <c r="W6" s="1" t="s">
        <v>49</v>
      </c>
      <c r="X6" s="1" t="s">
        <v>240</v>
      </c>
      <c r="Y6" s="1" t="s">
        <v>1567</v>
      </c>
      <c r="Z6" s="1" t="s">
        <v>51</v>
      </c>
      <c r="AA6" s="1" t="s">
        <v>168</v>
      </c>
      <c r="AB6" s="1" t="s">
        <v>155</v>
      </c>
      <c r="AC6" s="1" t="s">
        <v>117</v>
      </c>
      <c r="AE6" s="1" t="s">
        <v>54</v>
      </c>
      <c r="AF6" s="1" t="s">
        <v>77</v>
      </c>
      <c r="AH6" s="1" t="s">
        <v>78</v>
      </c>
      <c r="AI6" s="1" t="s">
        <v>79</v>
      </c>
      <c r="AL6" s="1" t="s">
        <v>58</v>
      </c>
      <c r="AM6" s="1" t="s">
        <v>80</v>
      </c>
      <c r="AN6" s="1" t="s">
        <v>1568</v>
      </c>
      <c r="AO6" s="1" t="s">
        <v>1569</v>
      </c>
    </row>
    <row r="7" spans="1:41" x14ac:dyDescent="0.3">
      <c r="A7" s="1" t="str">
        <f>HYPERLINK("https://hsdes.intel.com/resource/14013187214","14013187214")</f>
        <v>14013187214</v>
      </c>
      <c r="B7" s="1" t="s">
        <v>1352</v>
      </c>
      <c r="C7" s="7" t="s">
        <v>2194</v>
      </c>
      <c r="E7" s="1" t="s">
        <v>2195</v>
      </c>
      <c r="F7" s="1" t="s">
        <v>63</v>
      </c>
      <c r="H7" s="1" t="s">
        <v>160</v>
      </c>
      <c r="I7" s="1" t="s">
        <v>39</v>
      </c>
      <c r="J7" s="1" t="s">
        <v>40</v>
      </c>
      <c r="K7" s="1" t="s">
        <v>65</v>
      </c>
      <c r="L7" s="1" t="s">
        <v>42</v>
      </c>
      <c r="M7" s="1" t="s">
        <v>161</v>
      </c>
      <c r="N7" s="1">
        <v>10</v>
      </c>
      <c r="O7" s="1">
        <v>8</v>
      </c>
      <c r="P7" s="1" t="s">
        <v>1353</v>
      </c>
      <c r="Q7" s="1" t="s">
        <v>163</v>
      </c>
      <c r="R7" s="1" t="s">
        <v>1354</v>
      </c>
      <c r="S7" s="1" t="s">
        <v>1355</v>
      </c>
      <c r="T7" s="1" t="s">
        <v>1356</v>
      </c>
      <c r="U7" s="1" t="s">
        <v>1353</v>
      </c>
      <c r="V7" s="1" t="s">
        <v>72</v>
      </c>
      <c r="X7" s="1" t="s">
        <v>64</v>
      </c>
      <c r="Y7" s="1" t="s">
        <v>1357</v>
      </c>
      <c r="Z7" s="1" t="s">
        <v>51</v>
      </c>
      <c r="AA7" s="1" t="s">
        <v>74</v>
      </c>
      <c r="AB7" s="1" t="s">
        <v>125</v>
      </c>
      <c r="AC7" s="1" t="s">
        <v>117</v>
      </c>
      <c r="AE7" s="1" t="s">
        <v>54</v>
      </c>
      <c r="AF7" s="1" t="s">
        <v>77</v>
      </c>
      <c r="AH7" s="1" t="s">
        <v>78</v>
      </c>
      <c r="AI7" s="1" t="s">
        <v>79</v>
      </c>
      <c r="AL7" s="1" t="s">
        <v>58</v>
      </c>
      <c r="AM7" s="1" t="s">
        <v>80</v>
      </c>
      <c r="AN7" s="1" t="s">
        <v>1358</v>
      </c>
      <c r="AO7" s="1" t="s">
        <v>1359</v>
      </c>
    </row>
    <row r="8" spans="1:41" x14ac:dyDescent="0.3">
      <c r="A8" s="12" t="str">
        <f>HYPERLINK("https://hsdes.intel.com/resource/14013187330","14013187330")</f>
        <v>14013187330</v>
      </c>
      <c r="B8" s="1" t="s">
        <v>1522</v>
      </c>
      <c r="C8" s="7" t="s">
        <v>2194</v>
      </c>
      <c r="E8" s="1" t="s">
        <v>2195</v>
      </c>
      <c r="F8" s="1" t="s">
        <v>63</v>
      </c>
      <c r="H8" s="1" t="s">
        <v>233</v>
      </c>
      <c r="I8" s="1" t="s">
        <v>39</v>
      </c>
      <c r="J8" s="1" t="s">
        <v>40</v>
      </c>
      <c r="K8" s="1" t="s">
        <v>65</v>
      </c>
      <c r="L8" s="1" t="s">
        <v>42</v>
      </c>
      <c r="M8" s="1" t="s">
        <v>1523</v>
      </c>
      <c r="N8" s="1">
        <v>8</v>
      </c>
      <c r="O8" s="1">
        <v>5</v>
      </c>
      <c r="P8" s="1" t="s">
        <v>1524</v>
      </c>
      <c r="Q8" s="1" t="s">
        <v>236</v>
      </c>
      <c r="R8" s="1" t="s">
        <v>1525</v>
      </c>
      <c r="S8" s="1" t="s">
        <v>1526</v>
      </c>
      <c r="T8" s="1" t="s">
        <v>1527</v>
      </c>
      <c r="U8" s="1" t="s">
        <v>1524</v>
      </c>
      <c r="V8" s="1" t="s">
        <v>48</v>
      </c>
      <c r="W8" s="1" t="s">
        <v>49</v>
      </c>
      <c r="X8" s="1" t="s">
        <v>240</v>
      </c>
      <c r="Y8" s="1" t="s">
        <v>1528</v>
      </c>
      <c r="Z8" s="1" t="s">
        <v>51</v>
      </c>
      <c r="AA8" s="1" t="s">
        <v>74</v>
      </c>
      <c r="AB8" s="1" t="s">
        <v>155</v>
      </c>
      <c r="AC8" s="1" t="s">
        <v>117</v>
      </c>
      <c r="AE8" s="1" t="s">
        <v>54</v>
      </c>
      <c r="AF8" s="1" t="s">
        <v>77</v>
      </c>
      <c r="AH8" s="1" t="s">
        <v>78</v>
      </c>
      <c r="AI8" s="1" t="s">
        <v>79</v>
      </c>
      <c r="AL8" s="1" t="s">
        <v>58</v>
      </c>
      <c r="AM8" s="1" t="s">
        <v>80</v>
      </c>
      <c r="AN8" s="1" t="s">
        <v>1529</v>
      </c>
      <c r="AO8" s="1" t="s">
        <v>1530</v>
      </c>
    </row>
    <row r="9" spans="1:41" x14ac:dyDescent="0.3">
      <c r="A9" s="1" t="str">
        <f>HYPERLINK("https://hsdes.intel.com/resource/14013187331","14013187331")</f>
        <v>14013187331</v>
      </c>
      <c r="B9" s="1" t="s">
        <v>1531</v>
      </c>
      <c r="C9" s="7" t="s">
        <v>2194</v>
      </c>
      <c r="E9" s="1" t="s">
        <v>2195</v>
      </c>
      <c r="F9" s="1" t="s">
        <v>37</v>
      </c>
      <c r="H9" s="1" t="s">
        <v>233</v>
      </c>
      <c r="I9" s="1" t="s">
        <v>39</v>
      </c>
      <c r="J9" s="1" t="s">
        <v>40</v>
      </c>
      <c r="K9" s="1" t="s">
        <v>65</v>
      </c>
      <c r="L9" s="1" t="s">
        <v>42</v>
      </c>
      <c r="M9" s="1" t="s">
        <v>265</v>
      </c>
      <c r="N9" s="1">
        <v>15</v>
      </c>
      <c r="O9" s="1">
        <v>12</v>
      </c>
      <c r="P9" s="1" t="s">
        <v>1532</v>
      </c>
      <c r="Q9" s="1" t="s">
        <v>236</v>
      </c>
      <c r="R9" s="1" t="s">
        <v>1533</v>
      </c>
      <c r="S9" s="1" t="s">
        <v>1534</v>
      </c>
      <c r="T9" s="1" t="s">
        <v>1535</v>
      </c>
      <c r="U9" s="1" t="s">
        <v>1532</v>
      </c>
      <c r="V9" s="1" t="s">
        <v>48</v>
      </c>
      <c r="W9" s="1" t="s">
        <v>49</v>
      </c>
      <c r="X9" s="1" t="s">
        <v>240</v>
      </c>
      <c r="Y9" s="1" t="s">
        <v>1536</v>
      </c>
      <c r="Z9" s="1" t="s">
        <v>51</v>
      </c>
      <c r="AA9" s="1" t="s">
        <v>168</v>
      </c>
      <c r="AB9" s="1" t="s">
        <v>228</v>
      </c>
      <c r="AC9" s="1" t="s">
        <v>229</v>
      </c>
      <c r="AE9" s="1" t="s">
        <v>54</v>
      </c>
      <c r="AF9" s="1" t="s">
        <v>55</v>
      </c>
      <c r="AH9" s="1" t="s">
        <v>78</v>
      </c>
      <c r="AI9" s="1" t="s">
        <v>79</v>
      </c>
      <c r="AL9" s="1" t="s">
        <v>58</v>
      </c>
      <c r="AM9" s="1" t="s">
        <v>80</v>
      </c>
      <c r="AN9" s="1" t="s">
        <v>1537</v>
      </c>
      <c r="AO9" s="1" t="s">
        <v>1538</v>
      </c>
    </row>
    <row r="10" spans="1:41" x14ac:dyDescent="0.3">
      <c r="A10" s="12" t="str">
        <f>HYPERLINK("https://hsdes.intel.com/resource/14013187326","14013187326")</f>
        <v>14013187326</v>
      </c>
      <c r="B10" s="1" t="s">
        <v>1507</v>
      </c>
      <c r="C10" s="7" t="s">
        <v>2194</v>
      </c>
      <c r="E10" s="1" t="s">
        <v>2196</v>
      </c>
      <c r="F10" s="1" t="s">
        <v>37</v>
      </c>
      <c r="H10" s="1" t="s">
        <v>233</v>
      </c>
      <c r="I10" s="1" t="s">
        <v>39</v>
      </c>
      <c r="J10" s="1" t="s">
        <v>40</v>
      </c>
      <c r="K10" s="1" t="s">
        <v>65</v>
      </c>
      <c r="L10" s="1" t="s">
        <v>42</v>
      </c>
      <c r="M10" s="1" t="s">
        <v>246</v>
      </c>
      <c r="N10" s="1">
        <v>40</v>
      </c>
      <c r="O10" s="1">
        <v>35</v>
      </c>
      <c r="P10" s="1" t="s">
        <v>1508</v>
      </c>
      <c r="Q10" s="1" t="s">
        <v>236</v>
      </c>
      <c r="R10" s="1" t="s">
        <v>1509</v>
      </c>
      <c r="S10" s="1" t="s">
        <v>298</v>
      </c>
      <c r="T10" s="1" t="s">
        <v>1510</v>
      </c>
      <c r="U10" s="1" t="s">
        <v>1508</v>
      </c>
      <c r="V10" s="1" t="s">
        <v>48</v>
      </c>
      <c r="W10" s="1" t="s">
        <v>49</v>
      </c>
      <c r="X10" s="1" t="s">
        <v>240</v>
      </c>
      <c r="Y10" s="1" t="s">
        <v>1511</v>
      </c>
      <c r="Z10" s="1" t="s">
        <v>51</v>
      </c>
      <c r="AA10" s="1" t="s">
        <v>74</v>
      </c>
      <c r="AB10" s="1" t="s">
        <v>155</v>
      </c>
      <c r="AC10" s="1" t="s">
        <v>125</v>
      </c>
      <c r="AE10" s="1" t="s">
        <v>54</v>
      </c>
      <c r="AF10" s="1" t="s">
        <v>242</v>
      </c>
      <c r="AH10" s="1" t="s">
        <v>351</v>
      </c>
      <c r="AI10" s="1" t="s">
        <v>79</v>
      </c>
      <c r="AL10" s="1" t="s">
        <v>58</v>
      </c>
      <c r="AM10" s="1" t="s">
        <v>80</v>
      </c>
      <c r="AN10" s="1" t="s">
        <v>1512</v>
      </c>
      <c r="AO10" s="1" t="s">
        <v>1513</v>
      </c>
    </row>
    <row r="11" spans="1:41" x14ac:dyDescent="0.3">
      <c r="A11" s="1" t="str">
        <f>HYPERLINK("https://hsdes.intel.com/resource/14013187645","14013187645")</f>
        <v>14013187645</v>
      </c>
      <c r="B11" s="1" t="s">
        <v>1774</v>
      </c>
      <c r="C11" s="7" t="s">
        <v>2194</v>
      </c>
      <c r="E11" s="1" t="s">
        <v>2196</v>
      </c>
      <c r="F11" s="1" t="s">
        <v>63</v>
      </c>
      <c r="H11" s="1" t="s">
        <v>233</v>
      </c>
      <c r="I11" s="1" t="s">
        <v>39</v>
      </c>
      <c r="J11" s="1" t="s">
        <v>40</v>
      </c>
      <c r="K11" s="1" t="s">
        <v>65</v>
      </c>
      <c r="L11" s="1" t="s">
        <v>42</v>
      </c>
      <c r="M11" s="1" t="s">
        <v>265</v>
      </c>
      <c r="N11" s="1">
        <v>25</v>
      </c>
      <c r="O11" s="1">
        <v>5</v>
      </c>
      <c r="P11" s="1" t="s">
        <v>1775</v>
      </c>
      <c r="Q11" s="1" t="s">
        <v>236</v>
      </c>
      <c r="R11" s="1" t="s">
        <v>1776</v>
      </c>
      <c r="S11" s="1" t="s">
        <v>1777</v>
      </c>
      <c r="T11" s="1" t="s">
        <v>1778</v>
      </c>
      <c r="U11" s="1" t="s">
        <v>1775</v>
      </c>
      <c r="V11" s="1" t="s">
        <v>48</v>
      </c>
      <c r="W11" s="1" t="s">
        <v>49</v>
      </c>
      <c r="X11" s="1" t="s">
        <v>240</v>
      </c>
      <c r="Y11" s="1" t="s">
        <v>1779</v>
      </c>
      <c r="Z11" s="1" t="s">
        <v>51</v>
      </c>
      <c r="AA11" s="1" t="s">
        <v>74</v>
      </c>
      <c r="AB11" s="1" t="s">
        <v>155</v>
      </c>
      <c r="AC11" s="1" t="s">
        <v>117</v>
      </c>
      <c r="AE11" s="1" t="s">
        <v>54</v>
      </c>
      <c r="AF11" s="1" t="s">
        <v>77</v>
      </c>
      <c r="AH11" s="1" t="s">
        <v>78</v>
      </c>
      <c r="AI11" s="1" t="s">
        <v>79</v>
      </c>
      <c r="AL11" s="1" t="s">
        <v>58</v>
      </c>
      <c r="AM11" s="1" t="s">
        <v>80</v>
      </c>
      <c r="AN11" s="1" t="s">
        <v>1780</v>
      </c>
      <c r="AO11" s="1" t="s">
        <v>1781</v>
      </c>
    </row>
    <row r="12" spans="1:41" ht="13.95" customHeight="1" x14ac:dyDescent="0.3">
      <c r="A12" s="12" t="str">
        <f>HYPERLINK("https://hsdes.intel.com/resource/14013185901","14013185901")</f>
        <v>14013185901</v>
      </c>
      <c r="B12" s="1" t="s">
        <v>179</v>
      </c>
      <c r="C12" s="7" t="s">
        <v>2194</v>
      </c>
      <c r="E12" s="1" t="s">
        <v>2195</v>
      </c>
      <c r="F12" s="1" t="s">
        <v>63</v>
      </c>
      <c r="H12" s="1" t="s">
        <v>160</v>
      </c>
      <c r="I12" s="1" t="s">
        <v>39</v>
      </c>
      <c r="J12" s="1" t="s">
        <v>40</v>
      </c>
      <c r="K12" s="1" t="s">
        <v>65</v>
      </c>
      <c r="L12" s="1" t="s">
        <v>42</v>
      </c>
      <c r="M12" s="1" t="s">
        <v>161</v>
      </c>
      <c r="N12" s="1">
        <v>15</v>
      </c>
      <c r="O12" s="1">
        <v>7</v>
      </c>
      <c r="P12" s="1" t="s">
        <v>180</v>
      </c>
      <c r="Q12" s="1" t="s">
        <v>163</v>
      </c>
      <c r="R12" s="1" t="s">
        <v>181</v>
      </c>
      <c r="S12" s="1" t="s">
        <v>182</v>
      </c>
      <c r="T12" s="1" t="s">
        <v>183</v>
      </c>
      <c r="U12" s="1" t="s">
        <v>180</v>
      </c>
      <c r="V12" s="1" t="s">
        <v>72</v>
      </c>
      <c r="X12" s="1" t="s">
        <v>64</v>
      </c>
      <c r="Y12" s="1" t="s">
        <v>184</v>
      </c>
      <c r="Z12" s="1" t="s">
        <v>51</v>
      </c>
      <c r="AA12" s="1" t="s">
        <v>74</v>
      </c>
      <c r="AB12" s="1" t="s">
        <v>125</v>
      </c>
      <c r="AC12" s="1" t="s">
        <v>117</v>
      </c>
      <c r="AE12" s="1" t="s">
        <v>54</v>
      </c>
      <c r="AF12" s="1" t="s">
        <v>77</v>
      </c>
      <c r="AH12" s="1" t="s">
        <v>78</v>
      </c>
      <c r="AI12" s="1" t="s">
        <v>79</v>
      </c>
      <c r="AL12" s="1" t="s">
        <v>58</v>
      </c>
      <c r="AM12" s="1" t="s">
        <v>80</v>
      </c>
      <c r="AN12" s="1" t="s">
        <v>185</v>
      </c>
      <c r="AO12" s="1" t="s">
        <v>186</v>
      </c>
    </row>
    <row r="13" spans="1:41" x14ac:dyDescent="0.3">
      <c r="A13" s="1" t="str">
        <f>HYPERLINK("https://hsdes.intel.com/resource/14013187716","14013187716")</f>
        <v>14013187716</v>
      </c>
      <c r="B13" s="1" t="s">
        <v>1841</v>
      </c>
      <c r="C13" s="7" t="s">
        <v>2194</v>
      </c>
      <c r="E13" s="1" t="s">
        <v>2195</v>
      </c>
      <c r="F13" s="1" t="s">
        <v>63</v>
      </c>
      <c r="H13" s="1" t="s">
        <v>160</v>
      </c>
      <c r="I13" s="1" t="s">
        <v>39</v>
      </c>
      <c r="J13" s="1" t="s">
        <v>40</v>
      </c>
      <c r="K13" s="1" t="s">
        <v>65</v>
      </c>
      <c r="L13" s="1" t="s">
        <v>42</v>
      </c>
      <c r="M13" s="1" t="s">
        <v>161</v>
      </c>
      <c r="N13" s="1">
        <v>10</v>
      </c>
      <c r="O13" s="1">
        <v>8</v>
      </c>
      <c r="P13" s="1" t="s">
        <v>1842</v>
      </c>
      <c r="Q13" s="1" t="s">
        <v>163</v>
      </c>
      <c r="R13" s="1" t="s">
        <v>1843</v>
      </c>
      <c r="S13" s="1" t="s">
        <v>1844</v>
      </c>
      <c r="T13" s="1" t="s">
        <v>1845</v>
      </c>
      <c r="U13" s="1" t="s">
        <v>1842</v>
      </c>
      <c r="V13" s="1" t="s">
        <v>72</v>
      </c>
      <c r="X13" s="1" t="s">
        <v>64</v>
      </c>
      <c r="Y13" s="1" t="s">
        <v>1846</v>
      </c>
      <c r="Z13" s="1" t="s">
        <v>51</v>
      </c>
      <c r="AA13" s="1" t="s">
        <v>74</v>
      </c>
      <c r="AB13" s="1" t="s">
        <v>125</v>
      </c>
      <c r="AC13" s="1" t="s">
        <v>117</v>
      </c>
      <c r="AE13" s="1" t="s">
        <v>54</v>
      </c>
      <c r="AF13" s="1" t="s">
        <v>77</v>
      </c>
      <c r="AH13" s="1" t="s">
        <v>78</v>
      </c>
      <c r="AI13" s="1" t="s">
        <v>79</v>
      </c>
      <c r="AL13" s="1" t="s">
        <v>58</v>
      </c>
      <c r="AM13" s="1" t="s">
        <v>80</v>
      </c>
      <c r="AN13" s="1" t="s">
        <v>1847</v>
      </c>
      <c r="AO13" s="1" t="s">
        <v>1848</v>
      </c>
    </row>
    <row r="14" spans="1:41" x14ac:dyDescent="0.3">
      <c r="A14" s="1" t="str">
        <f>HYPERLINK("https://hsdes.intel.com/resource/14013186366","14013186366")</f>
        <v>14013186366</v>
      </c>
      <c r="B14" s="1" t="s">
        <v>509</v>
      </c>
      <c r="C14" s="4" t="s">
        <v>2199</v>
      </c>
      <c r="D14" s="8" t="s">
        <v>2181</v>
      </c>
      <c r="E14" s="8"/>
      <c r="F14" s="1" t="s">
        <v>37</v>
      </c>
      <c r="H14" s="1" t="s">
        <v>320</v>
      </c>
      <c r="I14" s="1" t="s">
        <v>39</v>
      </c>
      <c r="J14" s="1" t="s">
        <v>40</v>
      </c>
      <c r="K14" s="1" t="s">
        <v>65</v>
      </c>
      <c r="L14" s="1" t="s">
        <v>42</v>
      </c>
      <c r="M14" s="1" t="s">
        <v>246</v>
      </c>
      <c r="N14" s="1">
        <v>30</v>
      </c>
      <c r="O14" s="1">
        <v>15</v>
      </c>
      <c r="P14" s="1" t="s">
        <v>510</v>
      </c>
      <c r="Q14" s="1" t="s">
        <v>511</v>
      </c>
      <c r="R14" s="1" t="s">
        <v>512</v>
      </c>
      <c r="S14" s="1" t="s">
        <v>513</v>
      </c>
      <c r="T14" s="1" t="s">
        <v>514</v>
      </c>
      <c r="U14" s="1" t="s">
        <v>510</v>
      </c>
      <c r="V14" s="1" t="s">
        <v>72</v>
      </c>
      <c r="X14" s="1" t="s">
        <v>320</v>
      </c>
      <c r="Y14" s="1" t="s">
        <v>515</v>
      </c>
      <c r="Z14" s="1" t="s">
        <v>51</v>
      </c>
      <c r="AA14" s="1" t="s">
        <v>168</v>
      </c>
      <c r="AB14" s="1" t="s">
        <v>155</v>
      </c>
      <c r="AC14" s="1" t="s">
        <v>117</v>
      </c>
      <c r="AE14" s="1" t="s">
        <v>54</v>
      </c>
      <c r="AF14" s="1" t="s">
        <v>55</v>
      </c>
      <c r="AH14" s="1" t="s">
        <v>56</v>
      </c>
      <c r="AI14" s="1" t="s">
        <v>79</v>
      </c>
      <c r="AL14" s="1" t="s">
        <v>58</v>
      </c>
      <c r="AM14" s="1" t="s">
        <v>80</v>
      </c>
      <c r="AN14" s="1" t="s">
        <v>516</v>
      </c>
      <c r="AO14" s="1" t="s">
        <v>517</v>
      </c>
    </row>
    <row r="15" spans="1:41" x14ac:dyDescent="0.3">
      <c r="A15" s="1" t="str">
        <f>HYPERLINK("https://hsdes.intel.com/resource/14013186368","14013186368")</f>
        <v>14013186368</v>
      </c>
      <c r="B15" s="1" t="s">
        <v>518</v>
      </c>
      <c r="C15" s="4" t="s">
        <v>2199</v>
      </c>
      <c r="D15" s="8" t="s">
        <v>2181</v>
      </c>
      <c r="E15" s="8"/>
      <c r="F15" s="1" t="s">
        <v>37</v>
      </c>
      <c r="H15" s="1" t="s">
        <v>320</v>
      </c>
      <c r="I15" s="1" t="s">
        <v>39</v>
      </c>
      <c r="J15" s="1" t="s">
        <v>40</v>
      </c>
      <c r="K15" s="1" t="s">
        <v>65</v>
      </c>
      <c r="L15" s="1" t="s">
        <v>42</v>
      </c>
      <c r="M15" s="1" t="s">
        <v>246</v>
      </c>
      <c r="N15" s="1">
        <v>20</v>
      </c>
      <c r="O15" s="1">
        <v>10</v>
      </c>
      <c r="P15" s="1" t="s">
        <v>519</v>
      </c>
      <c r="Q15" s="1" t="s">
        <v>511</v>
      </c>
      <c r="R15" s="1" t="s">
        <v>520</v>
      </c>
      <c r="S15" s="1" t="s">
        <v>521</v>
      </c>
      <c r="T15" s="1" t="s">
        <v>522</v>
      </c>
      <c r="U15" s="1" t="s">
        <v>519</v>
      </c>
      <c r="V15" s="1" t="s">
        <v>72</v>
      </c>
      <c r="X15" s="1" t="s">
        <v>320</v>
      </c>
      <c r="Y15" s="1" t="s">
        <v>523</v>
      </c>
      <c r="Z15" s="1" t="s">
        <v>51</v>
      </c>
      <c r="AA15" s="1" t="s">
        <v>168</v>
      </c>
      <c r="AB15" s="1" t="s">
        <v>155</v>
      </c>
      <c r="AC15" s="1" t="s">
        <v>117</v>
      </c>
      <c r="AE15" s="1" t="s">
        <v>54</v>
      </c>
      <c r="AF15" s="1" t="s">
        <v>55</v>
      </c>
      <c r="AH15" s="1" t="s">
        <v>78</v>
      </c>
      <c r="AI15" s="1" t="s">
        <v>79</v>
      </c>
      <c r="AL15" s="1" t="s">
        <v>58</v>
      </c>
      <c r="AM15" s="1" t="s">
        <v>80</v>
      </c>
      <c r="AN15" s="1" t="s">
        <v>524</v>
      </c>
      <c r="AO15" s="1" t="s">
        <v>525</v>
      </c>
    </row>
    <row r="16" spans="1:41" x14ac:dyDescent="0.3">
      <c r="A16" s="12" t="str">
        <f>HYPERLINK("https://hsdes.intel.com/resource/14013187717","14013187717")</f>
        <v>14013187717</v>
      </c>
      <c r="B16" s="1" t="s">
        <v>1849</v>
      </c>
      <c r="C16" s="7" t="s">
        <v>2194</v>
      </c>
      <c r="F16" s="1" t="s">
        <v>63</v>
      </c>
      <c r="H16" s="1" t="s">
        <v>160</v>
      </c>
      <c r="I16" s="1" t="s">
        <v>39</v>
      </c>
      <c r="J16" s="1" t="s">
        <v>40</v>
      </c>
      <c r="K16" s="1" t="s">
        <v>65</v>
      </c>
      <c r="L16" s="1" t="s">
        <v>42</v>
      </c>
      <c r="M16" s="1" t="s">
        <v>161</v>
      </c>
      <c r="N16" s="1">
        <v>30</v>
      </c>
      <c r="O16" s="1">
        <v>25</v>
      </c>
      <c r="P16" s="1" t="s">
        <v>1850</v>
      </c>
      <c r="Q16" s="1" t="s">
        <v>163</v>
      </c>
      <c r="R16" s="1" t="s">
        <v>1843</v>
      </c>
      <c r="S16" s="1" t="s">
        <v>468</v>
      </c>
      <c r="T16" s="1" t="s">
        <v>1851</v>
      </c>
      <c r="U16" s="1" t="s">
        <v>1850</v>
      </c>
      <c r="V16" s="1" t="s">
        <v>72</v>
      </c>
      <c r="X16" s="1" t="s">
        <v>64</v>
      </c>
      <c r="Y16" s="1" t="s">
        <v>1852</v>
      </c>
      <c r="Z16" s="1" t="s">
        <v>51</v>
      </c>
      <c r="AA16" s="1" t="s">
        <v>74</v>
      </c>
      <c r="AB16" s="1" t="s">
        <v>125</v>
      </c>
      <c r="AC16" s="1" t="s">
        <v>117</v>
      </c>
      <c r="AE16" s="1" t="s">
        <v>54</v>
      </c>
      <c r="AF16" s="1" t="s">
        <v>77</v>
      </c>
      <c r="AH16" s="1" t="s">
        <v>351</v>
      </c>
      <c r="AI16" s="1" t="s">
        <v>79</v>
      </c>
      <c r="AL16" s="1" t="s">
        <v>58</v>
      </c>
      <c r="AM16" s="1" t="s">
        <v>80</v>
      </c>
      <c r="AN16" s="1" t="s">
        <v>1853</v>
      </c>
      <c r="AO16" s="1" t="s">
        <v>1854</v>
      </c>
    </row>
    <row r="17" spans="1:41" x14ac:dyDescent="0.3">
      <c r="A17" s="12" t="str">
        <f>HYPERLINK("https://hsdes.intel.com/resource/14013186282","14013186282")</f>
        <v>14013186282</v>
      </c>
      <c r="B17" s="1" t="s">
        <v>465</v>
      </c>
      <c r="C17" s="7" t="s">
        <v>2194</v>
      </c>
      <c r="D17" s="11"/>
      <c r="E17" s="11" t="s">
        <v>2195</v>
      </c>
      <c r="F17" s="1" t="s">
        <v>63</v>
      </c>
      <c r="H17" s="1" t="s">
        <v>160</v>
      </c>
      <c r="I17" s="1" t="s">
        <v>39</v>
      </c>
      <c r="J17" s="1" t="s">
        <v>40</v>
      </c>
      <c r="K17" s="1" t="s">
        <v>65</v>
      </c>
      <c r="L17" s="1" t="s">
        <v>42</v>
      </c>
      <c r="M17" s="1" t="s">
        <v>161</v>
      </c>
      <c r="N17" s="1">
        <v>30</v>
      </c>
      <c r="O17" s="1">
        <v>25</v>
      </c>
      <c r="P17" s="1" t="s">
        <v>466</v>
      </c>
      <c r="Q17" s="1" t="s">
        <v>163</v>
      </c>
      <c r="R17" s="1" t="s">
        <v>467</v>
      </c>
      <c r="S17" s="1" t="s">
        <v>468</v>
      </c>
      <c r="T17" s="1" t="s">
        <v>469</v>
      </c>
      <c r="U17" s="1" t="s">
        <v>466</v>
      </c>
      <c r="V17" s="1" t="s">
        <v>72</v>
      </c>
      <c r="X17" s="1" t="s">
        <v>64</v>
      </c>
      <c r="Y17" s="1" t="s">
        <v>470</v>
      </c>
      <c r="Z17" s="1" t="s">
        <v>51</v>
      </c>
      <c r="AA17" s="1" t="s">
        <v>74</v>
      </c>
      <c r="AB17" s="1" t="s">
        <v>125</v>
      </c>
      <c r="AC17" s="1" t="s">
        <v>117</v>
      </c>
      <c r="AE17" s="1" t="s">
        <v>54</v>
      </c>
      <c r="AF17" s="1" t="s">
        <v>77</v>
      </c>
      <c r="AH17" s="1" t="s">
        <v>351</v>
      </c>
      <c r="AI17" s="1" t="s">
        <v>79</v>
      </c>
      <c r="AL17" s="1" t="s">
        <v>58</v>
      </c>
      <c r="AM17" s="1" t="s">
        <v>471</v>
      </c>
      <c r="AN17" s="1" t="s">
        <v>472</v>
      </c>
      <c r="AO17" s="1" t="s">
        <v>473</v>
      </c>
    </row>
    <row r="18" spans="1:41" x14ac:dyDescent="0.3">
      <c r="A18" s="12" t="str">
        <f>HYPERLINK("https://hsdes.intel.com/resource/14013185907","14013185907")</f>
        <v>14013185907</v>
      </c>
      <c r="B18" s="1" t="s">
        <v>195</v>
      </c>
      <c r="C18" s="7" t="s">
        <v>2194</v>
      </c>
      <c r="E18" s="1" t="s">
        <v>2200</v>
      </c>
      <c r="F18" s="1" t="s">
        <v>37</v>
      </c>
      <c r="H18" s="1" t="s">
        <v>160</v>
      </c>
      <c r="I18" s="1" t="s">
        <v>39</v>
      </c>
      <c r="J18" s="1" t="s">
        <v>40</v>
      </c>
      <c r="K18" s="1" t="s">
        <v>65</v>
      </c>
      <c r="L18" s="1" t="s">
        <v>42</v>
      </c>
      <c r="M18" s="1" t="s">
        <v>196</v>
      </c>
      <c r="N18" s="1">
        <v>20</v>
      </c>
      <c r="O18" s="1">
        <v>15</v>
      </c>
      <c r="P18" s="1" t="s">
        <v>197</v>
      </c>
      <c r="Q18" s="1" t="s">
        <v>163</v>
      </c>
      <c r="R18" s="1" t="s">
        <v>198</v>
      </c>
      <c r="S18" s="1" t="s">
        <v>199</v>
      </c>
      <c r="T18" s="1" t="s">
        <v>200</v>
      </c>
      <c r="U18" s="1" t="s">
        <v>197</v>
      </c>
      <c r="V18" s="1" t="s">
        <v>72</v>
      </c>
      <c r="X18" s="1" t="s">
        <v>64</v>
      </c>
      <c r="Y18" s="1" t="s">
        <v>201</v>
      </c>
      <c r="Z18" s="1" t="s">
        <v>51</v>
      </c>
      <c r="AA18" s="1" t="s">
        <v>168</v>
      </c>
      <c r="AB18" s="1" t="s">
        <v>202</v>
      </c>
      <c r="AC18" s="1" t="s">
        <v>203</v>
      </c>
      <c r="AE18" s="1" t="s">
        <v>54</v>
      </c>
      <c r="AF18" s="1" t="s">
        <v>55</v>
      </c>
      <c r="AH18" s="1" t="s">
        <v>56</v>
      </c>
      <c r="AI18" s="1" t="s">
        <v>79</v>
      </c>
      <c r="AL18" s="1" t="s">
        <v>58</v>
      </c>
      <c r="AM18" s="1" t="s">
        <v>80</v>
      </c>
      <c r="AN18" s="1" t="s">
        <v>204</v>
      </c>
      <c r="AO18" s="1" t="s">
        <v>205</v>
      </c>
    </row>
    <row r="19" spans="1:41" x14ac:dyDescent="0.3">
      <c r="A19" s="12" t="str">
        <f>HYPERLINK("https://hsdes.intel.com/resource/14013185899","14013185899")</f>
        <v>14013185899</v>
      </c>
      <c r="B19" s="1" t="s">
        <v>158</v>
      </c>
      <c r="C19" s="7" t="s">
        <v>2194</v>
      </c>
      <c r="E19" s="1" t="s">
        <v>2195</v>
      </c>
      <c r="F19" s="1" t="s">
        <v>63</v>
      </c>
      <c r="G19" s="1" t="s">
        <v>159</v>
      </c>
      <c r="H19" s="1" t="s">
        <v>160</v>
      </c>
      <c r="I19" s="1" t="s">
        <v>39</v>
      </c>
      <c r="J19" s="1" t="s">
        <v>40</v>
      </c>
      <c r="K19" s="1" t="s">
        <v>65</v>
      </c>
      <c r="L19" s="1" t="s">
        <v>42</v>
      </c>
      <c r="M19" s="1" t="s">
        <v>161</v>
      </c>
      <c r="N19" s="1">
        <v>20</v>
      </c>
      <c r="O19" s="1">
        <v>15</v>
      </c>
      <c r="P19" s="1" t="s">
        <v>162</v>
      </c>
      <c r="Q19" s="1" t="s">
        <v>163</v>
      </c>
      <c r="R19" s="1" t="s">
        <v>164</v>
      </c>
      <c r="S19" s="1" t="s">
        <v>165</v>
      </c>
      <c r="T19" s="1" t="s">
        <v>166</v>
      </c>
      <c r="U19" s="1" t="s">
        <v>162</v>
      </c>
      <c r="V19" s="1" t="s">
        <v>72</v>
      </c>
      <c r="X19" s="1" t="s">
        <v>64</v>
      </c>
      <c r="Y19" s="1" t="s">
        <v>167</v>
      </c>
      <c r="Z19" s="1" t="s">
        <v>51</v>
      </c>
      <c r="AA19" s="1" t="s">
        <v>168</v>
      </c>
      <c r="AB19" s="1" t="s">
        <v>125</v>
      </c>
      <c r="AC19" s="1" t="s">
        <v>125</v>
      </c>
      <c r="AE19" s="1" t="s">
        <v>54</v>
      </c>
      <c r="AF19" s="1" t="s">
        <v>77</v>
      </c>
      <c r="AH19" s="1" t="s">
        <v>56</v>
      </c>
      <c r="AI19" s="1" t="s">
        <v>79</v>
      </c>
      <c r="AL19" s="1" t="s">
        <v>58</v>
      </c>
      <c r="AM19" s="1" t="s">
        <v>80</v>
      </c>
      <c r="AN19" s="1" t="s">
        <v>169</v>
      </c>
      <c r="AO19" s="1" t="s">
        <v>170</v>
      </c>
    </row>
    <row r="20" spans="1:41" x14ac:dyDescent="0.3">
      <c r="A20" s="1" t="str">
        <f>HYPERLINK("https://hsdes.intel.com/resource/14013185900","14013185900")</f>
        <v>14013185900</v>
      </c>
      <c r="B20" s="1" t="s">
        <v>171</v>
      </c>
      <c r="C20" s="7" t="s">
        <v>2194</v>
      </c>
      <c r="E20" s="1" t="s">
        <v>2195</v>
      </c>
      <c r="F20" s="1" t="s">
        <v>63</v>
      </c>
      <c r="H20" s="1" t="s">
        <v>160</v>
      </c>
      <c r="I20" s="1" t="s">
        <v>39</v>
      </c>
      <c r="J20" s="1" t="s">
        <v>40</v>
      </c>
      <c r="K20" s="1" t="s">
        <v>65</v>
      </c>
      <c r="L20" s="1" t="s">
        <v>42</v>
      </c>
      <c r="M20" s="1" t="s">
        <v>161</v>
      </c>
      <c r="N20" s="1">
        <v>20</v>
      </c>
      <c r="O20" s="1">
        <v>10</v>
      </c>
      <c r="P20" s="1" t="s">
        <v>172</v>
      </c>
      <c r="Q20" s="1" t="s">
        <v>163</v>
      </c>
      <c r="R20" s="1" t="s">
        <v>173</v>
      </c>
      <c r="S20" s="1" t="s">
        <v>174</v>
      </c>
      <c r="T20" s="1" t="s">
        <v>175</v>
      </c>
      <c r="U20" s="1" t="s">
        <v>172</v>
      </c>
      <c r="V20" s="1" t="s">
        <v>48</v>
      </c>
      <c r="X20" s="1" t="s">
        <v>64</v>
      </c>
      <c r="Y20" s="1" t="s">
        <v>176</v>
      </c>
      <c r="Z20" s="1" t="s">
        <v>51</v>
      </c>
      <c r="AA20" s="1" t="s">
        <v>168</v>
      </c>
      <c r="AB20" s="1" t="s">
        <v>125</v>
      </c>
      <c r="AC20" s="1" t="s">
        <v>117</v>
      </c>
      <c r="AE20" s="1" t="s">
        <v>54</v>
      </c>
      <c r="AF20" s="1" t="s">
        <v>77</v>
      </c>
      <c r="AH20" s="1" t="s">
        <v>78</v>
      </c>
      <c r="AI20" s="1" t="s">
        <v>79</v>
      </c>
      <c r="AL20" s="1" t="s">
        <v>58</v>
      </c>
      <c r="AM20" s="1" t="s">
        <v>80</v>
      </c>
      <c r="AN20" s="1" t="s">
        <v>177</v>
      </c>
      <c r="AO20" s="1" t="s">
        <v>178</v>
      </c>
    </row>
    <row r="21" spans="1:41" x14ac:dyDescent="0.3">
      <c r="A21" s="1" t="str">
        <f>HYPERLINK("https://hsdes.intel.com/resource/14013187748","14013187748")</f>
        <v>14013187748</v>
      </c>
      <c r="B21" s="1" t="s">
        <v>1916</v>
      </c>
      <c r="C21" s="7" t="s">
        <v>2194</v>
      </c>
      <c r="E21" s="1" t="s">
        <v>2195</v>
      </c>
      <c r="F21" s="1" t="s">
        <v>63</v>
      </c>
      <c r="H21" s="1" t="s">
        <v>160</v>
      </c>
      <c r="I21" s="1" t="s">
        <v>39</v>
      </c>
      <c r="J21" s="1" t="s">
        <v>40</v>
      </c>
      <c r="K21" s="1" t="s">
        <v>65</v>
      </c>
      <c r="L21" s="1" t="s">
        <v>42</v>
      </c>
      <c r="M21" s="1" t="s">
        <v>161</v>
      </c>
      <c r="N21" s="1">
        <v>15</v>
      </c>
      <c r="O21" s="1">
        <v>10</v>
      </c>
      <c r="P21" s="1" t="s">
        <v>1917</v>
      </c>
      <c r="Q21" s="1" t="s">
        <v>163</v>
      </c>
      <c r="R21" s="1" t="s">
        <v>1918</v>
      </c>
      <c r="S21" s="1" t="s">
        <v>1912</v>
      </c>
      <c r="T21" s="1" t="s">
        <v>1919</v>
      </c>
      <c r="U21" s="1" t="s">
        <v>1917</v>
      </c>
      <c r="V21" s="1" t="s">
        <v>72</v>
      </c>
      <c r="X21" s="1" t="s">
        <v>64</v>
      </c>
      <c r="Y21" s="1" t="s">
        <v>1920</v>
      </c>
      <c r="Z21" s="1" t="s">
        <v>51</v>
      </c>
      <c r="AA21" s="1" t="s">
        <v>330</v>
      </c>
      <c r="AB21" s="1" t="s">
        <v>229</v>
      </c>
      <c r="AC21" s="1" t="s">
        <v>308</v>
      </c>
      <c r="AE21" s="1" t="s">
        <v>54</v>
      </c>
      <c r="AF21" s="1" t="s">
        <v>77</v>
      </c>
      <c r="AH21" s="1" t="s">
        <v>78</v>
      </c>
      <c r="AI21" s="1" t="s">
        <v>79</v>
      </c>
      <c r="AL21" s="1" t="s">
        <v>58</v>
      </c>
      <c r="AM21" s="1" t="s">
        <v>80</v>
      </c>
      <c r="AN21" s="1" t="s">
        <v>1920</v>
      </c>
      <c r="AO21" s="1" t="s">
        <v>1921</v>
      </c>
    </row>
    <row r="22" spans="1:41" x14ac:dyDescent="0.3">
      <c r="A22" s="1" t="str">
        <f>HYPERLINK("https://hsdes.intel.com/resource/14013187107","14013187107")</f>
        <v>14013187107</v>
      </c>
      <c r="B22" s="1" t="s">
        <v>1137</v>
      </c>
      <c r="C22" s="7" t="s">
        <v>2194</v>
      </c>
      <c r="D22" s="9"/>
      <c r="E22" s="11" t="s">
        <v>2195</v>
      </c>
      <c r="F22" s="1" t="s">
        <v>37</v>
      </c>
      <c r="H22" s="1" t="s">
        <v>38</v>
      </c>
      <c r="I22" s="1" t="s">
        <v>39</v>
      </c>
      <c r="J22" s="1" t="s">
        <v>40</v>
      </c>
      <c r="K22" s="1" t="s">
        <v>65</v>
      </c>
      <c r="L22" s="1" t="s">
        <v>42</v>
      </c>
      <c r="M22" s="1" t="s">
        <v>223</v>
      </c>
      <c r="N22" s="1">
        <v>15</v>
      </c>
      <c r="O22" s="1">
        <v>12</v>
      </c>
      <c r="P22" s="1" t="s">
        <v>1138</v>
      </c>
      <c r="Q22" s="1" t="s">
        <v>45</v>
      </c>
      <c r="R22" s="1" t="s">
        <v>1139</v>
      </c>
      <c r="S22" s="1" t="s">
        <v>1140</v>
      </c>
      <c r="T22" s="1" t="s">
        <v>1141</v>
      </c>
      <c r="U22" s="1" t="s">
        <v>1138</v>
      </c>
      <c r="V22" s="1" t="s">
        <v>48</v>
      </c>
      <c r="W22" s="1" t="s">
        <v>49</v>
      </c>
      <c r="X22" s="1" t="s">
        <v>38</v>
      </c>
      <c r="Y22" s="1" t="s">
        <v>1142</v>
      </c>
      <c r="Z22" s="1" t="s">
        <v>51</v>
      </c>
      <c r="AA22" s="1" t="s">
        <v>74</v>
      </c>
      <c r="AB22" s="1" t="s">
        <v>106</v>
      </c>
      <c r="AC22" s="1" t="s">
        <v>107</v>
      </c>
      <c r="AE22" s="1" t="s">
        <v>54</v>
      </c>
      <c r="AF22" s="1" t="s">
        <v>55</v>
      </c>
      <c r="AH22" s="1" t="s">
        <v>78</v>
      </c>
      <c r="AI22" s="1" t="s">
        <v>79</v>
      </c>
      <c r="AL22" s="1" t="s">
        <v>58</v>
      </c>
      <c r="AM22" s="1" t="s">
        <v>80</v>
      </c>
      <c r="AN22" s="1" t="s">
        <v>1143</v>
      </c>
      <c r="AO22" s="1" t="s">
        <v>1144</v>
      </c>
    </row>
    <row r="23" spans="1:41" x14ac:dyDescent="0.3">
      <c r="A23" s="1" t="str">
        <f>HYPERLINK("https://hsdes.intel.com/resource/14013186031","14013186031")</f>
        <v>14013186031</v>
      </c>
      <c r="B23" s="1" t="s">
        <v>264</v>
      </c>
      <c r="C23" s="7" t="s">
        <v>2194</v>
      </c>
      <c r="E23" s="1" t="s">
        <v>2197</v>
      </c>
      <c r="F23" s="1" t="s">
        <v>37</v>
      </c>
      <c r="H23" s="1" t="s">
        <v>233</v>
      </c>
      <c r="I23" s="1" t="s">
        <v>39</v>
      </c>
      <c r="J23" s="1" t="s">
        <v>40</v>
      </c>
      <c r="K23" s="1" t="s">
        <v>65</v>
      </c>
      <c r="L23" s="1" t="s">
        <v>42</v>
      </c>
      <c r="M23" s="1" t="s">
        <v>265</v>
      </c>
      <c r="N23" s="1">
        <v>10</v>
      </c>
      <c r="O23" s="1">
        <v>8</v>
      </c>
      <c r="P23" s="1" t="s">
        <v>266</v>
      </c>
      <c r="Q23" s="1" t="s">
        <v>236</v>
      </c>
      <c r="R23" s="1" t="s">
        <v>267</v>
      </c>
      <c r="S23" s="1" t="s">
        <v>268</v>
      </c>
      <c r="T23" s="1" t="s">
        <v>269</v>
      </c>
      <c r="U23" s="1" t="s">
        <v>266</v>
      </c>
      <c r="V23" s="1" t="s">
        <v>48</v>
      </c>
      <c r="W23" s="1" t="s">
        <v>49</v>
      </c>
      <c r="X23" s="1" t="s">
        <v>240</v>
      </c>
      <c r="Y23" s="1" t="s">
        <v>270</v>
      </c>
      <c r="Z23" s="1" t="s">
        <v>51</v>
      </c>
      <c r="AA23" s="1" t="s">
        <v>168</v>
      </c>
      <c r="AB23" s="1" t="s">
        <v>155</v>
      </c>
      <c r="AC23" s="1" t="s">
        <v>125</v>
      </c>
      <c r="AE23" s="1" t="s">
        <v>54</v>
      </c>
      <c r="AF23" s="1" t="s">
        <v>55</v>
      </c>
      <c r="AH23" s="1" t="s">
        <v>78</v>
      </c>
      <c r="AI23" s="1" t="s">
        <v>79</v>
      </c>
      <c r="AL23" s="1" t="s">
        <v>271</v>
      </c>
      <c r="AM23" s="1" t="s">
        <v>80</v>
      </c>
      <c r="AN23" s="1" t="s">
        <v>272</v>
      </c>
      <c r="AO23" s="1" t="s">
        <v>273</v>
      </c>
    </row>
    <row r="24" spans="1:41" x14ac:dyDescent="0.3">
      <c r="A24" s="1" t="str">
        <f>HYPERLINK("https://hsdes.intel.com/resource/14013187747","14013187747")</f>
        <v>14013187747</v>
      </c>
      <c r="B24" s="1" t="s">
        <v>1909</v>
      </c>
      <c r="C24" s="7" t="s">
        <v>2194</v>
      </c>
      <c r="E24" s="1" t="s">
        <v>2195</v>
      </c>
      <c r="F24" s="1" t="s">
        <v>37</v>
      </c>
      <c r="H24" s="1" t="s">
        <v>160</v>
      </c>
      <c r="I24" s="1" t="s">
        <v>39</v>
      </c>
      <c r="J24" s="1" t="s">
        <v>40</v>
      </c>
      <c r="K24" s="1" t="s">
        <v>65</v>
      </c>
      <c r="L24" s="1" t="s">
        <v>42</v>
      </c>
      <c r="M24" s="1" t="s">
        <v>161</v>
      </c>
      <c r="N24" s="1">
        <v>15</v>
      </c>
      <c r="O24" s="1">
        <v>10</v>
      </c>
      <c r="P24" s="1" t="s">
        <v>1910</v>
      </c>
      <c r="Q24" s="1" t="s">
        <v>163</v>
      </c>
      <c r="R24" s="1" t="s">
        <v>1911</v>
      </c>
      <c r="S24" s="1" t="s">
        <v>1912</v>
      </c>
      <c r="T24" s="1" t="s">
        <v>1913</v>
      </c>
      <c r="U24" s="1" t="s">
        <v>1910</v>
      </c>
      <c r="V24" s="1" t="s">
        <v>72</v>
      </c>
      <c r="X24" s="1" t="s">
        <v>64</v>
      </c>
      <c r="Y24" s="1" t="s">
        <v>1914</v>
      </c>
      <c r="Z24" s="1" t="s">
        <v>51</v>
      </c>
      <c r="AA24" s="1" t="s">
        <v>330</v>
      </c>
      <c r="AB24" s="1" t="s">
        <v>229</v>
      </c>
      <c r="AC24" s="1" t="s">
        <v>229</v>
      </c>
      <c r="AE24" s="1" t="s">
        <v>54</v>
      </c>
      <c r="AF24" s="1" t="s">
        <v>55</v>
      </c>
      <c r="AH24" s="1" t="s">
        <v>78</v>
      </c>
      <c r="AI24" s="1" t="s">
        <v>79</v>
      </c>
      <c r="AL24" s="1" t="s">
        <v>58</v>
      </c>
      <c r="AM24" s="1" t="s">
        <v>80</v>
      </c>
      <c r="AN24" s="1" t="s">
        <v>1914</v>
      </c>
      <c r="AO24" s="1" t="s">
        <v>1915</v>
      </c>
    </row>
    <row r="25" spans="1:41" x14ac:dyDescent="0.3">
      <c r="A25" s="1" t="str">
        <f>HYPERLINK("https://hsdes.intel.com/resource/14013185902","14013185902")</f>
        <v>14013185902</v>
      </c>
      <c r="B25" s="1" t="s">
        <v>187</v>
      </c>
      <c r="C25" s="7" t="s">
        <v>2194</v>
      </c>
      <c r="E25" s="1" t="s">
        <v>2196</v>
      </c>
      <c r="F25" s="1" t="s">
        <v>37</v>
      </c>
      <c r="H25" s="1" t="s">
        <v>160</v>
      </c>
      <c r="I25" s="1" t="s">
        <v>39</v>
      </c>
      <c r="J25" s="1" t="s">
        <v>40</v>
      </c>
      <c r="K25" s="1" t="s">
        <v>65</v>
      </c>
      <c r="L25" s="1" t="s">
        <v>42</v>
      </c>
      <c r="M25" s="1" t="s">
        <v>161</v>
      </c>
      <c r="N25" s="1">
        <v>20</v>
      </c>
      <c r="O25" s="1">
        <v>10</v>
      </c>
      <c r="P25" s="1" t="s">
        <v>188</v>
      </c>
      <c r="Q25" s="1" t="s">
        <v>163</v>
      </c>
      <c r="R25" s="1" t="s">
        <v>189</v>
      </c>
      <c r="S25" s="1" t="s">
        <v>190</v>
      </c>
      <c r="T25" s="1" t="s">
        <v>191</v>
      </c>
      <c r="U25" s="1" t="s">
        <v>188</v>
      </c>
      <c r="V25" s="1" t="s">
        <v>72</v>
      </c>
      <c r="X25" s="1" t="s">
        <v>64</v>
      </c>
      <c r="Y25" s="1" t="s">
        <v>192</v>
      </c>
      <c r="Z25" s="1" t="s">
        <v>51</v>
      </c>
      <c r="AA25" s="1" t="s">
        <v>74</v>
      </c>
      <c r="AB25" s="1" t="s">
        <v>155</v>
      </c>
      <c r="AC25" s="1" t="s">
        <v>125</v>
      </c>
      <c r="AE25" s="1" t="s">
        <v>54</v>
      </c>
      <c r="AF25" s="1" t="s">
        <v>55</v>
      </c>
      <c r="AH25" s="1" t="s">
        <v>78</v>
      </c>
      <c r="AI25" s="1" t="s">
        <v>79</v>
      </c>
      <c r="AL25" s="1" t="s">
        <v>58</v>
      </c>
      <c r="AM25" s="1" t="s">
        <v>80</v>
      </c>
      <c r="AN25" s="1" t="s">
        <v>193</v>
      </c>
      <c r="AO25" s="1" t="s">
        <v>194</v>
      </c>
    </row>
    <row r="26" spans="1:41" x14ac:dyDescent="0.3">
      <c r="A26" s="1" t="str">
        <f>HYPERLINK("https://hsdes.intel.com/resource/14013187149","14013187149")</f>
        <v>14013187149</v>
      </c>
      <c r="B26" s="1" t="s">
        <v>1199</v>
      </c>
      <c r="C26" s="7" t="s">
        <v>2194</v>
      </c>
      <c r="E26" s="1" t="s">
        <v>2197</v>
      </c>
      <c r="F26" s="1" t="s">
        <v>63</v>
      </c>
      <c r="H26" s="1" t="s">
        <v>233</v>
      </c>
      <c r="I26" s="1" t="s">
        <v>39</v>
      </c>
      <c r="J26" s="1" t="s">
        <v>40</v>
      </c>
      <c r="K26" s="1" t="s">
        <v>65</v>
      </c>
      <c r="L26" s="1" t="s">
        <v>42</v>
      </c>
      <c r="M26" s="1" t="s">
        <v>234</v>
      </c>
      <c r="N26" s="1">
        <v>8</v>
      </c>
      <c r="O26" s="1">
        <v>6</v>
      </c>
      <c r="P26" s="1" t="s">
        <v>1200</v>
      </c>
      <c r="Q26" s="1" t="s">
        <v>236</v>
      </c>
      <c r="R26" s="1" t="s">
        <v>1201</v>
      </c>
      <c r="S26" s="1" t="s">
        <v>257</v>
      </c>
      <c r="T26" s="1" t="s">
        <v>1202</v>
      </c>
      <c r="U26" s="1" t="s">
        <v>1200</v>
      </c>
      <c r="V26" s="1" t="s">
        <v>48</v>
      </c>
      <c r="W26" s="1" t="s">
        <v>49</v>
      </c>
      <c r="X26" s="1" t="s">
        <v>240</v>
      </c>
      <c r="Y26" s="1" t="s">
        <v>1203</v>
      </c>
      <c r="Z26" s="1" t="s">
        <v>51</v>
      </c>
      <c r="AA26" s="1" t="s">
        <v>74</v>
      </c>
      <c r="AB26" s="1" t="s">
        <v>155</v>
      </c>
      <c r="AC26" s="1" t="s">
        <v>117</v>
      </c>
      <c r="AE26" s="1" t="s">
        <v>54</v>
      </c>
      <c r="AF26" s="1" t="s">
        <v>77</v>
      </c>
      <c r="AH26" s="1" t="s">
        <v>78</v>
      </c>
      <c r="AI26" s="1" t="s">
        <v>79</v>
      </c>
      <c r="AL26" s="1" t="s">
        <v>271</v>
      </c>
      <c r="AM26" s="1" t="s">
        <v>80</v>
      </c>
      <c r="AN26" s="1" t="s">
        <v>1204</v>
      </c>
      <c r="AO26" s="1" t="s">
        <v>1205</v>
      </c>
    </row>
    <row r="27" spans="1:41" x14ac:dyDescent="0.3">
      <c r="A27" s="1" t="str">
        <f>HYPERLINK("https://hsdes.intel.com/resource/14013187731","14013187731")</f>
        <v>14013187731</v>
      </c>
      <c r="B27" s="1" t="s">
        <v>1872</v>
      </c>
      <c r="C27" s="7" t="s">
        <v>2194</v>
      </c>
      <c r="E27" s="1" t="s">
        <v>2196</v>
      </c>
      <c r="F27" s="1" t="s">
        <v>37</v>
      </c>
      <c r="H27" s="1" t="s">
        <v>1873</v>
      </c>
      <c r="I27" s="1" t="s">
        <v>39</v>
      </c>
      <c r="J27" s="1" t="s">
        <v>40</v>
      </c>
      <c r="K27" s="1" t="s">
        <v>65</v>
      </c>
      <c r="L27" s="1" t="s">
        <v>42</v>
      </c>
      <c r="M27" s="1" t="s">
        <v>246</v>
      </c>
      <c r="N27" s="1">
        <v>20</v>
      </c>
      <c r="O27" s="1">
        <v>10</v>
      </c>
      <c r="P27" s="1" t="s">
        <v>1874</v>
      </c>
      <c r="Q27" s="1" t="s">
        <v>442</v>
      </c>
      <c r="R27" s="1" t="s">
        <v>1875</v>
      </c>
      <c r="S27" s="1" t="s">
        <v>1876</v>
      </c>
      <c r="T27" s="1" t="s">
        <v>1877</v>
      </c>
      <c r="U27" s="1" t="s">
        <v>1874</v>
      </c>
      <c r="V27" s="1" t="s">
        <v>48</v>
      </c>
      <c r="X27" s="1" t="s">
        <v>1873</v>
      </c>
      <c r="Y27" s="1" t="s">
        <v>1878</v>
      </c>
      <c r="Z27" s="1" t="s">
        <v>51</v>
      </c>
      <c r="AA27" s="1" t="s">
        <v>168</v>
      </c>
      <c r="AB27" s="1" t="s">
        <v>155</v>
      </c>
      <c r="AC27" s="1" t="s">
        <v>116</v>
      </c>
      <c r="AE27" s="1" t="s">
        <v>54</v>
      </c>
      <c r="AF27" s="1" t="s">
        <v>55</v>
      </c>
      <c r="AH27" s="1" t="s">
        <v>78</v>
      </c>
      <c r="AI27" s="1" t="s">
        <v>79</v>
      </c>
      <c r="AL27" s="1" t="s">
        <v>58</v>
      </c>
      <c r="AM27" s="1" t="s">
        <v>80</v>
      </c>
      <c r="AN27" s="1" t="s">
        <v>1879</v>
      </c>
      <c r="AO27" s="1" t="s">
        <v>1880</v>
      </c>
    </row>
    <row r="28" spans="1:41" x14ac:dyDescent="0.3">
      <c r="A28" s="1" t="str">
        <f>HYPERLINK("https://hsdes.intel.com/resource/14013186469","14013186469")</f>
        <v>14013186469</v>
      </c>
      <c r="B28" s="1" t="s">
        <v>635</v>
      </c>
      <c r="C28" s="7" t="s">
        <v>2194</v>
      </c>
      <c r="E28" s="1" t="s">
        <v>2195</v>
      </c>
      <c r="F28" s="1" t="s">
        <v>63</v>
      </c>
      <c r="H28" s="1" t="s">
        <v>38</v>
      </c>
      <c r="I28" s="1" t="s">
        <v>39</v>
      </c>
      <c r="J28" s="1" t="s">
        <v>40</v>
      </c>
      <c r="K28" s="1" t="s">
        <v>65</v>
      </c>
      <c r="L28" s="1" t="s">
        <v>42</v>
      </c>
      <c r="M28" s="1" t="s">
        <v>223</v>
      </c>
      <c r="N28" s="1">
        <v>6</v>
      </c>
      <c r="O28" s="1">
        <v>4</v>
      </c>
      <c r="P28" s="1" t="s">
        <v>636</v>
      </c>
      <c r="Q28" s="1" t="s">
        <v>485</v>
      </c>
      <c r="R28" s="1" t="s">
        <v>637</v>
      </c>
      <c r="S28" s="1" t="s">
        <v>638</v>
      </c>
      <c r="T28" s="1" t="s">
        <v>639</v>
      </c>
      <c r="U28" s="1" t="s">
        <v>636</v>
      </c>
      <c r="V28" s="1" t="s">
        <v>72</v>
      </c>
      <c r="X28" s="1" t="s">
        <v>38</v>
      </c>
      <c r="Y28" s="1" t="s">
        <v>640</v>
      </c>
      <c r="Z28" s="1" t="s">
        <v>51</v>
      </c>
      <c r="AA28" s="1" t="s">
        <v>168</v>
      </c>
      <c r="AB28" s="1" t="s">
        <v>106</v>
      </c>
      <c r="AC28" s="1" t="s">
        <v>76</v>
      </c>
      <c r="AE28" s="1" t="s">
        <v>54</v>
      </c>
      <c r="AF28" s="1" t="s">
        <v>77</v>
      </c>
      <c r="AH28" s="1" t="s">
        <v>78</v>
      </c>
      <c r="AI28" s="1" t="s">
        <v>79</v>
      </c>
      <c r="AL28" s="1" t="s">
        <v>58</v>
      </c>
      <c r="AM28" s="1" t="s">
        <v>59</v>
      </c>
      <c r="AN28" s="1" t="s">
        <v>641</v>
      </c>
      <c r="AO28" s="1" t="s">
        <v>642</v>
      </c>
    </row>
    <row r="29" spans="1:41" x14ac:dyDescent="0.3">
      <c r="A29" s="12" t="str">
        <f>HYPERLINK("https://hsdes.intel.com/resource/14013185898","14013185898")</f>
        <v>14013185898</v>
      </c>
      <c r="B29" s="1" t="s">
        <v>149</v>
      </c>
      <c r="C29" s="7" t="s">
        <v>2194</v>
      </c>
      <c r="F29" s="1" t="s">
        <v>63</v>
      </c>
      <c r="H29" s="1" t="s">
        <v>136</v>
      </c>
      <c r="I29" s="1" t="s">
        <v>39</v>
      </c>
      <c r="J29" s="1" t="s">
        <v>40</v>
      </c>
      <c r="K29" s="1" t="s">
        <v>65</v>
      </c>
      <c r="L29" s="1" t="s">
        <v>42</v>
      </c>
      <c r="M29" s="1" t="s">
        <v>137</v>
      </c>
      <c r="N29" s="1">
        <v>10</v>
      </c>
      <c r="O29" s="1">
        <v>7</v>
      </c>
      <c r="P29" s="1" t="s">
        <v>150</v>
      </c>
      <c r="Q29" s="1" t="s">
        <v>139</v>
      </c>
      <c r="R29" s="1" t="s">
        <v>151</v>
      </c>
      <c r="S29" s="1" t="s">
        <v>152</v>
      </c>
      <c r="T29" s="1" t="s">
        <v>153</v>
      </c>
      <c r="U29" s="1" t="s">
        <v>150</v>
      </c>
      <c r="V29" s="1" t="s">
        <v>72</v>
      </c>
      <c r="W29" s="1" t="s">
        <v>143</v>
      </c>
      <c r="X29" s="1" t="s">
        <v>144</v>
      </c>
      <c r="Y29" s="1" t="s">
        <v>154</v>
      </c>
      <c r="Z29" s="1" t="s">
        <v>51</v>
      </c>
      <c r="AA29" s="1" t="s">
        <v>74</v>
      </c>
      <c r="AB29" s="1" t="s">
        <v>155</v>
      </c>
      <c r="AC29" s="1" t="s">
        <v>117</v>
      </c>
      <c r="AE29" s="1" t="s">
        <v>54</v>
      </c>
      <c r="AF29" s="1" t="s">
        <v>77</v>
      </c>
      <c r="AH29" s="1" t="s">
        <v>78</v>
      </c>
      <c r="AI29" s="1" t="s">
        <v>79</v>
      </c>
      <c r="AL29" s="1" t="s">
        <v>58</v>
      </c>
      <c r="AM29" s="1" t="s">
        <v>80</v>
      </c>
      <c r="AN29" s="1" t="s">
        <v>156</v>
      </c>
      <c r="AO29" s="1" t="s">
        <v>157</v>
      </c>
    </row>
    <row r="30" spans="1:41" x14ac:dyDescent="0.3">
      <c r="A30" s="1" t="str">
        <f>HYPERLINK("https://hsdes.intel.com/resource/14013187738","14013187738")</f>
        <v>14013187738</v>
      </c>
      <c r="B30" s="1" t="s">
        <v>1889</v>
      </c>
      <c r="C30" s="7" t="s">
        <v>2194</v>
      </c>
      <c r="D30" s="8"/>
      <c r="E30" s="8" t="s">
        <v>2200</v>
      </c>
      <c r="F30" s="1" t="s">
        <v>37</v>
      </c>
      <c r="H30" s="1" t="s">
        <v>233</v>
      </c>
      <c r="I30" s="1" t="s">
        <v>313</v>
      </c>
      <c r="J30" s="1" t="s">
        <v>40</v>
      </c>
      <c r="K30" s="1" t="s">
        <v>65</v>
      </c>
      <c r="L30" s="1" t="s">
        <v>42</v>
      </c>
      <c r="M30" s="1" t="s">
        <v>1890</v>
      </c>
      <c r="N30" s="1">
        <v>30</v>
      </c>
      <c r="O30" s="1">
        <v>20</v>
      </c>
      <c r="P30" s="1" t="s">
        <v>1891</v>
      </c>
      <c r="Q30" s="1" t="s">
        <v>236</v>
      </c>
      <c r="R30" s="1" t="s">
        <v>1892</v>
      </c>
      <c r="S30" s="1" t="s">
        <v>1893</v>
      </c>
      <c r="T30" s="1" t="s">
        <v>1894</v>
      </c>
      <c r="U30" s="1" t="s">
        <v>1891</v>
      </c>
      <c r="V30" s="1" t="s">
        <v>48</v>
      </c>
      <c r="W30" s="1" t="s">
        <v>49</v>
      </c>
      <c r="X30" s="1" t="s">
        <v>240</v>
      </c>
      <c r="Y30" s="1" t="s">
        <v>1895</v>
      </c>
      <c r="Z30" s="1" t="s">
        <v>51</v>
      </c>
      <c r="AA30" s="1" t="s">
        <v>74</v>
      </c>
      <c r="AB30" s="1" t="s">
        <v>1896</v>
      </c>
      <c r="AC30" s="1" t="s">
        <v>696</v>
      </c>
      <c r="AE30" s="1" t="s">
        <v>54</v>
      </c>
      <c r="AF30" s="1" t="s">
        <v>55</v>
      </c>
      <c r="AH30" s="1" t="s">
        <v>56</v>
      </c>
      <c r="AI30" s="1" t="s">
        <v>79</v>
      </c>
      <c r="AL30" s="1" t="s">
        <v>58</v>
      </c>
      <c r="AM30" s="1" t="s">
        <v>80</v>
      </c>
      <c r="AN30" s="1" t="s">
        <v>1897</v>
      </c>
      <c r="AO30" s="1" t="s">
        <v>1898</v>
      </c>
    </row>
    <row r="31" spans="1:41" x14ac:dyDescent="0.3">
      <c r="A31" s="1" t="str">
        <f>HYPERLINK("https://hsdes.intel.com/resource/14013187540","14013187540")</f>
        <v>14013187540</v>
      </c>
      <c r="B31" s="1" t="s">
        <v>1708</v>
      </c>
      <c r="C31" s="7" t="s">
        <v>2194</v>
      </c>
      <c r="E31" s="14" t="s">
        <v>2195</v>
      </c>
      <c r="F31" s="1" t="s">
        <v>37</v>
      </c>
      <c r="H31" s="1" t="s">
        <v>38</v>
      </c>
      <c r="I31" s="1" t="s">
        <v>39</v>
      </c>
      <c r="J31" s="1" t="s">
        <v>40</v>
      </c>
      <c r="K31" s="1" t="s">
        <v>65</v>
      </c>
      <c r="L31" s="1" t="s">
        <v>42</v>
      </c>
      <c r="M31" s="1" t="s">
        <v>1709</v>
      </c>
      <c r="N31" s="1">
        <v>8</v>
      </c>
      <c r="O31" s="1">
        <v>6</v>
      </c>
      <c r="P31" s="1" t="s">
        <v>1710</v>
      </c>
      <c r="Q31" s="1" t="s">
        <v>485</v>
      </c>
      <c r="R31" s="1" t="s">
        <v>1711</v>
      </c>
      <c r="S31" s="1" t="s">
        <v>1712</v>
      </c>
      <c r="T31" s="1" t="s">
        <v>1713</v>
      </c>
      <c r="U31" s="1" t="s">
        <v>1710</v>
      </c>
      <c r="V31" s="1" t="s">
        <v>48</v>
      </c>
      <c r="W31" s="1" t="s">
        <v>49</v>
      </c>
      <c r="X31" s="1" t="s">
        <v>38</v>
      </c>
      <c r="Y31" s="1" t="s">
        <v>1714</v>
      </c>
      <c r="Z31" s="1" t="s">
        <v>51</v>
      </c>
      <c r="AA31" s="1" t="s">
        <v>168</v>
      </c>
      <c r="AB31" s="1" t="s">
        <v>155</v>
      </c>
      <c r="AC31" s="1" t="s">
        <v>125</v>
      </c>
      <c r="AE31" s="1" t="s">
        <v>54</v>
      </c>
      <c r="AF31" s="1" t="s">
        <v>55</v>
      </c>
      <c r="AH31" s="1" t="s">
        <v>78</v>
      </c>
      <c r="AI31" s="1" t="s">
        <v>79</v>
      </c>
      <c r="AL31" s="1" t="s">
        <v>58</v>
      </c>
      <c r="AM31" s="1" t="s">
        <v>1032</v>
      </c>
      <c r="AN31" s="1" t="s">
        <v>1715</v>
      </c>
      <c r="AO31" s="1" t="s">
        <v>1716</v>
      </c>
    </row>
    <row r="32" spans="1:41" x14ac:dyDescent="0.3">
      <c r="A32" s="1" t="str">
        <f>HYPERLINK("https://hsdes.intel.com/resource/14013186210","14013186210")</f>
        <v>14013186210</v>
      </c>
      <c r="B32" s="1" t="s">
        <v>354</v>
      </c>
      <c r="C32" s="7" t="s">
        <v>2194</v>
      </c>
      <c r="F32" s="1" t="s">
        <v>63</v>
      </c>
      <c r="H32" s="1" t="s">
        <v>335</v>
      </c>
      <c r="I32" s="1" t="s">
        <v>39</v>
      </c>
      <c r="J32" s="1" t="s">
        <v>40</v>
      </c>
      <c r="K32" s="1" t="s">
        <v>65</v>
      </c>
      <c r="L32" s="1" t="s">
        <v>42</v>
      </c>
      <c r="M32" s="1" t="s">
        <v>336</v>
      </c>
      <c r="N32" s="1">
        <v>30</v>
      </c>
      <c r="O32" s="1">
        <v>25</v>
      </c>
      <c r="P32" s="1" t="s">
        <v>355</v>
      </c>
      <c r="Q32" s="1" t="s">
        <v>338</v>
      </c>
      <c r="R32" s="1" t="s">
        <v>356</v>
      </c>
      <c r="S32" s="1" t="s">
        <v>357</v>
      </c>
      <c r="T32" s="1" t="s">
        <v>358</v>
      </c>
      <c r="U32" s="1" t="s">
        <v>355</v>
      </c>
      <c r="V32" s="1" t="s">
        <v>48</v>
      </c>
      <c r="X32" s="1" t="s">
        <v>335</v>
      </c>
      <c r="Y32" s="1" t="s">
        <v>359</v>
      </c>
      <c r="Z32" s="1" t="s">
        <v>51</v>
      </c>
      <c r="AA32" s="1" t="s">
        <v>52</v>
      </c>
      <c r="AB32" s="1" t="s">
        <v>360</v>
      </c>
      <c r="AC32" s="1" t="s">
        <v>308</v>
      </c>
      <c r="AE32" s="1" t="s">
        <v>54</v>
      </c>
      <c r="AF32" s="1" t="s">
        <v>77</v>
      </c>
      <c r="AH32" s="1" t="s">
        <v>351</v>
      </c>
      <c r="AI32" s="1" t="s">
        <v>79</v>
      </c>
      <c r="AL32" s="1" t="s">
        <v>58</v>
      </c>
      <c r="AM32" s="1" t="s">
        <v>80</v>
      </c>
      <c r="AN32" s="1" t="s">
        <v>361</v>
      </c>
      <c r="AO32" s="1" t="s">
        <v>362</v>
      </c>
    </row>
    <row r="33" spans="1:41" x14ac:dyDescent="0.3">
      <c r="A33" s="1" t="str">
        <f>HYPERLINK("https://hsdes.intel.com/resource/14013186218","14013186218")</f>
        <v>14013186218</v>
      </c>
      <c r="B33" s="1" t="s">
        <v>363</v>
      </c>
      <c r="C33" s="7" t="s">
        <v>2194</v>
      </c>
      <c r="E33" s="1" t="s">
        <v>2196</v>
      </c>
      <c r="F33" s="1" t="s">
        <v>63</v>
      </c>
      <c r="H33" s="1" t="s">
        <v>335</v>
      </c>
      <c r="I33" s="1" t="s">
        <v>39</v>
      </c>
      <c r="J33" s="1" t="s">
        <v>40</v>
      </c>
      <c r="K33" s="1" t="s">
        <v>65</v>
      </c>
      <c r="L33" s="1" t="s">
        <v>42</v>
      </c>
      <c r="M33" s="1" t="s">
        <v>336</v>
      </c>
      <c r="N33" s="1">
        <v>30</v>
      </c>
      <c r="O33" s="1">
        <v>25</v>
      </c>
      <c r="P33" s="1" t="s">
        <v>364</v>
      </c>
      <c r="Q33" s="1" t="s">
        <v>338</v>
      </c>
      <c r="R33" s="1" t="s">
        <v>365</v>
      </c>
      <c r="S33" s="1" t="s">
        <v>366</v>
      </c>
      <c r="T33" s="1" t="s">
        <v>367</v>
      </c>
      <c r="U33" s="1" t="s">
        <v>364</v>
      </c>
      <c r="V33" s="1" t="s">
        <v>48</v>
      </c>
      <c r="X33" s="1" t="s">
        <v>335</v>
      </c>
      <c r="Y33" s="1" t="s">
        <v>368</v>
      </c>
      <c r="Z33" s="1" t="s">
        <v>51</v>
      </c>
      <c r="AA33" s="1" t="s">
        <v>168</v>
      </c>
      <c r="AB33" s="1" t="s">
        <v>308</v>
      </c>
      <c r="AC33" s="1" t="s">
        <v>308</v>
      </c>
      <c r="AE33" s="1" t="s">
        <v>54</v>
      </c>
      <c r="AF33" s="1" t="s">
        <v>77</v>
      </c>
      <c r="AH33" s="1" t="s">
        <v>351</v>
      </c>
      <c r="AI33" s="1" t="s">
        <v>79</v>
      </c>
      <c r="AL33" s="1" t="s">
        <v>58</v>
      </c>
      <c r="AM33" s="1" t="s">
        <v>80</v>
      </c>
      <c r="AN33" s="1" t="s">
        <v>369</v>
      </c>
      <c r="AO33" s="1" t="s">
        <v>370</v>
      </c>
    </row>
    <row r="34" spans="1:41" x14ac:dyDescent="0.3">
      <c r="A34" s="1" t="str">
        <f>HYPERLINK("https://hsdes.intel.com/resource/14013186221","14013186221")</f>
        <v>14013186221</v>
      </c>
      <c r="B34" s="1" t="s">
        <v>371</v>
      </c>
      <c r="C34" s="7" t="s">
        <v>2194</v>
      </c>
      <c r="E34" s="1" t="s">
        <v>2196</v>
      </c>
      <c r="F34" s="1" t="s">
        <v>63</v>
      </c>
      <c r="H34" s="1" t="s">
        <v>335</v>
      </c>
      <c r="I34" s="1" t="s">
        <v>39</v>
      </c>
      <c r="J34" s="1" t="s">
        <v>40</v>
      </c>
      <c r="K34" s="1" t="s">
        <v>65</v>
      </c>
      <c r="L34" s="1" t="s">
        <v>42</v>
      </c>
      <c r="M34" s="1" t="s">
        <v>336</v>
      </c>
      <c r="N34" s="1">
        <v>30</v>
      </c>
      <c r="O34" s="1">
        <v>25</v>
      </c>
      <c r="P34" s="1" t="s">
        <v>372</v>
      </c>
      <c r="Q34" s="1" t="s">
        <v>338</v>
      </c>
      <c r="R34" s="1" t="s">
        <v>365</v>
      </c>
      <c r="S34" s="1" t="s">
        <v>366</v>
      </c>
      <c r="T34" s="1" t="s">
        <v>367</v>
      </c>
      <c r="U34" s="1" t="s">
        <v>372</v>
      </c>
      <c r="V34" s="1" t="s">
        <v>48</v>
      </c>
      <c r="X34" s="1" t="s">
        <v>335</v>
      </c>
      <c r="Y34" s="1" t="s">
        <v>373</v>
      </c>
      <c r="Z34" s="1" t="s">
        <v>51</v>
      </c>
      <c r="AA34" s="1" t="s">
        <v>168</v>
      </c>
      <c r="AB34" s="1" t="s">
        <v>308</v>
      </c>
      <c r="AC34" s="1" t="s">
        <v>308</v>
      </c>
      <c r="AE34" s="1" t="s">
        <v>54</v>
      </c>
      <c r="AF34" s="1" t="s">
        <v>77</v>
      </c>
      <c r="AH34" s="1" t="s">
        <v>351</v>
      </c>
      <c r="AI34" s="1" t="s">
        <v>79</v>
      </c>
      <c r="AL34" s="1" t="s">
        <v>58</v>
      </c>
      <c r="AM34" s="1" t="s">
        <v>80</v>
      </c>
      <c r="AN34" s="1" t="s">
        <v>374</v>
      </c>
      <c r="AO34" s="1" t="s">
        <v>375</v>
      </c>
    </row>
    <row r="35" spans="1:41" x14ac:dyDescent="0.3">
      <c r="A35" s="1" t="str">
        <f>HYPERLINK("https://hsdes.intel.com/resource/14013186036","14013186036")</f>
        <v>14013186036</v>
      </c>
      <c r="B35" s="1" t="s">
        <v>283</v>
      </c>
      <c r="C35" s="7" t="s">
        <v>2194</v>
      </c>
      <c r="E35" s="1" t="s">
        <v>2195</v>
      </c>
      <c r="F35" s="1" t="s">
        <v>63</v>
      </c>
      <c r="H35" s="1" t="s">
        <v>233</v>
      </c>
      <c r="I35" s="1" t="s">
        <v>284</v>
      </c>
      <c r="J35" s="1" t="s">
        <v>40</v>
      </c>
      <c r="K35" s="1" t="s">
        <v>65</v>
      </c>
      <c r="L35" s="1" t="s">
        <v>42</v>
      </c>
      <c r="M35" s="1" t="s">
        <v>285</v>
      </c>
      <c r="N35" s="1">
        <v>5</v>
      </c>
      <c r="O35" s="1">
        <v>4</v>
      </c>
      <c r="P35" s="1" t="s">
        <v>286</v>
      </c>
      <c r="Q35" s="1" t="s">
        <v>236</v>
      </c>
      <c r="R35" s="1" t="s">
        <v>287</v>
      </c>
      <c r="S35" s="1" t="s">
        <v>288</v>
      </c>
      <c r="T35" s="1" t="s">
        <v>289</v>
      </c>
      <c r="U35" s="1" t="s">
        <v>286</v>
      </c>
      <c r="V35" s="1" t="s">
        <v>48</v>
      </c>
      <c r="W35" s="1" t="s">
        <v>49</v>
      </c>
      <c r="X35" s="1" t="s">
        <v>240</v>
      </c>
      <c r="Y35" s="1" t="s">
        <v>290</v>
      </c>
      <c r="Z35" s="1" t="s">
        <v>51</v>
      </c>
      <c r="AA35" s="1" t="s">
        <v>168</v>
      </c>
      <c r="AB35" s="1" t="s">
        <v>291</v>
      </c>
      <c r="AC35" s="1" t="s">
        <v>117</v>
      </c>
      <c r="AE35" s="1" t="s">
        <v>54</v>
      </c>
      <c r="AF35" s="1" t="s">
        <v>77</v>
      </c>
      <c r="AH35" s="1" t="s">
        <v>78</v>
      </c>
      <c r="AI35" s="1" t="s">
        <v>79</v>
      </c>
      <c r="AL35" s="1" t="s">
        <v>58</v>
      </c>
      <c r="AM35" s="1" t="s">
        <v>80</v>
      </c>
      <c r="AN35" s="1" t="s">
        <v>292</v>
      </c>
      <c r="AO35" s="1" t="s">
        <v>293</v>
      </c>
    </row>
    <row r="36" spans="1:41" x14ac:dyDescent="0.3">
      <c r="A36" s="1" t="str">
        <f>HYPERLINK("https://hsdes.intel.com/resource/14013186042","14013186042")</f>
        <v>14013186042</v>
      </c>
      <c r="B36" s="1" t="s">
        <v>303</v>
      </c>
      <c r="C36" s="7" t="s">
        <v>2194</v>
      </c>
      <c r="E36" s="1" t="s">
        <v>2195</v>
      </c>
      <c r="F36" s="1" t="s">
        <v>63</v>
      </c>
      <c r="H36" s="1" t="s">
        <v>233</v>
      </c>
      <c r="I36" s="1" t="s">
        <v>39</v>
      </c>
      <c r="J36" s="1" t="s">
        <v>40</v>
      </c>
      <c r="K36" s="1" t="s">
        <v>65</v>
      </c>
      <c r="L36" s="1" t="s">
        <v>42</v>
      </c>
      <c r="M36" s="1" t="s">
        <v>265</v>
      </c>
      <c r="N36" s="1">
        <v>7</v>
      </c>
      <c r="O36" s="1">
        <v>5</v>
      </c>
      <c r="P36" s="1" t="s">
        <v>304</v>
      </c>
      <c r="Q36" s="1" t="s">
        <v>236</v>
      </c>
      <c r="R36" s="1" t="s">
        <v>305</v>
      </c>
      <c r="S36" s="1" t="s">
        <v>306</v>
      </c>
      <c r="T36" s="1" t="s">
        <v>299</v>
      </c>
      <c r="U36" s="1" t="s">
        <v>304</v>
      </c>
      <c r="V36" s="1" t="s">
        <v>48</v>
      </c>
      <c r="W36" s="1" t="s">
        <v>49</v>
      </c>
      <c r="X36" s="1" t="s">
        <v>240</v>
      </c>
      <c r="Y36" s="1" t="s">
        <v>307</v>
      </c>
      <c r="Z36" s="1" t="s">
        <v>51</v>
      </c>
      <c r="AA36" s="1" t="s">
        <v>168</v>
      </c>
      <c r="AB36" s="1" t="s">
        <v>228</v>
      </c>
      <c r="AC36" s="1" t="s">
        <v>308</v>
      </c>
      <c r="AE36" s="1" t="s">
        <v>54</v>
      </c>
      <c r="AF36" s="1" t="s">
        <v>77</v>
      </c>
      <c r="AH36" s="1" t="s">
        <v>78</v>
      </c>
      <c r="AI36" s="1" t="s">
        <v>79</v>
      </c>
      <c r="AL36" s="1" t="s">
        <v>58</v>
      </c>
      <c r="AM36" s="1" t="s">
        <v>80</v>
      </c>
      <c r="AN36" s="1" t="s">
        <v>309</v>
      </c>
      <c r="AO36" s="1" t="s">
        <v>310</v>
      </c>
    </row>
    <row r="37" spans="1:41" x14ac:dyDescent="0.3">
      <c r="A37" s="1" t="str">
        <f>HYPERLINK("https://hsdes.intel.com/resource/14013186039","14013186039")</f>
        <v>14013186039</v>
      </c>
      <c r="B37" s="1" t="s">
        <v>294</v>
      </c>
      <c r="C37" s="7" t="s">
        <v>2194</v>
      </c>
      <c r="D37" s="11"/>
      <c r="E37" s="1" t="s">
        <v>2195</v>
      </c>
      <c r="F37" s="1" t="s">
        <v>37</v>
      </c>
      <c r="H37" s="1" t="s">
        <v>233</v>
      </c>
      <c r="I37" s="1" t="s">
        <v>39</v>
      </c>
      <c r="J37" s="1" t="s">
        <v>40</v>
      </c>
      <c r="K37" s="1" t="s">
        <v>65</v>
      </c>
      <c r="L37" s="1" t="s">
        <v>42</v>
      </c>
      <c r="M37" s="1" t="s">
        <v>295</v>
      </c>
      <c r="N37" s="1">
        <v>15</v>
      </c>
      <c r="O37" s="1">
        <v>10</v>
      </c>
      <c r="P37" s="1" t="s">
        <v>296</v>
      </c>
      <c r="Q37" s="1" t="s">
        <v>236</v>
      </c>
      <c r="R37" s="1" t="s">
        <v>297</v>
      </c>
      <c r="S37" s="1" t="s">
        <v>298</v>
      </c>
      <c r="T37" s="1" t="s">
        <v>299</v>
      </c>
      <c r="U37" s="1" t="s">
        <v>296</v>
      </c>
      <c r="V37" s="1" t="s">
        <v>48</v>
      </c>
      <c r="W37" s="1" t="s">
        <v>49</v>
      </c>
      <c r="X37" s="1" t="s">
        <v>240</v>
      </c>
      <c r="Y37" s="1" t="s">
        <v>300</v>
      </c>
      <c r="Z37" s="1" t="s">
        <v>51</v>
      </c>
      <c r="AA37" s="1" t="s">
        <v>168</v>
      </c>
      <c r="AB37" s="1" t="s">
        <v>228</v>
      </c>
      <c r="AC37" s="1" t="s">
        <v>229</v>
      </c>
      <c r="AE37" s="1" t="s">
        <v>54</v>
      </c>
      <c r="AF37" s="1" t="s">
        <v>55</v>
      </c>
      <c r="AH37" s="1" t="s">
        <v>78</v>
      </c>
      <c r="AI37" s="1" t="s">
        <v>79</v>
      </c>
      <c r="AL37" s="1" t="s">
        <v>58</v>
      </c>
      <c r="AM37" s="1" t="s">
        <v>80</v>
      </c>
      <c r="AN37" s="1" t="s">
        <v>301</v>
      </c>
      <c r="AO37" s="1" t="s">
        <v>302</v>
      </c>
    </row>
    <row r="38" spans="1:41" x14ac:dyDescent="0.3">
      <c r="A38" s="12" t="str">
        <f>HYPERLINK("https://hsdes.intel.com/resource/14013187567","14013187567")</f>
        <v>14013187567</v>
      </c>
      <c r="B38" s="1" t="s">
        <v>1740</v>
      </c>
      <c r="C38" s="7" t="s">
        <v>2194</v>
      </c>
      <c r="D38" s="3"/>
      <c r="E38" s="8" t="s">
        <v>2196</v>
      </c>
      <c r="F38" s="1" t="s">
        <v>63</v>
      </c>
      <c r="H38" s="1" t="s">
        <v>233</v>
      </c>
      <c r="I38" s="1" t="s">
        <v>39</v>
      </c>
      <c r="J38" s="1" t="s">
        <v>40</v>
      </c>
      <c r="K38" s="1" t="s">
        <v>65</v>
      </c>
      <c r="L38" s="1" t="s">
        <v>42</v>
      </c>
      <c r="M38" s="1" t="s">
        <v>1631</v>
      </c>
      <c r="N38" s="1">
        <v>7</v>
      </c>
      <c r="O38" s="1">
        <v>5</v>
      </c>
      <c r="P38" s="1" t="s">
        <v>1741</v>
      </c>
      <c r="Q38" s="1" t="s">
        <v>236</v>
      </c>
      <c r="R38" s="1" t="s">
        <v>1742</v>
      </c>
      <c r="S38" s="1" t="s">
        <v>1743</v>
      </c>
      <c r="T38" s="1" t="s">
        <v>1744</v>
      </c>
      <c r="U38" s="1" t="s">
        <v>1741</v>
      </c>
      <c r="V38" s="1" t="s">
        <v>48</v>
      </c>
      <c r="W38" s="1" t="s">
        <v>49</v>
      </c>
      <c r="X38" s="1" t="s">
        <v>240</v>
      </c>
      <c r="Y38" s="1" t="s">
        <v>307</v>
      </c>
      <c r="Z38" s="1" t="s">
        <v>51</v>
      </c>
      <c r="AA38" s="1" t="s">
        <v>74</v>
      </c>
      <c r="AB38" s="1" t="s">
        <v>228</v>
      </c>
      <c r="AC38" s="1" t="s">
        <v>308</v>
      </c>
      <c r="AE38" s="1" t="s">
        <v>54</v>
      </c>
      <c r="AF38" s="1" t="s">
        <v>77</v>
      </c>
      <c r="AH38" s="1" t="s">
        <v>78</v>
      </c>
      <c r="AI38" s="1" t="s">
        <v>79</v>
      </c>
      <c r="AL38" s="1" t="s">
        <v>58</v>
      </c>
      <c r="AM38" s="1" t="s">
        <v>80</v>
      </c>
      <c r="AN38" s="1" t="s">
        <v>1745</v>
      </c>
      <c r="AO38" s="1" t="s">
        <v>1746</v>
      </c>
    </row>
    <row r="39" spans="1:41" x14ac:dyDescent="0.3">
      <c r="A39" s="1" t="str">
        <f>HYPERLINK("https://hsdes.intel.com/resource/14013187163","14013187163")</f>
        <v>14013187163</v>
      </c>
      <c r="B39" s="1" t="s">
        <v>1235</v>
      </c>
      <c r="C39" s="7" t="s">
        <v>2194</v>
      </c>
      <c r="F39" s="1" t="s">
        <v>63</v>
      </c>
      <c r="H39" s="1" t="s">
        <v>136</v>
      </c>
      <c r="I39" s="1" t="s">
        <v>39</v>
      </c>
      <c r="J39" s="1" t="s">
        <v>40</v>
      </c>
      <c r="K39" s="1" t="s">
        <v>65</v>
      </c>
      <c r="L39" s="1" t="s">
        <v>42</v>
      </c>
      <c r="M39" s="1" t="s">
        <v>137</v>
      </c>
      <c r="N39" s="1">
        <v>25</v>
      </c>
      <c r="O39" s="1">
        <v>5</v>
      </c>
      <c r="P39" s="1" t="s">
        <v>1236</v>
      </c>
      <c r="Q39" s="1" t="s">
        <v>139</v>
      </c>
      <c r="R39" s="1" t="s">
        <v>1237</v>
      </c>
      <c r="S39" s="1" t="s">
        <v>529</v>
      </c>
      <c r="T39" s="1" t="s">
        <v>1238</v>
      </c>
      <c r="U39" s="1" t="s">
        <v>1236</v>
      </c>
      <c r="V39" s="1" t="s">
        <v>72</v>
      </c>
      <c r="W39" s="1" t="s">
        <v>143</v>
      </c>
      <c r="X39" s="1" t="s">
        <v>144</v>
      </c>
      <c r="Y39" s="1" t="s">
        <v>1239</v>
      </c>
      <c r="Z39" s="1" t="s">
        <v>51</v>
      </c>
      <c r="AA39" s="1" t="s">
        <v>168</v>
      </c>
      <c r="AB39" s="1" t="s">
        <v>155</v>
      </c>
      <c r="AC39" s="1" t="s">
        <v>117</v>
      </c>
      <c r="AE39" s="1" t="s">
        <v>54</v>
      </c>
      <c r="AF39" s="1" t="s">
        <v>77</v>
      </c>
      <c r="AH39" s="1" t="s">
        <v>78</v>
      </c>
      <c r="AI39" s="1" t="s">
        <v>79</v>
      </c>
      <c r="AL39" s="1" t="s">
        <v>58</v>
      </c>
      <c r="AM39" s="1" t="s">
        <v>80</v>
      </c>
      <c r="AN39" s="1" t="s">
        <v>1240</v>
      </c>
      <c r="AO39" s="1" t="s">
        <v>1241</v>
      </c>
    </row>
    <row r="40" spans="1:41" x14ac:dyDescent="0.3">
      <c r="A40" s="12" t="str">
        <f>HYPERLINK("https://hsdes.intel.com/resource/14013187162","14013187162")</f>
        <v>14013187162</v>
      </c>
      <c r="B40" s="1" t="s">
        <v>1228</v>
      </c>
      <c r="C40" s="7" t="s">
        <v>2194</v>
      </c>
      <c r="F40" s="1" t="s">
        <v>63</v>
      </c>
      <c r="H40" s="1" t="s">
        <v>136</v>
      </c>
      <c r="I40" s="1" t="s">
        <v>39</v>
      </c>
      <c r="J40" s="1" t="s">
        <v>40</v>
      </c>
      <c r="K40" s="1" t="s">
        <v>65</v>
      </c>
      <c r="L40" s="1" t="s">
        <v>42</v>
      </c>
      <c r="M40" s="1" t="s">
        <v>137</v>
      </c>
      <c r="N40" s="1">
        <v>25</v>
      </c>
      <c r="O40" s="1">
        <v>5</v>
      </c>
      <c r="P40" s="1" t="s">
        <v>1229</v>
      </c>
      <c r="Q40" s="1" t="s">
        <v>139</v>
      </c>
      <c r="R40" s="1" t="s">
        <v>1230</v>
      </c>
      <c r="S40" s="1" t="s">
        <v>529</v>
      </c>
      <c r="T40" s="1" t="s">
        <v>1231</v>
      </c>
      <c r="U40" s="1" t="s">
        <v>1229</v>
      </c>
      <c r="V40" s="1" t="s">
        <v>72</v>
      </c>
      <c r="W40" s="1" t="s">
        <v>143</v>
      </c>
      <c r="X40" s="1" t="s">
        <v>144</v>
      </c>
      <c r="Y40" s="1" t="s">
        <v>1232</v>
      </c>
      <c r="Z40" s="1" t="s">
        <v>51</v>
      </c>
      <c r="AA40" s="1" t="s">
        <v>168</v>
      </c>
      <c r="AB40" s="1" t="s">
        <v>155</v>
      </c>
      <c r="AC40" s="1" t="s">
        <v>117</v>
      </c>
      <c r="AE40" s="1" t="s">
        <v>54</v>
      </c>
      <c r="AF40" s="1" t="s">
        <v>77</v>
      </c>
      <c r="AH40" s="1" t="s">
        <v>78</v>
      </c>
      <c r="AI40" s="1" t="s">
        <v>79</v>
      </c>
      <c r="AL40" s="1" t="s">
        <v>58</v>
      </c>
      <c r="AM40" s="1" t="s">
        <v>80</v>
      </c>
      <c r="AN40" s="1" t="s">
        <v>1233</v>
      </c>
      <c r="AO40" s="1" t="s">
        <v>1234</v>
      </c>
    </row>
    <row r="41" spans="1:41" x14ac:dyDescent="0.3">
      <c r="A41" s="12" t="str">
        <f>HYPERLINK("https://hsdes.intel.com/resource/14013186402","14013186402")</f>
        <v>14013186402</v>
      </c>
      <c r="B41" s="1" t="s">
        <v>534</v>
      </c>
      <c r="C41" s="7" t="s">
        <v>2194</v>
      </c>
      <c r="F41" s="1" t="s">
        <v>63</v>
      </c>
      <c r="H41" s="1" t="s">
        <v>136</v>
      </c>
      <c r="I41" s="1" t="s">
        <v>39</v>
      </c>
      <c r="J41" s="1" t="s">
        <v>40</v>
      </c>
      <c r="K41" s="1" t="s">
        <v>65</v>
      </c>
      <c r="L41" s="1" t="s">
        <v>42</v>
      </c>
      <c r="M41" s="1" t="s">
        <v>137</v>
      </c>
      <c r="N41" s="1">
        <v>35</v>
      </c>
      <c r="O41" s="1">
        <v>10</v>
      </c>
      <c r="P41" s="1" t="s">
        <v>535</v>
      </c>
      <c r="Q41" s="1" t="s">
        <v>139</v>
      </c>
      <c r="R41" s="1" t="s">
        <v>536</v>
      </c>
      <c r="S41" s="1" t="s">
        <v>529</v>
      </c>
      <c r="T41" s="1" t="s">
        <v>537</v>
      </c>
      <c r="U41" s="1" t="s">
        <v>535</v>
      </c>
      <c r="V41" s="1" t="s">
        <v>72</v>
      </c>
      <c r="W41" s="1" t="s">
        <v>143</v>
      </c>
      <c r="X41" s="1" t="s">
        <v>144</v>
      </c>
      <c r="Y41" s="1" t="s">
        <v>538</v>
      </c>
      <c r="Z41" s="1" t="s">
        <v>51</v>
      </c>
      <c r="AA41" s="1" t="s">
        <v>168</v>
      </c>
      <c r="AB41" s="1" t="s">
        <v>155</v>
      </c>
      <c r="AC41" s="1" t="s">
        <v>117</v>
      </c>
      <c r="AE41" s="1" t="s">
        <v>54</v>
      </c>
      <c r="AF41" s="1" t="s">
        <v>77</v>
      </c>
      <c r="AH41" s="1" t="s">
        <v>78</v>
      </c>
      <c r="AI41" s="1" t="s">
        <v>79</v>
      </c>
      <c r="AL41" s="1" t="s">
        <v>58</v>
      </c>
      <c r="AM41" s="1" t="s">
        <v>80</v>
      </c>
      <c r="AN41" s="1" t="s">
        <v>539</v>
      </c>
      <c r="AO41" s="1" t="s">
        <v>540</v>
      </c>
    </row>
    <row r="42" spans="1:41" x14ac:dyDescent="0.3">
      <c r="A42" s="1" t="str">
        <f>HYPERLINK("https://hsdes.intel.com/resource/14013187189","14013187189")</f>
        <v>14013187189</v>
      </c>
      <c r="B42" s="1" t="s">
        <v>1262</v>
      </c>
      <c r="C42" s="7" t="s">
        <v>2194</v>
      </c>
      <c r="D42" s="8"/>
      <c r="E42" s="8" t="s">
        <v>2196</v>
      </c>
      <c r="F42" s="1" t="s">
        <v>63</v>
      </c>
      <c r="H42" s="1" t="s">
        <v>233</v>
      </c>
      <c r="I42" s="1" t="s">
        <v>39</v>
      </c>
      <c r="J42" s="1" t="s">
        <v>40</v>
      </c>
      <c r="K42" s="1" t="s">
        <v>65</v>
      </c>
      <c r="L42" s="1" t="s">
        <v>42</v>
      </c>
      <c r="M42" s="1" t="s">
        <v>295</v>
      </c>
      <c r="N42" s="1">
        <v>15</v>
      </c>
      <c r="O42" s="1">
        <v>12</v>
      </c>
      <c r="P42" s="1" t="s">
        <v>1263</v>
      </c>
      <c r="Q42" s="1" t="s">
        <v>236</v>
      </c>
      <c r="R42" s="1" t="s">
        <v>1264</v>
      </c>
      <c r="S42" s="1" t="s">
        <v>1265</v>
      </c>
      <c r="T42" s="1" t="s">
        <v>1266</v>
      </c>
      <c r="U42" s="1" t="s">
        <v>1263</v>
      </c>
      <c r="V42" s="1" t="s">
        <v>48</v>
      </c>
      <c r="W42" s="1" t="s">
        <v>49</v>
      </c>
      <c r="X42" s="1" t="s">
        <v>240</v>
      </c>
      <c r="Y42" s="1" t="s">
        <v>1267</v>
      </c>
      <c r="Z42" s="1" t="s">
        <v>51</v>
      </c>
      <c r="AA42" s="1" t="s">
        <v>74</v>
      </c>
      <c r="AB42" s="1" t="s">
        <v>155</v>
      </c>
      <c r="AC42" s="1" t="s">
        <v>117</v>
      </c>
      <c r="AE42" s="1" t="s">
        <v>54</v>
      </c>
      <c r="AF42" s="1" t="s">
        <v>77</v>
      </c>
      <c r="AH42" s="1" t="s">
        <v>78</v>
      </c>
      <c r="AI42" s="1" t="s">
        <v>79</v>
      </c>
      <c r="AL42" s="1" t="s">
        <v>58</v>
      </c>
      <c r="AM42" s="1" t="s">
        <v>80</v>
      </c>
      <c r="AN42" s="1" t="s">
        <v>1268</v>
      </c>
      <c r="AO42" s="1" t="s">
        <v>1269</v>
      </c>
    </row>
    <row r="43" spans="1:41" x14ac:dyDescent="0.3">
      <c r="A43" s="1" t="str">
        <f>HYPERLINK("https://hsdes.intel.com/resource/14013187338","14013187338")</f>
        <v>14013187338</v>
      </c>
      <c r="B43" s="1" t="s">
        <v>1555</v>
      </c>
      <c r="C43" s="7" t="s">
        <v>2194</v>
      </c>
      <c r="D43" s="11"/>
      <c r="E43" s="11" t="s">
        <v>2196</v>
      </c>
      <c r="F43" s="1" t="s">
        <v>63</v>
      </c>
      <c r="H43" s="1" t="s">
        <v>233</v>
      </c>
      <c r="I43" s="1" t="s">
        <v>39</v>
      </c>
      <c r="J43" s="1" t="s">
        <v>40</v>
      </c>
      <c r="K43" s="1" t="s">
        <v>65</v>
      </c>
      <c r="L43" s="1" t="s">
        <v>42</v>
      </c>
      <c r="M43" s="1" t="s">
        <v>246</v>
      </c>
      <c r="N43" s="1">
        <v>15</v>
      </c>
      <c r="O43" s="1">
        <v>5</v>
      </c>
      <c r="P43" s="1" t="s">
        <v>1556</v>
      </c>
      <c r="Q43" s="1" t="s">
        <v>236</v>
      </c>
      <c r="R43" s="1" t="s">
        <v>1557</v>
      </c>
      <c r="S43" s="1" t="s">
        <v>277</v>
      </c>
      <c r="T43" s="1" t="s">
        <v>1558</v>
      </c>
      <c r="U43" s="1" t="s">
        <v>1556</v>
      </c>
      <c r="V43" s="1" t="s">
        <v>48</v>
      </c>
      <c r="W43" s="1" t="s">
        <v>49</v>
      </c>
      <c r="X43" s="1" t="s">
        <v>240</v>
      </c>
      <c r="Y43" s="1" t="s">
        <v>1559</v>
      </c>
      <c r="Z43" s="1" t="s">
        <v>51</v>
      </c>
      <c r="AA43" s="1" t="s">
        <v>74</v>
      </c>
      <c r="AB43" s="1" t="s">
        <v>228</v>
      </c>
      <c r="AC43" s="1" t="s">
        <v>261</v>
      </c>
      <c r="AE43" s="1" t="s">
        <v>54</v>
      </c>
      <c r="AF43" s="1" t="s">
        <v>77</v>
      </c>
      <c r="AH43" s="1" t="s">
        <v>78</v>
      </c>
      <c r="AI43" s="1" t="s">
        <v>79</v>
      </c>
      <c r="AL43" s="1" t="s">
        <v>58</v>
      </c>
      <c r="AM43" s="1" t="s">
        <v>80</v>
      </c>
      <c r="AN43" s="1" t="s">
        <v>1560</v>
      </c>
      <c r="AO43" s="1" t="s">
        <v>1561</v>
      </c>
    </row>
    <row r="44" spans="1:41" x14ac:dyDescent="0.3">
      <c r="A44" s="1" t="str">
        <f>HYPERLINK("https://hsdes.intel.com/resource/14013186701","14013186701")</f>
        <v>14013186701</v>
      </c>
      <c r="B44" s="1" t="s">
        <v>893</v>
      </c>
      <c r="C44" s="7" t="s">
        <v>2194</v>
      </c>
      <c r="D44" s="11"/>
      <c r="E44" s="11" t="s">
        <v>2196</v>
      </c>
      <c r="F44" s="1" t="s">
        <v>37</v>
      </c>
      <c r="H44" s="1" t="s">
        <v>312</v>
      </c>
      <c r="I44" s="1" t="s">
        <v>39</v>
      </c>
      <c r="J44" s="1" t="s">
        <v>40</v>
      </c>
      <c r="K44" s="1" t="s">
        <v>65</v>
      </c>
      <c r="L44" s="1" t="s">
        <v>42</v>
      </c>
      <c r="M44" s="1" t="s">
        <v>234</v>
      </c>
      <c r="N44" s="1">
        <v>8</v>
      </c>
      <c r="O44" s="1">
        <v>5</v>
      </c>
      <c r="P44" s="1" t="s">
        <v>894</v>
      </c>
      <c r="Q44" s="1" t="s">
        <v>316</v>
      </c>
      <c r="R44" s="1" t="s">
        <v>895</v>
      </c>
      <c r="S44" s="1" t="s">
        <v>896</v>
      </c>
      <c r="T44" s="1" t="s">
        <v>888</v>
      </c>
      <c r="U44" s="1" t="s">
        <v>894</v>
      </c>
      <c r="V44" s="1" t="s">
        <v>48</v>
      </c>
      <c r="X44" s="1" t="s">
        <v>320</v>
      </c>
      <c r="Y44" s="1" t="s">
        <v>897</v>
      </c>
      <c r="Z44" s="1" t="s">
        <v>51</v>
      </c>
      <c r="AA44" s="1" t="s">
        <v>74</v>
      </c>
      <c r="AB44" s="1" t="s">
        <v>106</v>
      </c>
      <c r="AC44" s="1" t="s">
        <v>125</v>
      </c>
      <c r="AE44" s="1" t="s">
        <v>54</v>
      </c>
      <c r="AF44" s="1" t="s">
        <v>55</v>
      </c>
      <c r="AH44" s="1" t="s">
        <v>78</v>
      </c>
      <c r="AI44" s="1" t="s">
        <v>79</v>
      </c>
      <c r="AL44" s="1" t="s">
        <v>58</v>
      </c>
      <c r="AM44" s="1" t="s">
        <v>80</v>
      </c>
      <c r="AN44" s="1" t="s">
        <v>898</v>
      </c>
      <c r="AO44" s="1" t="s">
        <v>899</v>
      </c>
    </row>
    <row r="45" spans="1:41" x14ac:dyDescent="0.3">
      <c r="A45" s="1" t="str">
        <f>HYPERLINK("https://hsdes.intel.com/resource/14013187032","14013187032")</f>
        <v>14013187032</v>
      </c>
      <c r="B45" s="1" t="s">
        <v>1054</v>
      </c>
      <c r="C45" s="7" t="s">
        <v>2194</v>
      </c>
      <c r="E45" s="1" t="s">
        <v>2196</v>
      </c>
      <c r="F45" s="1" t="s">
        <v>63</v>
      </c>
      <c r="H45" s="1" t="s">
        <v>160</v>
      </c>
      <c r="I45" s="1" t="s">
        <v>313</v>
      </c>
      <c r="J45" s="1" t="s">
        <v>40</v>
      </c>
      <c r="K45" s="1" t="s">
        <v>65</v>
      </c>
      <c r="L45" s="1" t="s">
        <v>42</v>
      </c>
      <c r="M45" s="1" t="s">
        <v>475</v>
      </c>
      <c r="N45" s="1">
        <v>15</v>
      </c>
      <c r="O45" s="1">
        <v>5</v>
      </c>
      <c r="P45" s="1" t="s">
        <v>1055</v>
      </c>
      <c r="Q45" s="1" t="s">
        <v>163</v>
      </c>
      <c r="R45" s="1" t="s">
        <v>1056</v>
      </c>
      <c r="S45" s="1" t="s">
        <v>1057</v>
      </c>
      <c r="T45" s="1" t="s">
        <v>1058</v>
      </c>
      <c r="U45" s="1" t="s">
        <v>1055</v>
      </c>
      <c r="V45" s="1" t="s">
        <v>72</v>
      </c>
      <c r="X45" s="1" t="s">
        <v>64</v>
      </c>
      <c r="Y45" s="1" t="s">
        <v>1059</v>
      </c>
      <c r="Z45" s="1" t="s">
        <v>51</v>
      </c>
      <c r="AA45" s="1" t="s">
        <v>74</v>
      </c>
      <c r="AB45" s="1" t="s">
        <v>1060</v>
      </c>
      <c r="AC45" s="1" t="s">
        <v>117</v>
      </c>
      <c r="AE45" s="1" t="s">
        <v>54</v>
      </c>
      <c r="AF45" s="1" t="s">
        <v>77</v>
      </c>
      <c r="AH45" s="1" t="s">
        <v>78</v>
      </c>
      <c r="AI45" s="1" t="s">
        <v>79</v>
      </c>
      <c r="AL45" s="1" t="s">
        <v>58</v>
      </c>
      <c r="AM45" s="1" t="s">
        <v>1061</v>
      </c>
      <c r="AN45" s="1" t="s">
        <v>1062</v>
      </c>
      <c r="AO45" s="1" t="s">
        <v>1063</v>
      </c>
    </row>
    <row r="46" spans="1:41" x14ac:dyDescent="0.3">
      <c r="A46" s="1" t="str">
        <f>HYPERLINK("https://hsdes.intel.com/resource/14013186257","14013186257")</f>
        <v>14013186257</v>
      </c>
      <c r="B46" s="1" t="s">
        <v>430</v>
      </c>
      <c r="C46" s="7" t="s">
        <v>2194</v>
      </c>
      <c r="E46" s="14" t="s">
        <v>2196</v>
      </c>
      <c r="F46" s="1" t="s">
        <v>63</v>
      </c>
      <c r="H46" s="1" t="s">
        <v>320</v>
      </c>
      <c r="I46" s="1" t="s">
        <v>39</v>
      </c>
      <c r="J46" s="1" t="s">
        <v>40</v>
      </c>
      <c r="K46" s="1" t="s">
        <v>65</v>
      </c>
      <c r="L46" s="1" t="s">
        <v>42</v>
      </c>
      <c r="M46" s="1" t="s">
        <v>336</v>
      </c>
      <c r="N46" s="1">
        <v>10</v>
      </c>
      <c r="O46" s="1">
        <v>8</v>
      </c>
      <c r="P46" s="1" t="s">
        <v>431</v>
      </c>
      <c r="Q46" s="1" t="s">
        <v>432</v>
      </c>
      <c r="R46" s="1" t="s">
        <v>433</v>
      </c>
      <c r="S46" s="1" t="s">
        <v>434</v>
      </c>
      <c r="T46" s="1" t="s">
        <v>435</v>
      </c>
      <c r="U46" s="1" t="s">
        <v>431</v>
      </c>
      <c r="V46" s="1" t="s">
        <v>72</v>
      </c>
      <c r="X46" s="1" t="s">
        <v>436</v>
      </c>
      <c r="Y46" s="1" t="s">
        <v>437</v>
      </c>
      <c r="Z46" s="1" t="s">
        <v>51</v>
      </c>
      <c r="AA46" s="1" t="s">
        <v>74</v>
      </c>
      <c r="AB46" s="1" t="s">
        <v>322</v>
      </c>
      <c r="AC46" s="1" t="s">
        <v>117</v>
      </c>
      <c r="AE46" s="1" t="s">
        <v>54</v>
      </c>
      <c r="AF46" s="1" t="s">
        <v>77</v>
      </c>
      <c r="AH46" s="1" t="s">
        <v>78</v>
      </c>
      <c r="AI46" s="1" t="s">
        <v>79</v>
      </c>
      <c r="AL46" s="1" t="s">
        <v>58</v>
      </c>
      <c r="AM46" s="1" t="s">
        <v>80</v>
      </c>
      <c r="AN46" s="1" t="s">
        <v>438</v>
      </c>
      <c r="AO46" s="1" t="s">
        <v>439</v>
      </c>
    </row>
    <row r="47" spans="1:41" x14ac:dyDescent="0.3">
      <c r="A47" s="12" t="str">
        <f>HYPERLINK("https://hsdes.intel.com/resource/14013187110","14013187110")</f>
        <v>14013187110</v>
      </c>
      <c r="B47" s="1" t="s">
        <v>1152</v>
      </c>
      <c r="C47" s="7" t="s">
        <v>2194</v>
      </c>
      <c r="E47" s="1" t="s">
        <v>2196</v>
      </c>
      <c r="F47" s="1" t="s">
        <v>37</v>
      </c>
      <c r="H47" s="1" t="s">
        <v>233</v>
      </c>
      <c r="I47" s="1" t="s">
        <v>39</v>
      </c>
      <c r="J47" s="1" t="s">
        <v>40</v>
      </c>
      <c r="K47" s="1" t="s">
        <v>65</v>
      </c>
      <c r="L47" s="1" t="s">
        <v>42</v>
      </c>
      <c r="M47" s="1" t="s">
        <v>246</v>
      </c>
      <c r="N47" s="1">
        <v>15</v>
      </c>
      <c r="O47" s="1">
        <v>10</v>
      </c>
      <c r="P47" s="1" t="s">
        <v>1153</v>
      </c>
      <c r="Q47" s="1" t="s">
        <v>236</v>
      </c>
      <c r="R47" s="1" t="s">
        <v>1154</v>
      </c>
      <c r="S47" s="1" t="s">
        <v>1155</v>
      </c>
      <c r="T47" s="1" t="s">
        <v>1156</v>
      </c>
      <c r="U47" s="1" t="s">
        <v>1153</v>
      </c>
      <c r="V47" s="1" t="s">
        <v>48</v>
      </c>
      <c r="W47" s="1" t="s">
        <v>49</v>
      </c>
      <c r="X47" s="1" t="s">
        <v>240</v>
      </c>
      <c r="Y47" s="1" t="s">
        <v>747</v>
      </c>
      <c r="Z47" s="1" t="s">
        <v>51</v>
      </c>
      <c r="AA47" s="1" t="s">
        <v>74</v>
      </c>
      <c r="AB47" s="1" t="s">
        <v>155</v>
      </c>
      <c r="AC47" s="1" t="s">
        <v>125</v>
      </c>
      <c r="AE47" s="1" t="s">
        <v>54</v>
      </c>
      <c r="AF47" s="1" t="s">
        <v>242</v>
      </c>
      <c r="AH47" s="1" t="s">
        <v>78</v>
      </c>
      <c r="AI47" s="1" t="s">
        <v>79</v>
      </c>
      <c r="AL47" s="1" t="s">
        <v>271</v>
      </c>
      <c r="AM47" s="1" t="s">
        <v>80</v>
      </c>
      <c r="AN47" s="1" t="s">
        <v>1157</v>
      </c>
      <c r="AO47" s="1" t="s">
        <v>1158</v>
      </c>
    </row>
    <row r="48" spans="1:41" x14ac:dyDescent="0.3">
      <c r="A48" s="1" t="str">
        <f>HYPERLINK("https://hsdes.intel.com/resource/14013187792","14013187792")</f>
        <v>14013187792</v>
      </c>
      <c r="B48" s="1" t="s">
        <v>1979</v>
      </c>
      <c r="C48" s="7" t="s">
        <v>2194</v>
      </c>
      <c r="E48" s="1" t="s">
        <v>2195</v>
      </c>
      <c r="F48" s="1" t="s">
        <v>63</v>
      </c>
      <c r="H48" s="1" t="s">
        <v>64</v>
      </c>
      <c r="I48" s="1" t="s">
        <v>39</v>
      </c>
      <c r="J48" s="1" t="s">
        <v>40</v>
      </c>
      <c r="K48" s="1" t="s">
        <v>65</v>
      </c>
      <c r="L48" s="1" t="s">
        <v>42</v>
      </c>
      <c r="M48" s="1" t="s">
        <v>84</v>
      </c>
      <c r="N48" s="1">
        <v>15</v>
      </c>
      <c r="O48" s="1">
        <v>10</v>
      </c>
      <c r="P48" s="1" t="s">
        <v>1980</v>
      </c>
      <c r="Q48" s="1" t="s">
        <v>68</v>
      </c>
      <c r="R48" s="1" t="s">
        <v>1981</v>
      </c>
      <c r="S48" s="1" t="s">
        <v>1982</v>
      </c>
      <c r="T48" s="1" t="s">
        <v>1983</v>
      </c>
      <c r="U48" s="1" t="s">
        <v>1980</v>
      </c>
      <c r="V48" s="1" t="s">
        <v>72</v>
      </c>
      <c r="X48" s="1" t="s">
        <v>64</v>
      </c>
      <c r="Y48" s="1" t="s">
        <v>1984</v>
      </c>
      <c r="Z48" s="1" t="s">
        <v>51</v>
      </c>
      <c r="AA48" s="1" t="s">
        <v>74</v>
      </c>
      <c r="AB48" s="1" t="s">
        <v>75</v>
      </c>
      <c r="AC48" s="1" t="s">
        <v>76</v>
      </c>
      <c r="AE48" s="1" t="s">
        <v>54</v>
      </c>
      <c r="AF48" s="1" t="s">
        <v>77</v>
      </c>
      <c r="AH48" s="1" t="s">
        <v>78</v>
      </c>
      <c r="AI48" s="1" t="s">
        <v>79</v>
      </c>
      <c r="AL48" s="1" t="s">
        <v>58</v>
      </c>
      <c r="AM48" s="1" t="s">
        <v>80</v>
      </c>
      <c r="AN48" s="1" t="s">
        <v>1985</v>
      </c>
      <c r="AO48" s="1" t="s">
        <v>1986</v>
      </c>
    </row>
    <row r="49" spans="1:41" x14ac:dyDescent="0.3">
      <c r="A49" s="1" t="str">
        <f>HYPERLINK("https://hsdes.intel.com/resource/14013187817","14013187817")</f>
        <v>14013187817</v>
      </c>
      <c r="B49" s="1" t="s">
        <v>2018</v>
      </c>
      <c r="C49" s="4" t="s">
        <v>2199</v>
      </c>
      <c r="D49" s="8" t="s">
        <v>2181</v>
      </c>
      <c r="E49" s="8"/>
      <c r="F49" s="1" t="s">
        <v>37</v>
      </c>
      <c r="H49" s="1" t="s">
        <v>320</v>
      </c>
      <c r="I49" s="1" t="s">
        <v>39</v>
      </c>
      <c r="J49" s="1" t="s">
        <v>40</v>
      </c>
      <c r="K49" s="1" t="s">
        <v>65</v>
      </c>
      <c r="L49" s="1" t="s">
        <v>42</v>
      </c>
      <c r="M49" s="1" t="s">
        <v>66</v>
      </c>
      <c r="N49" s="1">
        <v>30</v>
      </c>
      <c r="O49" s="1">
        <v>15</v>
      </c>
      <c r="P49" s="1" t="s">
        <v>2019</v>
      </c>
      <c r="Q49" s="1" t="s">
        <v>511</v>
      </c>
      <c r="R49" s="1" t="s">
        <v>2020</v>
      </c>
      <c r="S49" s="1" t="s">
        <v>2021</v>
      </c>
      <c r="T49" s="1" t="s">
        <v>2022</v>
      </c>
      <c r="U49" s="1" t="s">
        <v>2019</v>
      </c>
      <c r="V49" s="1" t="s">
        <v>72</v>
      </c>
      <c r="X49" s="1" t="s">
        <v>320</v>
      </c>
      <c r="Y49" s="1" t="s">
        <v>2023</v>
      </c>
      <c r="Z49" s="1" t="s">
        <v>51</v>
      </c>
      <c r="AA49" s="1" t="s">
        <v>168</v>
      </c>
      <c r="AB49" s="1" t="s">
        <v>106</v>
      </c>
      <c r="AC49" s="1" t="s">
        <v>76</v>
      </c>
      <c r="AE49" s="1" t="s">
        <v>54</v>
      </c>
      <c r="AF49" s="1" t="s">
        <v>55</v>
      </c>
      <c r="AH49" s="1" t="s">
        <v>56</v>
      </c>
      <c r="AI49" s="1" t="s">
        <v>79</v>
      </c>
      <c r="AL49" s="1" t="s">
        <v>58</v>
      </c>
      <c r="AM49" s="1" t="s">
        <v>80</v>
      </c>
      <c r="AN49" s="1" t="s">
        <v>2024</v>
      </c>
      <c r="AO49" s="1" t="s">
        <v>2025</v>
      </c>
    </row>
    <row r="50" spans="1:41" x14ac:dyDescent="0.3">
      <c r="A50" s="1" t="str">
        <f>HYPERLINK("https://hsdes.intel.com/resource/14013186611","14013186611")</f>
        <v>14013186611</v>
      </c>
      <c r="B50" s="1" t="s">
        <v>877</v>
      </c>
      <c r="C50" s="4" t="s">
        <v>2199</v>
      </c>
      <c r="D50" s="1" t="s">
        <v>2193</v>
      </c>
      <c r="F50" s="1" t="s">
        <v>63</v>
      </c>
      <c r="H50" s="1" t="s">
        <v>320</v>
      </c>
      <c r="I50" s="1" t="s">
        <v>39</v>
      </c>
      <c r="J50" s="1" t="s">
        <v>40</v>
      </c>
      <c r="K50" s="1" t="s">
        <v>65</v>
      </c>
      <c r="L50" s="1" t="s">
        <v>42</v>
      </c>
      <c r="M50" s="1" t="s">
        <v>84</v>
      </c>
      <c r="N50" s="1">
        <v>25</v>
      </c>
      <c r="O50" s="1">
        <v>20</v>
      </c>
      <c r="P50" s="1" t="s">
        <v>878</v>
      </c>
      <c r="Q50" s="1" t="s">
        <v>432</v>
      </c>
      <c r="R50" s="1" t="s">
        <v>864</v>
      </c>
      <c r="S50" s="1" t="s">
        <v>879</v>
      </c>
      <c r="T50" s="1" t="s">
        <v>872</v>
      </c>
      <c r="U50" s="1" t="s">
        <v>878</v>
      </c>
      <c r="V50" s="1" t="s">
        <v>72</v>
      </c>
      <c r="X50" s="1" t="s">
        <v>436</v>
      </c>
      <c r="Y50" s="1" t="s">
        <v>880</v>
      </c>
      <c r="Z50" s="1" t="s">
        <v>51</v>
      </c>
      <c r="AA50" s="1" t="s">
        <v>74</v>
      </c>
      <c r="AB50" s="1" t="s">
        <v>563</v>
      </c>
      <c r="AC50" s="1" t="s">
        <v>261</v>
      </c>
      <c r="AE50" s="1" t="s">
        <v>54</v>
      </c>
      <c r="AF50" s="1" t="s">
        <v>77</v>
      </c>
      <c r="AH50" s="1" t="s">
        <v>56</v>
      </c>
      <c r="AI50" s="1" t="s">
        <v>79</v>
      </c>
      <c r="AL50" s="1" t="s">
        <v>271</v>
      </c>
      <c r="AM50" s="1" t="s">
        <v>80</v>
      </c>
      <c r="AN50" s="1" t="s">
        <v>881</v>
      </c>
      <c r="AO50" s="1" t="s">
        <v>882</v>
      </c>
    </row>
    <row r="51" spans="1:41" x14ac:dyDescent="0.3">
      <c r="A51" s="12" t="str">
        <f>HYPERLINK("https://hsdes.intel.com/resource/14013187772","14013187772")</f>
        <v>14013187772</v>
      </c>
      <c r="B51" s="1" t="s">
        <v>1959</v>
      </c>
      <c r="C51" s="7" t="s">
        <v>2194</v>
      </c>
      <c r="D51" s="9"/>
      <c r="F51" s="1" t="s">
        <v>63</v>
      </c>
      <c r="H51" s="1" t="s">
        <v>136</v>
      </c>
      <c r="I51" s="1" t="s">
        <v>39</v>
      </c>
      <c r="J51" s="1" t="s">
        <v>40</v>
      </c>
      <c r="K51" s="1" t="s">
        <v>65</v>
      </c>
      <c r="L51" s="1" t="s">
        <v>42</v>
      </c>
      <c r="M51" s="1" t="s">
        <v>137</v>
      </c>
      <c r="N51" s="1">
        <v>5</v>
      </c>
      <c r="O51" s="1">
        <v>3</v>
      </c>
      <c r="P51" s="1" t="s">
        <v>1960</v>
      </c>
      <c r="Q51" s="1" t="s">
        <v>139</v>
      </c>
      <c r="R51" s="1" t="s">
        <v>1961</v>
      </c>
      <c r="S51" s="1" t="s">
        <v>529</v>
      </c>
      <c r="T51" s="1" t="s">
        <v>1962</v>
      </c>
      <c r="U51" s="1" t="s">
        <v>1960</v>
      </c>
      <c r="V51" s="1" t="s">
        <v>72</v>
      </c>
      <c r="W51" s="1" t="s">
        <v>143</v>
      </c>
      <c r="X51" s="1" t="s">
        <v>144</v>
      </c>
      <c r="Y51" s="1" t="s">
        <v>1963</v>
      </c>
      <c r="Z51" s="1" t="s">
        <v>51</v>
      </c>
      <c r="AA51" s="1" t="s">
        <v>74</v>
      </c>
      <c r="AB51" s="1" t="s">
        <v>155</v>
      </c>
      <c r="AC51" s="1" t="s">
        <v>117</v>
      </c>
      <c r="AE51" s="1" t="s">
        <v>54</v>
      </c>
      <c r="AF51" s="1" t="s">
        <v>77</v>
      </c>
      <c r="AH51" s="1" t="s">
        <v>78</v>
      </c>
      <c r="AI51" s="1" t="s">
        <v>79</v>
      </c>
      <c r="AL51" s="1" t="s">
        <v>58</v>
      </c>
      <c r="AM51" s="1" t="s">
        <v>80</v>
      </c>
      <c r="AN51" s="1" t="s">
        <v>1964</v>
      </c>
      <c r="AO51" s="1" t="s">
        <v>1965</v>
      </c>
    </row>
    <row r="52" spans="1:41" x14ac:dyDescent="0.3">
      <c r="A52" s="1" t="str">
        <f>HYPERLINK("https://hsdes.intel.com/resource/14013186610","14013186610")</f>
        <v>14013186610</v>
      </c>
      <c r="B52" s="1" t="s">
        <v>870</v>
      </c>
      <c r="C52" s="4" t="s">
        <v>2199</v>
      </c>
      <c r="D52" s="1" t="s">
        <v>2193</v>
      </c>
      <c r="F52" s="1" t="s">
        <v>63</v>
      </c>
      <c r="H52" s="1" t="s">
        <v>320</v>
      </c>
      <c r="I52" s="1" t="s">
        <v>313</v>
      </c>
      <c r="J52" s="1" t="s">
        <v>40</v>
      </c>
      <c r="K52" s="1" t="s">
        <v>65</v>
      </c>
      <c r="L52" s="1" t="s">
        <v>42</v>
      </c>
      <c r="M52" s="1" t="s">
        <v>84</v>
      </c>
      <c r="N52" s="1">
        <v>35</v>
      </c>
      <c r="O52" s="1">
        <v>25</v>
      </c>
      <c r="P52" s="1" t="s">
        <v>871</v>
      </c>
      <c r="Q52" s="1" t="s">
        <v>432</v>
      </c>
      <c r="R52" s="1" t="s">
        <v>864</v>
      </c>
      <c r="S52" s="1" t="s">
        <v>865</v>
      </c>
      <c r="T52" s="1" t="s">
        <v>872</v>
      </c>
      <c r="U52" s="1" t="s">
        <v>871</v>
      </c>
      <c r="V52" s="1" t="s">
        <v>72</v>
      </c>
      <c r="X52" s="1" t="s">
        <v>436</v>
      </c>
      <c r="Y52" s="1" t="s">
        <v>873</v>
      </c>
      <c r="Z52" s="1" t="s">
        <v>51</v>
      </c>
      <c r="AA52" s="1" t="s">
        <v>74</v>
      </c>
      <c r="AB52" s="1" t="s">
        <v>874</v>
      </c>
      <c r="AC52" s="1" t="s">
        <v>261</v>
      </c>
      <c r="AE52" s="1" t="s">
        <v>54</v>
      </c>
      <c r="AF52" s="1" t="s">
        <v>77</v>
      </c>
      <c r="AH52" s="1" t="s">
        <v>351</v>
      </c>
      <c r="AI52" s="1" t="s">
        <v>79</v>
      </c>
      <c r="AL52" s="1" t="s">
        <v>271</v>
      </c>
      <c r="AM52" s="1" t="s">
        <v>80</v>
      </c>
      <c r="AN52" s="1" t="s">
        <v>875</v>
      </c>
      <c r="AO52" s="1" t="s">
        <v>876</v>
      </c>
    </row>
    <row r="53" spans="1:41" x14ac:dyDescent="0.3">
      <c r="A53" s="1" t="str">
        <f>HYPERLINK("https://hsdes.intel.com/resource/14013187363","14013187363")</f>
        <v>14013187363</v>
      </c>
      <c r="B53" s="1" t="s">
        <v>1570</v>
      </c>
      <c r="C53" s="7" t="s">
        <v>2194</v>
      </c>
      <c r="F53" s="1" t="s">
        <v>63</v>
      </c>
      <c r="H53" s="1" t="s">
        <v>136</v>
      </c>
      <c r="I53" s="1" t="s">
        <v>39</v>
      </c>
      <c r="J53" s="1" t="s">
        <v>40</v>
      </c>
      <c r="K53" s="1" t="s">
        <v>65</v>
      </c>
      <c r="L53" s="1" t="s">
        <v>42</v>
      </c>
      <c r="M53" s="1" t="s">
        <v>137</v>
      </c>
      <c r="N53" s="1">
        <v>10</v>
      </c>
      <c r="O53" s="1">
        <v>5</v>
      </c>
      <c r="P53" s="1" t="s">
        <v>1571</v>
      </c>
      <c r="Q53" s="1" t="s">
        <v>139</v>
      </c>
      <c r="R53" s="1" t="s">
        <v>1572</v>
      </c>
      <c r="S53" s="1" t="s">
        <v>790</v>
      </c>
      <c r="T53" s="1" t="s">
        <v>1573</v>
      </c>
      <c r="U53" s="1" t="s">
        <v>1571</v>
      </c>
      <c r="V53" s="1" t="s">
        <v>72</v>
      </c>
      <c r="W53" s="1" t="s">
        <v>143</v>
      </c>
      <c r="X53" s="1" t="s">
        <v>144</v>
      </c>
      <c r="Y53" s="1" t="s">
        <v>1574</v>
      </c>
      <c r="Z53" s="1" t="s">
        <v>51</v>
      </c>
      <c r="AA53" s="1" t="s">
        <v>74</v>
      </c>
      <c r="AB53" s="1" t="s">
        <v>155</v>
      </c>
      <c r="AC53" s="1" t="s">
        <v>117</v>
      </c>
      <c r="AE53" s="1" t="s">
        <v>54</v>
      </c>
      <c r="AF53" s="1" t="s">
        <v>77</v>
      </c>
      <c r="AH53" s="1" t="s">
        <v>78</v>
      </c>
      <c r="AI53" s="1" t="s">
        <v>79</v>
      </c>
      <c r="AL53" s="1" t="s">
        <v>58</v>
      </c>
      <c r="AM53" s="1" t="s">
        <v>80</v>
      </c>
      <c r="AN53" s="1" t="s">
        <v>1575</v>
      </c>
      <c r="AO53" s="1" t="s">
        <v>1576</v>
      </c>
    </row>
    <row r="54" spans="1:41" x14ac:dyDescent="0.3">
      <c r="A54" s="1" t="str">
        <f>HYPERLINK("https://hsdes.intel.com/resource/14013186609","14013186609")</f>
        <v>14013186609</v>
      </c>
      <c r="B54" s="1" t="s">
        <v>862</v>
      </c>
      <c r="C54" s="4" t="s">
        <v>2199</v>
      </c>
      <c r="D54" s="1" t="s">
        <v>2193</v>
      </c>
      <c r="F54" s="1" t="s">
        <v>63</v>
      </c>
      <c r="H54" s="1" t="s">
        <v>320</v>
      </c>
      <c r="I54" s="1" t="s">
        <v>39</v>
      </c>
      <c r="J54" s="1" t="s">
        <v>40</v>
      </c>
      <c r="K54" s="1" t="s">
        <v>65</v>
      </c>
      <c r="L54" s="1" t="s">
        <v>42</v>
      </c>
      <c r="M54" s="1" t="s">
        <v>84</v>
      </c>
      <c r="N54" s="1">
        <v>10</v>
      </c>
      <c r="O54" s="1">
        <v>8</v>
      </c>
      <c r="P54" s="1" t="s">
        <v>863</v>
      </c>
      <c r="Q54" s="1" t="s">
        <v>432</v>
      </c>
      <c r="R54" s="1" t="s">
        <v>864</v>
      </c>
      <c r="S54" s="1" t="s">
        <v>865</v>
      </c>
      <c r="T54" s="1" t="s">
        <v>866</v>
      </c>
      <c r="U54" s="1" t="s">
        <v>863</v>
      </c>
      <c r="V54" s="1" t="s">
        <v>72</v>
      </c>
      <c r="X54" s="1" t="s">
        <v>436</v>
      </c>
      <c r="Y54" s="1" t="s">
        <v>867</v>
      </c>
      <c r="Z54" s="1" t="s">
        <v>51</v>
      </c>
      <c r="AA54" s="1" t="s">
        <v>74</v>
      </c>
      <c r="AB54" s="1" t="s">
        <v>563</v>
      </c>
      <c r="AC54" s="1" t="s">
        <v>261</v>
      </c>
      <c r="AE54" s="1" t="s">
        <v>54</v>
      </c>
      <c r="AF54" s="1" t="s">
        <v>77</v>
      </c>
      <c r="AH54" s="1" t="s">
        <v>78</v>
      </c>
      <c r="AI54" s="1" t="s">
        <v>79</v>
      </c>
      <c r="AL54" s="1" t="s">
        <v>271</v>
      </c>
      <c r="AM54" s="1" t="s">
        <v>80</v>
      </c>
      <c r="AN54" s="1" t="s">
        <v>868</v>
      </c>
      <c r="AO54" s="1" t="s">
        <v>869</v>
      </c>
    </row>
    <row r="55" spans="1:41" x14ac:dyDescent="0.3">
      <c r="A55" s="1" t="str">
        <f>HYPERLINK("https://hsdes.intel.com/resource/14013186260","14013186260")</f>
        <v>14013186260</v>
      </c>
      <c r="B55" s="1" t="s">
        <v>440</v>
      </c>
      <c r="C55" s="7" t="s">
        <v>2194</v>
      </c>
      <c r="D55" s="9"/>
      <c r="E55" s="11" t="s">
        <v>2196</v>
      </c>
      <c r="F55" s="1" t="s">
        <v>37</v>
      </c>
      <c r="H55" s="1" t="s">
        <v>312</v>
      </c>
      <c r="I55" s="1" t="s">
        <v>39</v>
      </c>
      <c r="J55" s="1" t="s">
        <v>40</v>
      </c>
      <c r="K55" s="1" t="s">
        <v>65</v>
      </c>
      <c r="L55" s="1" t="s">
        <v>42</v>
      </c>
      <c r="M55" s="1" t="s">
        <v>234</v>
      </c>
      <c r="N55" s="1">
        <v>3</v>
      </c>
      <c r="O55" s="1">
        <v>2</v>
      </c>
      <c r="P55" s="1" t="s">
        <v>441</v>
      </c>
      <c r="Q55" s="1" t="s">
        <v>442</v>
      </c>
      <c r="R55" s="1" t="s">
        <v>443</v>
      </c>
      <c r="S55" s="1" t="s">
        <v>444</v>
      </c>
      <c r="T55" s="1" t="s">
        <v>445</v>
      </c>
      <c r="U55" s="1" t="s">
        <v>441</v>
      </c>
      <c r="V55" s="1" t="s">
        <v>72</v>
      </c>
      <c r="X55" s="1" t="s">
        <v>320</v>
      </c>
      <c r="Y55" s="1" t="s">
        <v>446</v>
      </c>
      <c r="Z55" s="1" t="s">
        <v>51</v>
      </c>
      <c r="AA55" s="1" t="s">
        <v>74</v>
      </c>
      <c r="AB55" s="1" t="s">
        <v>155</v>
      </c>
      <c r="AC55" s="1" t="s">
        <v>117</v>
      </c>
      <c r="AE55" s="1" t="s">
        <v>54</v>
      </c>
      <c r="AF55" s="1" t="s">
        <v>55</v>
      </c>
      <c r="AH55" s="1" t="s">
        <v>78</v>
      </c>
      <c r="AI55" s="1" t="s">
        <v>79</v>
      </c>
      <c r="AL55" s="1" t="s">
        <v>58</v>
      </c>
      <c r="AM55" s="1" t="s">
        <v>80</v>
      </c>
      <c r="AN55" s="1" t="s">
        <v>447</v>
      </c>
      <c r="AO55" s="1" t="s">
        <v>448</v>
      </c>
    </row>
    <row r="56" spans="1:41" x14ac:dyDescent="0.3">
      <c r="A56" s="1" t="str">
        <f>HYPERLINK("https://hsdes.intel.com/resource/14013187752","14013187752")</f>
        <v>14013187752</v>
      </c>
      <c r="B56" s="1" t="s">
        <v>1922</v>
      </c>
      <c r="C56" s="7" t="s">
        <v>2194</v>
      </c>
      <c r="D56" s="9"/>
      <c r="E56" s="1" t="s">
        <v>2196</v>
      </c>
      <c r="F56" s="1" t="s">
        <v>63</v>
      </c>
      <c r="H56" s="1" t="s">
        <v>136</v>
      </c>
      <c r="I56" s="1" t="s">
        <v>313</v>
      </c>
      <c r="J56" s="1" t="s">
        <v>40</v>
      </c>
      <c r="K56" s="1" t="s">
        <v>65</v>
      </c>
      <c r="L56" s="1" t="s">
        <v>42</v>
      </c>
      <c r="M56" s="1" t="s">
        <v>137</v>
      </c>
      <c r="N56" s="1">
        <v>10</v>
      </c>
      <c r="O56" s="1">
        <v>6</v>
      </c>
      <c r="P56" s="1" t="s">
        <v>1923</v>
      </c>
      <c r="Q56" s="1" t="s">
        <v>139</v>
      </c>
      <c r="R56" s="1" t="s">
        <v>1924</v>
      </c>
      <c r="S56" s="1" t="s">
        <v>1925</v>
      </c>
      <c r="T56" s="1" t="s">
        <v>1926</v>
      </c>
      <c r="U56" s="1" t="s">
        <v>1923</v>
      </c>
      <c r="V56" s="1" t="s">
        <v>72</v>
      </c>
      <c r="W56" s="1" t="s">
        <v>143</v>
      </c>
      <c r="X56" s="1" t="s">
        <v>144</v>
      </c>
      <c r="Y56" s="1" t="s">
        <v>1927</v>
      </c>
      <c r="Z56" s="1" t="s">
        <v>51</v>
      </c>
      <c r="AA56" s="1" t="s">
        <v>74</v>
      </c>
      <c r="AB56" s="1" t="s">
        <v>291</v>
      </c>
      <c r="AC56" s="1" t="s">
        <v>117</v>
      </c>
      <c r="AE56" s="1" t="s">
        <v>54</v>
      </c>
      <c r="AF56" s="1" t="s">
        <v>77</v>
      </c>
      <c r="AH56" s="1" t="s">
        <v>78</v>
      </c>
      <c r="AI56" s="1" t="s">
        <v>79</v>
      </c>
      <c r="AL56" s="1" t="s">
        <v>58</v>
      </c>
      <c r="AM56" s="1" t="s">
        <v>1928</v>
      </c>
      <c r="AN56" s="1" t="s">
        <v>1929</v>
      </c>
      <c r="AO56" s="1" t="s">
        <v>1930</v>
      </c>
    </row>
    <row r="57" spans="1:41" x14ac:dyDescent="0.3">
      <c r="A57" s="1" t="str">
        <f>HYPERLINK("https://hsdes.intel.com/resource/14013187058","14013187058")</f>
        <v>14013187058</v>
      </c>
      <c r="B57" s="1" t="s">
        <v>1094</v>
      </c>
      <c r="C57" s="7" t="s">
        <v>2194</v>
      </c>
      <c r="D57" s="9"/>
      <c r="E57" s="1" t="s">
        <v>2200</v>
      </c>
      <c r="F57" s="1" t="s">
        <v>63</v>
      </c>
      <c r="H57" s="1" t="s">
        <v>335</v>
      </c>
      <c r="I57" s="1" t="s">
        <v>39</v>
      </c>
      <c r="J57" s="1" t="s">
        <v>40</v>
      </c>
      <c r="K57" s="1" t="s">
        <v>377</v>
      </c>
      <c r="L57" s="1" t="s">
        <v>42</v>
      </c>
      <c r="M57" s="1" t="s">
        <v>336</v>
      </c>
      <c r="N57" s="1">
        <v>15</v>
      </c>
      <c r="O57" s="1">
        <v>10</v>
      </c>
      <c r="P57" s="1" t="s">
        <v>1095</v>
      </c>
      <c r="Q57" s="1" t="s">
        <v>338</v>
      </c>
      <c r="R57" s="1" t="s">
        <v>1096</v>
      </c>
      <c r="S57" s="1" t="s">
        <v>1097</v>
      </c>
      <c r="T57" s="1" t="s">
        <v>1098</v>
      </c>
      <c r="U57" s="1" t="s">
        <v>1095</v>
      </c>
      <c r="V57" s="1" t="s">
        <v>72</v>
      </c>
      <c r="X57" s="1" t="s">
        <v>335</v>
      </c>
      <c r="Y57" s="1" t="s">
        <v>1099</v>
      </c>
      <c r="Z57" s="1" t="s">
        <v>51</v>
      </c>
      <c r="AA57" s="1" t="s">
        <v>74</v>
      </c>
      <c r="AB57" s="1" t="s">
        <v>155</v>
      </c>
      <c r="AC57" s="1" t="s">
        <v>117</v>
      </c>
      <c r="AE57" s="1" t="s">
        <v>54</v>
      </c>
      <c r="AF57" s="1" t="s">
        <v>77</v>
      </c>
      <c r="AH57" s="1" t="s">
        <v>78</v>
      </c>
      <c r="AI57" s="1" t="s">
        <v>79</v>
      </c>
      <c r="AL57" s="1" t="s">
        <v>58</v>
      </c>
      <c r="AM57" s="1" t="s">
        <v>80</v>
      </c>
      <c r="AN57" s="1" t="s">
        <v>1100</v>
      </c>
      <c r="AO57" s="1" t="s">
        <v>1101</v>
      </c>
    </row>
    <row r="58" spans="1:41" x14ac:dyDescent="0.3">
      <c r="A58" s="12" t="str">
        <f>HYPERLINK("https://hsdes.intel.com/resource/14013186395","14013186395")</f>
        <v>14013186395</v>
      </c>
      <c r="B58" s="1" t="s">
        <v>526</v>
      </c>
      <c r="C58" s="7" t="s">
        <v>2194</v>
      </c>
      <c r="F58" s="1" t="s">
        <v>63</v>
      </c>
      <c r="H58" s="1" t="s">
        <v>136</v>
      </c>
      <c r="I58" s="1" t="s">
        <v>39</v>
      </c>
      <c r="J58" s="1" t="s">
        <v>40</v>
      </c>
      <c r="K58" s="1" t="s">
        <v>65</v>
      </c>
      <c r="L58" s="1" t="s">
        <v>42</v>
      </c>
      <c r="M58" s="1" t="s">
        <v>137</v>
      </c>
      <c r="N58" s="1">
        <v>10</v>
      </c>
      <c r="O58" s="1">
        <v>5</v>
      </c>
      <c r="P58" s="1" t="s">
        <v>527</v>
      </c>
      <c r="Q58" s="1" t="s">
        <v>139</v>
      </c>
      <c r="R58" s="1" t="s">
        <v>528</v>
      </c>
      <c r="S58" s="1" t="s">
        <v>529</v>
      </c>
      <c r="T58" s="1" t="s">
        <v>530</v>
      </c>
      <c r="U58" s="1" t="s">
        <v>527</v>
      </c>
      <c r="V58" s="1" t="s">
        <v>72</v>
      </c>
      <c r="W58" s="1" t="s">
        <v>143</v>
      </c>
      <c r="X58" s="1" t="s">
        <v>144</v>
      </c>
      <c r="Y58" s="1" t="s">
        <v>531</v>
      </c>
      <c r="Z58" s="1" t="s">
        <v>51</v>
      </c>
      <c r="AA58" s="1" t="s">
        <v>74</v>
      </c>
      <c r="AB58" s="1" t="s">
        <v>155</v>
      </c>
      <c r="AC58" s="1" t="s">
        <v>117</v>
      </c>
      <c r="AE58" s="1" t="s">
        <v>54</v>
      </c>
      <c r="AF58" s="1" t="s">
        <v>77</v>
      </c>
      <c r="AH58" s="1" t="s">
        <v>78</v>
      </c>
      <c r="AI58" s="1" t="s">
        <v>79</v>
      </c>
      <c r="AL58" s="1" t="s">
        <v>58</v>
      </c>
      <c r="AM58" s="1" t="s">
        <v>80</v>
      </c>
      <c r="AN58" s="1" t="s">
        <v>532</v>
      </c>
      <c r="AO58" s="1" t="s">
        <v>533</v>
      </c>
    </row>
    <row r="59" spans="1:41" x14ac:dyDescent="0.3">
      <c r="A59" s="1" t="str">
        <f>HYPERLINK("https://hsdes.intel.com/resource/14013187327","14013187327")</f>
        <v>14013187327</v>
      </c>
      <c r="B59" s="1" t="s">
        <v>1514</v>
      </c>
      <c r="C59" s="7" t="s">
        <v>2194</v>
      </c>
      <c r="E59" s="1" t="s">
        <v>2200</v>
      </c>
      <c r="F59" s="1" t="s">
        <v>63</v>
      </c>
      <c r="H59" s="1" t="s">
        <v>233</v>
      </c>
      <c r="I59" s="1" t="s">
        <v>39</v>
      </c>
      <c r="J59" s="1" t="s">
        <v>40</v>
      </c>
      <c r="K59" s="1" t="s">
        <v>65</v>
      </c>
      <c r="L59" s="1" t="s">
        <v>42</v>
      </c>
      <c r="M59" s="1" t="s">
        <v>423</v>
      </c>
      <c r="N59" s="1">
        <v>8</v>
      </c>
      <c r="O59" s="1">
        <v>6</v>
      </c>
      <c r="P59" s="1" t="s">
        <v>1515</v>
      </c>
      <c r="Q59" s="1" t="s">
        <v>236</v>
      </c>
      <c r="R59" s="1" t="s">
        <v>1516</v>
      </c>
      <c r="S59" s="1" t="s">
        <v>1517</v>
      </c>
      <c r="T59" s="1" t="s">
        <v>1518</v>
      </c>
      <c r="U59" s="1" t="s">
        <v>1515</v>
      </c>
      <c r="V59" s="1" t="s">
        <v>48</v>
      </c>
      <c r="W59" s="1" t="s">
        <v>49</v>
      </c>
      <c r="X59" s="1" t="s">
        <v>240</v>
      </c>
      <c r="Y59" s="1" t="s">
        <v>1519</v>
      </c>
      <c r="Z59" s="1" t="s">
        <v>51</v>
      </c>
      <c r="AA59" s="1" t="s">
        <v>74</v>
      </c>
      <c r="AB59" s="1" t="s">
        <v>228</v>
      </c>
      <c r="AC59" s="1" t="s">
        <v>308</v>
      </c>
      <c r="AE59" s="1" t="s">
        <v>54</v>
      </c>
      <c r="AF59" s="1" t="s">
        <v>77</v>
      </c>
      <c r="AH59" s="1" t="s">
        <v>78</v>
      </c>
      <c r="AI59" s="1" t="s">
        <v>79</v>
      </c>
      <c r="AL59" s="1" t="s">
        <v>58</v>
      </c>
      <c r="AM59" s="1" t="s">
        <v>80</v>
      </c>
      <c r="AN59" s="1" t="s">
        <v>1520</v>
      </c>
      <c r="AO59" s="1" t="s">
        <v>1521</v>
      </c>
    </row>
    <row r="60" spans="1:41" x14ac:dyDescent="0.3">
      <c r="A60" s="1" t="str">
        <f>HYPERLINK("https://hsdes.intel.com/resource/14013185986","14013185986")</f>
        <v>14013185986</v>
      </c>
      <c r="B60" s="1" t="s">
        <v>232</v>
      </c>
      <c r="C60" s="7" t="s">
        <v>2194</v>
      </c>
      <c r="D60" s="1" t="s">
        <v>2192</v>
      </c>
      <c r="E60" s="1" t="s">
        <v>2200</v>
      </c>
      <c r="F60" s="1" t="s">
        <v>37</v>
      </c>
      <c r="H60" s="1" t="s">
        <v>233</v>
      </c>
      <c r="I60" s="1" t="s">
        <v>39</v>
      </c>
      <c r="J60" s="1" t="s">
        <v>40</v>
      </c>
      <c r="K60" s="1" t="s">
        <v>65</v>
      </c>
      <c r="L60" s="1" t="s">
        <v>42</v>
      </c>
      <c r="M60" s="1" t="s">
        <v>234</v>
      </c>
      <c r="N60" s="1">
        <v>20</v>
      </c>
      <c r="O60" s="1">
        <v>17</v>
      </c>
      <c r="P60" s="1" t="s">
        <v>235</v>
      </c>
      <c r="Q60" s="1" t="s">
        <v>236</v>
      </c>
      <c r="R60" s="1" t="s">
        <v>237</v>
      </c>
      <c r="S60" s="1" t="s">
        <v>238</v>
      </c>
      <c r="T60" s="1" t="s">
        <v>239</v>
      </c>
      <c r="U60" s="1" t="s">
        <v>235</v>
      </c>
      <c r="V60" s="1" t="s">
        <v>48</v>
      </c>
      <c r="W60" s="1" t="s">
        <v>49</v>
      </c>
      <c r="X60" s="1" t="s">
        <v>240</v>
      </c>
      <c r="Y60" s="1" t="s">
        <v>241</v>
      </c>
      <c r="Z60" s="1" t="s">
        <v>51</v>
      </c>
      <c r="AA60" s="1" t="s">
        <v>168</v>
      </c>
      <c r="AB60" s="1" t="s">
        <v>155</v>
      </c>
      <c r="AC60" s="1" t="s">
        <v>125</v>
      </c>
      <c r="AE60" s="1" t="s">
        <v>54</v>
      </c>
      <c r="AF60" s="1" t="s">
        <v>242</v>
      </c>
      <c r="AH60" s="1" t="s">
        <v>56</v>
      </c>
      <c r="AI60" s="1" t="s">
        <v>79</v>
      </c>
      <c r="AL60" s="1" t="s">
        <v>58</v>
      </c>
      <c r="AM60" s="1" t="s">
        <v>80</v>
      </c>
      <c r="AN60" s="1" t="s">
        <v>243</v>
      </c>
      <c r="AO60" s="1" t="s">
        <v>244</v>
      </c>
    </row>
    <row r="61" spans="1:41" x14ac:dyDescent="0.3">
      <c r="A61" s="1" t="str">
        <f>HYPERLINK("https://hsdes.intel.com/resource/14013187399","14013187399")</f>
        <v>14013187399</v>
      </c>
      <c r="B61" s="1" t="s">
        <v>1616</v>
      </c>
      <c r="C61" s="7" t="s">
        <v>2194</v>
      </c>
      <c r="D61" s="8"/>
      <c r="E61" s="8"/>
      <c r="F61" s="1" t="s">
        <v>63</v>
      </c>
      <c r="H61" s="1" t="s">
        <v>233</v>
      </c>
      <c r="I61" s="1" t="s">
        <v>39</v>
      </c>
      <c r="J61" s="1" t="s">
        <v>40</v>
      </c>
      <c r="K61" s="1" t="s">
        <v>65</v>
      </c>
      <c r="L61" s="1" t="s">
        <v>42</v>
      </c>
      <c r="M61" s="1" t="s">
        <v>336</v>
      </c>
      <c r="N61" s="1">
        <v>15</v>
      </c>
      <c r="O61" s="1">
        <v>12</v>
      </c>
      <c r="P61" s="1" t="s">
        <v>1617</v>
      </c>
      <c r="Q61" s="1" t="s">
        <v>236</v>
      </c>
      <c r="R61" s="1" t="s">
        <v>1618</v>
      </c>
      <c r="S61" s="1" t="s">
        <v>288</v>
      </c>
      <c r="T61" s="1" t="s">
        <v>1619</v>
      </c>
      <c r="U61" s="1" t="s">
        <v>1617</v>
      </c>
      <c r="V61" s="1" t="s">
        <v>48</v>
      </c>
      <c r="W61" s="1" t="s">
        <v>49</v>
      </c>
      <c r="X61" s="1" t="s">
        <v>240</v>
      </c>
      <c r="Y61" s="1" t="s">
        <v>1620</v>
      </c>
      <c r="Z61" s="1" t="s">
        <v>51</v>
      </c>
      <c r="AA61" s="1" t="s">
        <v>74</v>
      </c>
      <c r="AB61" s="1" t="s">
        <v>1598</v>
      </c>
      <c r="AC61" s="1" t="s">
        <v>117</v>
      </c>
      <c r="AE61" s="1" t="s">
        <v>54</v>
      </c>
      <c r="AF61" s="1" t="s">
        <v>77</v>
      </c>
      <c r="AH61" s="1" t="s">
        <v>78</v>
      </c>
      <c r="AI61" s="1" t="s">
        <v>79</v>
      </c>
      <c r="AL61" s="1" t="s">
        <v>58</v>
      </c>
      <c r="AM61" s="1" t="s">
        <v>80</v>
      </c>
      <c r="AN61" s="1" t="s">
        <v>1621</v>
      </c>
      <c r="AO61" s="1" t="s">
        <v>1622</v>
      </c>
    </row>
    <row r="62" spans="1:41" x14ac:dyDescent="0.3">
      <c r="A62" s="1" t="str">
        <f>HYPERLINK("https://hsdes.intel.com/resource/14013187408","14013187408")</f>
        <v>14013187408</v>
      </c>
      <c r="B62" s="1" t="s">
        <v>1623</v>
      </c>
      <c r="C62" s="7" t="s">
        <v>2194</v>
      </c>
      <c r="D62" s="8"/>
      <c r="E62" s="8" t="s">
        <v>2200</v>
      </c>
      <c r="F62" s="1" t="s">
        <v>63</v>
      </c>
      <c r="H62" s="1" t="s">
        <v>233</v>
      </c>
      <c r="I62" s="1" t="s">
        <v>39</v>
      </c>
      <c r="J62" s="1" t="s">
        <v>40</v>
      </c>
      <c r="K62" s="1" t="s">
        <v>65</v>
      </c>
      <c r="L62" s="1" t="s">
        <v>42</v>
      </c>
      <c r="M62" s="1" t="s">
        <v>265</v>
      </c>
      <c r="N62" s="1">
        <v>17</v>
      </c>
      <c r="O62" s="1">
        <v>13</v>
      </c>
      <c r="P62" s="1" t="s">
        <v>1624</v>
      </c>
      <c r="Q62" s="1" t="s">
        <v>236</v>
      </c>
      <c r="R62" s="1" t="s">
        <v>1625</v>
      </c>
      <c r="S62" s="1" t="s">
        <v>1626</v>
      </c>
      <c r="T62" s="1" t="s">
        <v>1627</v>
      </c>
      <c r="U62" s="1" t="s">
        <v>1624</v>
      </c>
      <c r="V62" s="1" t="s">
        <v>48</v>
      </c>
      <c r="W62" s="1" t="s">
        <v>49</v>
      </c>
      <c r="X62" s="1" t="s">
        <v>240</v>
      </c>
      <c r="Y62" s="1" t="s">
        <v>1628</v>
      </c>
      <c r="Z62" s="1" t="s">
        <v>51</v>
      </c>
      <c r="AA62" s="1" t="s">
        <v>74</v>
      </c>
      <c r="AB62" s="1" t="s">
        <v>155</v>
      </c>
      <c r="AC62" s="1" t="s">
        <v>117</v>
      </c>
      <c r="AE62" s="1" t="s">
        <v>54</v>
      </c>
      <c r="AF62" s="1" t="s">
        <v>77</v>
      </c>
      <c r="AH62" s="1" t="s">
        <v>78</v>
      </c>
      <c r="AI62" s="1" t="s">
        <v>79</v>
      </c>
      <c r="AL62" s="1" t="s">
        <v>58</v>
      </c>
      <c r="AM62" s="1" t="s">
        <v>80</v>
      </c>
      <c r="AN62" s="1" t="s">
        <v>1621</v>
      </c>
      <c r="AO62" s="1" t="s">
        <v>1629</v>
      </c>
    </row>
    <row r="63" spans="1:41" x14ac:dyDescent="0.3">
      <c r="A63" s="12" t="str">
        <f>HYPERLINK("https://hsdes.intel.com/resource/14013187769","14013187769")</f>
        <v>14013187769</v>
      </c>
      <c r="B63" s="1" t="s">
        <v>1952</v>
      </c>
      <c r="C63" s="7" t="s">
        <v>2194</v>
      </c>
      <c r="F63" s="1" t="s">
        <v>63</v>
      </c>
      <c r="H63" s="1" t="s">
        <v>136</v>
      </c>
      <c r="I63" s="1" t="s">
        <v>39</v>
      </c>
      <c r="J63" s="1" t="s">
        <v>40</v>
      </c>
      <c r="K63" s="1" t="s">
        <v>65</v>
      </c>
      <c r="L63" s="1" t="s">
        <v>42</v>
      </c>
      <c r="M63" s="1" t="s">
        <v>137</v>
      </c>
      <c r="N63" s="1">
        <v>10</v>
      </c>
      <c r="O63" s="1">
        <v>8</v>
      </c>
      <c r="P63" s="1" t="s">
        <v>1953</v>
      </c>
      <c r="Q63" s="1" t="s">
        <v>139</v>
      </c>
      <c r="R63" s="1" t="s">
        <v>1954</v>
      </c>
      <c r="S63" s="1" t="s">
        <v>529</v>
      </c>
      <c r="T63" s="1" t="s">
        <v>1955</v>
      </c>
      <c r="U63" s="1" t="s">
        <v>1953</v>
      </c>
      <c r="V63" s="1" t="s">
        <v>72</v>
      </c>
      <c r="W63" s="1" t="s">
        <v>143</v>
      </c>
      <c r="X63" s="1" t="s">
        <v>144</v>
      </c>
      <c r="Y63" s="1" t="s">
        <v>1956</v>
      </c>
      <c r="Z63" s="1" t="s">
        <v>51</v>
      </c>
      <c r="AA63" s="1" t="s">
        <v>74</v>
      </c>
      <c r="AB63" s="1" t="s">
        <v>155</v>
      </c>
      <c r="AC63" s="1" t="s">
        <v>116</v>
      </c>
      <c r="AE63" s="1" t="s">
        <v>54</v>
      </c>
      <c r="AF63" s="1" t="s">
        <v>77</v>
      </c>
      <c r="AH63" s="1" t="s">
        <v>78</v>
      </c>
      <c r="AI63" s="1" t="s">
        <v>79</v>
      </c>
      <c r="AL63" s="1" t="s">
        <v>58</v>
      </c>
      <c r="AM63" s="1" t="s">
        <v>80</v>
      </c>
      <c r="AN63" s="1" t="s">
        <v>1957</v>
      </c>
      <c r="AO63" s="1" t="s">
        <v>1958</v>
      </c>
    </row>
    <row r="64" spans="1:41" x14ac:dyDescent="0.3">
      <c r="A64" s="1" t="str">
        <f>HYPERLINK("https://hsdes.intel.com/resource/14013187419","14013187419")</f>
        <v>14013187419</v>
      </c>
      <c r="B64" s="1" t="s">
        <v>1630</v>
      </c>
      <c r="C64" s="7" t="s">
        <v>2194</v>
      </c>
      <c r="D64" s="8"/>
      <c r="E64" s="8"/>
      <c r="F64" s="1" t="s">
        <v>63</v>
      </c>
      <c r="H64" s="1" t="s">
        <v>233</v>
      </c>
      <c r="I64" s="1" t="s">
        <v>39</v>
      </c>
      <c r="J64" s="1" t="s">
        <v>40</v>
      </c>
      <c r="K64" s="1" t="s">
        <v>65</v>
      </c>
      <c r="L64" s="1" t="s">
        <v>42</v>
      </c>
      <c r="M64" s="1" t="s">
        <v>1631</v>
      </c>
      <c r="N64" s="1">
        <v>17</v>
      </c>
      <c r="O64" s="1">
        <v>13</v>
      </c>
      <c r="P64" s="1" t="s">
        <v>1632</v>
      </c>
      <c r="Q64" s="1" t="s">
        <v>236</v>
      </c>
      <c r="R64" s="1" t="s">
        <v>1633</v>
      </c>
      <c r="S64" s="1" t="s">
        <v>298</v>
      </c>
      <c r="T64" s="1" t="s">
        <v>1634</v>
      </c>
      <c r="U64" s="1" t="s">
        <v>1632</v>
      </c>
      <c r="V64" s="1" t="s">
        <v>48</v>
      </c>
      <c r="W64" s="1" t="s">
        <v>49</v>
      </c>
      <c r="X64" s="1" t="s">
        <v>240</v>
      </c>
      <c r="Y64" s="1" t="s">
        <v>1635</v>
      </c>
      <c r="Z64" s="1" t="s">
        <v>51</v>
      </c>
      <c r="AA64" s="1" t="s">
        <v>74</v>
      </c>
      <c r="AB64" s="1" t="s">
        <v>155</v>
      </c>
      <c r="AC64" s="1" t="s">
        <v>117</v>
      </c>
      <c r="AE64" s="1" t="s">
        <v>54</v>
      </c>
      <c r="AF64" s="1" t="s">
        <v>77</v>
      </c>
      <c r="AH64" s="1" t="s">
        <v>78</v>
      </c>
      <c r="AI64" s="1" t="s">
        <v>79</v>
      </c>
      <c r="AL64" s="1" t="s">
        <v>58</v>
      </c>
      <c r="AM64" s="1" t="s">
        <v>80</v>
      </c>
      <c r="AN64" s="1" t="s">
        <v>1621</v>
      </c>
      <c r="AO64" s="1" t="s">
        <v>1636</v>
      </c>
    </row>
    <row r="65" spans="1:41" x14ac:dyDescent="0.3">
      <c r="A65" s="12" t="str">
        <f>HYPERLINK("https://hsdes.intel.com/resource/14013186019","14013186019")</f>
        <v>14013186019</v>
      </c>
      <c r="B65" s="1" t="s">
        <v>245</v>
      </c>
      <c r="C65" s="7" t="s">
        <v>2194</v>
      </c>
      <c r="E65" s="1" t="s">
        <v>2196</v>
      </c>
      <c r="F65" s="1" t="s">
        <v>37</v>
      </c>
      <c r="H65" s="1" t="s">
        <v>233</v>
      </c>
      <c r="I65" s="1" t="s">
        <v>39</v>
      </c>
      <c r="J65" s="1" t="s">
        <v>40</v>
      </c>
      <c r="K65" s="1" t="s">
        <v>65</v>
      </c>
      <c r="L65" s="1" t="s">
        <v>42</v>
      </c>
      <c r="M65" s="1" t="s">
        <v>246</v>
      </c>
      <c r="N65" s="1">
        <v>15</v>
      </c>
      <c r="O65" s="1">
        <v>12</v>
      </c>
      <c r="P65" s="1" t="s">
        <v>247</v>
      </c>
      <c r="Q65" s="1" t="s">
        <v>236</v>
      </c>
      <c r="R65" s="1" t="s">
        <v>248</v>
      </c>
      <c r="S65" s="1" t="s">
        <v>249</v>
      </c>
      <c r="T65" s="1" t="s">
        <v>250</v>
      </c>
      <c r="U65" s="1" t="s">
        <v>247</v>
      </c>
      <c r="V65" s="1" t="s">
        <v>48</v>
      </c>
      <c r="W65" s="1" t="s">
        <v>49</v>
      </c>
      <c r="X65" s="1" t="s">
        <v>240</v>
      </c>
      <c r="Y65" s="1" t="s">
        <v>251</v>
      </c>
      <c r="Z65" s="1" t="s">
        <v>51</v>
      </c>
      <c r="AA65" s="1" t="s">
        <v>168</v>
      </c>
      <c r="AB65" s="1" t="s">
        <v>155</v>
      </c>
      <c r="AC65" s="1" t="s">
        <v>117</v>
      </c>
      <c r="AE65" s="1" t="s">
        <v>54</v>
      </c>
      <c r="AF65" s="1" t="s">
        <v>242</v>
      </c>
      <c r="AH65" s="1" t="s">
        <v>78</v>
      </c>
      <c r="AI65" s="1" t="s">
        <v>79</v>
      </c>
      <c r="AL65" s="1" t="s">
        <v>58</v>
      </c>
      <c r="AM65" s="1" t="s">
        <v>80</v>
      </c>
      <c r="AN65" s="1" t="s">
        <v>252</v>
      </c>
      <c r="AO65" s="1" t="s">
        <v>253</v>
      </c>
    </row>
    <row r="66" spans="1:41" x14ac:dyDescent="0.3">
      <c r="A66" s="1" t="str">
        <f>HYPERLINK("https://hsdes.intel.com/resource/14013186253","14013186253")</f>
        <v>14013186253</v>
      </c>
      <c r="B66" s="1" t="s">
        <v>414</v>
      </c>
      <c r="C66" s="7" t="s">
        <v>2194</v>
      </c>
      <c r="F66" s="1" t="s">
        <v>37</v>
      </c>
      <c r="H66" s="1" t="s">
        <v>38</v>
      </c>
      <c r="I66" s="1" t="s">
        <v>39</v>
      </c>
      <c r="J66" s="1" t="s">
        <v>40</v>
      </c>
      <c r="K66" s="1" t="s">
        <v>65</v>
      </c>
      <c r="L66" s="1" t="s">
        <v>42</v>
      </c>
      <c r="M66" s="1" t="s">
        <v>223</v>
      </c>
      <c r="N66" s="1">
        <v>7</v>
      </c>
      <c r="O66" s="1">
        <v>5</v>
      </c>
      <c r="P66" s="1" t="s">
        <v>415</v>
      </c>
      <c r="Q66" s="1" t="s">
        <v>45</v>
      </c>
      <c r="R66" s="1" t="s">
        <v>416</v>
      </c>
      <c r="S66" s="1" t="s">
        <v>417</v>
      </c>
      <c r="T66" s="1" t="s">
        <v>418</v>
      </c>
      <c r="U66" s="1" t="s">
        <v>415</v>
      </c>
      <c r="V66" s="1" t="s">
        <v>48</v>
      </c>
      <c r="W66" s="1" t="s">
        <v>49</v>
      </c>
      <c r="X66" s="1" t="s">
        <v>38</v>
      </c>
      <c r="Y66" s="1" t="s">
        <v>419</v>
      </c>
      <c r="Z66" s="1" t="s">
        <v>51</v>
      </c>
      <c r="AA66" s="1" t="s">
        <v>168</v>
      </c>
      <c r="AB66" s="1" t="s">
        <v>155</v>
      </c>
      <c r="AC66" s="1" t="s">
        <v>125</v>
      </c>
      <c r="AE66" s="1" t="s">
        <v>54</v>
      </c>
      <c r="AF66" s="1" t="s">
        <v>55</v>
      </c>
      <c r="AH66" s="1" t="s">
        <v>78</v>
      </c>
      <c r="AI66" s="1" t="s">
        <v>79</v>
      </c>
      <c r="AL66" s="1" t="s">
        <v>58</v>
      </c>
      <c r="AM66" s="1" t="s">
        <v>80</v>
      </c>
      <c r="AN66" s="1" t="s">
        <v>420</v>
      </c>
      <c r="AO66" s="1" t="s">
        <v>421</v>
      </c>
    </row>
    <row r="67" spans="1:41" x14ac:dyDescent="0.3">
      <c r="A67" s="12" t="str">
        <f>HYPERLINK("https://hsdes.intel.com/resource/14013186498","14013186498")</f>
        <v>14013186498</v>
      </c>
      <c r="B67" s="1" t="s">
        <v>743</v>
      </c>
      <c r="C67" s="7" t="s">
        <v>2194</v>
      </c>
      <c r="E67" s="1" t="s">
        <v>2196</v>
      </c>
      <c r="F67" s="1" t="s">
        <v>63</v>
      </c>
      <c r="H67" s="1" t="s">
        <v>233</v>
      </c>
      <c r="I67" s="1" t="s">
        <v>39</v>
      </c>
      <c r="J67" s="1" t="s">
        <v>40</v>
      </c>
      <c r="K67" s="1" t="s">
        <v>65</v>
      </c>
      <c r="L67" s="1" t="s">
        <v>42</v>
      </c>
      <c r="M67" s="1" t="s">
        <v>246</v>
      </c>
      <c r="N67" s="1">
        <v>15</v>
      </c>
      <c r="O67" s="1">
        <v>10</v>
      </c>
      <c r="P67" s="1" t="s">
        <v>744</v>
      </c>
      <c r="Q67" s="1" t="s">
        <v>236</v>
      </c>
      <c r="R67" s="1" t="s">
        <v>745</v>
      </c>
      <c r="S67" s="1" t="s">
        <v>277</v>
      </c>
      <c r="T67" s="1" t="s">
        <v>746</v>
      </c>
      <c r="U67" s="1" t="s">
        <v>744</v>
      </c>
      <c r="V67" s="1" t="s">
        <v>48</v>
      </c>
      <c r="W67" s="1" t="s">
        <v>49</v>
      </c>
      <c r="X67" s="1" t="s">
        <v>240</v>
      </c>
      <c r="Y67" s="1" t="s">
        <v>747</v>
      </c>
      <c r="Z67" s="1" t="s">
        <v>51</v>
      </c>
      <c r="AA67" s="1" t="s">
        <v>168</v>
      </c>
      <c r="AB67" s="1" t="s">
        <v>228</v>
      </c>
      <c r="AC67" s="1" t="s">
        <v>261</v>
      </c>
      <c r="AE67" s="1" t="s">
        <v>54</v>
      </c>
      <c r="AF67" s="1" t="s">
        <v>77</v>
      </c>
      <c r="AH67" s="1" t="s">
        <v>78</v>
      </c>
      <c r="AI67" s="1" t="s">
        <v>79</v>
      </c>
      <c r="AL67" s="1" t="s">
        <v>271</v>
      </c>
      <c r="AM67" s="1" t="s">
        <v>748</v>
      </c>
      <c r="AN67" s="1" t="s">
        <v>749</v>
      </c>
      <c r="AO67" s="1" t="s">
        <v>750</v>
      </c>
    </row>
    <row r="68" spans="1:41" x14ac:dyDescent="0.3">
      <c r="A68" s="12" t="str">
        <f>HYPERLINK("https://hsdes.intel.com/resource/14013186569","14013186569")</f>
        <v>14013186569</v>
      </c>
      <c r="B68" s="1" t="s">
        <v>795</v>
      </c>
      <c r="C68" s="7" t="s">
        <v>2194</v>
      </c>
      <c r="E68" s="1" t="s">
        <v>2200</v>
      </c>
      <c r="F68" s="1" t="s">
        <v>63</v>
      </c>
      <c r="H68" s="1" t="s">
        <v>38</v>
      </c>
      <c r="I68" s="1" t="s">
        <v>39</v>
      </c>
      <c r="J68" s="1" t="s">
        <v>40</v>
      </c>
      <c r="K68" s="1" t="s">
        <v>65</v>
      </c>
      <c r="L68" s="1" t="s">
        <v>42</v>
      </c>
      <c r="M68" s="1" t="s">
        <v>223</v>
      </c>
      <c r="N68" s="1">
        <v>25</v>
      </c>
      <c r="O68" s="1">
        <v>20</v>
      </c>
      <c r="P68" s="1" t="s">
        <v>796</v>
      </c>
      <c r="Q68" s="1" t="s">
        <v>45</v>
      </c>
      <c r="R68" s="1" t="s">
        <v>797</v>
      </c>
      <c r="S68" s="1" t="s">
        <v>47</v>
      </c>
      <c r="T68" s="1" t="s">
        <v>798</v>
      </c>
      <c r="U68" s="1" t="s">
        <v>796</v>
      </c>
      <c r="V68" s="1" t="s">
        <v>48</v>
      </c>
      <c r="W68" s="1" t="s">
        <v>49</v>
      </c>
      <c r="X68" s="1" t="s">
        <v>38</v>
      </c>
      <c r="Y68" s="1" t="s">
        <v>799</v>
      </c>
      <c r="Z68" s="1" t="s">
        <v>51</v>
      </c>
      <c r="AA68" s="1" t="s">
        <v>74</v>
      </c>
      <c r="AB68" s="1" t="s">
        <v>229</v>
      </c>
      <c r="AC68" s="1" t="s">
        <v>308</v>
      </c>
      <c r="AE68" s="1" t="s">
        <v>54</v>
      </c>
      <c r="AF68" s="1" t="s">
        <v>77</v>
      </c>
      <c r="AH68" s="1" t="s">
        <v>56</v>
      </c>
      <c r="AI68" s="1" t="s">
        <v>79</v>
      </c>
      <c r="AL68" s="1" t="s">
        <v>58</v>
      </c>
      <c r="AM68" s="1" t="s">
        <v>80</v>
      </c>
      <c r="AN68" s="1" t="s">
        <v>800</v>
      </c>
      <c r="AO68" s="1" t="s">
        <v>801</v>
      </c>
    </row>
    <row r="69" spans="1:41" x14ac:dyDescent="0.3">
      <c r="A69" s="12" t="str">
        <f>HYPERLINK("https://hsdes.intel.com/resource/14013187116","14013187116")</f>
        <v>14013187116</v>
      </c>
      <c r="B69" s="1" t="s">
        <v>1177</v>
      </c>
      <c r="C69" s="7" t="s">
        <v>2194</v>
      </c>
      <c r="E69" s="1" t="s">
        <v>2196</v>
      </c>
      <c r="F69" s="1" t="s">
        <v>37</v>
      </c>
      <c r="H69" s="1" t="s">
        <v>233</v>
      </c>
      <c r="I69" s="1" t="s">
        <v>39</v>
      </c>
      <c r="J69" s="1" t="s">
        <v>40</v>
      </c>
      <c r="K69" s="1" t="s">
        <v>65</v>
      </c>
      <c r="L69" s="1" t="s">
        <v>42</v>
      </c>
      <c r="M69" s="1" t="s">
        <v>246</v>
      </c>
      <c r="N69" s="1">
        <v>15</v>
      </c>
      <c r="O69" s="1">
        <v>10</v>
      </c>
      <c r="P69" s="1" t="s">
        <v>1178</v>
      </c>
      <c r="Q69" s="1" t="s">
        <v>236</v>
      </c>
      <c r="R69" s="1" t="s">
        <v>1179</v>
      </c>
      <c r="S69" s="1" t="s">
        <v>909</v>
      </c>
      <c r="T69" s="1" t="s">
        <v>1180</v>
      </c>
      <c r="U69" s="1" t="s">
        <v>1178</v>
      </c>
      <c r="V69" s="1" t="s">
        <v>48</v>
      </c>
      <c r="W69" s="1" t="s">
        <v>49</v>
      </c>
      <c r="X69" s="1" t="s">
        <v>240</v>
      </c>
      <c r="Y69" s="1" t="s">
        <v>1181</v>
      </c>
      <c r="Z69" s="1" t="s">
        <v>51</v>
      </c>
      <c r="AA69" s="1" t="s">
        <v>74</v>
      </c>
      <c r="AB69" s="1" t="s">
        <v>155</v>
      </c>
      <c r="AC69" s="1" t="s">
        <v>125</v>
      </c>
      <c r="AE69" s="1" t="s">
        <v>54</v>
      </c>
      <c r="AF69" s="1" t="s">
        <v>242</v>
      </c>
      <c r="AH69" s="1" t="s">
        <v>78</v>
      </c>
      <c r="AI69" s="1" t="s">
        <v>79</v>
      </c>
      <c r="AL69" s="1" t="s">
        <v>271</v>
      </c>
      <c r="AM69" s="1" t="s">
        <v>80</v>
      </c>
      <c r="AN69" s="1" t="s">
        <v>1157</v>
      </c>
      <c r="AO69" s="1" t="s">
        <v>1182</v>
      </c>
    </row>
    <row r="70" spans="1:41" x14ac:dyDescent="0.3">
      <c r="A70" s="12" t="str">
        <f>HYPERLINK("https://hsdes.intel.com/resource/14013187530","14013187530")</f>
        <v>14013187530</v>
      </c>
      <c r="B70" s="1" t="s">
        <v>1690</v>
      </c>
      <c r="C70" s="7" t="s">
        <v>2194</v>
      </c>
      <c r="D70" s="9"/>
      <c r="E70" s="1" t="s">
        <v>2196</v>
      </c>
      <c r="F70" s="1" t="s">
        <v>63</v>
      </c>
      <c r="H70" s="1" t="s">
        <v>233</v>
      </c>
      <c r="I70" s="1" t="s">
        <v>39</v>
      </c>
      <c r="J70" s="1" t="s">
        <v>40</v>
      </c>
      <c r="K70" s="1" t="s">
        <v>65</v>
      </c>
      <c r="L70" s="1" t="s">
        <v>42</v>
      </c>
      <c r="M70" s="1" t="s">
        <v>265</v>
      </c>
      <c r="N70" s="1">
        <v>15</v>
      </c>
      <c r="O70" s="1">
        <v>10</v>
      </c>
      <c r="P70" s="1" t="s">
        <v>1691</v>
      </c>
      <c r="Q70" s="1" t="s">
        <v>236</v>
      </c>
      <c r="R70" s="1" t="s">
        <v>1692</v>
      </c>
      <c r="S70" s="1" t="s">
        <v>1693</v>
      </c>
      <c r="T70" s="1" t="s">
        <v>1694</v>
      </c>
      <c r="U70" s="1" t="s">
        <v>1691</v>
      </c>
      <c r="V70" s="1" t="s">
        <v>48</v>
      </c>
      <c r="W70" s="1" t="s">
        <v>49</v>
      </c>
      <c r="X70" s="1" t="s">
        <v>240</v>
      </c>
      <c r="Y70" s="1" t="s">
        <v>1695</v>
      </c>
      <c r="Z70" s="1" t="s">
        <v>51</v>
      </c>
      <c r="AA70" s="1" t="s">
        <v>74</v>
      </c>
      <c r="AB70" s="1" t="s">
        <v>228</v>
      </c>
      <c r="AC70" s="1" t="s">
        <v>261</v>
      </c>
      <c r="AE70" s="1" t="s">
        <v>54</v>
      </c>
      <c r="AF70" s="1" t="s">
        <v>77</v>
      </c>
      <c r="AH70" s="1" t="s">
        <v>78</v>
      </c>
      <c r="AI70" s="1" t="s">
        <v>79</v>
      </c>
      <c r="AL70" s="1" t="s">
        <v>271</v>
      </c>
      <c r="AM70" s="1" t="s">
        <v>80</v>
      </c>
      <c r="AN70" s="1" t="s">
        <v>1157</v>
      </c>
      <c r="AO70" s="1" t="s">
        <v>1696</v>
      </c>
    </row>
    <row r="71" spans="1:41" x14ac:dyDescent="0.3">
      <c r="A71" s="12" t="str">
        <f>HYPERLINK("https://hsdes.intel.com/resource/14013187114","14013187114")</f>
        <v>14013187114</v>
      </c>
      <c r="B71" s="1" t="s">
        <v>1165</v>
      </c>
      <c r="C71" s="7" t="s">
        <v>2194</v>
      </c>
      <c r="E71" s="1" t="s">
        <v>2196</v>
      </c>
      <c r="F71" s="1" t="s">
        <v>63</v>
      </c>
      <c r="H71" s="1" t="s">
        <v>233</v>
      </c>
      <c r="I71" s="1" t="s">
        <v>39</v>
      </c>
      <c r="J71" s="1" t="s">
        <v>40</v>
      </c>
      <c r="K71" s="1" t="s">
        <v>65</v>
      </c>
      <c r="L71" s="1" t="s">
        <v>42</v>
      </c>
      <c r="M71" s="1" t="s">
        <v>246</v>
      </c>
      <c r="N71" s="1">
        <v>20</v>
      </c>
      <c r="O71" s="1">
        <v>10</v>
      </c>
      <c r="P71" s="1" t="s">
        <v>1166</v>
      </c>
      <c r="Q71" s="1" t="s">
        <v>236</v>
      </c>
      <c r="R71" s="1" t="s">
        <v>1167</v>
      </c>
      <c r="S71" s="1" t="s">
        <v>277</v>
      </c>
      <c r="T71" s="1" t="s">
        <v>1168</v>
      </c>
      <c r="U71" s="1" t="s">
        <v>1166</v>
      </c>
      <c r="V71" s="1" t="s">
        <v>48</v>
      </c>
      <c r="W71" s="1" t="s">
        <v>49</v>
      </c>
      <c r="X71" s="1" t="s">
        <v>240</v>
      </c>
      <c r="Y71" s="1" t="s">
        <v>1169</v>
      </c>
      <c r="Z71" s="1" t="s">
        <v>51</v>
      </c>
      <c r="AA71" s="1" t="s">
        <v>74</v>
      </c>
      <c r="AB71" s="1" t="s">
        <v>106</v>
      </c>
      <c r="AC71" s="1" t="s">
        <v>76</v>
      </c>
      <c r="AE71" s="1" t="s">
        <v>54</v>
      </c>
      <c r="AF71" s="1" t="s">
        <v>77</v>
      </c>
      <c r="AH71" s="1" t="s">
        <v>78</v>
      </c>
      <c r="AI71" s="1" t="s">
        <v>79</v>
      </c>
      <c r="AL71" s="1" t="s">
        <v>271</v>
      </c>
      <c r="AM71" s="1" t="s">
        <v>748</v>
      </c>
      <c r="AN71" s="1" t="s">
        <v>1157</v>
      </c>
      <c r="AO71" s="1" t="s">
        <v>1170</v>
      </c>
    </row>
    <row r="72" spans="1:41" x14ac:dyDescent="0.3">
      <c r="A72" s="12" t="str">
        <f>HYPERLINK("https://hsdes.intel.com/resource/14013187119","14013187119")</f>
        <v>14013187119</v>
      </c>
      <c r="B72" s="1" t="s">
        <v>1188</v>
      </c>
      <c r="C72" s="7" t="s">
        <v>2194</v>
      </c>
      <c r="E72" s="1" t="s">
        <v>2196</v>
      </c>
      <c r="F72" s="1" t="s">
        <v>37</v>
      </c>
      <c r="H72" s="1" t="s">
        <v>233</v>
      </c>
      <c r="I72" s="1" t="s">
        <v>39</v>
      </c>
      <c r="J72" s="1" t="s">
        <v>40</v>
      </c>
      <c r="K72" s="1" t="s">
        <v>65</v>
      </c>
      <c r="L72" s="1" t="s">
        <v>42</v>
      </c>
      <c r="M72" s="1" t="s">
        <v>246</v>
      </c>
      <c r="N72" s="1">
        <v>30</v>
      </c>
      <c r="O72" s="1">
        <v>20</v>
      </c>
      <c r="P72" s="1" t="s">
        <v>1189</v>
      </c>
      <c r="Q72" s="1" t="s">
        <v>236</v>
      </c>
      <c r="R72" s="1" t="s">
        <v>1190</v>
      </c>
      <c r="S72" s="1" t="s">
        <v>909</v>
      </c>
      <c r="T72" s="1" t="s">
        <v>1191</v>
      </c>
      <c r="U72" s="1" t="s">
        <v>1189</v>
      </c>
      <c r="V72" s="1" t="s">
        <v>48</v>
      </c>
      <c r="W72" s="1" t="s">
        <v>49</v>
      </c>
      <c r="X72" s="1" t="s">
        <v>240</v>
      </c>
      <c r="Y72" s="1" t="s">
        <v>1192</v>
      </c>
      <c r="Z72" s="1" t="s">
        <v>51</v>
      </c>
      <c r="AA72" s="1" t="s">
        <v>74</v>
      </c>
      <c r="AB72" s="1" t="s">
        <v>76</v>
      </c>
      <c r="AC72" s="1" t="s">
        <v>117</v>
      </c>
      <c r="AE72" s="1" t="s">
        <v>54</v>
      </c>
      <c r="AF72" s="1" t="s">
        <v>242</v>
      </c>
      <c r="AH72" s="1" t="s">
        <v>56</v>
      </c>
      <c r="AI72" s="1" t="s">
        <v>79</v>
      </c>
      <c r="AL72" s="1" t="s">
        <v>271</v>
      </c>
      <c r="AM72" s="1" t="s">
        <v>80</v>
      </c>
      <c r="AN72" s="1" t="s">
        <v>1157</v>
      </c>
      <c r="AO72" s="1" t="s">
        <v>1193</v>
      </c>
    </row>
    <row r="73" spans="1:41" x14ac:dyDescent="0.3">
      <c r="A73" s="1" t="str">
        <f>HYPERLINK("https://hsdes.intel.com/resource/14013186475","14013186475")</f>
        <v>14013186475</v>
      </c>
      <c r="B73" s="1" t="s">
        <v>664</v>
      </c>
      <c r="C73" s="7" t="s">
        <v>2194</v>
      </c>
      <c r="E73" s="1" t="s">
        <v>2196</v>
      </c>
      <c r="F73" s="1" t="s">
        <v>63</v>
      </c>
      <c r="H73" s="1" t="s">
        <v>320</v>
      </c>
      <c r="I73" s="1" t="s">
        <v>39</v>
      </c>
      <c r="J73" s="1" t="s">
        <v>40</v>
      </c>
      <c r="K73" s="1" t="s">
        <v>65</v>
      </c>
      <c r="L73" s="1" t="s">
        <v>42</v>
      </c>
      <c r="M73" s="1" t="s">
        <v>336</v>
      </c>
      <c r="N73" s="1">
        <v>8</v>
      </c>
      <c r="O73" s="1">
        <v>5</v>
      </c>
      <c r="P73" s="1" t="s">
        <v>665</v>
      </c>
      <c r="Q73" s="1" t="s">
        <v>432</v>
      </c>
      <c r="R73" s="1" t="s">
        <v>666</v>
      </c>
      <c r="S73" s="1" t="s">
        <v>667</v>
      </c>
      <c r="T73" s="1" t="s">
        <v>668</v>
      </c>
      <c r="U73" s="1" t="s">
        <v>665</v>
      </c>
      <c r="V73" s="1" t="s">
        <v>72</v>
      </c>
      <c r="X73" s="1" t="s">
        <v>436</v>
      </c>
      <c r="Y73" s="1" t="s">
        <v>669</v>
      </c>
      <c r="Z73" s="1" t="s">
        <v>51</v>
      </c>
      <c r="AA73" s="1" t="s">
        <v>74</v>
      </c>
      <c r="AB73" s="1" t="s">
        <v>125</v>
      </c>
      <c r="AC73" s="1" t="s">
        <v>117</v>
      </c>
      <c r="AE73" s="1" t="s">
        <v>54</v>
      </c>
      <c r="AF73" s="1" t="s">
        <v>77</v>
      </c>
      <c r="AH73" s="1" t="s">
        <v>78</v>
      </c>
      <c r="AI73" s="1" t="s">
        <v>79</v>
      </c>
      <c r="AL73" s="1" t="s">
        <v>58</v>
      </c>
      <c r="AM73" s="1" t="s">
        <v>80</v>
      </c>
      <c r="AN73" s="1" t="s">
        <v>670</v>
      </c>
      <c r="AO73" s="1" t="s">
        <v>671</v>
      </c>
    </row>
    <row r="74" spans="1:41" x14ac:dyDescent="0.3">
      <c r="A74" s="1" t="str">
        <f>HYPERLINK("https://hsdes.intel.com/resource/14013186479","14013186479")</f>
        <v>14013186479</v>
      </c>
      <c r="B74" s="1" t="s">
        <v>672</v>
      </c>
      <c r="C74" s="7" t="s">
        <v>2194</v>
      </c>
      <c r="E74" s="1" t="s">
        <v>2196</v>
      </c>
      <c r="F74" s="1" t="s">
        <v>63</v>
      </c>
      <c r="H74" s="1" t="s">
        <v>320</v>
      </c>
      <c r="I74" s="1" t="s">
        <v>39</v>
      </c>
      <c r="J74" s="1" t="s">
        <v>40</v>
      </c>
      <c r="K74" s="1" t="s">
        <v>65</v>
      </c>
      <c r="L74" s="1" t="s">
        <v>42</v>
      </c>
      <c r="M74" s="1" t="s">
        <v>336</v>
      </c>
      <c r="N74" s="1">
        <v>8</v>
      </c>
      <c r="O74" s="1">
        <v>5</v>
      </c>
      <c r="P74" s="1" t="s">
        <v>673</v>
      </c>
      <c r="Q74" s="1" t="s">
        <v>432</v>
      </c>
      <c r="R74" s="1" t="s">
        <v>674</v>
      </c>
      <c r="S74" s="1" t="s">
        <v>667</v>
      </c>
      <c r="T74" s="1" t="s">
        <v>675</v>
      </c>
      <c r="U74" s="1" t="s">
        <v>673</v>
      </c>
      <c r="V74" s="1" t="s">
        <v>72</v>
      </c>
      <c r="X74" s="1" t="s">
        <v>436</v>
      </c>
      <c r="Y74" s="1" t="s">
        <v>676</v>
      </c>
      <c r="Z74" s="1" t="s">
        <v>51</v>
      </c>
      <c r="AA74" s="1" t="s">
        <v>74</v>
      </c>
      <c r="AB74" s="1" t="s">
        <v>125</v>
      </c>
      <c r="AC74" s="1" t="s">
        <v>117</v>
      </c>
      <c r="AE74" s="1" t="s">
        <v>54</v>
      </c>
      <c r="AF74" s="1" t="s">
        <v>77</v>
      </c>
      <c r="AH74" s="1" t="s">
        <v>78</v>
      </c>
      <c r="AI74" s="1" t="s">
        <v>79</v>
      </c>
      <c r="AL74" s="1" t="s">
        <v>58</v>
      </c>
      <c r="AM74" s="1" t="s">
        <v>80</v>
      </c>
      <c r="AN74" s="1" t="s">
        <v>677</v>
      </c>
      <c r="AO74" s="1" t="s">
        <v>678</v>
      </c>
    </row>
    <row r="75" spans="1:41" x14ac:dyDescent="0.3">
      <c r="A75" s="12" t="str">
        <f>HYPERLINK("https://hsdes.intel.com/resource/14013187536","14013187536")</f>
        <v>14013187536</v>
      </c>
      <c r="B75" s="1" t="s">
        <v>1702</v>
      </c>
      <c r="C75" s="7" t="s">
        <v>2194</v>
      </c>
      <c r="E75" s="1" t="s">
        <v>2196</v>
      </c>
      <c r="F75" s="1" t="s">
        <v>63</v>
      </c>
      <c r="H75" s="1" t="s">
        <v>233</v>
      </c>
      <c r="I75" s="1" t="s">
        <v>39</v>
      </c>
      <c r="J75" s="1" t="s">
        <v>40</v>
      </c>
      <c r="K75" s="1" t="s">
        <v>65</v>
      </c>
      <c r="L75" s="1" t="s">
        <v>42</v>
      </c>
      <c r="M75" s="1" t="s">
        <v>265</v>
      </c>
      <c r="N75" s="1">
        <v>30</v>
      </c>
      <c r="O75" s="1">
        <v>20</v>
      </c>
      <c r="P75" s="1" t="s">
        <v>1703</v>
      </c>
      <c r="Q75" s="1" t="s">
        <v>236</v>
      </c>
      <c r="R75" s="1" t="s">
        <v>1692</v>
      </c>
      <c r="S75" s="1" t="s">
        <v>1693</v>
      </c>
      <c r="T75" s="1" t="s">
        <v>1191</v>
      </c>
      <c r="U75" s="1" t="s">
        <v>1703</v>
      </c>
      <c r="V75" s="1" t="s">
        <v>48</v>
      </c>
      <c r="W75" s="1" t="s">
        <v>49</v>
      </c>
      <c r="X75" s="1" t="s">
        <v>240</v>
      </c>
      <c r="Y75" s="1" t="s">
        <v>1704</v>
      </c>
      <c r="Z75" s="1" t="s">
        <v>51</v>
      </c>
      <c r="AA75" s="1" t="s">
        <v>74</v>
      </c>
      <c r="AB75" s="1" t="s">
        <v>228</v>
      </c>
      <c r="AC75" s="1" t="s">
        <v>261</v>
      </c>
      <c r="AE75" s="1" t="s">
        <v>54</v>
      </c>
      <c r="AF75" s="1" t="s">
        <v>77</v>
      </c>
      <c r="AH75" s="1" t="s">
        <v>56</v>
      </c>
      <c r="AI75" s="1" t="s">
        <v>79</v>
      </c>
      <c r="AL75" s="1" t="s">
        <v>271</v>
      </c>
      <c r="AM75" s="1" t="s">
        <v>80</v>
      </c>
      <c r="AN75" s="1" t="s">
        <v>1157</v>
      </c>
      <c r="AO75" s="1" t="s">
        <v>1696</v>
      </c>
    </row>
    <row r="76" spans="1:41" x14ac:dyDescent="0.3">
      <c r="A76" s="1" t="str">
        <f>HYPERLINK("https://hsdes.intel.com/resource/14013187926","14013187926")</f>
        <v>14013187926</v>
      </c>
      <c r="B76" s="1" t="s">
        <v>2135</v>
      </c>
      <c r="C76" s="7" t="s">
        <v>2194</v>
      </c>
      <c r="E76" s="1" t="s">
        <v>2200</v>
      </c>
      <c r="F76" s="1" t="s">
        <v>63</v>
      </c>
      <c r="H76" s="1" t="s">
        <v>312</v>
      </c>
      <c r="I76" s="1" t="s">
        <v>39</v>
      </c>
      <c r="J76" s="1" t="s">
        <v>40</v>
      </c>
      <c r="K76" s="1" t="s">
        <v>65</v>
      </c>
      <c r="L76" s="1" t="s">
        <v>42</v>
      </c>
      <c r="M76" s="1" t="s">
        <v>234</v>
      </c>
      <c r="N76" s="1">
        <v>130</v>
      </c>
      <c r="O76" s="1">
        <v>120</v>
      </c>
      <c r="P76" s="1" t="s">
        <v>2136</v>
      </c>
      <c r="Q76" s="1" t="s">
        <v>316</v>
      </c>
      <c r="R76" s="1" t="s">
        <v>2137</v>
      </c>
      <c r="S76" s="1" t="s">
        <v>2138</v>
      </c>
      <c r="T76" s="1" t="s">
        <v>2139</v>
      </c>
      <c r="U76" s="1" t="s">
        <v>2136</v>
      </c>
      <c r="V76" s="1" t="s">
        <v>72</v>
      </c>
      <c r="X76" s="1" t="s">
        <v>320</v>
      </c>
      <c r="Y76" s="1" t="s">
        <v>2140</v>
      </c>
      <c r="Z76" s="1" t="s">
        <v>51</v>
      </c>
      <c r="AA76" s="1" t="s">
        <v>74</v>
      </c>
      <c r="AB76" s="1" t="s">
        <v>125</v>
      </c>
      <c r="AC76" s="1" t="s">
        <v>117</v>
      </c>
      <c r="AE76" s="1" t="s">
        <v>54</v>
      </c>
      <c r="AF76" s="1" t="s">
        <v>77</v>
      </c>
      <c r="AH76" s="1" t="s">
        <v>351</v>
      </c>
      <c r="AI76" s="1" t="s">
        <v>79</v>
      </c>
      <c r="AL76" s="1" t="s">
        <v>58</v>
      </c>
      <c r="AM76" s="1" t="s">
        <v>80</v>
      </c>
      <c r="AN76" s="1" t="s">
        <v>2141</v>
      </c>
      <c r="AO76" s="1" t="s">
        <v>2142</v>
      </c>
    </row>
    <row r="77" spans="1:41" x14ac:dyDescent="0.3">
      <c r="A77" s="12" t="str">
        <f>HYPERLINK("https://hsdes.intel.com/resource/14013187298","14013187298")</f>
        <v>14013187298</v>
      </c>
      <c r="B77" s="1" t="s">
        <v>1488</v>
      </c>
      <c r="C77" s="7" t="s">
        <v>2194</v>
      </c>
      <c r="E77" s="1" t="s">
        <v>2196</v>
      </c>
      <c r="F77" s="1" t="s">
        <v>63</v>
      </c>
      <c r="H77" s="1" t="s">
        <v>233</v>
      </c>
      <c r="I77" s="1" t="s">
        <v>39</v>
      </c>
      <c r="J77" s="1" t="s">
        <v>40</v>
      </c>
      <c r="K77" s="1" t="s">
        <v>65</v>
      </c>
      <c r="L77" s="1" t="s">
        <v>42</v>
      </c>
      <c r="M77" s="1" t="s">
        <v>246</v>
      </c>
      <c r="N77" s="1">
        <v>8</v>
      </c>
      <c r="O77" s="1">
        <v>6</v>
      </c>
      <c r="P77" s="1" t="s">
        <v>1489</v>
      </c>
      <c r="Q77" s="1" t="s">
        <v>236</v>
      </c>
      <c r="R77" s="1" t="s">
        <v>1490</v>
      </c>
      <c r="S77" s="1" t="s">
        <v>277</v>
      </c>
      <c r="T77" s="1" t="s">
        <v>1491</v>
      </c>
      <c r="U77" s="1" t="s">
        <v>1489</v>
      </c>
      <c r="V77" s="1" t="s">
        <v>48</v>
      </c>
      <c r="W77" s="1" t="s">
        <v>49</v>
      </c>
      <c r="X77" s="1" t="s">
        <v>240</v>
      </c>
      <c r="Y77" s="1" t="s">
        <v>1492</v>
      </c>
      <c r="Z77" s="1" t="s">
        <v>51</v>
      </c>
      <c r="AA77" s="1" t="s">
        <v>74</v>
      </c>
      <c r="AB77" s="1" t="s">
        <v>1317</v>
      </c>
      <c r="AC77" s="1" t="s">
        <v>261</v>
      </c>
      <c r="AE77" s="1" t="s">
        <v>54</v>
      </c>
      <c r="AF77" s="1" t="s">
        <v>77</v>
      </c>
      <c r="AH77" s="1" t="s">
        <v>78</v>
      </c>
      <c r="AI77" s="1" t="s">
        <v>79</v>
      </c>
      <c r="AL77" s="1" t="s">
        <v>58</v>
      </c>
      <c r="AM77" s="1" t="s">
        <v>80</v>
      </c>
      <c r="AN77" s="1" t="s">
        <v>1493</v>
      </c>
      <c r="AO77" s="1" t="s">
        <v>1494</v>
      </c>
    </row>
    <row r="78" spans="1:41" x14ac:dyDescent="0.3">
      <c r="A78" s="12" t="str">
        <f>HYPERLINK("https://hsdes.intel.com/resource/14013187640","14013187640")</f>
        <v>14013187640</v>
      </c>
      <c r="B78" s="1" t="s">
        <v>1767</v>
      </c>
      <c r="C78" s="7" t="s">
        <v>2194</v>
      </c>
      <c r="E78" s="1" t="s">
        <v>2196</v>
      </c>
      <c r="F78" s="1" t="s">
        <v>63</v>
      </c>
      <c r="H78" s="1" t="s">
        <v>233</v>
      </c>
      <c r="I78" s="1" t="s">
        <v>39</v>
      </c>
      <c r="J78" s="1" t="s">
        <v>40</v>
      </c>
      <c r="K78" s="1" t="s">
        <v>65</v>
      </c>
      <c r="L78" s="1" t="s">
        <v>42</v>
      </c>
      <c r="M78" s="1" t="s">
        <v>265</v>
      </c>
      <c r="N78" s="1">
        <v>10</v>
      </c>
      <c r="O78" s="1">
        <v>8</v>
      </c>
      <c r="P78" s="1" t="s">
        <v>1768</v>
      </c>
      <c r="Q78" s="1" t="s">
        <v>236</v>
      </c>
      <c r="R78" s="1" t="s">
        <v>1769</v>
      </c>
      <c r="S78" s="1" t="s">
        <v>1770</v>
      </c>
      <c r="T78" s="1" t="s">
        <v>1771</v>
      </c>
      <c r="U78" s="1" t="s">
        <v>1768</v>
      </c>
      <c r="V78" s="1" t="s">
        <v>48</v>
      </c>
      <c r="W78" s="1" t="s">
        <v>49</v>
      </c>
      <c r="X78" s="1" t="s">
        <v>240</v>
      </c>
      <c r="Y78" s="1" t="s">
        <v>1498</v>
      </c>
      <c r="Z78" s="1" t="s">
        <v>51</v>
      </c>
      <c r="AA78" s="1" t="s">
        <v>168</v>
      </c>
      <c r="AB78" s="1" t="s">
        <v>1317</v>
      </c>
      <c r="AC78" s="1" t="s">
        <v>261</v>
      </c>
      <c r="AE78" s="1" t="s">
        <v>54</v>
      </c>
      <c r="AF78" s="1" t="s">
        <v>77</v>
      </c>
      <c r="AH78" s="1" t="s">
        <v>78</v>
      </c>
      <c r="AI78" s="1" t="s">
        <v>79</v>
      </c>
      <c r="AL78" s="1" t="s">
        <v>58</v>
      </c>
      <c r="AM78" s="1" t="s">
        <v>80</v>
      </c>
      <c r="AN78" s="1" t="s">
        <v>1772</v>
      </c>
      <c r="AO78" s="1" t="s">
        <v>1773</v>
      </c>
    </row>
    <row r="79" spans="1:41" x14ac:dyDescent="0.3">
      <c r="A79" s="12" t="str">
        <f>HYPERLINK("https://hsdes.intel.com/resource/14013187299","14013187299")</f>
        <v>14013187299</v>
      </c>
      <c r="B79" s="1" t="s">
        <v>1495</v>
      </c>
      <c r="C79" s="7" t="s">
        <v>2194</v>
      </c>
      <c r="E79" s="1" t="s">
        <v>2196</v>
      </c>
      <c r="F79" s="1" t="s">
        <v>37</v>
      </c>
      <c r="H79" s="1" t="s">
        <v>233</v>
      </c>
      <c r="I79" s="1" t="s">
        <v>39</v>
      </c>
      <c r="J79" s="1" t="s">
        <v>40</v>
      </c>
      <c r="K79" s="1" t="s">
        <v>65</v>
      </c>
      <c r="L79" s="1" t="s">
        <v>42</v>
      </c>
      <c r="M79" s="1" t="s">
        <v>246</v>
      </c>
      <c r="N79" s="1">
        <v>15</v>
      </c>
      <c r="O79" s="1">
        <v>12</v>
      </c>
      <c r="P79" s="1" t="s">
        <v>1496</v>
      </c>
      <c r="Q79" s="1" t="s">
        <v>236</v>
      </c>
      <c r="R79" s="1" t="s">
        <v>1497</v>
      </c>
      <c r="S79" s="1" t="s">
        <v>909</v>
      </c>
      <c r="T79" s="1" t="s">
        <v>1491</v>
      </c>
      <c r="U79" s="1" t="s">
        <v>1496</v>
      </c>
      <c r="V79" s="1" t="s">
        <v>48</v>
      </c>
      <c r="W79" s="1" t="s">
        <v>49</v>
      </c>
      <c r="X79" s="1" t="s">
        <v>240</v>
      </c>
      <c r="Y79" s="1" t="s">
        <v>1498</v>
      </c>
      <c r="Z79" s="1" t="s">
        <v>51</v>
      </c>
      <c r="AA79" s="1" t="s">
        <v>168</v>
      </c>
      <c r="AB79" s="1" t="s">
        <v>1317</v>
      </c>
      <c r="AC79" s="1" t="s">
        <v>547</v>
      </c>
      <c r="AE79" s="1" t="s">
        <v>54</v>
      </c>
      <c r="AF79" s="1" t="s">
        <v>242</v>
      </c>
      <c r="AH79" s="1" t="s">
        <v>78</v>
      </c>
      <c r="AI79" s="1" t="s">
        <v>79</v>
      </c>
      <c r="AL79" s="1" t="s">
        <v>58</v>
      </c>
      <c r="AM79" s="1" t="s">
        <v>80</v>
      </c>
      <c r="AN79" s="1" t="s">
        <v>1499</v>
      </c>
      <c r="AO79" s="1" t="s">
        <v>1500</v>
      </c>
    </row>
    <row r="80" spans="1:41" x14ac:dyDescent="0.3">
      <c r="A80" s="1" t="str">
        <f>HYPERLINK("https://hsdes.intel.com/resource/14013186490","14013186490")</f>
        <v>14013186490</v>
      </c>
      <c r="B80" s="1" t="s">
        <v>720</v>
      </c>
      <c r="C80" s="7" t="s">
        <v>2194</v>
      </c>
      <c r="E80" s="1" t="s">
        <v>2195</v>
      </c>
      <c r="F80" s="1" t="s">
        <v>63</v>
      </c>
      <c r="H80" s="1" t="s">
        <v>320</v>
      </c>
      <c r="I80" s="1" t="s">
        <v>39</v>
      </c>
      <c r="J80" s="1" t="s">
        <v>40</v>
      </c>
      <c r="K80" s="1" t="s">
        <v>65</v>
      </c>
      <c r="L80" s="1" t="s">
        <v>42</v>
      </c>
      <c r="M80" s="1" t="s">
        <v>336</v>
      </c>
      <c r="N80" s="1">
        <v>6</v>
      </c>
      <c r="O80" s="1">
        <v>5</v>
      </c>
      <c r="P80" s="1" t="s">
        <v>721</v>
      </c>
      <c r="Q80" s="1" t="s">
        <v>432</v>
      </c>
      <c r="R80" s="1" t="s">
        <v>722</v>
      </c>
      <c r="S80" s="1" t="s">
        <v>723</v>
      </c>
      <c r="T80" s="1" t="s">
        <v>724</v>
      </c>
      <c r="U80" s="1" t="s">
        <v>721</v>
      </c>
      <c r="V80" s="1" t="s">
        <v>72</v>
      </c>
      <c r="X80" s="1" t="s">
        <v>436</v>
      </c>
      <c r="Y80" s="1" t="s">
        <v>725</v>
      </c>
      <c r="Z80" s="1" t="s">
        <v>51</v>
      </c>
      <c r="AA80" s="1" t="s">
        <v>168</v>
      </c>
      <c r="AB80" s="1" t="s">
        <v>125</v>
      </c>
      <c r="AC80" s="1" t="s">
        <v>117</v>
      </c>
      <c r="AE80" s="1" t="s">
        <v>54</v>
      </c>
      <c r="AF80" s="1" t="s">
        <v>77</v>
      </c>
      <c r="AH80" s="1" t="s">
        <v>78</v>
      </c>
      <c r="AI80" s="1" t="s">
        <v>79</v>
      </c>
      <c r="AL80" s="1" t="s">
        <v>58</v>
      </c>
      <c r="AM80" s="1" t="s">
        <v>80</v>
      </c>
      <c r="AN80" s="1" t="s">
        <v>726</v>
      </c>
      <c r="AO80" s="1" t="s">
        <v>727</v>
      </c>
    </row>
    <row r="81" spans="1:41" x14ac:dyDescent="0.3">
      <c r="A81" s="1" t="str">
        <f>HYPERLINK("https://hsdes.intel.com/resource/14013186414","14013186414")</f>
        <v>14013186414</v>
      </c>
      <c r="B81" s="1" t="s">
        <v>566</v>
      </c>
      <c r="C81" s="7" t="s">
        <v>2194</v>
      </c>
      <c r="E81" s="1" t="s">
        <v>2195</v>
      </c>
      <c r="F81" s="1" t="s">
        <v>37</v>
      </c>
      <c r="H81" s="1" t="s">
        <v>38</v>
      </c>
      <c r="I81" s="1" t="s">
        <v>39</v>
      </c>
      <c r="J81" s="1" t="s">
        <v>40</v>
      </c>
      <c r="K81" s="1" t="s">
        <v>65</v>
      </c>
      <c r="L81" s="1" t="s">
        <v>42</v>
      </c>
      <c r="M81" s="1" t="s">
        <v>223</v>
      </c>
      <c r="N81" s="1">
        <v>5</v>
      </c>
      <c r="O81" s="1">
        <v>4</v>
      </c>
      <c r="P81" s="1" t="s">
        <v>567</v>
      </c>
      <c r="Q81" s="1" t="s">
        <v>45</v>
      </c>
      <c r="R81" s="1" t="s">
        <v>568</v>
      </c>
      <c r="S81" s="1" t="s">
        <v>544</v>
      </c>
      <c r="T81" s="1" t="s">
        <v>569</v>
      </c>
      <c r="U81" s="1" t="s">
        <v>567</v>
      </c>
      <c r="V81" s="1" t="s">
        <v>48</v>
      </c>
      <c r="W81" s="1" t="s">
        <v>49</v>
      </c>
      <c r="X81" s="1" t="s">
        <v>38</v>
      </c>
      <c r="Y81" s="1" t="s">
        <v>570</v>
      </c>
      <c r="Z81" s="1" t="s">
        <v>51</v>
      </c>
      <c r="AA81" s="1" t="s">
        <v>168</v>
      </c>
      <c r="AB81" s="1" t="s">
        <v>261</v>
      </c>
      <c r="AC81" s="1" t="s">
        <v>261</v>
      </c>
      <c r="AE81" s="1" t="s">
        <v>54</v>
      </c>
      <c r="AF81" s="1" t="s">
        <v>55</v>
      </c>
      <c r="AH81" s="1" t="s">
        <v>78</v>
      </c>
      <c r="AI81" s="1" t="s">
        <v>79</v>
      </c>
      <c r="AL81" s="1" t="s">
        <v>58</v>
      </c>
      <c r="AM81" s="1" t="s">
        <v>59</v>
      </c>
      <c r="AN81" s="1" t="s">
        <v>571</v>
      </c>
      <c r="AO81" s="1" t="s">
        <v>572</v>
      </c>
    </row>
    <row r="82" spans="1:41" x14ac:dyDescent="0.3">
      <c r="A82" s="1" t="str">
        <f>HYPERLINK("https://hsdes.intel.com/resource/14013186418","14013186418")</f>
        <v>14013186418</v>
      </c>
      <c r="B82" s="1" t="s">
        <v>579</v>
      </c>
      <c r="C82" s="7" t="s">
        <v>2194</v>
      </c>
      <c r="E82" s="1" t="s">
        <v>2195</v>
      </c>
      <c r="F82" s="1" t="s">
        <v>37</v>
      </c>
      <c r="H82" s="1" t="s">
        <v>38</v>
      </c>
      <c r="I82" s="1" t="s">
        <v>39</v>
      </c>
      <c r="J82" s="1" t="s">
        <v>40</v>
      </c>
      <c r="K82" s="1" t="s">
        <v>65</v>
      </c>
      <c r="L82" s="1" t="s">
        <v>42</v>
      </c>
      <c r="M82" s="1" t="s">
        <v>223</v>
      </c>
      <c r="N82" s="1">
        <v>10</v>
      </c>
      <c r="O82" s="1">
        <v>8</v>
      </c>
      <c r="P82" s="1" t="s">
        <v>580</v>
      </c>
      <c r="Q82" s="1" t="s">
        <v>45</v>
      </c>
      <c r="R82" s="1" t="s">
        <v>568</v>
      </c>
      <c r="S82" s="1" t="s">
        <v>544</v>
      </c>
      <c r="T82" s="1" t="s">
        <v>569</v>
      </c>
      <c r="U82" s="1" t="s">
        <v>580</v>
      </c>
      <c r="V82" s="1" t="s">
        <v>48</v>
      </c>
      <c r="W82" s="1" t="s">
        <v>49</v>
      </c>
      <c r="X82" s="1" t="s">
        <v>38</v>
      </c>
      <c r="Y82" s="1" t="s">
        <v>581</v>
      </c>
      <c r="Z82" s="1" t="s">
        <v>51</v>
      </c>
      <c r="AA82" s="1" t="s">
        <v>168</v>
      </c>
      <c r="AB82" s="1" t="s">
        <v>261</v>
      </c>
      <c r="AC82" s="1" t="s">
        <v>261</v>
      </c>
      <c r="AE82" s="1" t="s">
        <v>54</v>
      </c>
      <c r="AF82" s="1" t="s">
        <v>55</v>
      </c>
      <c r="AH82" s="1" t="s">
        <v>78</v>
      </c>
      <c r="AI82" s="1" t="s">
        <v>79</v>
      </c>
      <c r="AL82" s="1" t="s">
        <v>58</v>
      </c>
      <c r="AM82" s="1" t="s">
        <v>59</v>
      </c>
      <c r="AN82" s="1" t="s">
        <v>582</v>
      </c>
      <c r="AO82" s="1" t="s">
        <v>572</v>
      </c>
    </row>
    <row r="83" spans="1:41" x14ac:dyDescent="0.3">
      <c r="A83" s="1" t="str">
        <f>HYPERLINK("https://hsdes.intel.com/resource/14013187458","14013187458")</f>
        <v>14013187458</v>
      </c>
      <c r="B83" s="1" t="s">
        <v>1657</v>
      </c>
      <c r="C83" s="7" t="s">
        <v>2194</v>
      </c>
      <c r="E83" s="1" t="s">
        <v>2195</v>
      </c>
      <c r="F83" s="1" t="s">
        <v>37</v>
      </c>
      <c r="H83" s="1" t="s">
        <v>38</v>
      </c>
      <c r="I83" s="1" t="s">
        <v>39</v>
      </c>
      <c r="J83" s="1" t="s">
        <v>40</v>
      </c>
      <c r="K83" s="1" t="s">
        <v>65</v>
      </c>
      <c r="L83" s="1" t="s">
        <v>42</v>
      </c>
      <c r="M83" s="1" t="s">
        <v>223</v>
      </c>
      <c r="N83" s="1">
        <v>15</v>
      </c>
      <c r="O83" s="1">
        <v>12</v>
      </c>
      <c r="P83" s="1" t="s">
        <v>1658</v>
      </c>
      <c r="Q83" s="1" t="s">
        <v>45</v>
      </c>
      <c r="R83" s="1" t="s">
        <v>1659</v>
      </c>
      <c r="S83" s="1" t="s">
        <v>544</v>
      </c>
      <c r="T83" s="1" t="s">
        <v>1660</v>
      </c>
      <c r="U83" s="1" t="s">
        <v>1658</v>
      </c>
      <c r="V83" s="1" t="s">
        <v>48</v>
      </c>
      <c r="W83" s="1" t="s">
        <v>49</v>
      </c>
      <c r="X83" s="1" t="s">
        <v>38</v>
      </c>
      <c r="Y83" s="1" t="s">
        <v>1661</v>
      </c>
      <c r="Z83" s="1" t="s">
        <v>51</v>
      </c>
      <c r="AA83" s="1" t="s">
        <v>168</v>
      </c>
      <c r="AB83" s="1" t="s">
        <v>547</v>
      </c>
      <c r="AC83" s="1" t="s">
        <v>547</v>
      </c>
      <c r="AE83" s="1" t="s">
        <v>54</v>
      </c>
      <c r="AF83" s="1" t="s">
        <v>55</v>
      </c>
      <c r="AH83" s="1" t="s">
        <v>78</v>
      </c>
      <c r="AI83" s="1" t="s">
        <v>79</v>
      </c>
      <c r="AL83" s="1" t="s">
        <v>58</v>
      </c>
      <c r="AM83" s="1" t="s">
        <v>59</v>
      </c>
      <c r="AN83" s="1" t="s">
        <v>1662</v>
      </c>
      <c r="AO83" s="1" t="s">
        <v>1663</v>
      </c>
    </row>
    <row r="84" spans="1:41" x14ac:dyDescent="0.3">
      <c r="A84" s="1" t="str">
        <f>HYPERLINK("https://hsdes.intel.com/resource/14013186437","14013186437")</f>
        <v>14013186437</v>
      </c>
      <c r="B84" s="1" t="s">
        <v>600</v>
      </c>
      <c r="C84" s="7" t="s">
        <v>2194</v>
      </c>
      <c r="F84" s="1" t="s">
        <v>63</v>
      </c>
      <c r="H84" s="1" t="s">
        <v>160</v>
      </c>
      <c r="I84" s="1" t="s">
        <v>39</v>
      </c>
      <c r="J84" s="1" t="s">
        <v>40</v>
      </c>
      <c r="K84" s="1" t="s">
        <v>65</v>
      </c>
      <c r="L84" s="1" t="s">
        <v>42</v>
      </c>
      <c r="M84" s="1" t="s">
        <v>161</v>
      </c>
      <c r="N84" s="1">
        <v>15</v>
      </c>
      <c r="O84" s="1">
        <v>12</v>
      </c>
      <c r="P84" s="1" t="s">
        <v>601</v>
      </c>
      <c r="Q84" s="1" t="s">
        <v>163</v>
      </c>
      <c r="R84" s="1" t="s">
        <v>602</v>
      </c>
      <c r="S84" s="1" t="s">
        <v>603</v>
      </c>
      <c r="T84" s="1" t="s">
        <v>604</v>
      </c>
      <c r="U84" s="1" t="s">
        <v>601</v>
      </c>
      <c r="V84" s="1" t="s">
        <v>72</v>
      </c>
      <c r="X84" s="1" t="s">
        <v>64</v>
      </c>
      <c r="Y84" s="1" t="s">
        <v>605</v>
      </c>
      <c r="Z84" s="1" t="s">
        <v>51</v>
      </c>
      <c r="AA84" s="1" t="s">
        <v>74</v>
      </c>
      <c r="AB84" s="1" t="s">
        <v>229</v>
      </c>
      <c r="AC84" s="1" t="s">
        <v>308</v>
      </c>
      <c r="AE84" s="1" t="s">
        <v>54</v>
      </c>
      <c r="AF84" s="1" t="s">
        <v>77</v>
      </c>
      <c r="AH84" s="1" t="s">
        <v>78</v>
      </c>
      <c r="AI84" s="1" t="s">
        <v>79</v>
      </c>
      <c r="AL84" s="1" t="s">
        <v>58</v>
      </c>
      <c r="AM84" s="1" t="s">
        <v>606</v>
      </c>
      <c r="AN84" s="1" t="s">
        <v>607</v>
      </c>
      <c r="AO84" s="1" t="s">
        <v>608</v>
      </c>
    </row>
    <row r="85" spans="1:41" x14ac:dyDescent="0.3">
      <c r="A85" s="1" t="str">
        <f>HYPERLINK("https://hsdes.intel.com/resource/14013186439","14013186439")</f>
        <v>14013186439</v>
      </c>
      <c r="B85" s="1" t="s">
        <v>609</v>
      </c>
      <c r="C85" s="7" t="s">
        <v>2194</v>
      </c>
      <c r="F85" s="1" t="s">
        <v>63</v>
      </c>
      <c r="H85" s="1" t="s">
        <v>160</v>
      </c>
      <c r="I85" s="1" t="s">
        <v>39</v>
      </c>
      <c r="J85" s="1" t="s">
        <v>40</v>
      </c>
      <c r="K85" s="1" t="s">
        <v>65</v>
      </c>
      <c r="L85" s="1" t="s">
        <v>42</v>
      </c>
      <c r="M85" s="1" t="s">
        <v>161</v>
      </c>
      <c r="N85" s="1">
        <v>25</v>
      </c>
      <c r="O85" s="1">
        <v>15</v>
      </c>
      <c r="P85" s="1" t="s">
        <v>610</v>
      </c>
      <c r="Q85" s="1" t="s">
        <v>163</v>
      </c>
      <c r="R85" s="1" t="s">
        <v>611</v>
      </c>
      <c r="S85" s="1" t="s">
        <v>612</v>
      </c>
      <c r="T85" s="1" t="s">
        <v>613</v>
      </c>
      <c r="U85" s="1" t="s">
        <v>610</v>
      </c>
      <c r="V85" s="1" t="s">
        <v>48</v>
      </c>
      <c r="X85" s="1" t="s">
        <v>64</v>
      </c>
      <c r="Y85" s="1" t="s">
        <v>605</v>
      </c>
      <c r="Z85" s="1" t="s">
        <v>51</v>
      </c>
      <c r="AA85" s="1" t="s">
        <v>168</v>
      </c>
      <c r="AB85" s="1" t="s">
        <v>229</v>
      </c>
      <c r="AC85" s="1" t="s">
        <v>308</v>
      </c>
      <c r="AE85" s="1" t="s">
        <v>54</v>
      </c>
      <c r="AF85" s="1" t="s">
        <v>77</v>
      </c>
      <c r="AH85" s="1" t="s">
        <v>56</v>
      </c>
      <c r="AI85" s="1" t="s">
        <v>79</v>
      </c>
      <c r="AL85" s="1" t="s">
        <v>58</v>
      </c>
      <c r="AM85" s="1" t="s">
        <v>606</v>
      </c>
      <c r="AN85" s="1" t="s">
        <v>614</v>
      </c>
      <c r="AO85" s="1" t="s">
        <v>615</v>
      </c>
    </row>
    <row r="86" spans="1:41" x14ac:dyDescent="0.3">
      <c r="A86" s="1" t="str">
        <f>HYPERLINK("https://hsdes.intel.com/resource/14013187195","14013187195")</f>
        <v>14013187195</v>
      </c>
      <c r="B86" s="1" t="s">
        <v>1299</v>
      </c>
      <c r="C86" s="7" t="s">
        <v>2194</v>
      </c>
      <c r="D86" s="9"/>
      <c r="E86" s="1" t="s">
        <v>2196</v>
      </c>
      <c r="F86" s="1" t="s">
        <v>63</v>
      </c>
      <c r="H86" s="1" t="s">
        <v>233</v>
      </c>
      <c r="I86" s="1" t="s">
        <v>39</v>
      </c>
      <c r="J86" s="1" t="s">
        <v>40</v>
      </c>
      <c r="K86" s="1" t="s">
        <v>65</v>
      </c>
      <c r="L86" s="1" t="s">
        <v>42</v>
      </c>
      <c r="M86" s="1" t="s">
        <v>246</v>
      </c>
      <c r="N86" s="1">
        <v>5</v>
      </c>
      <c r="O86" s="1">
        <v>4</v>
      </c>
      <c r="P86" s="1" t="s">
        <v>1300</v>
      </c>
      <c r="Q86" s="1" t="s">
        <v>236</v>
      </c>
      <c r="R86" s="1" t="s">
        <v>1301</v>
      </c>
      <c r="S86" s="1" t="s">
        <v>288</v>
      </c>
      <c r="T86" s="1" t="s">
        <v>1302</v>
      </c>
      <c r="U86" s="1" t="s">
        <v>1300</v>
      </c>
      <c r="V86" s="1" t="s">
        <v>48</v>
      </c>
      <c r="W86" s="1" t="s">
        <v>49</v>
      </c>
      <c r="X86" s="1" t="s">
        <v>240</v>
      </c>
      <c r="Y86" s="1" t="s">
        <v>1303</v>
      </c>
      <c r="Z86" s="1" t="s">
        <v>51</v>
      </c>
      <c r="AA86" s="1" t="s">
        <v>74</v>
      </c>
      <c r="AB86" s="1" t="s">
        <v>155</v>
      </c>
      <c r="AC86" s="1" t="s">
        <v>117</v>
      </c>
      <c r="AE86" s="1" t="s">
        <v>54</v>
      </c>
      <c r="AF86" s="1" t="s">
        <v>77</v>
      </c>
      <c r="AH86" s="1" t="s">
        <v>78</v>
      </c>
      <c r="AI86" s="1" t="s">
        <v>79</v>
      </c>
      <c r="AL86" s="1" t="s">
        <v>58</v>
      </c>
      <c r="AM86" s="1" t="s">
        <v>80</v>
      </c>
      <c r="AN86" s="1" t="s">
        <v>1304</v>
      </c>
      <c r="AO86" s="1" t="s">
        <v>1305</v>
      </c>
    </row>
    <row r="87" spans="1:41" x14ac:dyDescent="0.3">
      <c r="A87" s="1" t="str">
        <f>HYPERLINK("https://hsdes.intel.com/resource/14013187575","14013187575")</f>
        <v>14013187575</v>
      </c>
      <c r="B87" s="1" t="s">
        <v>1747</v>
      </c>
      <c r="C87" s="7" t="s">
        <v>2194</v>
      </c>
      <c r="D87" s="9"/>
      <c r="E87" s="1" t="s">
        <v>2196</v>
      </c>
      <c r="F87" s="1" t="s">
        <v>37</v>
      </c>
      <c r="H87" s="1" t="s">
        <v>233</v>
      </c>
      <c r="I87" s="1" t="s">
        <v>39</v>
      </c>
      <c r="J87" s="1" t="s">
        <v>40</v>
      </c>
      <c r="K87" s="1" t="s">
        <v>65</v>
      </c>
      <c r="L87" s="1" t="s">
        <v>42</v>
      </c>
      <c r="M87" s="1" t="s">
        <v>265</v>
      </c>
      <c r="N87" s="1">
        <v>8</v>
      </c>
      <c r="O87" s="1">
        <v>6</v>
      </c>
      <c r="P87" s="1" t="s">
        <v>1748</v>
      </c>
      <c r="Q87" s="1" t="s">
        <v>236</v>
      </c>
      <c r="R87" s="1" t="s">
        <v>1749</v>
      </c>
      <c r="S87" s="1" t="s">
        <v>1750</v>
      </c>
      <c r="T87" s="1" t="s">
        <v>1751</v>
      </c>
      <c r="U87" s="1" t="s">
        <v>1748</v>
      </c>
      <c r="V87" s="1" t="s">
        <v>48</v>
      </c>
      <c r="W87" s="1" t="s">
        <v>49</v>
      </c>
      <c r="X87" s="1" t="s">
        <v>240</v>
      </c>
      <c r="Y87" s="1" t="s">
        <v>1310</v>
      </c>
      <c r="Z87" s="1" t="s">
        <v>51</v>
      </c>
      <c r="AA87" s="1" t="s">
        <v>168</v>
      </c>
      <c r="AB87" s="1" t="s">
        <v>228</v>
      </c>
      <c r="AC87" s="1" t="s">
        <v>229</v>
      </c>
      <c r="AE87" s="1" t="s">
        <v>54</v>
      </c>
      <c r="AF87" s="1" t="s">
        <v>55</v>
      </c>
      <c r="AH87" s="1" t="s">
        <v>78</v>
      </c>
      <c r="AI87" s="1" t="s">
        <v>79</v>
      </c>
      <c r="AL87" s="1" t="s">
        <v>58</v>
      </c>
      <c r="AM87" s="1" t="s">
        <v>80</v>
      </c>
      <c r="AN87" s="1" t="s">
        <v>1752</v>
      </c>
      <c r="AO87" s="1" t="s">
        <v>1753</v>
      </c>
    </row>
    <row r="88" spans="1:41" x14ac:dyDescent="0.3">
      <c r="A88" s="1" t="str">
        <f>HYPERLINK("https://hsdes.intel.com/resource/14013187197","14013187197")</f>
        <v>14013187197</v>
      </c>
      <c r="B88" s="1" t="s">
        <v>1306</v>
      </c>
      <c r="C88" s="7" t="s">
        <v>2194</v>
      </c>
      <c r="E88" s="1" t="s">
        <v>2196</v>
      </c>
      <c r="F88" s="1" t="s">
        <v>37</v>
      </c>
      <c r="H88" s="1" t="s">
        <v>233</v>
      </c>
      <c r="I88" s="1" t="s">
        <v>39</v>
      </c>
      <c r="J88" s="1" t="s">
        <v>40</v>
      </c>
      <c r="K88" s="1" t="s">
        <v>65</v>
      </c>
      <c r="L88" s="1" t="s">
        <v>42</v>
      </c>
      <c r="M88" s="1" t="s">
        <v>295</v>
      </c>
      <c r="N88" s="1">
        <v>15</v>
      </c>
      <c r="O88" s="1">
        <v>12</v>
      </c>
      <c r="P88" s="1" t="s">
        <v>1307</v>
      </c>
      <c r="Q88" s="1" t="s">
        <v>236</v>
      </c>
      <c r="R88" s="1" t="s">
        <v>1308</v>
      </c>
      <c r="S88" s="1" t="s">
        <v>298</v>
      </c>
      <c r="T88" s="1" t="s">
        <v>1309</v>
      </c>
      <c r="U88" s="1" t="s">
        <v>1307</v>
      </c>
      <c r="V88" s="1" t="s">
        <v>48</v>
      </c>
      <c r="W88" s="1" t="s">
        <v>49</v>
      </c>
      <c r="X88" s="1" t="s">
        <v>240</v>
      </c>
      <c r="Y88" s="1" t="s">
        <v>1310</v>
      </c>
      <c r="Z88" s="1" t="s">
        <v>51</v>
      </c>
      <c r="AA88" s="1" t="s">
        <v>168</v>
      </c>
      <c r="AB88" s="1" t="s">
        <v>155</v>
      </c>
      <c r="AC88" s="1" t="s">
        <v>125</v>
      </c>
      <c r="AE88" s="1" t="s">
        <v>54</v>
      </c>
      <c r="AF88" s="1" t="s">
        <v>55</v>
      </c>
      <c r="AH88" s="1" t="s">
        <v>78</v>
      </c>
      <c r="AI88" s="1" t="s">
        <v>79</v>
      </c>
      <c r="AL88" s="1" t="s">
        <v>58</v>
      </c>
      <c r="AM88" s="1" t="s">
        <v>80</v>
      </c>
      <c r="AN88" s="1" t="s">
        <v>1311</v>
      </c>
      <c r="AO88" s="1" t="s">
        <v>1312</v>
      </c>
    </row>
    <row r="89" spans="1:41" x14ac:dyDescent="0.3">
      <c r="A89" s="12" t="str">
        <f>HYPERLINK("https://hsdes.intel.com/resource/14013186563","14013186563")</f>
        <v>14013186563</v>
      </c>
      <c r="B89" s="1" t="s">
        <v>787</v>
      </c>
      <c r="C89" s="7" t="s">
        <v>2194</v>
      </c>
      <c r="F89" s="1" t="s">
        <v>63</v>
      </c>
      <c r="H89" s="1" t="s">
        <v>136</v>
      </c>
      <c r="I89" s="1" t="s">
        <v>39</v>
      </c>
      <c r="J89" s="1" t="s">
        <v>40</v>
      </c>
      <c r="K89" s="1" t="s">
        <v>65</v>
      </c>
      <c r="L89" s="1" t="s">
        <v>42</v>
      </c>
      <c r="M89" s="1" t="s">
        <v>137</v>
      </c>
      <c r="N89" s="1">
        <v>15</v>
      </c>
      <c r="O89" s="1">
        <v>5</v>
      </c>
      <c r="P89" s="1" t="s">
        <v>788</v>
      </c>
      <c r="Q89" s="1" t="s">
        <v>139</v>
      </c>
      <c r="R89" s="1" t="s">
        <v>789</v>
      </c>
      <c r="S89" s="1" t="s">
        <v>790</v>
      </c>
      <c r="T89" s="1" t="s">
        <v>791</v>
      </c>
      <c r="U89" s="1" t="s">
        <v>788</v>
      </c>
      <c r="V89" s="1" t="s">
        <v>72</v>
      </c>
      <c r="W89" s="1" t="s">
        <v>143</v>
      </c>
      <c r="X89" s="1" t="s">
        <v>144</v>
      </c>
      <c r="Y89" s="1" t="s">
        <v>792</v>
      </c>
      <c r="Z89" s="1" t="s">
        <v>51</v>
      </c>
      <c r="AA89" s="1" t="s">
        <v>74</v>
      </c>
      <c r="AB89" s="1" t="s">
        <v>155</v>
      </c>
      <c r="AC89" s="1" t="s">
        <v>117</v>
      </c>
      <c r="AE89" s="1" t="s">
        <v>54</v>
      </c>
      <c r="AF89" s="1" t="s">
        <v>77</v>
      </c>
      <c r="AH89" s="1" t="s">
        <v>78</v>
      </c>
      <c r="AI89" s="1" t="s">
        <v>79</v>
      </c>
      <c r="AL89" s="1" t="s">
        <v>58</v>
      </c>
      <c r="AM89" s="1" t="s">
        <v>80</v>
      </c>
      <c r="AN89" s="1" t="s">
        <v>793</v>
      </c>
      <c r="AO89" s="1" t="s">
        <v>794</v>
      </c>
    </row>
    <row r="90" spans="1:41" x14ac:dyDescent="0.3">
      <c r="A90" s="1" t="str">
        <f>HYPERLINK("https://hsdes.intel.com/resource/14013186034","14013186034")</f>
        <v>14013186034</v>
      </c>
      <c r="B90" s="1" t="s">
        <v>274</v>
      </c>
      <c r="C90" s="7" t="s">
        <v>2194</v>
      </c>
      <c r="E90" s="1" t="s">
        <v>2196</v>
      </c>
      <c r="F90" s="1" t="s">
        <v>63</v>
      </c>
      <c r="H90" s="1" t="s">
        <v>233</v>
      </c>
      <c r="I90" s="1" t="s">
        <v>39</v>
      </c>
      <c r="J90" s="1" t="s">
        <v>40</v>
      </c>
      <c r="K90" s="1" t="s">
        <v>65</v>
      </c>
      <c r="L90" s="1" t="s">
        <v>42</v>
      </c>
      <c r="M90" s="1" t="s">
        <v>246</v>
      </c>
      <c r="N90" s="1">
        <v>5</v>
      </c>
      <c r="O90" s="1">
        <v>5</v>
      </c>
      <c r="P90" s="1" t="s">
        <v>275</v>
      </c>
      <c r="Q90" s="1" t="s">
        <v>236</v>
      </c>
      <c r="R90" s="1" t="s">
        <v>276</v>
      </c>
      <c r="S90" s="1" t="s">
        <v>277</v>
      </c>
      <c r="T90" s="1" t="s">
        <v>278</v>
      </c>
      <c r="U90" s="1" t="s">
        <v>275</v>
      </c>
      <c r="V90" s="1" t="s">
        <v>48</v>
      </c>
      <c r="W90" s="1" t="s">
        <v>49</v>
      </c>
      <c r="X90" s="1" t="s">
        <v>240</v>
      </c>
      <c r="Y90" s="1" t="s">
        <v>279</v>
      </c>
      <c r="Z90" s="1" t="s">
        <v>51</v>
      </c>
      <c r="AA90" s="1" t="s">
        <v>74</v>
      </c>
      <c r="AB90" s="1" t="s">
        <v>280</v>
      </c>
      <c r="AC90" s="1" t="s">
        <v>76</v>
      </c>
      <c r="AE90" s="1" t="s">
        <v>54</v>
      </c>
      <c r="AF90" s="1" t="s">
        <v>77</v>
      </c>
      <c r="AH90" s="1" t="s">
        <v>78</v>
      </c>
      <c r="AI90" s="1" t="s">
        <v>79</v>
      </c>
      <c r="AL90" s="1" t="s">
        <v>58</v>
      </c>
      <c r="AM90" s="1" t="s">
        <v>80</v>
      </c>
      <c r="AN90" s="1" t="s">
        <v>281</v>
      </c>
      <c r="AO90" s="1" t="s">
        <v>282</v>
      </c>
    </row>
    <row r="91" spans="1:41" x14ac:dyDescent="0.3">
      <c r="A91" s="12" t="str">
        <f>HYPERLINK("https://hsdes.intel.com/resource/14013186710","14013186710")</f>
        <v>14013186710</v>
      </c>
      <c r="B91" s="1" t="s">
        <v>900</v>
      </c>
      <c r="C91" s="7" t="s">
        <v>2194</v>
      </c>
      <c r="E91" s="1" t="s">
        <v>2196</v>
      </c>
      <c r="F91" s="1" t="s">
        <v>63</v>
      </c>
      <c r="H91" s="1" t="s">
        <v>233</v>
      </c>
      <c r="I91" s="1" t="s">
        <v>39</v>
      </c>
      <c r="J91" s="1" t="s">
        <v>40</v>
      </c>
      <c r="K91" s="1" t="s">
        <v>65</v>
      </c>
      <c r="L91" s="1" t="s">
        <v>42</v>
      </c>
      <c r="M91" s="1" t="s">
        <v>246</v>
      </c>
      <c r="N91" s="1">
        <v>15</v>
      </c>
      <c r="O91" s="1">
        <v>10</v>
      </c>
      <c r="P91" s="1" t="s">
        <v>901</v>
      </c>
      <c r="Q91" s="1" t="s">
        <v>236</v>
      </c>
      <c r="R91" s="1" t="s">
        <v>902</v>
      </c>
      <c r="S91" s="1" t="s">
        <v>277</v>
      </c>
      <c r="T91" s="1" t="s">
        <v>903</v>
      </c>
      <c r="U91" s="1" t="s">
        <v>901</v>
      </c>
      <c r="V91" s="1" t="s">
        <v>48</v>
      </c>
      <c r="W91" s="1" t="s">
        <v>49</v>
      </c>
      <c r="X91" s="1" t="s">
        <v>240</v>
      </c>
      <c r="Y91" s="1" t="s">
        <v>747</v>
      </c>
      <c r="Z91" s="1" t="s">
        <v>51</v>
      </c>
      <c r="AA91" s="1" t="s">
        <v>168</v>
      </c>
      <c r="AB91" s="1" t="s">
        <v>280</v>
      </c>
      <c r="AC91" s="1" t="s">
        <v>76</v>
      </c>
      <c r="AE91" s="1" t="s">
        <v>54</v>
      </c>
      <c r="AF91" s="1" t="s">
        <v>77</v>
      </c>
      <c r="AH91" s="1" t="s">
        <v>78</v>
      </c>
      <c r="AI91" s="1" t="s">
        <v>79</v>
      </c>
      <c r="AL91" s="1" t="s">
        <v>271</v>
      </c>
      <c r="AM91" s="1" t="s">
        <v>80</v>
      </c>
      <c r="AN91" s="1" t="s">
        <v>904</v>
      </c>
      <c r="AO91" s="1" t="s">
        <v>905</v>
      </c>
    </row>
    <row r="92" spans="1:41" x14ac:dyDescent="0.3">
      <c r="A92" s="12" t="str">
        <f>HYPERLINK("https://hsdes.intel.com/resource/14013186711","14013186711")</f>
        <v>14013186711</v>
      </c>
      <c r="B92" s="1" t="s">
        <v>906</v>
      </c>
      <c r="C92" s="7" t="s">
        <v>2194</v>
      </c>
      <c r="E92" s="1" t="s">
        <v>2196</v>
      </c>
      <c r="F92" s="1" t="s">
        <v>37</v>
      </c>
      <c r="H92" s="1" t="s">
        <v>233</v>
      </c>
      <c r="I92" s="1" t="s">
        <v>39</v>
      </c>
      <c r="J92" s="1" t="s">
        <v>40</v>
      </c>
      <c r="K92" s="1" t="s">
        <v>65</v>
      </c>
      <c r="L92" s="1" t="s">
        <v>42</v>
      </c>
      <c r="M92" s="1" t="s">
        <v>246</v>
      </c>
      <c r="N92" s="1">
        <v>15</v>
      </c>
      <c r="O92" s="1">
        <v>12</v>
      </c>
      <c r="P92" s="1" t="s">
        <v>907</v>
      </c>
      <c r="Q92" s="1" t="s">
        <v>236</v>
      </c>
      <c r="R92" s="1" t="s">
        <v>908</v>
      </c>
      <c r="S92" s="1" t="s">
        <v>909</v>
      </c>
      <c r="T92" s="1" t="s">
        <v>910</v>
      </c>
      <c r="U92" s="1" t="s">
        <v>907</v>
      </c>
      <c r="V92" s="1" t="s">
        <v>48</v>
      </c>
      <c r="W92" s="1" t="s">
        <v>49</v>
      </c>
      <c r="X92" s="1" t="s">
        <v>240</v>
      </c>
      <c r="Y92" s="1" t="s">
        <v>747</v>
      </c>
      <c r="Z92" s="1" t="s">
        <v>51</v>
      </c>
      <c r="AA92" s="1" t="s">
        <v>168</v>
      </c>
      <c r="AB92" s="1" t="s">
        <v>280</v>
      </c>
      <c r="AC92" s="1" t="s">
        <v>107</v>
      </c>
      <c r="AE92" s="1" t="s">
        <v>54</v>
      </c>
      <c r="AF92" s="1" t="s">
        <v>55</v>
      </c>
      <c r="AH92" s="1" t="s">
        <v>78</v>
      </c>
      <c r="AI92" s="1" t="s">
        <v>79</v>
      </c>
      <c r="AL92" s="1" t="s">
        <v>271</v>
      </c>
      <c r="AM92" s="1" t="s">
        <v>80</v>
      </c>
      <c r="AN92" s="1" t="s">
        <v>911</v>
      </c>
      <c r="AO92" s="1" t="s">
        <v>912</v>
      </c>
    </row>
    <row r="93" spans="1:41" x14ac:dyDescent="0.3">
      <c r="A93" s="1" t="str">
        <f>HYPERLINK("https://hsdes.intel.com/resource/14013186712","14013186712")</f>
        <v>14013186712</v>
      </c>
      <c r="B93" s="1" t="s">
        <v>913</v>
      </c>
      <c r="C93" s="7" t="s">
        <v>2194</v>
      </c>
      <c r="E93" s="1" t="s">
        <v>2200</v>
      </c>
      <c r="F93" s="1" t="s">
        <v>63</v>
      </c>
      <c r="H93" s="1" t="s">
        <v>233</v>
      </c>
      <c r="I93" s="1" t="s">
        <v>39</v>
      </c>
      <c r="J93" s="1" t="s">
        <v>40</v>
      </c>
      <c r="K93" s="1" t="s">
        <v>65</v>
      </c>
      <c r="L93" s="1" t="s">
        <v>42</v>
      </c>
      <c r="M93" s="1" t="s">
        <v>265</v>
      </c>
      <c r="N93" s="1">
        <v>15</v>
      </c>
      <c r="O93" s="1">
        <v>10</v>
      </c>
      <c r="P93" s="1" t="s">
        <v>914</v>
      </c>
      <c r="Q93" s="1" t="s">
        <v>236</v>
      </c>
      <c r="R93" s="1" t="s">
        <v>915</v>
      </c>
      <c r="S93" s="1" t="s">
        <v>277</v>
      </c>
      <c r="T93" s="1" t="s">
        <v>910</v>
      </c>
      <c r="U93" s="1" t="s">
        <v>914</v>
      </c>
      <c r="V93" s="1" t="s">
        <v>48</v>
      </c>
      <c r="W93" s="1" t="s">
        <v>49</v>
      </c>
      <c r="X93" s="1" t="s">
        <v>240</v>
      </c>
      <c r="Y93" s="1" t="s">
        <v>747</v>
      </c>
      <c r="Z93" s="1" t="s">
        <v>51</v>
      </c>
      <c r="AA93" s="1" t="s">
        <v>168</v>
      </c>
      <c r="AB93" s="1" t="s">
        <v>260</v>
      </c>
      <c r="AC93" s="1" t="s">
        <v>261</v>
      </c>
      <c r="AE93" s="1" t="s">
        <v>54</v>
      </c>
      <c r="AF93" s="1" t="s">
        <v>77</v>
      </c>
      <c r="AH93" s="1" t="s">
        <v>78</v>
      </c>
      <c r="AI93" s="1" t="s">
        <v>79</v>
      </c>
      <c r="AL93" s="1" t="s">
        <v>271</v>
      </c>
      <c r="AM93" s="1" t="s">
        <v>80</v>
      </c>
      <c r="AN93" s="1" t="s">
        <v>913</v>
      </c>
      <c r="AO93" s="1" t="s">
        <v>916</v>
      </c>
    </row>
    <row r="94" spans="1:41" x14ac:dyDescent="0.3">
      <c r="A94" s="12" t="str">
        <f>HYPERLINK("https://hsdes.intel.com/resource/14013185878","14013185878")</f>
        <v>14013185878</v>
      </c>
      <c r="B94" s="1" t="s">
        <v>92</v>
      </c>
      <c r="C94" s="7" t="s">
        <v>2194</v>
      </c>
      <c r="F94" s="1" t="s">
        <v>63</v>
      </c>
      <c r="H94" s="1" t="s">
        <v>64</v>
      </c>
      <c r="I94" s="1" t="s">
        <v>39</v>
      </c>
      <c r="J94" s="1" t="s">
        <v>40</v>
      </c>
      <c r="K94" s="1" t="s">
        <v>65</v>
      </c>
      <c r="L94" s="1" t="s">
        <v>42</v>
      </c>
      <c r="M94" s="1" t="s">
        <v>84</v>
      </c>
      <c r="N94" s="1">
        <v>12</v>
      </c>
      <c r="O94" s="1">
        <v>5</v>
      </c>
      <c r="P94" s="1" t="s">
        <v>93</v>
      </c>
      <c r="Q94" s="1" t="s">
        <v>68</v>
      </c>
      <c r="R94" s="1" t="s">
        <v>94</v>
      </c>
      <c r="S94" s="1" t="s">
        <v>87</v>
      </c>
      <c r="T94" s="1" t="s">
        <v>95</v>
      </c>
      <c r="U94" s="1" t="s">
        <v>93</v>
      </c>
      <c r="V94" s="1" t="s">
        <v>72</v>
      </c>
      <c r="X94" s="1" t="s">
        <v>64</v>
      </c>
      <c r="Y94" s="1" t="s">
        <v>96</v>
      </c>
      <c r="Z94" s="1" t="s">
        <v>51</v>
      </c>
      <c r="AA94" s="1" t="s">
        <v>74</v>
      </c>
      <c r="AB94" s="1" t="s">
        <v>75</v>
      </c>
      <c r="AC94" s="1" t="s">
        <v>76</v>
      </c>
      <c r="AE94" s="1" t="s">
        <v>54</v>
      </c>
      <c r="AF94" s="1" t="s">
        <v>77</v>
      </c>
      <c r="AH94" s="1" t="s">
        <v>78</v>
      </c>
      <c r="AI94" s="1" t="s">
        <v>79</v>
      </c>
      <c r="AL94" s="1" t="s">
        <v>58</v>
      </c>
      <c r="AM94" s="1" t="s">
        <v>80</v>
      </c>
      <c r="AN94" s="1" t="s">
        <v>97</v>
      </c>
      <c r="AO94" s="1" t="s">
        <v>98</v>
      </c>
    </row>
    <row r="95" spans="1:41" x14ac:dyDescent="0.3">
      <c r="A95" s="12" t="str">
        <f>HYPERLINK("https://hsdes.intel.com/resource/14013185875","14013185875")</f>
        <v>14013185875</v>
      </c>
      <c r="B95" s="1" t="s">
        <v>83</v>
      </c>
      <c r="C95" s="7" t="s">
        <v>2194</v>
      </c>
      <c r="D95" s="9"/>
      <c r="F95" s="1" t="s">
        <v>63</v>
      </c>
      <c r="H95" s="1" t="s">
        <v>64</v>
      </c>
      <c r="I95" s="1" t="s">
        <v>39</v>
      </c>
      <c r="J95" s="1" t="s">
        <v>40</v>
      </c>
      <c r="K95" s="1" t="s">
        <v>65</v>
      </c>
      <c r="L95" s="1" t="s">
        <v>42</v>
      </c>
      <c r="M95" s="1" t="s">
        <v>84</v>
      </c>
      <c r="N95" s="1">
        <v>15</v>
      </c>
      <c r="O95" s="1">
        <v>8</v>
      </c>
      <c r="P95" s="1" t="s">
        <v>85</v>
      </c>
      <c r="Q95" s="1" t="s">
        <v>68</v>
      </c>
      <c r="R95" s="1" t="s">
        <v>86</v>
      </c>
      <c r="S95" s="1" t="s">
        <v>87</v>
      </c>
      <c r="T95" s="1" t="s">
        <v>88</v>
      </c>
      <c r="U95" s="1" t="s">
        <v>85</v>
      </c>
      <c r="V95" s="1" t="s">
        <v>72</v>
      </c>
      <c r="X95" s="1" t="s">
        <v>64</v>
      </c>
      <c r="Y95" s="1" t="s">
        <v>89</v>
      </c>
      <c r="Z95" s="1" t="s">
        <v>51</v>
      </c>
      <c r="AA95" s="1" t="s">
        <v>74</v>
      </c>
      <c r="AB95" s="1" t="s">
        <v>75</v>
      </c>
      <c r="AC95" s="1" t="s">
        <v>76</v>
      </c>
      <c r="AE95" s="1" t="s">
        <v>54</v>
      </c>
      <c r="AF95" s="1" t="s">
        <v>77</v>
      </c>
      <c r="AH95" s="1" t="s">
        <v>78</v>
      </c>
      <c r="AI95" s="1" t="s">
        <v>79</v>
      </c>
      <c r="AL95" s="1" t="s">
        <v>58</v>
      </c>
      <c r="AM95" s="1" t="s">
        <v>80</v>
      </c>
      <c r="AN95" s="1" t="s">
        <v>90</v>
      </c>
      <c r="AO95" s="1" t="s">
        <v>91</v>
      </c>
    </row>
    <row r="96" spans="1:41" x14ac:dyDescent="0.3">
      <c r="A96" s="1" t="str">
        <f>HYPERLINK("https://hsdes.intel.com/resource/14013187021","14013187021")</f>
        <v>14013187021</v>
      </c>
      <c r="B96" s="1" t="s">
        <v>1040</v>
      </c>
      <c r="C96" s="7" t="s">
        <v>2194</v>
      </c>
      <c r="D96" s="9"/>
      <c r="E96" s="1" t="s">
        <v>2195</v>
      </c>
      <c r="F96" s="1" t="s">
        <v>37</v>
      </c>
      <c r="H96" s="1" t="s">
        <v>38</v>
      </c>
      <c r="I96" s="1" t="s">
        <v>313</v>
      </c>
      <c r="J96" s="1" t="s">
        <v>40</v>
      </c>
      <c r="K96" s="1" t="s">
        <v>65</v>
      </c>
      <c r="L96" s="1" t="s">
        <v>42</v>
      </c>
      <c r="M96" s="1" t="s">
        <v>1026</v>
      </c>
      <c r="N96" s="1">
        <v>10</v>
      </c>
      <c r="O96" s="1">
        <v>8</v>
      </c>
      <c r="P96" s="1" t="s">
        <v>1041</v>
      </c>
      <c r="Q96" s="1" t="s">
        <v>1028</v>
      </c>
      <c r="R96" s="1" t="s">
        <v>1042</v>
      </c>
      <c r="S96" s="1" t="s">
        <v>1043</v>
      </c>
      <c r="T96" s="1" t="s">
        <v>1044</v>
      </c>
      <c r="U96" s="1" t="s">
        <v>1041</v>
      </c>
      <c r="V96" s="1" t="s">
        <v>48</v>
      </c>
      <c r="X96" s="1" t="s">
        <v>38</v>
      </c>
      <c r="Y96" s="1" t="s">
        <v>1045</v>
      </c>
      <c r="Z96" s="1" t="s">
        <v>51</v>
      </c>
      <c r="AA96" s="1" t="s">
        <v>74</v>
      </c>
      <c r="AB96" s="1" t="s">
        <v>1020</v>
      </c>
      <c r="AC96" s="1" t="s">
        <v>1021</v>
      </c>
      <c r="AE96" s="1" t="s">
        <v>54</v>
      </c>
      <c r="AF96" s="1" t="s">
        <v>55</v>
      </c>
      <c r="AH96" s="1" t="s">
        <v>78</v>
      </c>
      <c r="AI96" s="1" t="s">
        <v>79</v>
      </c>
      <c r="AL96" s="1" t="s">
        <v>58</v>
      </c>
      <c r="AM96" s="1" t="s">
        <v>1032</v>
      </c>
      <c r="AN96" s="1" t="s">
        <v>1046</v>
      </c>
      <c r="AO96" s="1" t="s">
        <v>1047</v>
      </c>
    </row>
    <row r="97" spans="1:41" x14ac:dyDescent="0.3">
      <c r="A97" s="1" t="str">
        <f>HYPERLINK("https://hsdes.intel.com/resource/14013186700","14013186700")</f>
        <v>14013186700</v>
      </c>
      <c r="B97" s="1" t="s">
        <v>883</v>
      </c>
      <c r="C97" s="7" t="s">
        <v>2194</v>
      </c>
      <c r="D97" s="9"/>
      <c r="E97" s="1" t="s">
        <v>2196</v>
      </c>
      <c r="F97" s="1" t="s">
        <v>37</v>
      </c>
      <c r="H97" s="1" t="s">
        <v>312</v>
      </c>
      <c r="I97" s="1" t="s">
        <v>39</v>
      </c>
      <c r="J97" s="1" t="s">
        <v>40</v>
      </c>
      <c r="K97" s="1" t="s">
        <v>65</v>
      </c>
      <c r="L97" s="1" t="s">
        <v>42</v>
      </c>
      <c r="M97" s="1" t="s">
        <v>246</v>
      </c>
      <c r="N97" s="1">
        <v>8</v>
      </c>
      <c r="O97" s="1">
        <v>5</v>
      </c>
      <c r="P97" s="1" t="s">
        <v>884</v>
      </c>
      <c r="Q97" s="1" t="s">
        <v>885</v>
      </c>
      <c r="R97" s="1" t="s">
        <v>886</v>
      </c>
      <c r="S97" s="1" t="s">
        <v>887</v>
      </c>
      <c r="T97" s="1" t="s">
        <v>888</v>
      </c>
      <c r="U97" s="1" t="s">
        <v>884</v>
      </c>
      <c r="V97" s="1" t="s">
        <v>48</v>
      </c>
      <c r="X97" s="1" t="s">
        <v>335</v>
      </c>
      <c r="Y97" s="1" t="s">
        <v>889</v>
      </c>
      <c r="Z97" s="1" t="s">
        <v>51</v>
      </c>
      <c r="AA97" s="1" t="s">
        <v>74</v>
      </c>
      <c r="AB97" s="1" t="s">
        <v>228</v>
      </c>
      <c r="AC97" s="1" t="s">
        <v>229</v>
      </c>
      <c r="AE97" s="1" t="s">
        <v>54</v>
      </c>
      <c r="AF97" s="1" t="s">
        <v>55</v>
      </c>
      <c r="AH97" s="1" t="s">
        <v>78</v>
      </c>
      <c r="AI97" s="1" t="s">
        <v>79</v>
      </c>
      <c r="AL97" s="1" t="s">
        <v>58</v>
      </c>
      <c r="AM97" s="1" t="s">
        <v>890</v>
      </c>
      <c r="AN97" s="1" t="s">
        <v>891</v>
      </c>
      <c r="AO97" s="1" t="s">
        <v>892</v>
      </c>
    </row>
    <row r="98" spans="1:41" x14ac:dyDescent="0.3">
      <c r="A98" s="12" t="str">
        <f>HYPERLINK("https://hsdes.intel.com/resource/14013185884","14013185884")</f>
        <v>14013185884</v>
      </c>
      <c r="B98" s="1" t="s">
        <v>110</v>
      </c>
      <c r="C98" s="7" t="s">
        <v>2194</v>
      </c>
      <c r="F98" s="1" t="s">
        <v>63</v>
      </c>
      <c r="H98" s="1" t="s">
        <v>64</v>
      </c>
      <c r="I98" s="1" t="s">
        <v>39</v>
      </c>
      <c r="J98" s="1" t="s">
        <v>40</v>
      </c>
      <c r="K98" s="1" t="s">
        <v>65</v>
      </c>
      <c r="L98" s="1" t="s">
        <v>42</v>
      </c>
      <c r="M98" s="1" t="s">
        <v>84</v>
      </c>
      <c r="N98" s="1">
        <v>10</v>
      </c>
      <c r="O98" s="1">
        <v>5</v>
      </c>
      <c r="P98" s="1" t="s">
        <v>111</v>
      </c>
      <c r="Q98" s="1" t="s">
        <v>68</v>
      </c>
      <c r="R98" s="1" t="s">
        <v>112</v>
      </c>
      <c r="S98" s="1" t="s">
        <v>113</v>
      </c>
      <c r="T98" s="1" t="s">
        <v>114</v>
      </c>
      <c r="U98" s="1" t="s">
        <v>111</v>
      </c>
      <c r="V98" s="1" t="s">
        <v>72</v>
      </c>
      <c r="X98" s="1" t="s">
        <v>64</v>
      </c>
      <c r="Y98" s="1" t="s">
        <v>115</v>
      </c>
      <c r="Z98" s="1" t="s">
        <v>51</v>
      </c>
      <c r="AA98" s="1" t="s">
        <v>74</v>
      </c>
      <c r="AB98" s="1" t="s">
        <v>116</v>
      </c>
      <c r="AC98" s="1" t="s">
        <v>117</v>
      </c>
      <c r="AE98" s="1" t="s">
        <v>54</v>
      </c>
      <c r="AF98" s="1" t="s">
        <v>77</v>
      </c>
      <c r="AH98" s="1" t="s">
        <v>78</v>
      </c>
      <c r="AI98" s="1" t="s">
        <v>79</v>
      </c>
      <c r="AL98" s="1" t="s">
        <v>58</v>
      </c>
      <c r="AM98" s="1" t="s">
        <v>80</v>
      </c>
      <c r="AN98" s="1" t="s">
        <v>118</v>
      </c>
      <c r="AO98" s="1" t="s">
        <v>119</v>
      </c>
    </row>
    <row r="99" spans="1:41" x14ac:dyDescent="0.3">
      <c r="A99" s="1" t="str">
        <f>HYPERLINK("https://hsdes.intel.com/resource/14013186603","14013186603")</f>
        <v>14013186603</v>
      </c>
      <c r="B99" s="1" t="s">
        <v>855</v>
      </c>
      <c r="C99" s="7" t="s">
        <v>2194</v>
      </c>
      <c r="E99" s="1" t="s">
        <v>2196</v>
      </c>
      <c r="F99" s="1" t="s">
        <v>63</v>
      </c>
      <c r="H99" s="1" t="s">
        <v>320</v>
      </c>
      <c r="I99" s="1" t="s">
        <v>39</v>
      </c>
      <c r="J99" s="1" t="s">
        <v>40</v>
      </c>
      <c r="K99" s="1" t="s">
        <v>65</v>
      </c>
      <c r="L99" s="1" t="s">
        <v>42</v>
      </c>
      <c r="M99" s="1" t="s">
        <v>336</v>
      </c>
      <c r="N99" s="1">
        <v>10</v>
      </c>
      <c r="O99" s="1">
        <v>8</v>
      </c>
      <c r="P99" s="1" t="s">
        <v>856</v>
      </c>
      <c r="Q99" s="1" t="s">
        <v>432</v>
      </c>
      <c r="R99" s="1" t="s">
        <v>857</v>
      </c>
      <c r="S99" s="1" t="s">
        <v>434</v>
      </c>
      <c r="T99" s="1" t="s">
        <v>858</v>
      </c>
      <c r="U99" s="1" t="s">
        <v>856</v>
      </c>
      <c r="V99" s="1" t="s">
        <v>72</v>
      </c>
      <c r="X99" s="1" t="s">
        <v>436</v>
      </c>
      <c r="Y99" s="1" t="s">
        <v>859</v>
      </c>
      <c r="Z99" s="1" t="s">
        <v>51</v>
      </c>
      <c r="AA99" s="1" t="s">
        <v>74</v>
      </c>
      <c r="AB99" s="1" t="s">
        <v>125</v>
      </c>
      <c r="AC99" s="1" t="s">
        <v>117</v>
      </c>
      <c r="AE99" s="1" t="s">
        <v>54</v>
      </c>
      <c r="AF99" s="1" t="s">
        <v>77</v>
      </c>
      <c r="AH99" s="1" t="s">
        <v>78</v>
      </c>
      <c r="AI99" s="1" t="s">
        <v>79</v>
      </c>
      <c r="AL99" s="1" t="s">
        <v>271</v>
      </c>
      <c r="AM99" s="1" t="s">
        <v>80</v>
      </c>
      <c r="AN99" s="1" t="s">
        <v>860</v>
      </c>
      <c r="AO99" s="1" t="s">
        <v>861</v>
      </c>
    </row>
    <row r="100" spans="1:41" x14ac:dyDescent="0.3">
      <c r="A100" s="1" t="str">
        <f>HYPERLINK("https://hsdes.intel.com/resource/14013185886","14013185886")</f>
        <v>14013185886</v>
      </c>
      <c r="B100" s="1" t="s">
        <v>120</v>
      </c>
      <c r="C100" s="7" t="s">
        <v>2194</v>
      </c>
      <c r="E100" s="1" t="s">
        <v>2195</v>
      </c>
      <c r="F100" s="1" t="s">
        <v>63</v>
      </c>
      <c r="H100" s="1" t="s">
        <v>64</v>
      </c>
      <c r="I100" s="1" t="s">
        <v>39</v>
      </c>
      <c r="J100" s="1" t="s">
        <v>40</v>
      </c>
      <c r="K100" s="1" t="s">
        <v>65</v>
      </c>
      <c r="L100" s="1" t="s">
        <v>42</v>
      </c>
      <c r="M100" s="1" t="s">
        <v>84</v>
      </c>
      <c r="N100" s="1">
        <v>5</v>
      </c>
      <c r="O100" s="1">
        <v>3</v>
      </c>
      <c r="P100" s="1" t="s">
        <v>121</v>
      </c>
      <c r="Q100" s="1" t="s">
        <v>68</v>
      </c>
      <c r="R100" s="1" t="s">
        <v>122</v>
      </c>
      <c r="S100" s="1" t="s">
        <v>113</v>
      </c>
      <c r="T100" s="1" t="s">
        <v>123</v>
      </c>
      <c r="U100" s="1" t="s">
        <v>121</v>
      </c>
      <c r="V100" s="1" t="s">
        <v>72</v>
      </c>
      <c r="X100" s="1" t="s">
        <v>64</v>
      </c>
      <c r="Y100" s="1" t="s">
        <v>124</v>
      </c>
      <c r="Z100" s="1" t="s">
        <v>51</v>
      </c>
      <c r="AA100" s="1" t="s">
        <v>74</v>
      </c>
      <c r="AB100" s="1" t="s">
        <v>125</v>
      </c>
      <c r="AC100" s="1" t="s">
        <v>117</v>
      </c>
      <c r="AE100" s="1" t="s">
        <v>54</v>
      </c>
      <c r="AF100" s="1" t="s">
        <v>77</v>
      </c>
      <c r="AH100" s="1" t="s">
        <v>78</v>
      </c>
      <c r="AI100" s="1" t="s">
        <v>79</v>
      </c>
      <c r="AL100" s="1" t="s">
        <v>58</v>
      </c>
      <c r="AM100" s="1" t="s">
        <v>80</v>
      </c>
      <c r="AN100" s="1" t="s">
        <v>126</v>
      </c>
      <c r="AO100" s="1" t="s">
        <v>127</v>
      </c>
    </row>
    <row r="101" spans="1:41" x14ac:dyDescent="0.3">
      <c r="A101" s="12" t="str">
        <f>HYPERLINK("https://hsdes.intel.com/resource/14013187517","14013187517")</f>
        <v>14013187517</v>
      </c>
      <c r="B101" s="1" t="s">
        <v>1684</v>
      </c>
      <c r="C101" s="7" t="s">
        <v>2194</v>
      </c>
      <c r="F101" s="1" t="s">
        <v>37</v>
      </c>
      <c r="H101" s="1" t="s">
        <v>312</v>
      </c>
      <c r="I101" s="1" t="s">
        <v>39</v>
      </c>
      <c r="J101" s="1" t="s">
        <v>40</v>
      </c>
      <c r="K101" s="1" t="s">
        <v>65</v>
      </c>
      <c r="L101" s="1" t="s">
        <v>42</v>
      </c>
      <c r="M101" s="1" t="s">
        <v>246</v>
      </c>
      <c r="N101" s="1">
        <v>8</v>
      </c>
      <c r="O101" s="1">
        <v>6</v>
      </c>
      <c r="P101" s="1" t="s">
        <v>1685</v>
      </c>
      <c r="Q101" s="1" t="s">
        <v>316</v>
      </c>
      <c r="R101" s="1" t="s">
        <v>1686</v>
      </c>
      <c r="S101" s="1" t="s">
        <v>152</v>
      </c>
      <c r="T101" s="1" t="s">
        <v>1687</v>
      </c>
      <c r="U101" s="1" t="s">
        <v>1685</v>
      </c>
      <c r="V101" s="1" t="s">
        <v>72</v>
      </c>
      <c r="X101" s="1" t="s">
        <v>320</v>
      </c>
      <c r="Y101" s="1" t="s">
        <v>1688</v>
      </c>
      <c r="Z101" s="1" t="s">
        <v>51</v>
      </c>
      <c r="AA101" s="1" t="s">
        <v>74</v>
      </c>
      <c r="AB101" s="1" t="s">
        <v>155</v>
      </c>
      <c r="AC101" s="1" t="s">
        <v>117</v>
      </c>
      <c r="AE101" s="1" t="s">
        <v>54</v>
      </c>
      <c r="AF101" s="1" t="s">
        <v>55</v>
      </c>
      <c r="AH101" s="1" t="s">
        <v>78</v>
      </c>
      <c r="AI101" s="1" t="s">
        <v>79</v>
      </c>
      <c r="AL101" s="1" t="s">
        <v>58</v>
      </c>
      <c r="AM101" s="1" t="s">
        <v>80</v>
      </c>
      <c r="AN101" s="1" t="s">
        <v>1129</v>
      </c>
      <c r="AO101" s="1" t="s">
        <v>1689</v>
      </c>
    </row>
    <row r="102" spans="1:41" x14ac:dyDescent="0.3">
      <c r="A102" s="12" t="str">
        <f>HYPERLINK("https://hsdes.intel.com/resource/14013186175","14013186175")</f>
        <v>14013186175</v>
      </c>
      <c r="B102" s="1" t="s">
        <v>345</v>
      </c>
      <c r="C102" s="7" t="s">
        <v>2194</v>
      </c>
      <c r="E102" s="1" t="s">
        <v>2196</v>
      </c>
      <c r="F102" s="1" t="s">
        <v>37</v>
      </c>
      <c r="H102" s="1" t="s">
        <v>335</v>
      </c>
      <c r="I102" s="1" t="s">
        <v>39</v>
      </c>
      <c r="J102" s="1" t="s">
        <v>40</v>
      </c>
      <c r="K102" s="1" t="s">
        <v>65</v>
      </c>
      <c r="L102" s="1" t="s">
        <v>42</v>
      </c>
      <c r="M102" s="1" t="s">
        <v>336</v>
      </c>
      <c r="N102" s="1">
        <v>60</v>
      </c>
      <c r="O102" s="1">
        <v>40</v>
      </c>
      <c r="P102" s="1" t="s">
        <v>346</v>
      </c>
      <c r="Q102" s="1" t="s">
        <v>338</v>
      </c>
      <c r="R102" s="1" t="s">
        <v>347</v>
      </c>
      <c r="S102" s="1" t="s">
        <v>348</v>
      </c>
      <c r="T102" s="1" t="s">
        <v>349</v>
      </c>
      <c r="U102" s="1" t="s">
        <v>346</v>
      </c>
      <c r="V102" s="1" t="s">
        <v>72</v>
      </c>
      <c r="X102" s="1" t="s">
        <v>335</v>
      </c>
      <c r="Y102" s="1" t="s">
        <v>350</v>
      </c>
      <c r="Z102" s="1" t="s">
        <v>51</v>
      </c>
      <c r="AA102" s="1" t="s">
        <v>74</v>
      </c>
      <c r="AB102" s="1" t="s">
        <v>228</v>
      </c>
      <c r="AC102" s="1" t="s">
        <v>229</v>
      </c>
      <c r="AE102" s="1" t="s">
        <v>54</v>
      </c>
      <c r="AF102" s="1" t="s">
        <v>55</v>
      </c>
      <c r="AH102" s="1" t="s">
        <v>351</v>
      </c>
      <c r="AI102" s="1" t="s">
        <v>79</v>
      </c>
      <c r="AL102" s="1" t="s">
        <v>58</v>
      </c>
      <c r="AM102" s="1" t="s">
        <v>80</v>
      </c>
      <c r="AN102" s="1" t="s">
        <v>352</v>
      </c>
      <c r="AO102" s="1" t="s">
        <v>353</v>
      </c>
    </row>
    <row r="103" spans="1:41" x14ac:dyDescent="0.3">
      <c r="A103" s="1" t="str">
        <f>HYPERLINK("https://hsdes.intel.com/resource/14013187864","14013187864")</f>
        <v>14013187864</v>
      </c>
      <c r="B103" s="1" t="s">
        <v>2064</v>
      </c>
      <c r="C103" s="7" t="s">
        <v>2194</v>
      </c>
      <c r="D103" s="11"/>
      <c r="E103" s="11" t="s">
        <v>2196</v>
      </c>
      <c r="F103" s="1" t="s">
        <v>37</v>
      </c>
      <c r="H103" s="1" t="s">
        <v>335</v>
      </c>
      <c r="I103" s="1" t="s">
        <v>39</v>
      </c>
      <c r="J103" s="1" t="s">
        <v>40</v>
      </c>
      <c r="K103" s="1" t="s">
        <v>65</v>
      </c>
      <c r="L103" s="1" t="s">
        <v>42</v>
      </c>
      <c r="M103" s="1" t="s">
        <v>336</v>
      </c>
      <c r="N103" s="1">
        <v>15</v>
      </c>
      <c r="O103" s="1">
        <v>15</v>
      </c>
      <c r="P103" s="1" t="s">
        <v>2065</v>
      </c>
      <c r="Q103" s="1" t="s">
        <v>338</v>
      </c>
      <c r="R103" s="1" t="s">
        <v>2066</v>
      </c>
      <c r="S103" s="1" t="s">
        <v>2054</v>
      </c>
      <c r="T103" s="1" t="s">
        <v>2055</v>
      </c>
      <c r="U103" s="1" t="s">
        <v>2065</v>
      </c>
      <c r="V103" s="1" t="s">
        <v>72</v>
      </c>
      <c r="X103" s="1" t="s">
        <v>335</v>
      </c>
      <c r="Y103" s="1" t="s">
        <v>2067</v>
      </c>
      <c r="Z103" s="1" t="s">
        <v>51</v>
      </c>
      <c r="AA103" s="1" t="s">
        <v>74</v>
      </c>
      <c r="AB103" s="1" t="s">
        <v>228</v>
      </c>
      <c r="AC103" s="1" t="s">
        <v>229</v>
      </c>
      <c r="AE103" s="1" t="s">
        <v>54</v>
      </c>
      <c r="AF103" s="1" t="s">
        <v>55</v>
      </c>
      <c r="AH103" s="1" t="s">
        <v>56</v>
      </c>
      <c r="AI103" s="1" t="s">
        <v>79</v>
      </c>
      <c r="AL103" s="1" t="s">
        <v>58</v>
      </c>
      <c r="AM103" s="1" t="s">
        <v>80</v>
      </c>
      <c r="AN103" s="1" t="s">
        <v>2068</v>
      </c>
      <c r="AO103" s="1" t="s">
        <v>2069</v>
      </c>
    </row>
    <row r="104" spans="1:41" x14ac:dyDescent="0.3">
      <c r="A104" s="1" t="str">
        <f>HYPERLINK("https://hsdes.intel.com/resource/14013187860","14013187860")</f>
        <v>14013187860</v>
      </c>
      <c r="B104" s="1" t="s">
        <v>2051</v>
      </c>
      <c r="C104" s="7" t="s">
        <v>2194</v>
      </c>
      <c r="D104" s="11"/>
      <c r="E104" s="11" t="s">
        <v>2196</v>
      </c>
      <c r="F104" s="1" t="s">
        <v>63</v>
      </c>
      <c r="H104" s="1" t="s">
        <v>335</v>
      </c>
      <c r="I104" s="1" t="s">
        <v>39</v>
      </c>
      <c r="J104" s="1" t="s">
        <v>40</v>
      </c>
      <c r="K104" s="1" t="s">
        <v>65</v>
      </c>
      <c r="L104" s="1" t="s">
        <v>42</v>
      </c>
      <c r="M104" s="1" t="s">
        <v>336</v>
      </c>
      <c r="N104" s="1">
        <v>15</v>
      </c>
      <c r="O104" s="1">
        <v>13</v>
      </c>
      <c r="P104" s="1" t="s">
        <v>2052</v>
      </c>
      <c r="Q104" s="1" t="s">
        <v>338</v>
      </c>
      <c r="R104" s="1" t="s">
        <v>2053</v>
      </c>
      <c r="S104" s="1" t="s">
        <v>2054</v>
      </c>
      <c r="T104" s="1" t="s">
        <v>2055</v>
      </c>
      <c r="U104" s="1" t="s">
        <v>2052</v>
      </c>
      <c r="V104" s="1" t="s">
        <v>72</v>
      </c>
      <c r="X104" s="1" t="s">
        <v>335</v>
      </c>
      <c r="Y104" s="1" t="s">
        <v>2056</v>
      </c>
      <c r="Z104" s="1" t="s">
        <v>51</v>
      </c>
      <c r="AA104" s="1" t="s">
        <v>74</v>
      </c>
      <c r="AB104" s="1" t="s">
        <v>228</v>
      </c>
      <c r="AC104" s="1" t="s">
        <v>308</v>
      </c>
      <c r="AE104" s="1" t="s">
        <v>54</v>
      </c>
      <c r="AF104" s="1" t="s">
        <v>77</v>
      </c>
      <c r="AH104" s="1" t="s">
        <v>78</v>
      </c>
      <c r="AI104" s="1" t="s">
        <v>79</v>
      </c>
      <c r="AL104" s="1" t="s">
        <v>58</v>
      </c>
      <c r="AM104" s="1" t="s">
        <v>80</v>
      </c>
      <c r="AN104" s="1" t="s">
        <v>2057</v>
      </c>
      <c r="AO104" s="1" t="s">
        <v>2058</v>
      </c>
    </row>
    <row r="105" spans="1:41" x14ac:dyDescent="0.3">
      <c r="A105" s="1" t="str">
        <f>HYPERLINK("https://hsdes.intel.com/resource/14013187804","14013187804")</f>
        <v>14013187804</v>
      </c>
      <c r="B105" s="1" t="s">
        <v>2003</v>
      </c>
      <c r="C105" s="4" t="s">
        <v>2199</v>
      </c>
      <c r="D105" s="8" t="s">
        <v>2181</v>
      </c>
      <c r="E105" s="8"/>
      <c r="F105" s="1" t="s">
        <v>37</v>
      </c>
      <c r="H105" s="1" t="s">
        <v>320</v>
      </c>
      <c r="I105" s="1" t="s">
        <v>39</v>
      </c>
      <c r="J105" s="1" t="s">
        <v>40</v>
      </c>
      <c r="K105" s="1" t="s">
        <v>65</v>
      </c>
      <c r="L105" s="1" t="s">
        <v>42</v>
      </c>
      <c r="M105" s="1" t="s">
        <v>246</v>
      </c>
      <c r="N105" s="1">
        <v>40</v>
      </c>
      <c r="O105" s="1">
        <v>30</v>
      </c>
      <c r="P105" s="1" t="s">
        <v>2004</v>
      </c>
      <c r="Q105" s="1" t="s">
        <v>511</v>
      </c>
      <c r="R105" s="1" t="s">
        <v>2005</v>
      </c>
      <c r="S105" s="1" t="s">
        <v>2006</v>
      </c>
      <c r="T105" s="1" t="s">
        <v>2007</v>
      </c>
      <c r="U105" s="1" t="s">
        <v>2004</v>
      </c>
      <c r="V105" s="1" t="s">
        <v>72</v>
      </c>
      <c r="X105" s="1" t="s">
        <v>320</v>
      </c>
      <c r="Y105" s="1" t="s">
        <v>2008</v>
      </c>
      <c r="Z105" s="1" t="s">
        <v>51</v>
      </c>
      <c r="AA105" s="1" t="s">
        <v>168</v>
      </c>
      <c r="AB105" s="1" t="s">
        <v>1317</v>
      </c>
      <c r="AC105" s="1" t="s">
        <v>261</v>
      </c>
      <c r="AE105" s="1" t="s">
        <v>54</v>
      </c>
      <c r="AF105" s="1" t="s">
        <v>55</v>
      </c>
      <c r="AH105" s="1" t="s">
        <v>351</v>
      </c>
      <c r="AI105" s="1" t="s">
        <v>79</v>
      </c>
      <c r="AL105" s="1" t="s">
        <v>58</v>
      </c>
      <c r="AM105" s="1" t="s">
        <v>80</v>
      </c>
      <c r="AN105" s="1" t="s">
        <v>2009</v>
      </c>
      <c r="AO105" s="1" t="s">
        <v>2010</v>
      </c>
    </row>
    <row r="106" spans="1:41" x14ac:dyDescent="0.3">
      <c r="A106" s="1" t="str">
        <f>HYPERLINK("https://hsdes.intel.com/resource/14013187753","14013187753")</f>
        <v>14013187753</v>
      </c>
      <c r="B106" s="1" t="s">
        <v>1931</v>
      </c>
      <c r="C106" s="4" t="s">
        <v>2199</v>
      </c>
      <c r="D106" s="8" t="s">
        <v>2181</v>
      </c>
      <c r="E106" s="8"/>
      <c r="F106" s="1" t="s">
        <v>37</v>
      </c>
      <c r="H106" s="1" t="s">
        <v>320</v>
      </c>
      <c r="I106" s="1" t="s">
        <v>39</v>
      </c>
      <c r="J106" s="1" t="s">
        <v>40</v>
      </c>
      <c r="K106" s="1" t="s">
        <v>65</v>
      </c>
      <c r="L106" s="1" t="s">
        <v>42</v>
      </c>
      <c r="M106" s="1" t="s">
        <v>336</v>
      </c>
      <c r="N106" s="1">
        <v>14</v>
      </c>
      <c r="O106" s="1">
        <v>10</v>
      </c>
      <c r="P106" s="1" t="s">
        <v>1932</v>
      </c>
      <c r="Q106" s="1" t="s">
        <v>511</v>
      </c>
      <c r="R106" s="1" t="s">
        <v>1933</v>
      </c>
      <c r="S106" s="1" t="s">
        <v>1934</v>
      </c>
      <c r="T106" s="1" t="s">
        <v>1935</v>
      </c>
      <c r="U106" s="1" t="s">
        <v>1932</v>
      </c>
      <c r="V106" s="1" t="s">
        <v>72</v>
      </c>
      <c r="X106" s="1" t="s">
        <v>320</v>
      </c>
      <c r="Y106" s="1" t="s">
        <v>1936</v>
      </c>
      <c r="Z106" s="1" t="s">
        <v>51</v>
      </c>
      <c r="AA106" s="1" t="s">
        <v>330</v>
      </c>
      <c r="AB106" s="1" t="s">
        <v>155</v>
      </c>
      <c r="AC106" s="1" t="s">
        <v>117</v>
      </c>
      <c r="AE106" s="1" t="s">
        <v>54</v>
      </c>
      <c r="AF106" s="1" t="s">
        <v>55</v>
      </c>
      <c r="AH106" s="1" t="s">
        <v>78</v>
      </c>
      <c r="AI106" s="1" t="s">
        <v>79</v>
      </c>
      <c r="AL106" s="1" t="s">
        <v>58</v>
      </c>
      <c r="AM106" s="1" t="s">
        <v>80</v>
      </c>
      <c r="AN106" s="1" t="s">
        <v>1937</v>
      </c>
      <c r="AO106" s="1" t="s">
        <v>1938</v>
      </c>
    </row>
    <row r="107" spans="1:41" x14ac:dyDescent="0.3">
      <c r="A107" s="1" t="str">
        <f>HYPERLINK("https://hsdes.intel.com/resource/14013186784","14013186784")</f>
        <v>14013186784</v>
      </c>
      <c r="B107" s="1" t="s">
        <v>966</v>
      </c>
      <c r="C107" s="4" t="s">
        <v>2199</v>
      </c>
      <c r="D107" s="8" t="s">
        <v>2181</v>
      </c>
      <c r="E107" s="8"/>
      <c r="F107" s="1" t="s">
        <v>37</v>
      </c>
      <c r="H107" s="1" t="s">
        <v>320</v>
      </c>
      <c r="I107" s="1" t="s">
        <v>39</v>
      </c>
      <c r="J107" s="1" t="s">
        <v>40</v>
      </c>
      <c r="K107" s="1" t="s">
        <v>65</v>
      </c>
      <c r="L107" s="1" t="s">
        <v>42</v>
      </c>
      <c r="M107" s="1" t="s">
        <v>336</v>
      </c>
      <c r="N107" s="1">
        <v>30</v>
      </c>
      <c r="O107" s="1">
        <v>25</v>
      </c>
      <c r="P107" s="1" t="s">
        <v>967</v>
      </c>
      <c r="Q107" s="1" t="s">
        <v>511</v>
      </c>
      <c r="R107" s="1" t="s">
        <v>968</v>
      </c>
      <c r="S107" s="1" t="s">
        <v>969</v>
      </c>
      <c r="T107" s="1" t="s">
        <v>970</v>
      </c>
      <c r="U107" s="1" t="s">
        <v>967</v>
      </c>
      <c r="V107" s="1" t="s">
        <v>72</v>
      </c>
      <c r="X107" s="1" t="s">
        <v>320</v>
      </c>
      <c r="Y107" s="1" t="s">
        <v>971</v>
      </c>
      <c r="Z107" s="1" t="s">
        <v>51</v>
      </c>
      <c r="AA107" s="1" t="s">
        <v>330</v>
      </c>
      <c r="AB107" s="1" t="s">
        <v>228</v>
      </c>
      <c r="AC107" s="1" t="s">
        <v>308</v>
      </c>
      <c r="AE107" s="1" t="s">
        <v>54</v>
      </c>
      <c r="AF107" s="1" t="s">
        <v>55</v>
      </c>
      <c r="AH107" s="1" t="s">
        <v>351</v>
      </c>
      <c r="AI107" s="1" t="s">
        <v>79</v>
      </c>
      <c r="AL107" s="1" t="s">
        <v>58</v>
      </c>
      <c r="AM107" s="1" t="s">
        <v>80</v>
      </c>
      <c r="AN107" s="1" t="s">
        <v>972</v>
      </c>
      <c r="AO107" s="1" t="s">
        <v>973</v>
      </c>
    </row>
    <row r="108" spans="1:41" x14ac:dyDescent="0.3">
      <c r="A108" s="12" t="str">
        <f>HYPERLINK("https://hsdes.intel.com/resource/14013186256","14013186256")</f>
        <v>14013186256</v>
      </c>
      <c r="B108" s="1" t="s">
        <v>422</v>
      </c>
      <c r="C108" s="7" t="s">
        <v>2194</v>
      </c>
      <c r="D108" s="9"/>
      <c r="E108" s="1" t="s">
        <v>2200</v>
      </c>
      <c r="F108" s="1" t="s">
        <v>63</v>
      </c>
      <c r="H108" s="1" t="s">
        <v>233</v>
      </c>
      <c r="I108" s="1" t="s">
        <v>39</v>
      </c>
      <c r="J108" s="1" t="s">
        <v>40</v>
      </c>
      <c r="K108" s="1" t="s">
        <v>65</v>
      </c>
      <c r="L108" s="1" t="s">
        <v>42</v>
      </c>
      <c r="M108" s="1" t="s">
        <v>423</v>
      </c>
      <c r="N108" s="1">
        <v>10</v>
      </c>
      <c r="O108" s="1">
        <v>5</v>
      </c>
      <c r="P108" s="1" t="s">
        <v>424</v>
      </c>
      <c r="Q108" s="1" t="s">
        <v>236</v>
      </c>
      <c r="R108" s="1" t="s">
        <v>425</v>
      </c>
      <c r="S108" s="1" t="s">
        <v>288</v>
      </c>
      <c r="T108" s="1" t="s">
        <v>426</v>
      </c>
      <c r="U108" s="1" t="s">
        <v>424</v>
      </c>
      <c r="V108" s="1" t="s">
        <v>48</v>
      </c>
      <c r="W108" s="1" t="s">
        <v>49</v>
      </c>
      <c r="X108" s="1" t="s">
        <v>240</v>
      </c>
      <c r="Y108" s="1" t="s">
        <v>427</v>
      </c>
      <c r="Z108" s="1" t="s">
        <v>51</v>
      </c>
      <c r="AA108" s="1" t="s">
        <v>74</v>
      </c>
      <c r="AB108" s="1" t="s">
        <v>228</v>
      </c>
      <c r="AC108" s="1" t="s">
        <v>308</v>
      </c>
      <c r="AE108" s="1" t="s">
        <v>54</v>
      </c>
      <c r="AF108" s="1" t="s">
        <v>77</v>
      </c>
      <c r="AH108" s="1" t="s">
        <v>78</v>
      </c>
      <c r="AI108" s="1" t="s">
        <v>79</v>
      </c>
      <c r="AL108" s="1" t="s">
        <v>58</v>
      </c>
      <c r="AM108" s="1" t="s">
        <v>80</v>
      </c>
      <c r="AN108" s="1" t="s">
        <v>428</v>
      </c>
      <c r="AO108" s="1" t="s">
        <v>429</v>
      </c>
    </row>
    <row r="109" spans="1:41" x14ac:dyDescent="0.3">
      <c r="A109" s="1" t="str">
        <f>HYPERLINK("https://hsdes.intel.com/resource/14013186598","14013186598")</f>
        <v>14013186598</v>
      </c>
      <c r="B109" s="1" t="s">
        <v>825</v>
      </c>
      <c r="C109" s="7" t="s">
        <v>2194</v>
      </c>
      <c r="D109" s="11"/>
      <c r="E109" s="11" t="s">
        <v>2195</v>
      </c>
      <c r="F109" s="1" t="s">
        <v>63</v>
      </c>
      <c r="H109" s="1" t="s">
        <v>136</v>
      </c>
      <c r="I109" s="1" t="s">
        <v>39</v>
      </c>
      <c r="J109" s="1" t="s">
        <v>40</v>
      </c>
      <c r="K109" s="1" t="s">
        <v>65</v>
      </c>
      <c r="L109" s="1" t="s">
        <v>42</v>
      </c>
      <c r="M109" s="1" t="s">
        <v>137</v>
      </c>
      <c r="N109" s="1">
        <v>5</v>
      </c>
      <c r="O109" s="1">
        <v>3</v>
      </c>
      <c r="P109" s="1" t="s">
        <v>826</v>
      </c>
      <c r="Q109" s="1" t="s">
        <v>139</v>
      </c>
      <c r="R109" s="1" t="s">
        <v>827</v>
      </c>
      <c r="S109" s="1" t="s">
        <v>504</v>
      </c>
      <c r="T109" s="1" t="s">
        <v>828</v>
      </c>
      <c r="U109" s="1" t="s">
        <v>826</v>
      </c>
      <c r="V109" s="1" t="s">
        <v>72</v>
      </c>
      <c r="W109" s="1" t="s">
        <v>143</v>
      </c>
      <c r="X109" s="1" t="s">
        <v>144</v>
      </c>
      <c r="Y109" s="1" t="s">
        <v>829</v>
      </c>
      <c r="Z109" s="1" t="s">
        <v>51</v>
      </c>
      <c r="AA109" s="1" t="s">
        <v>74</v>
      </c>
      <c r="AB109" s="1" t="s">
        <v>155</v>
      </c>
      <c r="AC109" s="1" t="s">
        <v>117</v>
      </c>
      <c r="AE109" s="1" t="s">
        <v>54</v>
      </c>
      <c r="AF109" s="1" t="s">
        <v>77</v>
      </c>
      <c r="AH109" s="1" t="s">
        <v>78</v>
      </c>
      <c r="AI109" s="1" t="s">
        <v>79</v>
      </c>
      <c r="AL109" s="1" t="s">
        <v>58</v>
      </c>
      <c r="AM109" s="1" t="s">
        <v>80</v>
      </c>
      <c r="AN109" s="1" t="s">
        <v>830</v>
      </c>
      <c r="AO109" s="1" t="s">
        <v>831</v>
      </c>
    </row>
    <row r="110" spans="1:41" x14ac:dyDescent="0.3">
      <c r="A110" s="1" t="str">
        <f>HYPERLINK("https://hsdes.intel.com/resource/14013186225","14013186225")</f>
        <v>14013186225</v>
      </c>
      <c r="B110" s="1" t="s">
        <v>376</v>
      </c>
      <c r="C110" s="7" t="s">
        <v>2194</v>
      </c>
      <c r="D110" s="13" t="s">
        <v>2189</v>
      </c>
      <c r="E110" s="15" t="s">
        <v>2200</v>
      </c>
      <c r="F110" s="1" t="s">
        <v>63</v>
      </c>
      <c r="H110" s="1" t="s">
        <v>335</v>
      </c>
      <c r="I110" s="1" t="s">
        <v>39</v>
      </c>
      <c r="J110" s="1" t="s">
        <v>40</v>
      </c>
      <c r="K110" s="1" t="s">
        <v>377</v>
      </c>
      <c r="L110" s="1" t="s">
        <v>42</v>
      </c>
      <c r="M110" s="1" t="s">
        <v>336</v>
      </c>
      <c r="N110" s="1">
        <v>10</v>
      </c>
      <c r="O110" s="1">
        <v>10</v>
      </c>
      <c r="P110" s="1" t="s">
        <v>378</v>
      </c>
      <c r="Q110" s="1" t="s">
        <v>338</v>
      </c>
      <c r="R110" s="1" t="s">
        <v>379</v>
      </c>
      <c r="S110" s="1" t="s">
        <v>380</v>
      </c>
      <c r="T110" s="1" t="s">
        <v>381</v>
      </c>
      <c r="U110" s="1" t="s">
        <v>378</v>
      </c>
      <c r="V110" s="1" t="s">
        <v>48</v>
      </c>
      <c r="X110" s="1" t="s">
        <v>335</v>
      </c>
      <c r="Y110" s="1" t="s">
        <v>382</v>
      </c>
      <c r="Z110" s="1" t="s">
        <v>51</v>
      </c>
      <c r="AA110" s="1" t="s">
        <v>74</v>
      </c>
      <c r="AB110" s="1" t="s">
        <v>228</v>
      </c>
      <c r="AC110" s="1" t="s">
        <v>308</v>
      </c>
      <c r="AE110" s="1" t="s">
        <v>54</v>
      </c>
      <c r="AF110" s="1" t="s">
        <v>77</v>
      </c>
      <c r="AH110" s="1" t="s">
        <v>78</v>
      </c>
      <c r="AI110" s="1" t="s">
        <v>79</v>
      </c>
      <c r="AL110" s="1" t="s">
        <v>58</v>
      </c>
      <c r="AM110" s="1" t="s">
        <v>80</v>
      </c>
      <c r="AN110" s="1" t="s">
        <v>383</v>
      </c>
      <c r="AO110" s="1" t="s">
        <v>384</v>
      </c>
    </row>
    <row r="111" spans="1:41" x14ac:dyDescent="0.3">
      <c r="A111" s="12" t="str">
        <f>HYPERLINK("https://hsdes.intel.com/resource/14013186136","14013186136")</f>
        <v>14013186136</v>
      </c>
      <c r="B111" s="1" t="s">
        <v>334</v>
      </c>
      <c r="C111" s="7" t="s">
        <v>2194</v>
      </c>
      <c r="D111" s="9"/>
      <c r="E111" s="1" t="s">
        <v>2196</v>
      </c>
      <c r="F111" s="1" t="s">
        <v>63</v>
      </c>
      <c r="H111" s="1" t="s">
        <v>335</v>
      </c>
      <c r="I111" s="1" t="s">
        <v>39</v>
      </c>
      <c r="J111" s="1" t="s">
        <v>40</v>
      </c>
      <c r="K111" s="1" t="s">
        <v>65</v>
      </c>
      <c r="L111" s="1" t="s">
        <v>42</v>
      </c>
      <c r="M111" s="1" t="s">
        <v>336</v>
      </c>
      <c r="N111" s="1">
        <v>40</v>
      </c>
      <c r="O111" s="1">
        <v>20</v>
      </c>
      <c r="P111" s="1" t="s">
        <v>337</v>
      </c>
      <c r="Q111" s="1" t="s">
        <v>338</v>
      </c>
      <c r="R111" s="1" t="s">
        <v>339</v>
      </c>
      <c r="S111" s="1" t="s">
        <v>340</v>
      </c>
      <c r="T111" s="1" t="s">
        <v>341</v>
      </c>
      <c r="U111" s="1" t="s">
        <v>337</v>
      </c>
      <c r="V111" s="1" t="s">
        <v>48</v>
      </c>
      <c r="X111" s="1" t="s">
        <v>335</v>
      </c>
      <c r="Y111" s="1" t="s">
        <v>342</v>
      </c>
      <c r="Z111" s="1" t="s">
        <v>51</v>
      </c>
      <c r="AA111" s="1" t="s">
        <v>168</v>
      </c>
      <c r="AB111" s="1" t="s">
        <v>155</v>
      </c>
      <c r="AC111" s="1" t="s">
        <v>117</v>
      </c>
      <c r="AE111" s="1" t="s">
        <v>54</v>
      </c>
      <c r="AF111" s="1" t="s">
        <v>77</v>
      </c>
      <c r="AH111" s="1" t="s">
        <v>56</v>
      </c>
      <c r="AI111" s="1" t="s">
        <v>79</v>
      </c>
      <c r="AL111" s="1" t="s">
        <v>58</v>
      </c>
      <c r="AM111" s="1" t="s">
        <v>80</v>
      </c>
      <c r="AN111" s="1" t="s">
        <v>343</v>
      </c>
      <c r="AO111" s="1" t="s">
        <v>344</v>
      </c>
    </row>
    <row r="112" spans="1:41" x14ac:dyDescent="0.3">
      <c r="A112" s="1" t="str">
        <f>HYPERLINK("https://hsdes.intel.com/resource/14013187167","14013187167")</f>
        <v>14013187167</v>
      </c>
      <c r="B112" s="1" t="s">
        <v>1242</v>
      </c>
      <c r="C112" s="7" t="s">
        <v>2194</v>
      </c>
      <c r="E112" s="1" t="s">
        <v>2196</v>
      </c>
      <c r="F112" s="1" t="s">
        <v>63</v>
      </c>
      <c r="H112" s="1" t="s">
        <v>335</v>
      </c>
      <c r="I112" s="1" t="s">
        <v>39</v>
      </c>
      <c r="J112" s="1" t="s">
        <v>40</v>
      </c>
      <c r="K112" s="1" t="s">
        <v>65</v>
      </c>
      <c r="L112" s="1" t="s">
        <v>42</v>
      </c>
      <c r="M112" s="1" t="s">
        <v>336</v>
      </c>
      <c r="N112" s="1">
        <v>8</v>
      </c>
      <c r="O112" s="1">
        <v>6</v>
      </c>
      <c r="P112" s="1" t="s">
        <v>1243</v>
      </c>
      <c r="Q112" s="1" t="s">
        <v>338</v>
      </c>
      <c r="R112" s="1" t="s">
        <v>1244</v>
      </c>
      <c r="S112" s="1" t="s">
        <v>340</v>
      </c>
      <c r="T112" s="1" t="s">
        <v>1245</v>
      </c>
      <c r="U112" s="1" t="s">
        <v>1243</v>
      </c>
      <c r="V112" s="1" t="s">
        <v>72</v>
      </c>
      <c r="X112" s="1" t="s">
        <v>335</v>
      </c>
      <c r="Y112" s="1" t="s">
        <v>1246</v>
      </c>
      <c r="Z112" s="1" t="s">
        <v>51</v>
      </c>
      <c r="AA112" s="1" t="s">
        <v>168</v>
      </c>
      <c r="AB112" s="1" t="s">
        <v>155</v>
      </c>
      <c r="AC112" s="1" t="s">
        <v>117</v>
      </c>
      <c r="AE112" s="1" t="s">
        <v>54</v>
      </c>
      <c r="AF112" s="1" t="s">
        <v>77</v>
      </c>
      <c r="AH112" s="1" t="s">
        <v>78</v>
      </c>
      <c r="AI112" s="1" t="s">
        <v>79</v>
      </c>
      <c r="AL112" s="1" t="s">
        <v>58</v>
      </c>
      <c r="AM112" s="1" t="s">
        <v>80</v>
      </c>
      <c r="AN112" s="1" t="s">
        <v>1247</v>
      </c>
      <c r="AO112" s="1" t="s">
        <v>1248</v>
      </c>
    </row>
    <row r="113" spans="1:41" x14ac:dyDescent="0.3">
      <c r="A113" s="12" t="str">
        <f>HYPERLINK("https://hsdes.intel.com/resource/14013187104","14013187104")</f>
        <v>14013187104</v>
      </c>
      <c r="B113" s="1" t="s">
        <v>1123</v>
      </c>
      <c r="C113" s="7" t="s">
        <v>2194</v>
      </c>
      <c r="D113" s="14"/>
      <c r="F113" s="1" t="s">
        <v>37</v>
      </c>
      <c r="H113" s="1" t="s">
        <v>312</v>
      </c>
      <c r="I113" s="1" t="s">
        <v>39</v>
      </c>
      <c r="J113" s="1" t="s">
        <v>40</v>
      </c>
      <c r="K113" s="1" t="s">
        <v>65</v>
      </c>
      <c r="L113" s="1" t="s">
        <v>42</v>
      </c>
      <c r="M113" s="1" t="s">
        <v>234</v>
      </c>
      <c r="N113" s="1">
        <v>4</v>
      </c>
      <c r="O113" s="1">
        <v>2</v>
      </c>
      <c r="P113" s="1" t="s">
        <v>1124</v>
      </c>
      <c r="Q113" s="1" t="s">
        <v>316</v>
      </c>
      <c r="R113" s="1" t="s">
        <v>1125</v>
      </c>
      <c r="S113" s="1" t="s">
        <v>1126</v>
      </c>
      <c r="T113" s="1" t="s">
        <v>1127</v>
      </c>
      <c r="U113" s="1" t="s">
        <v>1124</v>
      </c>
      <c r="V113" s="1" t="s">
        <v>72</v>
      </c>
      <c r="X113" s="1" t="s">
        <v>320</v>
      </c>
      <c r="Y113" s="1" t="s">
        <v>1128</v>
      </c>
      <c r="Z113" s="1" t="s">
        <v>51</v>
      </c>
      <c r="AA113" s="1" t="s">
        <v>168</v>
      </c>
      <c r="AB113" s="1" t="s">
        <v>228</v>
      </c>
      <c r="AC113" s="1" t="s">
        <v>308</v>
      </c>
      <c r="AE113" s="1" t="s">
        <v>54</v>
      </c>
      <c r="AF113" s="1" t="s">
        <v>55</v>
      </c>
      <c r="AH113" s="1" t="s">
        <v>78</v>
      </c>
      <c r="AI113" s="1" t="s">
        <v>79</v>
      </c>
      <c r="AL113" s="1" t="s">
        <v>58</v>
      </c>
      <c r="AM113" s="1" t="s">
        <v>80</v>
      </c>
      <c r="AN113" s="1" t="s">
        <v>1129</v>
      </c>
      <c r="AO113" s="1" t="s">
        <v>1130</v>
      </c>
    </row>
    <row r="114" spans="1:41" x14ac:dyDescent="0.3">
      <c r="A114" s="12" t="str">
        <f>HYPERLINK("https://hsdes.intel.com/resource/14013187105","14013187105")</f>
        <v>14013187105</v>
      </c>
      <c r="B114" s="1" t="s">
        <v>1131</v>
      </c>
      <c r="C114" s="7" t="s">
        <v>2194</v>
      </c>
      <c r="D114" s="9"/>
      <c r="F114" s="1" t="s">
        <v>37</v>
      </c>
      <c r="H114" s="1" t="s">
        <v>312</v>
      </c>
      <c r="I114" s="1" t="s">
        <v>39</v>
      </c>
      <c r="J114" s="1" t="s">
        <v>40</v>
      </c>
      <c r="K114" s="1" t="s">
        <v>65</v>
      </c>
      <c r="L114" s="1" t="s">
        <v>42</v>
      </c>
      <c r="M114" s="1" t="s">
        <v>234</v>
      </c>
      <c r="N114" s="1">
        <v>15</v>
      </c>
      <c r="O114" s="1">
        <v>12</v>
      </c>
      <c r="P114" s="1" t="s">
        <v>1132</v>
      </c>
      <c r="Q114" s="1" t="s">
        <v>316</v>
      </c>
      <c r="R114" s="1" t="s">
        <v>1133</v>
      </c>
      <c r="S114" s="1" t="s">
        <v>529</v>
      </c>
      <c r="T114" s="1" t="s">
        <v>1134</v>
      </c>
      <c r="U114" s="1" t="s">
        <v>1132</v>
      </c>
      <c r="V114" s="1" t="s">
        <v>72</v>
      </c>
      <c r="X114" s="1" t="s">
        <v>320</v>
      </c>
      <c r="Y114" s="1" t="s">
        <v>1135</v>
      </c>
      <c r="Z114" s="1" t="s">
        <v>51</v>
      </c>
      <c r="AA114" s="1" t="s">
        <v>168</v>
      </c>
      <c r="AB114" s="1" t="s">
        <v>228</v>
      </c>
      <c r="AC114" s="1" t="s">
        <v>229</v>
      </c>
      <c r="AE114" s="1" t="s">
        <v>54</v>
      </c>
      <c r="AF114" s="1" t="s">
        <v>55</v>
      </c>
      <c r="AH114" s="1" t="s">
        <v>78</v>
      </c>
      <c r="AI114" s="1" t="s">
        <v>79</v>
      </c>
      <c r="AL114" s="1" t="s">
        <v>58</v>
      </c>
      <c r="AM114" s="1" t="s">
        <v>80</v>
      </c>
      <c r="AN114" s="1" t="s">
        <v>1129</v>
      </c>
      <c r="AO114" s="1" t="s">
        <v>1136</v>
      </c>
    </row>
    <row r="115" spans="1:41" x14ac:dyDescent="0.3">
      <c r="A115" s="1" t="str">
        <f>HYPERLINK("https://hsdes.intel.com/resource/14013186089","14013186089")</f>
        <v>14013186089</v>
      </c>
      <c r="B115" s="1" t="s">
        <v>311</v>
      </c>
      <c r="C115" s="7" t="s">
        <v>2194</v>
      </c>
      <c r="E115" s="1" t="s">
        <v>2195</v>
      </c>
      <c r="F115" s="1" t="s">
        <v>63</v>
      </c>
      <c r="H115" s="1" t="s">
        <v>312</v>
      </c>
      <c r="I115" s="1" t="s">
        <v>313</v>
      </c>
      <c r="J115" s="1" t="s">
        <v>40</v>
      </c>
      <c r="K115" s="1" t="s">
        <v>65</v>
      </c>
      <c r="L115" s="1" t="s">
        <v>42</v>
      </c>
      <c r="M115" s="1" t="s">
        <v>314</v>
      </c>
      <c r="N115" s="1">
        <v>5</v>
      </c>
      <c r="O115" s="1">
        <v>5</v>
      </c>
      <c r="P115" s="1" t="s">
        <v>315</v>
      </c>
      <c r="Q115" s="1" t="s">
        <v>316</v>
      </c>
      <c r="R115" s="1" t="s">
        <v>317</v>
      </c>
      <c r="S115" s="1" t="s">
        <v>318</v>
      </c>
      <c r="T115" s="1" t="s">
        <v>319</v>
      </c>
      <c r="U115" s="1" t="s">
        <v>315</v>
      </c>
      <c r="V115" s="1" t="s">
        <v>72</v>
      </c>
      <c r="X115" s="1" t="s">
        <v>320</v>
      </c>
      <c r="Y115" s="1" t="s">
        <v>321</v>
      </c>
      <c r="Z115" s="1" t="s">
        <v>51</v>
      </c>
      <c r="AA115" s="1" t="s">
        <v>168</v>
      </c>
      <c r="AB115" s="1" t="s">
        <v>322</v>
      </c>
      <c r="AC115" s="1" t="s">
        <v>117</v>
      </c>
      <c r="AE115" s="1" t="s">
        <v>54</v>
      </c>
      <c r="AF115" s="1" t="s">
        <v>77</v>
      </c>
      <c r="AH115" s="1" t="s">
        <v>78</v>
      </c>
      <c r="AI115" s="1" t="s">
        <v>79</v>
      </c>
      <c r="AL115" s="1" t="s">
        <v>58</v>
      </c>
      <c r="AM115" s="1" t="s">
        <v>80</v>
      </c>
      <c r="AN115" s="1" t="s">
        <v>323</v>
      </c>
      <c r="AO115" s="1" t="s">
        <v>324</v>
      </c>
    </row>
    <row r="116" spans="1:41" x14ac:dyDescent="0.3">
      <c r="A116" s="12" t="str">
        <f>HYPERLINK("https://hsdes.intel.com/resource/14013187068","14013187068")</f>
        <v>14013187068</v>
      </c>
      <c r="B116" s="1" t="s">
        <v>1102</v>
      </c>
      <c r="C116" s="7" t="s">
        <v>2194</v>
      </c>
      <c r="E116" s="1" t="s">
        <v>2195</v>
      </c>
      <c r="F116" s="1" t="s">
        <v>63</v>
      </c>
      <c r="H116" s="1" t="s">
        <v>136</v>
      </c>
      <c r="I116" s="1" t="s">
        <v>39</v>
      </c>
      <c r="J116" s="1" t="s">
        <v>40</v>
      </c>
      <c r="K116" s="1" t="s">
        <v>65</v>
      </c>
      <c r="L116" s="1" t="s">
        <v>42</v>
      </c>
      <c r="M116" s="1" t="s">
        <v>137</v>
      </c>
      <c r="N116" s="1">
        <v>30</v>
      </c>
      <c r="O116" s="1">
        <v>10</v>
      </c>
      <c r="P116" s="1" t="s">
        <v>1103</v>
      </c>
      <c r="Q116" s="1" t="s">
        <v>139</v>
      </c>
      <c r="R116" s="1" t="s">
        <v>1104</v>
      </c>
      <c r="S116" s="1" t="s">
        <v>529</v>
      </c>
      <c r="T116" s="1" t="s">
        <v>1105</v>
      </c>
      <c r="U116" s="1" t="s">
        <v>1103</v>
      </c>
      <c r="V116" s="1" t="s">
        <v>72</v>
      </c>
      <c r="W116" s="1" t="s">
        <v>143</v>
      </c>
      <c r="X116" s="1" t="s">
        <v>144</v>
      </c>
      <c r="Y116" s="1" t="s">
        <v>1106</v>
      </c>
      <c r="Z116" s="1" t="s">
        <v>51</v>
      </c>
      <c r="AA116" s="1" t="s">
        <v>168</v>
      </c>
      <c r="AB116" s="1" t="s">
        <v>228</v>
      </c>
      <c r="AC116" s="1" t="s">
        <v>308</v>
      </c>
      <c r="AE116" s="1" t="s">
        <v>54</v>
      </c>
      <c r="AF116" s="1" t="s">
        <v>77</v>
      </c>
      <c r="AH116" s="1" t="s">
        <v>78</v>
      </c>
      <c r="AI116" s="1" t="s">
        <v>79</v>
      </c>
      <c r="AL116" s="1" t="s">
        <v>58</v>
      </c>
      <c r="AM116" s="1" t="s">
        <v>80</v>
      </c>
      <c r="AN116" s="1" t="s">
        <v>1107</v>
      </c>
      <c r="AO116" s="1" t="s">
        <v>1108</v>
      </c>
    </row>
    <row r="117" spans="1:41" x14ac:dyDescent="0.3">
      <c r="A117" s="1" t="str">
        <f>HYPERLINK("https://hsdes.intel.com/resource/14013186815","14013186815")</f>
        <v>14013186815</v>
      </c>
      <c r="B117" s="1" t="s">
        <v>990</v>
      </c>
      <c r="C117" s="7" t="s">
        <v>2194</v>
      </c>
      <c r="D117" s="11"/>
      <c r="E117" s="11" t="s">
        <v>2200</v>
      </c>
      <c r="F117" s="1" t="s">
        <v>37</v>
      </c>
      <c r="H117" s="1" t="s">
        <v>136</v>
      </c>
      <c r="I117" s="1" t="s">
        <v>39</v>
      </c>
      <c r="J117" s="1" t="s">
        <v>40</v>
      </c>
      <c r="K117" s="1" t="s">
        <v>65</v>
      </c>
      <c r="L117" s="1" t="s">
        <v>42</v>
      </c>
      <c r="M117" s="1" t="s">
        <v>137</v>
      </c>
      <c r="N117" s="1">
        <v>15</v>
      </c>
      <c r="O117" s="1">
        <v>5</v>
      </c>
      <c r="P117" s="1" t="s">
        <v>991</v>
      </c>
      <c r="Q117" s="1" t="s">
        <v>139</v>
      </c>
      <c r="R117" s="1" t="s">
        <v>992</v>
      </c>
      <c r="S117" s="1" t="s">
        <v>993</v>
      </c>
      <c r="T117" s="1" t="s">
        <v>994</v>
      </c>
      <c r="U117" s="1" t="s">
        <v>991</v>
      </c>
      <c r="V117" s="1" t="s">
        <v>72</v>
      </c>
      <c r="W117" s="1" t="s">
        <v>143</v>
      </c>
      <c r="X117" s="1" t="s">
        <v>144</v>
      </c>
      <c r="Y117" s="1" t="s">
        <v>995</v>
      </c>
      <c r="Z117" s="1" t="s">
        <v>51</v>
      </c>
      <c r="AA117" s="1" t="s">
        <v>168</v>
      </c>
      <c r="AB117" s="1" t="s">
        <v>155</v>
      </c>
      <c r="AC117" s="1" t="s">
        <v>125</v>
      </c>
      <c r="AE117" s="1" t="s">
        <v>54</v>
      </c>
      <c r="AF117" s="1" t="s">
        <v>55</v>
      </c>
      <c r="AH117" s="1" t="s">
        <v>78</v>
      </c>
      <c r="AI117" s="1" t="s">
        <v>79</v>
      </c>
      <c r="AL117" s="1" t="s">
        <v>58</v>
      </c>
      <c r="AM117" s="1" t="s">
        <v>80</v>
      </c>
      <c r="AN117" s="1" t="s">
        <v>996</v>
      </c>
      <c r="AO117" s="1" t="s">
        <v>997</v>
      </c>
    </row>
    <row r="118" spans="1:41" x14ac:dyDescent="0.3">
      <c r="A118" s="12" t="str">
        <f>HYPERLINK("https://hsdes.intel.com/resource/14013187112","14013187112")</f>
        <v>14013187112</v>
      </c>
      <c r="B118" s="1" t="s">
        <v>1159</v>
      </c>
      <c r="C118" s="7" t="s">
        <v>2194</v>
      </c>
      <c r="D118" s="11"/>
      <c r="E118" s="11" t="s">
        <v>2196</v>
      </c>
      <c r="F118" s="1" t="s">
        <v>63</v>
      </c>
      <c r="H118" s="1" t="s">
        <v>233</v>
      </c>
      <c r="I118" s="1" t="s">
        <v>39</v>
      </c>
      <c r="J118" s="1" t="s">
        <v>40</v>
      </c>
      <c r="K118" s="1" t="s">
        <v>65</v>
      </c>
      <c r="L118" s="1" t="s">
        <v>42</v>
      </c>
      <c r="M118" s="1" t="s">
        <v>246</v>
      </c>
      <c r="N118" s="1">
        <v>15</v>
      </c>
      <c r="O118" s="1">
        <v>10</v>
      </c>
      <c r="P118" s="1" t="s">
        <v>1160</v>
      </c>
      <c r="Q118" s="1" t="s">
        <v>236</v>
      </c>
      <c r="R118" s="1" t="s">
        <v>1161</v>
      </c>
      <c r="S118" s="1" t="s">
        <v>249</v>
      </c>
      <c r="T118" s="1" t="s">
        <v>1162</v>
      </c>
      <c r="U118" s="1" t="s">
        <v>1160</v>
      </c>
      <c r="V118" s="1" t="s">
        <v>48</v>
      </c>
      <c r="W118" s="1" t="s">
        <v>49</v>
      </c>
      <c r="X118" s="1" t="s">
        <v>240</v>
      </c>
      <c r="Y118" s="1" t="s">
        <v>1163</v>
      </c>
      <c r="Z118" s="1" t="s">
        <v>51</v>
      </c>
      <c r="AA118" s="1" t="s">
        <v>74</v>
      </c>
      <c r="AB118" s="1" t="s">
        <v>106</v>
      </c>
      <c r="AC118" s="1" t="s">
        <v>76</v>
      </c>
      <c r="AE118" s="1" t="s">
        <v>54</v>
      </c>
      <c r="AF118" s="1" t="s">
        <v>77</v>
      </c>
      <c r="AH118" s="1" t="s">
        <v>78</v>
      </c>
      <c r="AI118" s="1" t="s">
        <v>79</v>
      </c>
      <c r="AL118" s="1" t="s">
        <v>271</v>
      </c>
      <c r="AM118" s="1" t="s">
        <v>748</v>
      </c>
      <c r="AN118" s="1" t="s">
        <v>1157</v>
      </c>
      <c r="AO118" s="1" t="s">
        <v>1164</v>
      </c>
    </row>
    <row r="119" spans="1:41" x14ac:dyDescent="0.3">
      <c r="A119" s="1" t="str">
        <f>HYPERLINK("https://hsdes.intel.com/resource/14013186853","14013186853")</f>
        <v>14013186853</v>
      </c>
      <c r="B119" s="1" t="s">
        <v>1006</v>
      </c>
      <c r="C119" s="7" t="s">
        <v>2194</v>
      </c>
      <c r="E119" s="1" t="s">
        <v>2195</v>
      </c>
      <c r="F119" s="1" t="s">
        <v>37</v>
      </c>
      <c r="H119" s="1" t="s">
        <v>320</v>
      </c>
      <c r="I119" s="1" t="s">
        <v>39</v>
      </c>
      <c r="J119" s="1" t="s">
        <v>40</v>
      </c>
      <c r="K119" s="1" t="s">
        <v>65</v>
      </c>
      <c r="L119" s="1" t="s">
        <v>42</v>
      </c>
      <c r="M119" s="1" t="s">
        <v>336</v>
      </c>
      <c r="N119" s="1">
        <v>20</v>
      </c>
      <c r="O119" s="1">
        <v>10</v>
      </c>
      <c r="P119" s="1" t="s">
        <v>1007</v>
      </c>
      <c r="Q119" s="1" t="s">
        <v>432</v>
      </c>
      <c r="R119" s="1" t="s">
        <v>1008</v>
      </c>
      <c r="S119" s="1" t="s">
        <v>434</v>
      </c>
      <c r="T119" s="1" t="s">
        <v>1009</v>
      </c>
      <c r="U119" s="1" t="s">
        <v>1007</v>
      </c>
      <c r="V119" s="1" t="s">
        <v>72</v>
      </c>
      <c r="X119" s="1" t="s">
        <v>436</v>
      </c>
      <c r="Y119" s="1" t="s">
        <v>1010</v>
      </c>
      <c r="Z119" s="1" t="s">
        <v>51</v>
      </c>
      <c r="AA119" s="1" t="s">
        <v>330</v>
      </c>
      <c r="AB119" s="1" t="s">
        <v>155</v>
      </c>
      <c r="AC119" s="1" t="s">
        <v>125</v>
      </c>
      <c r="AE119" s="1" t="s">
        <v>54</v>
      </c>
      <c r="AF119" s="1" t="s">
        <v>55</v>
      </c>
      <c r="AH119" s="1" t="s">
        <v>78</v>
      </c>
      <c r="AI119" s="1" t="s">
        <v>79</v>
      </c>
      <c r="AL119" s="1" t="s">
        <v>58</v>
      </c>
      <c r="AM119" s="1" t="s">
        <v>80</v>
      </c>
      <c r="AN119" s="1" t="s">
        <v>1011</v>
      </c>
      <c r="AO119" s="1" t="s">
        <v>1012</v>
      </c>
    </row>
    <row r="120" spans="1:41" x14ac:dyDescent="0.3">
      <c r="A120" s="12" t="str">
        <f>HYPERLINK("https://hsdes.intel.com/resource/14013186499","14013186499")</f>
        <v>14013186499</v>
      </c>
      <c r="B120" s="1" t="s">
        <v>751</v>
      </c>
      <c r="C120" s="7" t="s">
        <v>2194</v>
      </c>
      <c r="D120" s="11"/>
      <c r="E120" s="11" t="s">
        <v>2196</v>
      </c>
      <c r="F120" s="1" t="s">
        <v>63</v>
      </c>
      <c r="H120" s="1" t="s">
        <v>233</v>
      </c>
      <c r="I120" s="1" t="s">
        <v>39</v>
      </c>
      <c r="J120" s="1" t="s">
        <v>40</v>
      </c>
      <c r="K120" s="1" t="s">
        <v>65</v>
      </c>
      <c r="L120" s="1" t="s">
        <v>42</v>
      </c>
      <c r="M120" s="1" t="s">
        <v>246</v>
      </c>
      <c r="N120" s="1">
        <v>15</v>
      </c>
      <c r="O120" s="1">
        <v>10</v>
      </c>
      <c r="P120" s="1" t="s">
        <v>752</v>
      </c>
      <c r="Q120" s="1" t="s">
        <v>236</v>
      </c>
      <c r="R120" s="1" t="s">
        <v>753</v>
      </c>
      <c r="S120" s="1" t="s">
        <v>277</v>
      </c>
      <c r="T120" s="1" t="s">
        <v>754</v>
      </c>
      <c r="U120" s="1" t="s">
        <v>752</v>
      </c>
      <c r="V120" s="1" t="s">
        <v>48</v>
      </c>
      <c r="W120" s="1" t="s">
        <v>49</v>
      </c>
      <c r="X120" s="1" t="s">
        <v>240</v>
      </c>
      <c r="Y120" s="1" t="s">
        <v>747</v>
      </c>
      <c r="Z120" s="1" t="s">
        <v>51</v>
      </c>
      <c r="AA120" s="1" t="s">
        <v>168</v>
      </c>
      <c r="AB120" s="1" t="s">
        <v>228</v>
      </c>
      <c r="AC120" s="1" t="s">
        <v>261</v>
      </c>
      <c r="AE120" s="1" t="s">
        <v>54</v>
      </c>
      <c r="AF120" s="1" t="s">
        <v>77</v>
      </c>
      <c r="AH120" s="1" t="s">
        <v>78</v>
      </c>
      <c r="AI120" s="1" t="s">
        <v>79</v>
      </c>
      <c r="AL120" s="1" t="s">
        <v>271</v>
      </c>
      <c r="AM120" s="1" t="s">
        <v>748</v>
      </c>
      <c r="AN120" s="1" t="s">
        <v>755</v>
      </c>
      <c r="AO120" s="1" t="s">
        <v>756</v>
      </c>
    </row>
    <row r="121" spans="1:41" x14ac:dyDescent="0.3">
      <c r="A121" s="12" t="str">
        <f>HYPERLINK("https://hsdes.intel.com/resource/14013187534","14013187534")</f>
        <v>14013187534</v>
      </c>
      <c r="B121" s="1" t="s">
        <v>1697</v>
      </c>
      <c r="C121" s="7" t="s">
        <v>2194</v>
      </c>
      <c r="D121" s="1" t="s">
        <v>2198</v>
      </c>
      <c r="E121" s="1" t="s">
        <v>2196</v>
      </c>
      <c r="F121" s="1" t="s">
        <v>63</v>
      </c>
      <c r="H121" s="1" t="s">
        <v>233</v>
      </c>
      <c r="I121" s="1" t="s">
        <v>39</v>
      </c>
      <c r="J121" s="1" t="s">
        <v>40</v>
      </c>
      <c r="K121" s="1" t="s">
        <v>65</v>
      </c>
      <c r="L121" s="1" t="s">
        <v>42</v>
      </c>
      <c r="M121" s="1" t="s">
        <v>265</v>
      </c>
      <c r="N121" s="1">
        <v>15</v>
      </c>
      <c r="O121" s="1">
        <v>10</v>
      </c>
      <c r="P121" s="1" t="s">
        <v>1698</v>
      </c>
      <c r="Q121" s="1" t="s">
        <v>236</v>
      </c>
      <c r="R121" s="1" t="s">
        <v>1699</v>
      </c>
      <c r="S121" s="1" t="s">
        <v>1693</v>
      </c>
      <c r="T121" s="1" t="s">
        <v>1700</v>
      </c>
      <c r="U121" s="1" t="s">
        <v>1698</v>
      </c>
      <c r="V121" s="1" t="s">
        <v>48</v>
      </c>
      <c r="W121" s="1" t="s">
        <v>49</v>
      </c>
      <c r="X121" s="1" t="s">
        <v>240</v>
      </c>
      <c r="Y121" s="1" t="s">
        <v>1163</v>
      </c>
      <c r="Z121" s="1" t="s">
        <v>51</v>
      </c>
      <c r="AA121" s="1" t="s">
        <v>74</v>
      </c>
      <c r="AB121" s="1" t="s">
        <v>228</v>
      </c>
      <c r="AC121" s="1" t="s">
        <v>261</v>
      </c>
      <c r="AE121" s="1" t="s">
        <v>54</v>
      </c>
      <c r="AF121" s="1" t="s">
        <v>77</v>
      </c>
      <c r="AH121" s="1" t="s">
        <v>78</v>
      </c>
      <c r="AI121" s="1" t="s">
        <v>79</v>
      </c>
      <c r="AL121" s="1" t="s">
        <v>271</v>
      </c>
      <c r="AM121" s="1" t="s">
        <v>80</v>
      </c>
      <c r="AN121" s="1" t="s">
        <v>1157</v>
      </c>
      <c r="AO121" s="1" t="s">
        <v>1701</v>
      </c>
    </row>
    <row r="122" spans="1:41" x14ac:dyDescent="0.3">
      <c r="A122" s="12" t="str">
        <f>HYPERLINK("https://hsdes.intel.com/resource/16014223128","16014223128")</f>
        <v>16014223128</v>
      </c>
      <c r="B122" s="1" t="s">
        <v>2168</v>
      </c>
      <c r="C122" s="7" t="s">
        <v>2194</v>
      </c>
      <c r="E122" s="1" t="s">
        <v>2195</v>
      </c>
      <c r="F122" s="1" t="s">
        <v>37</v>
      </c>
      <c r="H122" s="1" t="s">
        <v>38</v>
      </c>
      <c r="I122" s="1" t="s">
        <v>2169</v>
      </c>
      <c r="J122" s="1" t="s">
        <v>40</v>
      </c>
      <c r="K122" s="1" t="s">
        <v>41</v>
      </c>
      <c r="L122" s="1" t="s">
        <v>42</v>
      </c>
      <c r="M122" s="1" t="s">
        <v>223</v>
      </c>
      <c r="N122" s="1">
        <v>15</v>
      </c>
      <c r="O122" s="1">
        <v>10</v>
      </c>
      <c r="T122" s="1" t="s">
        <v>2170</v>
      </c>
      <c r="V122" s="1" t="s">
        <v>48</v>
      </c>
      <c r="W122" s="1" t="s">
        <v>49</v>
      </c>
      <c r="X122" s="1" t="s">
        <v>38</v>
      </c>
      <c r="Y122" s="1" t="s">
        <v>2171</v>
      </c>
      <c r="Z122" s="1" t="s">
        <v>51</v>
      </c>
      <c r="AA122" s="1" t="s">
        <v>168</v>
      </c>
      <c r="AB122" s="1" t="s">
        <v>1317</v>
      </c>
      <c r="AE122" s="1" t="s">
        <v>54</v>
      </c>
      <c r="AF122" s="1" t="s">
        <v>2172</v>
      </c>
      <c r="AH122" s="1" t="s">
        <v>56</v>
      </c>
      <c r="AI122" s="1" t="s">
        <v>79</v>
      </c>
      <c r="AL122" s="1" t="s">
        <v>58</v>
      </c>
      <c r="AM122" s="1" t="s">
        <v>59</v>
      </c>
      <c r="AN122" s="1" t="s">
        <v>2173</v>
      </c>
      <c r="AO122" s="1" t="s">
        <v>2174</v>
      </c>
    </row>
    <row r="123" spans="1:41" x14ac:dyDescent="0.3">
      <c r="A123" s="12" t="str">
        <f>HYPERLINK("https://hsdes.intel.com/resource/16014222678","16014222678")</f>
        <v>16014222678</v>
      </c>
      <c r="B123" s="1" t="s">
        <v>2165</v>
      </c>
      <c r="C123" s="7" t="s">
        <v>2194</v>
      </c>
      <c r="E123" s="1" t="s">
        <v>2195</v>
      </c>
      <c r="F123" s="1" t="s">
        <v>37</v>
      </c>
      <c r="H123" s="1" t="s">
        <v>38</v>
      </c>
      <c r="I123" s="1" t="s">
        <v>39</v>
      </c>
      <c r="J123" s="1" t="s">
        <v>40</v>
      </c>
      <c r="K123" s="1" t="s">
        <v>41</v>
      </c>
      <c r="L123" s="1" t="s">
        <v>42</v>
      </c>
      <c r="M123" s="1" t="s">
        <v>223</v>
      </c>
      <c r="N123" s="1">
        <v>20</v>
      </c>
      <c r="O123" s="1">
        <v>18</v>
      </c>
      <c r="P123" s="1" t="s">
        <v>44</v>
      </c>
      <c r="Q123" s="1" t="s">
        <v>45</v>
      </c>
      <c r="R123" s="1" t="s">
        <v>46</v>
      </c>
      <c r="S123" s="1" t="s">
        <v>47</v>
      </c>
      <c r="U123" s="1" t="s">
        <v>44</v>
      </c>
      <c r="V123" s="1" t="s">
        <v>48</v>
      </c>
      <c r="W123" s="1" t="s">
        <v>49</v>
      </c>
      <c r="X123" s="1" t="s">
        <v>38</v>
      </c>
      <c r="Y123" s="1" t="s">
        <v>2166</v>
      </c>
      <c r="Z123" s="1" t="s">
        <v>51</v>
      </c>
      <c r="AA123" s="1" t="s">
        <v>52</v>
      </c>
      <c r="AB123" s="1" t="s">
        <v>53</v>
      </c>
      <c r="AE123" s="1" t="s">
        <v>54</v>
      </c>
      <c r="AF123" s="1" t="s">
        <v>55</v>
      </c>
      <c r="AH123" s="1" t="s">
        <v>56</v>
      </c>
      <c r="AI123" s="1" t="s">
        <v>57</v>
      </c>
      <c r="AL123" s="1" t="s">
        <v>58</v>
      </c>
      <c r="AM123" s="1" t="s">
        <v>59</v>
      </c>
      <c r="AN123" s="1" t="s">
        <v>60</v>
      </c>
      <c r="AO123" s="1" t="s">
        <v>2167</v>
      </c>
    </row>
    <row r="124" spans="1:41" x14ac:dyDescent="0.3">
      <c r="A124" s="12" t="str">
        <f>HYPERLINK("https://hsdes.intel.com/resource/16014223582","16014223582")</f>
        <v>16014223582</v>
      </c>
      <c r="B124" s="1" t="s">
        <v>2175</v>
      </c>
      <c r="C124" s="7" t="s">
        <v>2194</v>
      </c>
      <c r="D124" s="9"/>
      <c r="E124" s="1" t="s">
        <v>2195</v>
      </c>
      <c r="F124" s="1" t="s">
        <v>37</v>
      </c>
      <c r="H124" s="1" t="s">
        <v>38</v>
      </c>
      <c r="I124" s="1" t="s">
        <v>2169</v>
      </c>
      <c r="J124" s="1" t="s">
        <v>40</v>
      </c>
      <c r="K124" s="1" t="s">
        <v>41</v>
      </c>
      <c r="L124" s="1" t="s">
        <v>42</v>
      </c>
      <c r="M124" s="1" t="s">
        <v>223</v>
      </c>
      <c r="N124" s="1">
        <v>15</v>
      </c>
      <c r="O124" s="1">
        <v>10</v>
      </c>
      <c r="T124" s="1" t="s">
        <v>2176</v>
      </c>
      <c r="V124" s="1" t="s">
        <v>48</v>
      </c>
      <c r="W124" s="1" t="s">
        <v>49</v>
      </c>
      <c r="X124" s="1" t="s">
        <v>38</v>
      </c>
      <c r="Y124" s="1" t="s">
        <v>2171</v>
      </c>
      <c r="Z124" s="1" t="s">
        <v>51</v>
      </c>
      <c r="AA124" s="1" t="s">
        <v>168</v>
      </c>
      <c r="AB124" s="1" t="s">
        <v>1317</v>
      </c>
      <c r="AE124" s="1" t="s">
        <v>54</v>
      </c>
      <c r="AF124" s="1" t="s">
        <v>55</v>
      </c>
      <c r="AH124" s="1" t="s">
        <v>56</v>
      </c>
      <c r="AI124" s="1" t="s">
        <v>79</v>
      </c>
      <c r="AL124" s="1" t="s">
        <v>58</v>
      </c>
      <c r="AM124" s="1" t="s">
        <v>59</v>
      </c>
      <c r="AN124" s="1" t="s">
        <v>2177</v>
      </c>
      <c r="AO124" s="1" t="s">
        <v>2174</v>
      </c>
    </row>
    <row r="125" spans="1:41" x14ac:dyDescent="0.3">
      <c r="A125" s="12" t="str">
        <f>HYPERLINK("https://hsdes.intel.com/resource/14013156694","14013156694")</f>
        <v>14013156694</v>
      </c>
      <c r="B125" s="1" t="s">
        <v>36</v>
      </c>
      <c r="C125" s="7" t="s">
        <v>2194</v>
      </c>
      <c r="E125" s="14" t="s">
        <v>2195</v>
      </c>
      <c r="F125" s="1" t="s">
        <v>37</v>
      </c>
      <c r="H125" s="1" t="s">
        <v>38</v>
      </c>
      <c r="I125" s="1" t="s">
        <v>39</v>
      </c>
      <c r="J125" s="1" t="s">
        <v>40</v>
      </c>
      <c r="K125" s="1" t="s">
        <v>41</v>
      </c>
      <c r="L125" s="1" t="s">
        <v>42</v>
      </c>
      <c r="M125" s="1" t="s">
        <v>43</v>
      </c>
      <c r="N125" s="1">
        <v>20</v>
      </c>
      <c r="O125" s="1">
        <v>18</v>
      </c>
      <c r="P125" s="1" t="s">
        <v>44</v>
      </c>
      <c r="Q125" s="1" t="s">
        <v>45</v>
      </c>
      <c r="R125" s="1" t="s">
        <v>46</v>
      </c>
      <c r="S125" s="1" t="s">
        <v>47</v>
      </c>
      <c r="U125" s="1" t="s">
        <v>44</v>
      </c>
      <c r="V125" s="1" t="s">
        <v>48</v>
      </c>
      <c r="W125" s="1" t="s">
        <v>49</v>
      </c>
      <c r="X125" s="1" t="s">
        <v>38</v>
      </c>
      <c r="Y125" s="1" t="s">
        <v>50</v>
      </c>
      <c r="Z125" s="1" t="s">
        <v>51</v>
      </c>
      <c r="AA125" s="1" t="s">
        <v>52</v>
      </c>
      <c r="AB125" s="1" t="s">
        <v>53</v>
      </c>
      <c r="AE125" s="1" t="s">
        <v>54</v>
      </c>
      <c r="AF125" s="1" t="s">
        <v>55</v>
      </c>
      <c r="AH125" s="1" t="s">
        <v>56</v>
      </c>
      <c r="AI125" s="1" t="s">
        <v>57</v>
      </c>
      <c r="AL125" s="1" t="s">
        <v>58</v>
      </c>
      <c r="AM125" s="1" t="s">
        <v>59</v>
      </c>
      <c r="AN125" s="1" t="s">
        <v>60</v>
      </c>
      <c r="AO125" s="1" t="s">
        <v>61</v>
      </c>
    </row>
    <row r="126" spans="1:41" x14ac:dyDescent="0.3">
      <c r="A126" s="12" t="str">
        <f>HYPERLINK("https://hsdes.intel.com/resource/14013186602","14013186602")</f>
        <v>14013186602</v>
      </c>
      <c r="B126" s="1" t="s">
        <v>850</v>
      </c>
      <c r="C126" s="7" t="s">
        <v>2194</v>
      </c>
      <c r="D126" s="14"/>
      <c r="F126" s="1" t="s">
        <v>37</v>
      </c>
      <c r="H126" s="1" t="s">
        <v>38</v>
      </c>
      <c r="I126" s="1" t="s">
        <v>39</v>
      </c>
      <c r="J126" s="1" t="s">
        <v>40</v>
      </c>
      <c r="K126" s="1" t="s">
        <v>65</v>
      </c>
      <c r="L126" s="1" t="s">
        <v>42</v>
      </c>
      <c r="M126" s="1" t="s">
        <v>223</v>
      </c>
      <c r="N126" s="1">
        <v>5</v>
      </c>
      <c r="O126" s="1">
        <v>4</v>
      </c>
      <c r="P126" s="1" t="s">
        <v>851</v>
      </c>
      <c r="Q126" s="1" t="s">
        <v>45</v>
      </c>
      <c r="R126" s="1" t="s">
        <v>845</v>
      </c>
      <c r="S126" s="1" t="s">
        <v>560</v>
      </c>
      <c r="T126" s="1" t="s">
        <v>852</v>
      </c>
      <c r="U126" s="1" t="s">
        <v>851</v>
      </c>
      <c r="V126" s="1" t="s">
        <v>48</v>
      </c>
      <c r="W126" s="1" t="s">
        <v>49</v>
      </c>
      <c r="X126" s="1" t="s">
        <v>38</v>
      </c>
      <c r="Y126" s="1" t="s">
        <v>853</v>
      </c>
      <c r="Z126" s="1" t="s">
        <v>51</v>
      </c>
      <c r="AA126" s="1" t="s">
        <v>168</v>
      </c>
      <c r="AB126" s="1" t="s">
        <v>261</v>
      </c>
      <c r="AC126" s="1" t="s">
        <v>261</v>
      </c>
      <c r="AE126" s="1" t="s">
        <v>54</v>
      </c>
      <c r="AF126" s="1" t="s">
        <v>55</v>
      </c>
      <c r="AH126" s="1" t="s">
        <v>78</v>
      </c>
      <c r="AI126" s="1" t="s">
        <v>79</v>
      </c>
      <c r="AL126" s="1" t="s">
        <v>58</v>
      </c>
      <c r="AM126" s="1" t="s">
        <v>59</v>
      </c>
      <c r="AN126" s="1" t="s">
        <v>854</v>
      </c>
      <c r="AO126" s="1" t="s">
        <v>849</v>
      </c>
    </row>
    <row r="127" spans="1:41" x14ac:dyDescent="0.3">
      <c r="A127" s="1" t="str">
        <f>HYPERLINK("https://hsdes.intel.com/resource/14013186600","14013186600")</f>
        <v>14013186600</v>
      </c>
      <c r="B127" s="1" t="s">
        <v>838</v>
      </c>
      <c r="C127" s="4" t="s">
        <v>2199</v>
      </c>
      <c r="D127" s="8" t="s">
        <v>2182</v>
      </c>
      <c r="E127" s="8"/>
      <c r="F127" s="1" t="s">
        <v>37</v>
      </c>
      <c r="H127" s="1" t="s">
        <v>38</v>
      </c>
      <c r="I127" s="1" t="s">
        <v>39</v>
      </c>
      <c r="J127" s="1" t="s">
        <v>40</v>
      </c>
      <c r="K127" s="1" t="s">
        <v>65</v>
      </c>
      <c r="L127" s="1" t="s">
        <v>42</v>
      </c>
      <c r="M127" s="1" t="s">
        <v>223</v>
      </c>
      <c r="N127" s="1">
        <v>5</v>
      </c>
      <c r="O127" s="1">
        <v>4</v>
      </c>
      <c r="P127" s="1" t="s">
        <v>839</v>
      </c>
      <c r="Q127" s="1" t="s">
        <v>45</v>
      </c>
      <c r="R127" s="1" t="s">
        <v>834</v>
      </c>
      <c r="S127" s="1" t="s">
        <v>560</v>
      </c>
      <c r="T127" s="1" t="s">
        <v>835</v>
      </c>
      <c r="U127" s="1" t="s">
        <v>839</v>
      </c>
      <c r="V127" s="1" t="s">
        <v>48</v>
      </c>
      <c r="W127" s="1" t="s">
        <v>49</v>
      </c>
      <c r="X127" s="1" t="s">
        <v>38</v>
      </c>
      <c r="Y127" s="1" t="s">
        <v>840</v>
      </c>
      <c r="Z127" s="1" t="s">
        <v>51</v>
      </c>
      <c r="AA127" s="1" t="s">
        <v>168</v>
      </c>
      <c r="AB127" s="1" t="s">
        <v>547</v>
      </c>
      <c r="AC127" s="1" t="s">
        <v>563</v>
      </c>
      <c r="AE127" s="1" t="s">
        <v>54</v>
      </c>
      <c r="AF127" s="1" t="s">
        <v>55</v>
      </c>
      <c r="AH127" s="1" t="s">
        <v>78</v>
      </c>
      <c r="AI127" s="1" t="s">
        <v>79</v>
      </c>
      <c r="AL127" s="1" t="s">
        <v>58</v>
      </c>
      <c r="AM127" s="1" t="s">
        <v>59</v>
      </c>
      <c r="AN127" s="1" t="s">
        <v>841</v>
      </c>
      <c r="AO127" s="1" t="s">
        <v>842</v>
      </c>
    </row>
    <row r="128" spans="1:41" x14ac:dyDescent="0.3">
      <c r="A128" s="12" t="str">
        <f>HYPERLINK("https://hsdes.intel.com/resource/14013187244","14013187244")</f>
        <v>14013187244</v>
      </c>
      <c r="B128" s="1" t="s">
        <v>1402</v>
      </c>
      <c r="C128" s="7" t="s">
        <v>2194</v>
      </c>
      <c r="D128" s="14"/>
      <c r="F128" s="1" t="s">
        <v>37</v>
      </c>
      <c r="H128" s="1" t="s">
        <v>38</v>
      </c>
      <c r="I128" s="1" t="s">
        <v>39</v>
      </c>
      <c r="J128" s="1" t="s">
        <v>40</v>
      </c>
      <c r="K128" s="1" t="s">
        <v>65</v>
      </c>
      <c r="L128" s="1" t="s">
        <v>42</v>
      </c>
      <c r="M128" s="1" t="s">
        <v>223</v>
      </c>
      <c r="N128" s="1">
        <v>5</v>
      </c>
      <c r="O128" s="1">
        <v>4</v>
      </c>
      <c r="P128" s="1" t="s">
        <v>1403</v>
      </c>
      <c r="Q128" s="1" t="s">
        <v>45</v>
      </c>
      <c r="R128" s="1" t="s">
        <v>1391</v>
      </c>
      <c r="S128" s="1" t="s">
        <v>47</v>
      </c>
      <c r="T128" s="1" t="s">
        <v>1404</v>
      </c>
      <c r="U128" s="1" t="s">
        <v>1403</v>
      </c>
      <c r="V128" s="1" t="s">
        <v>48</v>
      </c>
      <c r="W128" s="1" t="s">
        <v>49</v>
      </c>
      <c r="X128" s="1" t="s">
        <v>38</v>
      </c>
      <c r="Y128" s="1" t="s">
        <v>1405</v>
      </c>
      <c r="Z128" s="1" t="s">
        <v>51</v>
      </c>
      <c r="AA128" s="1" t="s">
        <v>168</v>
      </c>
      <c r="AB128" s="1" t="s">
        <v>547</v>
      </c>
      <c r="AC128" s="1" t="s">
        <v>547</v>
      </c>
      <c r="AE128" s="1" t="s">
        <v>54</v>
      </c>
      <c r="AF128" s="1" t="s">
        <v>55</v>
      </c>
      <c r="AH128" s="1" t="s">
        <v>78</v>
      </c>
      <c r="AI128" s="1" t="s">
        <v>79</v>
      </c>
      <c r="AL128" s="1" t="s">
        <v>58</v>
      </c>
      <c r="AM128" s="1" t="s">
        <v>59</v>
      </c>
      <c r="AN128" s="1" t="s">
        <v>1406</v>
      </c>
      <c r="AO128" s="1" t="s">
        <v>1407</v>
      </c>
    </row>
    <row r="129" spans="1:41" x14ac:dyDescent="0.3">
      <c r="A129" s="12" t="str">
        <f>HYPERLINK("https://hsdes.intel.com/resource/14013186428","14013186428")</f>
        <v>14013186428</v>
      </c>
      <c r="B129" s="1" t="s">
        <v>588</v>
      </c>
      <c r="C129" s="7" t="s">
        <v>2194</v>
      </c>
      <c r="D129" s="14"/>
      <c r="F129" s="1" t="s">
        <v>37</v>
      </c>
      <c r="H129" s="1" t="s">
        <v>38</v>
      </c>
      <c r="I129" s="1" t="s">
        <v>39</v>
      </c>
      <c r="J129" s="1" t="s">
        <v>40</v>
      </c>
      <c r="K129" s="1" t="s">
        <v>65</v>
      </c>
      <c r="L129" s="1" t="s">
        <v>42</v>
      </c>
      <c r="M129" s="1" t="s">
        <v>223</v>
      </c>
      <c r="N129" s="1">
        <v>6</v>
      </c>
      <c r="O129" s="1">
        <v>4</v>
      </c>
      <c r="P129" s="1" t="s">
        <v>589</v>
      </c>
      <c r="Q129" s="1" t="s">
        <v>45</v>
      </c>
      <c r="R129" s="1" t="s">
        <v>590</v>
      </c>
      <c r="S129" s="1" t="s">
        <v>47</v>
      </c>
      <c r="T129" s="1" t="s">
        <v>591</v>
      </c>
      <c r="U129" s="1" t="s">
        <v>589</v>
      </c>
      <c r="V129" s="1" t="s">
        <v>48</v>
      </c>
      <c r="W129" s="1" t="s">
        <v>49</v>
      </c>
      <c r="X129" s="1" t="s">
        <v>38</v>
      </c>
      <c r="Y129" s="1" t="s">
        <v>592</v>
      </c>
      <c r="Z129" s="1" t="s">
        <v>51</v>
      </c>
      <c r="AA129" s="1" t="s">
        <v>168</v>
      </c>
      <c r="AB129" s="1" t="s">
        <v>563</v>
      </c>
      <c r="AC129" s="1" t="s">
        <v>563</v>
      </c>
      <c r="AE129" s="1" t="s">
        <v>54</v>
      </c>
      <c r="AF129" s="1" t="s">
        <v>55</v>
      </c>
      <c r="AH129" s="1" t="s">
        <v>78</v>
      </c>
      <c r="AI129" s="1" t="s">
        <v>79</v>
      </c>
      <c r="AL129" s="1" t="s">
        <v>58</v>
      </c>
      <c r="AM129" s="1" t="s">
        <v>59</v>
      </c>
      <c r="AN129" s="1" t="s">
        <v>593</v>
      </c>
      <c r="AO129" s="1" t="s">
        <v>594</v>
      </c>
    </row>
    <row r="130" spans="1:41" x14ac:dyDescent="0.3">
      <c r="A130" s="12" t="str">
        <f>HYPERLINK("https://hsdes.intel.com/resource/14013186417","14013186417")</f>
        <v>14013186417</v>
      </c>
      <c r="B130" s="1" t="s">
        <v>573</v>
      </c>
      <c r="C130" s="7" t="s">
        <v>2194</v>
      </c>
      <c r="D130" s="14"/>
      <c r="F130" s="1" t="s">
        <v>37</v>
      </c>
      <c r="H130" s="1" t="s">
        <v>38</v>
      </c>
      <c r="I130" s="1" t="s">
        <v>39</v>
      </c>
      <c r="J130" s="1" t="s">
        <v>40</v>
      </c>
      <c r="K130" s="1" t="s">
        <v>65</v>
      </c>
      <c r="L130" s="1" t="s">
        <v>42</v>
      </c>
      <c r="M130" s="1" t="s">
        <v>223</v>
      </c>
      <c r="N130" s="1">
        <v>6</v>
      </c>
      <c r="O130" s="1">
        <v>4</v>
      </c>
      <c r="P130" s="1" t="s">
        <v>574</v>
      </c>
      <c r="Q130" s="1" t="s">
        <v>45</v>
      </c>
      <c r="R130" s="1" t="s">
        <v>575</v>
      </c>
      <c r="S130" s="1" t="s">
        <v>47</v>
      </c>
      <c r="T130" s="1" t="s">
        <v>569</v>
      </c>
      <c r="U130" s="1" t="s">
        <v>574</v>
      </c>
      <c r="V130" s="1" t="s">
        <v>48</v>
      </c>
      <c r="W130" s="1" t="s">
        <v>49</v>
      </c>
      <c r="X130" s="1" t="s">
        <v>38</v>
      </c>
      <c r="Y130" s="1" t="s">
        <v>576</v>
      </c>
      <c r="Z130" s="1" t="s">
        <v>51</v>
      </c>
      <c r="AA130" s="1" t="s">
        <v>168</v>
      </c>
      <c r="AB130" s="1" t="s">
        <v>261</v>
      </c>
      <c r="AC130" s="1" t="s">
        <v>261</v>
      </c>
      <c r="AE130" s="1" t="s">
        <v>54</v>
      </c>
      <c r="AF130" s="1" t="s">
        <v>55</v>
      </c>
      <c r="AH130" s="1" t="s">
        <v>78</v>
      </c>
      <c r="AI130" s="1" t="s">
        <v>79</v>
      </c>
      <c r="AL130" s="1" t="s">
        <v>58</v>
      </c>
      <c r="AM130" s="1" t="s">
        <v>59</v>
      </c>
      <c r="AN130" s="1" t="s">
        <v>577</v>
      </c>
      <c r="AO130" s="1" t="s">
        <v>578</v>
      </c>
    </row>
    <row r="131" spans="1:41" x14ac:dyDescent="0.3">
      <c r="A131" s="12" t="str">
        <f>HYPERLINK("https://hsdes.intel.com/resource/14013187261","14013187261")</f>
        <v>14013187261</v>
      </c>
      <c r="B131" s="1" t="s">
        <v>1425</v>
      </c>
      <c r="C131" s="7" t="s">
        <v>2194</v>
      </c>
      <c r="D131" s="14"/>
      <c r="F131" s="1" t="s">
        <v>37</v>
      </c>
      <c r="H131" s="1" t="s">
        <v>38</v>
      </c>
      <c r="I131" s="1" t="s">
        <v>39</v>
      </c>
      <c r="J131" s="1" t="s">
        <v>40</v>
      </c>
      <c r="K131" s="1" t="s">
        <v>65</v>
      </c>
      <c r="L131" s="1" t="s">
        <v>42</v>
      </c>
      <c r="M131" s="1" t="s">
        <v>223</v>
      </c>
      <c r="N131" s="1">
        <v>5</v>
      </c>
      <c r="O131" s="1">
        <v>4</v>
      </c>
      <c r="P131" s="1" t="s">
        <v>1426</v>
      </c>
      <c r="Q131" s="1" t="s">
        <v>45</v>
      </c>
      <c r="R131" s="1" t="s">
        <v>1427</v>
      </c>
      <c r="S131" s="1" t="s">
        <v>47</v>
      </c>
      <c r="T131" s="1" t="s">
        <v>1428</v>
      </c>
      <c r="U131" s="1" t="s">
        <v>1426</v>
      </c>
      <c r="V131" s="1" t="s">
        <v>48</v>
      </c>
      <c r="W131" s="1" t="s">
        <v>49</v>
      </c>
      <c r="X131" s="1" t="s">
        <v>38</v>
      </c>
      <c r="Y131" s="1" t="s">
        <v>1429</v>
      </c>
      <c r="Z131" s="1" t="s">
        <v>51</v>
      </c>
      <c r="AA131" s="1" t="s">
        <v>168</v>
      </c>
      <c r="AB131" s="1" t="s">
        <v>547</v>
      </c>
      <c r="AC131" s="1" t="s">
        <v>547</v>
      </c>
      <c r="AE131" s="1" t="s">
        <v>54</v>
      </c>
      <c r="AF131" s="1" t="s">
        <v>55</v>
      </c>
      <c r="AH131" s="1" t="s">
        <v>78</v>
      </c>
      <c r="AI131" s="1" t="s">
        <v>79</v>
      </c>
      <c r="AL131" s="1" t="s">
        <v>58</v>
      </c>
      <c r="AM131" s="1" t="s">
        <v>59</v>
      </c>
      <c r="AN131" s="1" t="s">
        <v>980</v>
      </c>
      <c r="AO131" s="1" t="s">
        <v>1430</v>
      </c>
    </row>
    <row r="132" spans="1:41" x14ac:dyDescent="0.3">
      <c r="A132" s="12" t="str">
        <f>HYPERLINK("https://hsdes.intel.com/resource/14013186485","14013186485")</f>
        <v>14013186485</v>
      </c>
      <c r="B132" s="1" t="s">
        <v>706</v>
      </c>
      <c r="C132" s="7" t="s">
        <v>2194</v>
      </c>
      <c r="E132" s="14" t="s">
        <v>2195</v>
      </c>
      <c r="F132" s="1" t="s">
        <v>63</v>
      </c>
      <c r="H132" s="1" t="s">
        <v>38</v>
      </c>
      <c r="I132" s="1" t="s">
        <v>39</v>
      </c>
      <c r="J132" s="1" t="s">
        <v>40</v>
      </c>
      <c r="K132" s="1" t="s">
        <v>65</v>
      </c>
      <c r="L132" s="1" t="s">
        <v>42</v>
      </c>
      <c r="M132" s="1" t="s">
        <v>223</v>
      </c>
      <c r="N132" s="1">
        <v>5</v>
      </c>
      <c r="O132" s="1">
        <v>5</v>
      </c>
      <c r="P132" s="1" t="s">
        <v>707</v>
      </c>
      <c r="Q132" s="1" t="s">
        <v>45</v>
      </c>
      <c r="R132" s="1" t="s">
        <v>708</v>
      </c>
      <c r="S132" s="1" t="s">
        <v>560</v>
      </c>
      <c r="T132" s="1" t="s">
        <v>709</v>
      </c>
      <c r="U132" s="1" t="s">
        <v>707</v>
      </c>
      <c r="V132" s="1" t="s">
        <v>48</v>
      </c>
      <c r="W132" s="1" t="s">
        <v>49</v>
      </c>
      <c r="X132" s="1" t="s">
        <v>38</v>
      </c>
      <c r="Y132" s="1" t="s">
        <v>710</v>
      </c>
      <c r="Z132" s="1" t="s">
        <v>51</v>
      </c>
      <c r="AA132" s="1" t="s">
        <v>74</v>
      </c>
      <c r="AB132" s="1" t="s">
        <v>563</v>
      </c>
      <c r="AC132" s="1" t="s">
        <v>261</v>
      </c>
      <c r="AE132" s="1" t="s">
        <v>54</v>
      </c>
      <c r="AF132" s="1" t="s">
        <v>77</v>
      </c>
      <c r="AH132" s="1" t="s">
        <v>78</v>
      </c>
      <c r="AI132" s="1" t="s">
        <v>79</v>
      </c>
      <c r="AL132" s="1" t="s">
        <v>58</v>
      </c>
      <c r="AM132" s="1" t="s">
        <v>59</v>
      </c>
      <c r="AN132" s="1" t="s">
        <v>711</v>
      </c>
      <c r="AO132" s="1" t="s">
        <v>705</v>
      </c>
    </row>
    <row r="133" spans="1:41" x14ac:dyDescent="0.3">
      <c r="A133" s="12" t="str">
        <f>HYPERLINK("https://hsdes.intel.com/resource/14013186426","14013186426")</f>
        <v>14013186426</v>
      </c>
      <c r="B133" s="1" t="s">
        <v>583</v>
      </c>
      <c r="C133" s="7" t="s">
        <v>2194</v>
      </c>
      <c r="D133" s="14"/>
      <c r="F133" s="1" t="s">
        <v>37</v>
      </c>
      <c r="H133" s="1" t="s">
        <v>38</v>
      </c>
      <c r="I133" s="1" t="s">
        <v>39</v>
      </c>
      <c r="J133" s="1" t="s">
        <v>40</v>
      </c>
      <c r="K133" s="1" t="s">
        <v>65</v>
      </c>
      <c r="L133" s="1" t="s">
        <v>42</v>
      </c>
      <c r="M133" s="1" t="s">
        <v>223</v>
      </c>
      <c r="N133" s="1">
        <v>10</v>
      </c>
      <c r="O133" s="1">
        <v>8</v>
      </c>
      <c r="P133" s="1" t="s">
        <v>584</v>
      </c>
      <c r="Q133" s="1" t="s">
        <v>45</v>
      </c>
      <c r="R133" s="1" t="s">
        <v>568</v>
      </c>
      <c r="S133" s="1" t="s">
        <v>544</v>
      </c>
      <c r="T133" s="1" t="s">
        <v>569</v>
      </c>
      <c r="U133" s="1" t="s">
        <v>584</v>
      </c>
      <c r="V133" s="1" t="s">
        <v>48</v>
      </c>
      <c r="W133" s="1" t="s">
        <v>49</v>
      </c>
      <c r="X133" s="1" t="s">
        <v>38</v>
      </c>
      <c r="Y133" s="1" t="s">
        <v>585</v>
      </c>
      <c r="Z133" s="1" t="s">
        <v>51</v>
      </c>
      <c r="AA133" s="1" t="s">
        <v>168</v>
      </c>
      <c r="AB133" s="1" t="s">
        <v>563</v>
      </c>
      <c r="AC133" s="1" t="s">
        <v>563</v>
      </c>
      <c r="AE133" s="1" t="s">
        <v>54</v>
      </c>
      <c r="AF133" s="1" t="s">
        <v>55</v>
      </c>
      <c r="AH133" s="1" t="s">
        <v>78</v>
      </c>
      <c r="AI133" s="1" t="s">
        <v>79</v>
      </c>
      <c r="AL133" s="1" t="s">
        <v>58</v>
      </c>
      <c r="AM133" s="1" t="s">
        <v>59</v>
      </c>
      <c r="AN133" s="1" t="s">
        <v>586</v>
      </c>
      <c r="AO133" s="1" t="s">
        <v>587</v>
      </c>
    </row>
    <row r="134" spans="1:41" x14ac:dyDescent="0.3">
      <c r="A134" s="12" t="str">
        <f>HYPERLINK("https://hsdes.intel.com/resource/14013187268","14013187268")</f>
        <v>14013187268</v>
      </c>
      <c r="B134" s="1" t="s">
        <v>1437</v>
      </c>
      <c r="C134" s="7" t="s">
        <v>2194</v>
      </c>
      <c r="D134" s="14"/>
      <c r="F134" s="1" t="s">
        <v>37</v>
      </c>
      <c r="H134" s="1" t="s">
        <v>38</v>
      </c>
      <c r="I134" s="1" t="s">
        <v>39</v>
      </c>
      <c r="J134" s="1" t="s">
        <v>40</v>
      </c>
      <c r="K134" s="1" t="s">
        <v>65</v>
      </c>
      <c r="L134" s="1" t="s">
        <v>42</v>
      </c>
      <c r="M134" s="1" t="s">
        <v>223</v>
      </c>
      <c r="N134" s="1">
        <v>15</v>
      </c>
      <c r="O134" s="1">
        <v>12</v>
      </c>
      <c r="P134" s="1" t="s">
        <v>1438</v>
      </c>
      <c r="Q134" s="1" t="s">
        <v>45</v>
      </c>
      <c r="R134" s="1" t="s">
        <v>1439</v>
      </c>
      <c r="S134" s="1" t="s">
        <v>544</v>
      </c>
      <c r="T134" s="1" t="s">
        <v>1440</v>
      </c>
      <c r="U134" s="1" t="s">
        <v>1438</v>
      </c>
      <c r="V134" s="1" t="s">
        <v>48</v>
      </c>
      <c r="W134" s="1" t="s">
        <v>49</v>
      </c>
      <c r="X134" s="1" t="s">
        <v>38</v>
      </c>
      <c r="Y134" s="1" t="s">
        <v>1441</v>
      </c>
      <c r="Z134" s="1" t="s">
        <v>51</v>
      </c>
      <c r="AA134" s="1" t="s">
        <v>168</v>
      </c>
      <c r="AB134" s="1" t="s">
        <v>547</v>
      </c>
      <c r="AC134" s="1" t="s">
        <v>547</v>
      </c>
      <c r="AE134" s="1" t="s">
        <v>54</v>
      </c>
      <c r="AF134" s="1" t="s">
        <v>55</v>
      </c>
      <c r="AH134" s="1" t="s">
        <v>78</v>
      </c>
      <c r="AI134" s="1" t="s">
        <v>79</v>
      </c>
      <c r="AL134" s="1" t="s">
        <v>58</v>
      </c>
      <c r="AM134" s="1" t="s">
        <v>59</v>
      </c>
      <c r="AN134" s="1" t="s">
        <v>1423</v>
      </c>
      <c r="AO134" s="1" t="s">
        <v>1442</v>
      </c>
    </row>
    <row r="135" spans="1:41" x14ac:dyDescent="0.3">
      <c r="A135" s="12" t="str">
        <f>HYPERLINK("https://hsdes.intel.com/resource/14013187259","14013187259")</f>
        <v>14013187259</v>
      </c>
      <c r="B135" s="1" t="s">
        <v>1418</v>
      </c>
      <c r="C135" s="7" t="s">
        <v>2194</v>
      </c>
      <c r="E135" s="14" t="s">
        <v>2195</v>
      </c>
      <c r="F135" s="1" t="s">
        <v>37</v>
      </c>
      <c r="H135" s="1" t="s">
        <v>38</v>
      </c>
      <c r="I135" s="1" t="s">
        <v>39</v>
      </c>
      <c r="J135" s="1" t="s">
        <v>40</v>
      </c>
      <c r="K135" s="1" t="s">
        <v>65</v>
      </c>
      <c r="L135" s="1" t="s">
        <v>42</v>
      </c>
      <c r="M135" s="1" t="s">
        <v>223</v>
      </c>
      <c r="N135" s="1">
        <v>15</v>
      </c>
      <c r="O135" s="1">
        <v>12</v>
      </c>
      <c r="P135" s="1" t="s">
        <v>1419</v>
      </c>
      <c r="Q135" s="1" t="s">
        <v>45</v>
      </c>
      <c r="R135" s="1" t="s">
        <v>1420</v>
      </c>
      <c r="S135" s="1" t="s">
        <v>544</v>
      </c>
      <c r="T135" s="1" t="s">
        <v>1421</v>
      </c>
      <c r="U135" s="1" t="s">
        <v>1419</v>
      </c>
      <c r="V135" s="1" t="s">
        <v>48</v>
      </c>
      <c r="W135" s="1" t="s">
        <v>49</v>
      </c>
      <c r="X135" s="1" t="s">
        <v>38</v>
      </c>
      <c r="Y135" s="1" t="s">
        <v>1422</v>
      </c>
      <c r="Z135" s="1" t="s">
        <v>51</v>
      </c>
      <c r="AA135" s="1" t="s">
        <v>168</v>
      </c>
      <c r="AB135" s="1" t="s">
        <v>547</v>
      </c>
      <c r="AC135" s="1" t="s">
        <v>547</v>
      </c>
      <c r="AE135" s="1" t="s">
        <v>54</v>
      </c>
      <c r="AF135" s="1" t="s">
        <v>55</v>
      </c>
      <c r="AH135" s="1" t="s">
        <v>78</v>
      </c>
      <c r="AI135" s="1" t="s">
        <v>79</v>
      </c>
      <c r="AL135" s="1" t="s">
        <v>58</v>
      </c>
      <c r="AM135" s="1" t="s">
        <v>59</v>
      </c>
      <c r="AN135" s="1" t="s">
        <v>1423</v>
      </c>
      <c r="AO135" s="1" t="s">
        <v>1424</v>
      </c>
    </row>
    <row r="136" spans="1:41" x14ac:dyDescent="0.3">
      <c r="A136" s="1" t="str">
        <f>HYPERLINK("https://hsdes.intel.com/resource/14013186409","14013186409")</f>
        <v>14013186409</v>
      </c>
      <c r="B136" s="1" t="s">
        <v>557</v>
      </c>
      <c r="C136" s="4" t="s">
        <v>2199</v>
      </c>
      <c r="D136" s="8" t="s">
        <v>2182</v>
      </c>
      <c r="E136" s="8"/>
      <c r="F136" s="1" t="s">
        <v>63</v>
      </c>
      <c r="H136" s="1" t="s">
        <v>38</v>
      </c>
      <c r="I136" s="1" t="s">
        <v>39</v>
      </c>
      <c r="J136" s="1" t="s">
        <v>40</v>
      </c>
      <c r="K136" s="1" t="s">
        <v>65</v>
      </c>
      <c r="L136" s="1" t="s">
        <v>42</v>
      </c>
      <c r="M136" s="1" t="s">
        <v>223</v>
      </c>
      <c r="N136" s="1">
        <v>5</v>
      </c>
      <c r="O136" s="1">
        <v>4</v>
      </c>
      <c r="P136" s="1" t="s">
        <v>558</v>
      </c>
      <c r="Q136" s="1" t="s">
        <v>45</v>
      </c>
      <c r="R136" s="1" t="s">
        <v>559</v>
      </c>
      <c r="S136" s="1" t="s">
        <v>560</v>
      </c>
      <c r="T136" s="1" t="s">
        <v>561</v>
      </c>
      <c r="U136" s="1" t="s">
        <v>558</v>
      </c>
      <c r="V136" s="1" t="s">
        <v>48</v>
      </c>
      <c r="W136" s="1" t="s">
        <v>49</v>
      </c>
      <c r="X136" s="1" t="s">
        <v>38</v>
      </c>
      <c r="Y136" s="1" t="s">
        <v>562</v>
      </c>
      <c r="Z136" s="1" t="s">
        <v>51</v>
      </c>
      <c r="AA136" s="1" t="s">
        <v>168</v>
      </c>
      <c r="AB136" s="1" t="s">
        <v>563</v>
      </c>
      <c r="AC136" s="1" t="s">
        <v>563</v>
      </c>
      <c r="AE136" s="1" t="s">
        <v>54</v>
      </c>
      <c r="AF136" s="1" t="s">
        <v>77</v>
      </c>
      <c r="AH136" s="1" t="s">
        <v>78</v>
      </c>
      <c r="AI136" s="1" t="s">
        <v>79</v>
      </c>
      <c r="AL136" s="1" t="s">
        <v>58</v>
      </c>
      <c r="AM136" s="1" t="s">
        <v>59</v>
      </c>
      <c r="AN136" s="1" t="s">
        <v>564</v>
      </c>
      <c r="AO136" s="1" t="s">
        <v>565</v>
      </c>
    </row>
    <row r="137" spans="1:41" x14ac:dyDescent="0.3">
      <c r="A137" s="1" t="str">
        <f>HYPERLINK("https://hsdes.intel.com/resource/14013187109","14013187109")</f>
        <v>14013187109</v>
      </c>
      <c r="B137" s="1" t="s">
        <v>1145</v>
      </c>
      <c r="C137" s="7" t="s">
        <v>2194</v>
      </c>
      <c r="E137" s="1" t="s">
        <v>2195</v>
      </c>
      <c r="F137" s="1" t="s">
        <v>37</v>
      </c>
      <c r="H137" s="1" t="s">
        <v>320</v>
      </c>
      <c r="I137" s="1" t="s">
        <v>39</v>
      </c>
      <c r="J137" s="1" t="s">
        <v>40</v>
      </c>
      <c r="K137" s="1" t="s">
        <v>65</v>
      </c>
      <c r="L137" s="1" t="s">
        <v>42</v>
      </c>
      <c r="M137" s="1" t="s">
        <v>336</v>
      </c>
      <c r="N137" s="1">
        <v>10</v>
      </c>
      <c r="O137" s="1">
        <v>5</v>
      </c>
      <c r="P137" s="1" t="s">
        <v>1146</v>
      </c>
      <c r="Q137" s="1" t="s">
        <v>432</v>
      </c>
      <c r="R137" s="1" t="s">
        <v>1147</v>
      </c>
      <c r="S137" s="1" t="s">
        <v>1148</v>
      </c>
      <c r="T137" s="1" t="s">
        <v>1149</v>
      </c>
      <c r="U137" s="1" t="s">
        <v>1146</v>
      </c>
      <c r="V137" s="1" t="s">
        <v>72</v>
      </c>
      <c r="X137" s="1" t="s">
        <v>436</v>
      </c>
      <c r="Y137" s="1" t="s">
        <v>1150</v>
      </c>
      <c r="Z137" s="1" t="s">
        <v>51</v>
      </c>
      <c r="AA137" s="1" t="s">
        <v>74</v>
      </c>
      <c r="AB137" s="1" t="s">
        <v>155</v>
      </c>
      <c r="AC137" s="1" t="s">
        <v>125</v>
      </c>
      <c r="AE137" s="1" t="s">
        <v>54</v>
      </c>
      <c r="AF137" s="1" t="s">
        <v>55</v>
      </c>
      <c r="AH137" s="1" t="s">
        <v>78</v>
      </c>
      <c r="AI137" s="1" t="s">
        <v>79</v>
      </c>
      <c r="AL137" s="1" t="s">
        <v>58</v>
      </c>
      <c r="AM137" s="1" t="s">
        <v>80</v>
      </c>
      <c r="AN137" s="1" t="s">
        <v>1011</v>
      </c>
      <c r="AO137" s="1" t="s">
        <v>1151</v>
      </c>
    </row>
    <row r="138" spans="1:41" x14ac:dyDescent="0.3">
      <c r="A138" s="12" t="str">
        <f>HYPERLINK("https://hsdes.intel.com/resource/14013186484","14013186484")</f>
        <v>14013186484</v>
      </c>
      <c r="B138" s="1" t="s">
        <v>699</v>
      </c>
      <c r="C138" s="7" t="s">
        <v>2194</v>
      </c>
      <c r="D138" s="14"/>
      <c r="F138" s="1" t="s">
        <v>63</v>
      </c>
      <c r="H138" s="1" t="s">
        <v>38</v>
      </c>
      <c r="I138" s="1" t="s">
        <v>39</v>
      </c>
      <c r="J138" s="1" t="s">
        <v>40</v>
      </c>
      <c r="K138" s="1" t="s">
        <v>65</v>
      </c>
      <c r="L138" s="1" t="s">
        <v>42</v>
      </c>
      <c r="M138" s="1" t="s">
        <v>223</v>
      </c>
      <c r="N138" s="1">
        <v>5</v>
      </c>
      <c r="O138" s="1">
        <v>5</v>
      </c>
      <c r="P138" s="1" t="s">
        <v>700</v>
      </c>
      <c r="Q138" s="1" t="s">
        <v>45</v>
      </c>
      <c r="R138" s="1" t="s">
        <v>701</v>
      </c>
      <c r="S138" s="1" t="s">
        <v>560</v>
      </c>
      <c r="T138" s="1" t="s">
        <v>702</v>
      </c>
      <c r="U138" s="1" t="s">
        <v>700</v>
      </c>
      <c r="V138" s="1" t="s">
        <v>48</v>
      </c>
      <c r="W138" s="1" t="s">
        <v>49</v>
      </c>
      <c r="X138" s="1" t="s">
        <v>38</v>
      </c>
      <c r="Y138" s="1" t="s">
        <v>703</v>
      </c>
      <c r="Z138" s="1" t="s">
        <v>51</v>
      </c>
      <c r="AA138" s="1" t="s">
        <v>74</v>
      </c>
      <c r="AB138" s="1" t="s">
        <v>563</v>
      </c>
      <c r="AC138" s="1" t="s">
        <v>261</v>
      </c>
      <c r="AE138" s="1" t="s">
        <v>54</v>
      </c>
      <c r="AF138" s="1" t="s">
        <v>77</v>
      </c>
      <c r="AH138" s="1" t="s">
        <v>78</v>
      </c>
      <c r="AI138" s="1" t="s">
        <v>79</v>
      </c>
      <c r="AL138" s="1" t="s">
        <v>58</v>
      </c>
      <c r="AM138" s="1" t="s">
        <v>59</v>
      </c>
      <c r="AN138" s="1" t="s">
        <v>704</v>
      </c>
      <c r="AO138" s="1" t="s">
        <v>705</v>
      </c>
    </row>
    <row r="139" spans="1:41" x14ac:dyDescent="0.3">
      <c r="A139" s="12" t="str">
        <f>HYPERLINK("https://hsdes.intel.com/resource/14013186483","14013186483")</f>
        <v>14013186483</v>
      </c>
      <c r="B139" s="1" t="s">
        <v>690</v>
      </c>
      <c r="C139" s="7" t="s">
        <v>2194</v>
      </c>
      <c r="D139" s="14"/>
      <c r="F139" s="1" t="s">
        <v>63</v>
      </c>
      <c r="H139" s="1" t="s">
        <v>38</v>
      </c>
      <c r="I139" s="1" t="s">
        <v>39</v>
      </c>
      <c r="J139" s="1" t="s">
        <v>40</v>
      </c>
      <c r="K139" s="1" t="s">
        <v>65</v>
      </c>
      <c r="L139" s="1" t="s">
        <v>42</v>
      </c>
      <c r="M139" s="1" t="s">
        <v>84</v>
      </c>
      <c r="N139" s="1">
        <v>6</v>
      </c>
      <c r="O139" s="1">
        <v>5</v>
      </c>
      <c r="P139" s="1" t="s">
        <v>691</v>
      </c>
      <c r="Q139" s="1" t="s">
        <v>45</v>
      </c>
      <c r="R139" s="1" t="s">
        <v>692</v>
      </c>
      <c r="S139" s="1" t="s">
        <v>560</v>
      </c>
      <c r="T139" s="1" t="s">
        <v>693</v>
      </c>
      <c r="U139" s="1" t="s">
        <v>691</v>
      </c>
      <c r="V139" s="1" t="s">
        <v>48</v>
      </c>
      <c r="W139" s="1" t="s">
        <v>49</v>
      </c>
      <c r="X139" s="1" t="s">
        <v>38</v>
      </c>
      <c r="Y139" s="1" t="s">
        <v>694</v>
      </c>
      <c r="Z139" s="1" t="s">
        <v>51</v>
      </c>
      <c r="AA139" s="1" t="s">
        <v>74</v>
      </c>
      <c r="AB139" s="1" t="s">
        <v>695</v>
      </c>
      <c r="AC139" s="1" t="s">
        <v>696</v>
      </c>
      <c r="AE139" s="1" t="s">
        <v>54</v>
      </c>
      <c r="AF139" s="1" t="s">
        <v>77</v>
      </c>
      <c r="AH139" s="1" t="s">
        <v>78</v>
      </c>
      <c r="AI139" s="1" t="s">
        <v>79</v>
      </c>
      <c r="AL139" s="1" t="s">
        <v>58</v>
      </c>
      <c r="AM139" s="1" t="s">
        <v>59</v>
      </c>
      <c r="AN139" s="1" t="s">
        <v>697</v>
      </c>
      <c r="AO139" s="1" t="s">
        <v>698</v>
      </c>
    </row>
    <row r="140" spans="1:41" x14ac:dyDescent="0.3">
      <c r="A140" s="12" t="str">
        <f>HYPERLINK("https://hsdes.intel.com/resource/14013186601","14013186601")</f>
        <v>14013186601</v>
      </c>
      <c r="B140" s="1" t="s">
        <v>843</v>
      </c>
      <c r="C140" s="7" t="s">
        <v>2194</v>
      </c>
      <c r="D140" s="10"/>
      <c r="F140" s="1" t="s">
        <v>63</v>
      </c>
      <c r="H140" s="1" t="s">
        <v>38</v>
      </c>
      <c r="I140" s="1" t="s">
        <v>39</v>
      </c>
      <c r="J140" s="1" t="s">
        <v>40</v>
      </c>
      <c r="K140" s="1" t="s">
        <v>65</v>
      </c>
      <c r="L140" s="1" t="s">
        <v>42</v>
      </c>
      <c r="M140" s="1" t="s">
        <v>223</v>
      </c>
      <c r="N140" s="1">
        <v>5</v>
      </c>
      <c r="O140" s="1">
        <v>4</v>
      </c>
      <c r="P140" s="1" t="s">
        <v>844</v>
      </c>
      <c r="Q140" s="1" t="s">
        <v>45</v>
      </c>
      <c r="R140" s="1" t="s">
        <v>845</v>
      </c>
      <c r="S140" s="1" t="s">
        <v>560</v>
      </c>
      <c r="T140" s="1" t="s">
        <v>846</v>
      </c>
      <c r="U140" s="1" t="s">
        <v>844</v>
      </c>
      <c r="V140" s="1" t="s">
        <v>48</v>
      </c>
      <c r="W140" s="1" t="s">
        <v>49</v>
      </c>
      <c r="X140" s="1" t="s">
        <v>38</v>
      </c>
      <c r="Y140" s="1" t="s">
        <v>847</v>
      </c>
      <c r="Z140" s="1" t="s">
        <v>51</v>
      </c>
      <c r="AA140" s="1" t="s">
        <v>168</v>
      </c>
      <c r="AB140" s="1" t="s">
        <v>261</v>
      </c>
      <c r="AC140" s="1" t="s">
        <v>261</v>
      </c>
      <c r="AE140" s="1" t="s">
        <v>54</v>
      </c>
      <c r="AF140" s="1" t="s">
        <v>77</v>
      </c>
      <c r="AH140" s="1" t="s">
        <v>78</v>
      </c>
      <c r="AI140" s="1" t="s">
        <v>79</v>
      </c>
      <c r="AL140" s="1" t="s">
        <v>58</v>
      </c>
      <c r="AM140" s="1" t="s">
        <v>59</v>
      </c>
      <c r="AN140" s="1" t="s">
        <v>848</v>
      </c>
      <c r="AO140" s="1" t="s">
        <v>849</v>
      </c>
    </row>
    <row r="141" spans="1:41" x14ac:dyDescent="0.3">
      <c r="A141" s="12" t="str">
        <f>HYPERLINK("https://hsdes.intel.com/resource/14013186599","14013186599")</f>
        <v>14013186599</v>
      </c>
      <c r="B141" s="1" t="s">
        <v>832</v>
      </c>
      <c r="C141" s="4" t="s">
        <v>2199</v>
      </c>
      <c r="D141" s="8" t="s">
        <v>2182</v>
      </c>
      <c r="E141" s="8"/>
      <c r="F141" s="1" t="s">
        <v>63</v>
      </c>
      <c r="H141" s="1" t="s">
        <v>38</v>
      </c>
      <c r="I141" s="1" t="s">
        <v>39</v>
      </c>
      <c r="J141" s="1" t="s">
        <v>40</v>
      </c>
      <c r="K141" s="1" t="s">
        <v>65</v>
      </c>
      <c r="L141" s="1" t="s">
        <v>42</v>
      </c>
      <c r="M141" s="1" t="s">
        <v>223</v>
      </c>
      <c r="N141" s="1">
        <v>5</v>
      </c>
      <c r="O141" s="1">
        <v>4</v>
      </c>
      <c r="P141" s="1" t="s">
        <v>833</v>
      </c>
      <c r="Q141" s="1" t="s">
        <v>45</v>
      </c>
      <c r="R141" s="1" t="s">
        <v>834</v>
      </c>
      <c r="S141" s="1" t="s">
        <v>560</v>
      </c>
      <c r="T141" s="1" t="s">
        <v>835</v>
      </c>
      <c r="U141" s="1" t="s">
        <v>833</v>
      </c>
      <c r="V141" s="1" t="s">
        <v>48</v>
      </c>
      <c r="W141" s="1" t="s">
        <v>49</v>
      </c>
      <c r="X141" s="1" t="s">
        <v>38</v>
      </c>
      <c r="Y141" s="1" t="s">
        <v>562</v>
      </c>
      <c r="Z141" s="1" t="s">
        <v>51</v>
      </c>
      <c r="AA141" s="1" t="s">
        <v>168</v>
      </c>
      <c r="AB141" s="1" t="s">
        <v>563</v>
      </c>
      <c r="AC141" s="1" t="s">
        <v>261</v>
      </c>
      <c r="AE141" s="1" t="s">
        <v>54</v>
      </c>
      <c r="AF141" s="1" t="s">
        <v>77</v>
      </c>
      <c r="AH141" s="1" t="s">
        <v>78</v>
      </c>
      <c r="AI141" s="1" t="s">
        <v>79</v>
      </c>
      <c r="AL141" s="1" t="s">
        <v>58</v>
      </c>
      <c r="AM141" s="1" t="s">
        <v>59</v>
      </c>
      <c r="AN141" s="1" t="s">
        <v>836</v>
      </c>
      <c r="AO141" s="1" t="s">
        <v>837</v>
      </c>
    </row>
    <row r="142" spans="1:41" x14ac:dyDescent="0.3">
      <c r="A142" s="1" t="str">
        <f>HYPERLINK("https://hsdes.intel.com/resource/14013187256","14013187256")</f>
        <v>14013187256</v>
      </c>
      <c r="B142" s="1" t="s">
        <v>1412</v>
      </c>
      <c r="C142" s="7" t="s">
        <v>2194</v>
      </c>
      <c r="E142" s="1" t="s">
        <v>2195</v>
      </c>
      <c r="F142" s="1" t="s">
        <v>63</v>
      </c>
      <c r="H142" s="1" t="s">
        <v>38</v>
      </c>
      <c r="I142" s="1" t="s">
        <v>39</v>
      </c>
      <c r="J142" s="1" t="s">
        <v>40</v>
      </c>
      <c r="K142" s="1" t="s">
        <v>65</v>
      </c>
      <c r="L142" s="1" t="s">
        <v>42</v>
      </c>
      <c r="M142" s="1" t="s">
        <v>223</v>
      </c>
      <c r="N142" s="1">
        <v>5</v>
      </c>
      <c r="O142" s="1">
        <v>4</v>
      </c>
      <c r="P142" s="1" t="s">
        <v>1413</v>
      </c>
      <c r="Q142" s="1" t="s">
        <v>45</v>
      </c>
      <c r="R142" s="1" t="s">
        <v>1414</v>
      </c>
      <c r="S142" s="1" t="s">
        <v>47</v>
      </c>
      <c r="T142" s="1" t="s">
        <v>1415</v>
      </c>
      <c r="U142" s="1" t="s">
        <v>1413</v>
      </c>
      <c r="V142" s="1" t="s">
        <v>48</v>
      </c>
      <c r="W142" s="1" t="s">
        <v>49</v>
      </c>
      <c r="X142" s="1" t="s">
        <v>38</v>
      </c>
      <c r="Y142" s="1" t="s">
        <v>1416</v>
      </c>
      <c r="Z142" s="1" t="s">
        <v>51</v>
      </c>
      <c r="AA142" s="1" t="s">
        <v>168</v>
      </c>
      <c r="AB142" s="1" t="s">
        <v>563</v>
      </c>
      <c r="AC142" s="1" t="s">
        <v>261</v>
      </c>
      <c r="AE142" s="1" t="s">
        <v>54</v>
      </c>
      <c r="AF142" s="1" t="s">
        <v>77</v>
      </c>
      <c r="AH142" s="1" t="s">
        <v>78</v>
      </c>
      <c r="AI142" s="1" t="s">
        <v>79</v>
      </c>
      <c r="AL142" s="1" t="s">
        <v>58</v>
      </c>
      <c r="AM142" s="1" t="s">
        <v>59</v>
      </c>
      <c r="AN142" s="1" t="s">
        <v>628</v>
      </c>
      <c r="AO142" s="1" t="s">
        <v>1417</v>
      </c>
    </row>
    <row r="143" spans="1:41" x14ac:dyDescent="0.3">
      <c r="A143" s="12" t="str">
        <f>HYPERLINK("https://hsdes.intel.com/resource/14013186464","14013186464")</f>
        <v>14013186464</v>
      </c>
      <c r="B143" s="1" t="s">
        <v>616</v>
      </c>
      <c r="C143" s="7" t="s">
        <v>2194</v>
      </c>
      <c r="E143" s="1" t="s">
        <v>2195</v>
      </c>
      <c r="F143" s="1" t="s">
        <v>37</v>
      </c>
      <c r="H143" s="1" t="s">
        <v>38</v>
      </c>
      <c r="I143" s="1" t="s">
        <v>39</v>
      </c>
      <c r="J143" s="1" t="s">
        <v>40</v>
      </c>
      <c r="K143" s="1" t="s">
        <v>65</v>
      </c>
      <c r="L143" s="1" t="s">
        <v>42</v>
      </c>
      <c r="M143" s="1" t="s">
        <v>223</v>
      </c>
      <c r="N143" s="1">
        <v>8</v>
      </c>
      <c r="O143" s="1">
        <v>6</v>
      </c>
      <c r="P143" s="1" t="s">
        <v>617</v>
      </c>
      <c r="Q143" s="1" t="s">
        <v>45</v>
      </c>
      <c r="R143" s="1" t="s">
        <v>618</v>
      </c>
      <c r="S143" s="1" t="s">
        <v>544</v>
      </c>
      <c r="T143" s="1" t="s">
        <v>619</v>
      </c>
      <c r="U143" s="1" t="s">
        <v>617</v>
      </c>
      <c r="V143" s="1" t="s">
        <v>48</v>
      </c>
      <c r="W143" s="1" t="s">
        <v>49</v>
      </c>
      <c r="X143" s="1" t="s">
        <v>38</v>
      </c>
      <c r="Y143" s="1" t="s">
        <v>620</v>
      </c>
      <c r="Z143" s="1" t="s">
        <v>51</v>
      </c>
      <c r="AA143" s="1" t="s">
        <v>52</v>
      </c>
      <c r="AB143" s="1" t="s">
        <v>547</v>
      </c>
      <c r="AC143" s="1" t="s">
        <v>547</v>
      </c>
      <c r="AE143" s="1" t="s">
        <v>54</v>
      </c>
      <c r="AF143" s="1" t="s">
        <v>55</v>
      </c>
      <c r="AH143" s="1" t="s">
        <v>78</v>
      </c>
      <c r="AI143" s="1" t="s">
        <v>79</v>
      </c>
      <c r="AL143" s="1" t="s">
        <v>58</v>
      </c>
      <c r="AM143" s="1" t="s">
        <v>59</v>
      </c>
      <c r="AN143" s="1" t="s">
        <v>621</v>
      </c>
      <c r="AO143" s="1" t="s">
        <v>622</v>
      </c>
    </row>
    <row r="144" spans="1:41" x14ac:dyDescent="0.3">
      <c r="A144" s="12" t="str">
        <f>HYPERLINK("https://hsdes.intel.com/resource/14013186466","14013186466")</f>
        <v>14013186466</v>
      </c>
      <c r="B144" s="1" t="s">
        <v>630</v>
      </c>
      <c r="C144" s="7" t="s">
        <v>2194</v>
      </c>
      <c r="E144" s="1" t="s">
        <v>2195</v>
      </c>
      <c r="F144" s="1" t="s">
        <v>37</v>
      </c>
      <c r="H144" s="1" t="s">
        <v>38</v>
      </c>
      <c r="I144" s="1" t="s">
        <v>39</v>
      </c>
      <c r="J144" s="1" t="s">
        <v>40</v>
      </c>
      <c r="K144" s="1" t="s">
        <v>65</v>
      </c>
      <c r="L144" s="1" t="s">
        <v>42</v>
      </c>
      <c r="M144" s="1" t="s">
        <v>223</v>
      </c>
      <c r="N144" s="1">
        <v>8</v>
      </c>
      <c r="O144" s="1">
        <v>6</v>
      </c>
      <c r="P144" s="1" t="s">
        <v>631</v>
      </c>
      <c r="Q144" s="1" t="s">
        <v>45</v>
      </c>
      <c r="R144" s="1" t="s">
        <v>618</v>
      </c>
      <c r="S144" s="1" t="s">
        <v>544</v>
      </c>
      <c r="T144" s="1" t="s">
        <v>619</v>
      </c>
      <c r="U144" s="1" t="s">
        <v>631</v>
      </c>
      <c r="V144" s="1" t="s">
        <v>48</v>
      </c>
      <c r="W144" s="1" t="s">
        <v>49</v>
      </c>
      <c r="X144" s="1" t="s">
        <v>38</v>
      </c>
      <c r="Y144" s="1" t="s">
        <v>632</v>
      </c>
      <c r="Z144" s="1" t="s">
        <v>51</v>
      </c>
      <c r="AA144" s="1" t="s">
        <v>52</v>
      </c>
      <c r="AB144" s="1" t="s">
        <v>547</v>
      </c>
      <c r="AC144" s="1" t="s">
        <v>547</v>
      </c>
      <c r="AE144" s="1" t="s">
        <v>54</v>
      </c>
      <c r="AF144" s="1" t="s">
        <v>55</v>
      </c>
      <c r="AH144" s="1" t="s">
        <v>78</v>
      </c>
      <c r="AI144" s="1" t="s">
        <v>79</v>
      </c>
      <c r="AL144" s="1" t="s">
        <v>58</v>
      </c>
      <c r="AM144" s="1" t="s">
        <v>59</v>
      </c>
      <c r="AN144" s="1" t="s">
        <v>633</v>
      </c>
      <c r="AO144" s="1" t="s">
        <v>634</v>
      </c>
    </row>
    <row r="145" spans="1:41" x14ac:dyDescent="0.3">
      <c r="A145" s="12" t="str">
        <f>HYPERLINK("https://hsdes.intel.com/resource/14013187288","14013187288")</f>
        <v>14013187288</v>
      </c>
      <c r="B145" s="1" t="s">
        <v>1474</v>
      </c>
      <c r="C145" s="7" t="s">
        <v>2194</v>
      </c>
      <c r="D145" s="14"/>
      <c r="F145" s="1" t="s">
        <v>37</v>
      </c>
      <c r="H145" s="1" t="s">
        <v>38</v>
      </c>
      <c r="I145" s="1" t="s">
        <v>39</v>
      </c>
      <c r="J145" s="1" t="s">
        <v>40</v>
      </c>
      <c r="K145" s="1" t="s">
        <v>65</v>
      </c>
      <c r="L145" s="1" t="s">
        <v>42</v>
      </c>
      <c r="M145" s="1" t="s">
        <v>223</v>
      </c>
      <c r="N145" s="1">
        <v>6</v>
      </c>
      <c r="O145" s="1">
        <v>4</v>
      </c>
      <c r="P145" s="1" t="s">
        <v>1475</v>
      </c>
      <c r="Q145" s="1" t="s">
        <v>45</v>
      </c>
      <c r="R145" s="1" t="s">
        <v>1476</v>
      </c>
      <c r="S145" s="1" t="s">
        <v>544</v>
      </c>
      <c r="T145" s="1" t="s">
        <v>1477</v>
      </c>
      <c r="U145" s="1" t="s">
        <v>1475</v>
      </c>
      <c r="V145" s="1" t="s">
        <v>48</v>
      </c>
      <c r="W145" s="1" t="s">
        <v>49</v>
      </c>
      <c r="X145" s="1" t="s">
        <v>38</v>
      </c>
      <c r="Y145" s="1" t="s">
        <v>1478</v>
      </c>
      <c r="Z145" s="1" t="s">
        <v>51</v>
      </c>
      <c r="AA145" s="1" t="s">
        <v>168</v>
      </c>
      <c r="AB145" s="1" t="s">
        <v>125</v>
      </c>
      <c r="AC145" s="1" t="s">
        <v>125</v>
      </c>
      <c r="AE145" s="1" t="s">
        <v>54</v>
      </c>
      <c r="AF145" s="1" t="s">
        <v>55</v>
      </c>
      <c r="AH145" s="1" t="s">
        <v>78</v>
      </c>
      <c r="AI145" s="1" t="s">
        <v>79</v>
      </c>
      <c r="AL145" s="1" t="s">
        <v>58</v>
      </c>
      <c r="AM145" s="1" t="s">
        <v>59</v>
      </c>
      <c r="AN145" s="1" t="s">
        <v>1479</v>
      </c>
      <c r="AO145" s="1" t="s">
        <v>1480</v>
      </c>
    </row>
    <row r="146" spans="1:41" x14ac:dyDescent="0.3">
      <c r="A146" s="12" t="str">
        <f>HYPERLINK("https://hsdes.intel.com/resource/14013187280","14013187280")</f>
        <v>14013187280</v>
      </c>
      <c r="B146" s="1" t="s">
        <v>1461</v>
      </c>
      <c r="C146" s="7" t="s">
        <v>2194</v>
      </c>
      <c r="D146" s="14"/>
      <c r="F146" s="1" t="s">
        <v>63</v>
      </c>
      <c r="H146" s="1" t="s">
        <v>38</v>
      </c>
      <c r="I146" s="1" t="s">
        <v>39</v>
      </c>
      <c r="J146" s="1" t="s">
        <v>40</v>
      </c>
      <c r="K146" s="1" t="s">
        <v>65</v>
      </c>
      <c r="L146" s="1" t="s">
        <v>42</v>
      </c>
      <c r="M146" s="1" t="s">
        <v>223</v>
      </c>
      <c r="N146" s="1">
        <v>8</v>
      </c>
      <c r="O146" s="1">
        <v>6</v>
      </c>
      <c r="P146" s="1" t="s">
        <v>1462</v>
      </c>
      <c r="Q146" s="1" t="s">
        <v>45</v>
      </c>
      <c r="R146" s="1" t="s">
        <v>1463</v>
      </c>
      <c r="S146" s="1" t="s">
        <v>544</v>
      </c>
      <c r="T146" s="1" t="s">
        <v>1464</v>
      </c>
      <c r="U146" s="1" t="s">
        <v>1462</v>
      </c>
      <c r="V146" s="1" t="s">
        <v>48</v>
      </c>
      <c r="W146" s="1" t="s">
        <v>49</v>
      </c>
      <c r="X146" s="1" t="s">
        <v>38</v>
      </c>
      <c r="Y146" s="1" t="s">
        <v>1465</v>
      </c>
      <c r="Z146" s="1" t="s">
        <v>51</v>
      </c>
      <c r="AA146" s="1" t="s">
        <v>168</v>
      </c>
      <c r="AB146" s="1" t="s">
        <v>125</v>
      </c>
      <c r="AC146" s="1" t="s">
        <v>117</v>
      </c>
      <c r="AE146" s="1" t="s">
        <v>54</v>
      </c>
      <c r="AF146" s="1" t="s">
        <v>77</v>
      </c>
      <c r="AH146" s="1" t="s">
        <v>78</v>
      </c>
      <c r="AI146" s="1" t="s">
        <v>79</v>
      </c>
      <c r="AL146" s="1" t="s">
        <v>58</v>
      </c>
      <c r="AM146" s="1" t="s">
        <v>59</v>
      </c>
      <c r="AN146" s="1" t="s">
        <v>1466</v>
      </c>
      <c r="AO146" s="1" t="s">
        <v>1467</v>
      </c>
    </row>
    <row r="147" spans="1:41" x14ac:dyDescent="0.3">
      <c r="A147" s="12" t="str">
        <f>HYPERLINK("https://hsdes.intel.com/resource/14013187118","14013187118")</f>
        <v>14013187118</v>
      </c>
      <c r="B147" s="1" t="s">
        <v>1183</v>
      </c>
      <c r="C147" s="7" t="s">
        <v>2194</v>
      </c>
      <c r="E147" s="1" t="s">
        <v>2196</v>
      </c>
      <c r="F147" s="1" t="s">
        <v>37</v>
      </c>
      <c r="H147" s="1" t="s">
        <v>233</v>
      </c>
      <c r="I147" s="1" t="s">
        <v>39</v>
      </c>
      <c r="J147" s="1" t="s">
        <v>40</v>
      </c>
      <c r="K147" s="1" t="s">
        <v>65</v>
      </c>
      <c r="L147" s="1" t="s">
        <v>42</v>
      </c>
      <c r="M147" s="1" t="s">
        <v>246</v>
      </c>
      <c r="N147" s="1">
        <v>20</v>
      </c>
      <c r="O147" s="1">
        <v>15</v>
      </c>
      <c r="P147" s="1" t="s">
        <v>1184</v>
      </c>
      <c r="Q147" s="1" t="s">
        <v>236</v>
      </c>
      <c r="R147" s="1" t="s">
        <v>1185</v>
      </c>
      <c r="S147" s="1" t="s">
        <v>909</v>
      </c>
      <c r="T147" s="1" t="s">
        <v>1186</v>
      </c>
      <c r="U147" s="1" t="s">
        <v>1184</v>
      </c>
      <c r="V147" s="1" t="s">
        <v>48</v>
      </c>
      <c r="W147" s="1" t="s">
        <v>49</v>
      </c>
      <c r="X147" s="1" t="s">
        <v>240</v>
      </c>
      <c r="Y147" s="1" t="s">
        <v>1163</v>
      </c>
      <c r="Z147" s="1" t="s">
        <v>51</v>
      </c>
      <c r="AA147" s="1" t="s">
        <v>74</v>
      </c>
      <c r="AB147" s="1" t="s">
        <v>76</v>
      </c>
      <c r="AC147" s="1" t="s">
        <v>76</v>
      </c>
      <c r="AE147" s="1" t="s">
        <v>54</v>
      </c>
      <c r="AF147" s="1" t="s">
        <v>242</v>
      </c>
      <c r="AH147" s="1" t="s">
        <v>56</v>
      </c>
      <c r="AI147" s="1" t="s">
        <v>79</v>
      </c>
      <c r="AL147" s="1" t="s">
        <v>271</v>
      </c>
      <c r="AM147" s="1" t="s">
        <v>80</v>
      </c>
      <c r="AN147" s="1" t="s">
        <v>1157</v>
      </c>
      <c r="AO147" s="1" t="s">
        <v>1187</v>
      </c>
    </row>
    <row r="148" spans="1:41" x14ac:dyDescent="0.3">
      <c r="A148" s="12" t="str">
        <f>HYPERLINK("https://hsdes.intel.com/resource/14013187115","14013187115")</f>
        <v>14013187115</v>
      </c>
      <c r="B148" s="1" t="s">
        <v>1171</v>
      </c>
      <c r="C148" s="7" t="s">
        <v>2194</v>
      </c>
      <c r="E148" s="1" t="s">
        <v>2196</v>
      </c>
      <c r="F148" s="1" t="s">
        <v>63</v>
      </c>
      <c r="H148" s="1" t="s">
        <v>233</v>
      </c>
      <c r="I148" s="1" t="s">
        <v>39</v>
      </c>
      <c r="J148" s="1" t="s">
        <v>40</v>
      </c>
      <c r="K148" s="1" t="s">
        <v>65</v>
      </c>
      <c r="L148" s="1" t="s">
        <v>42</v>
      </c>
      <c r="M148" s="1" t="s">
        <v>246</v>
      </c>
      <c r="N148" s="1">
        <v>10</v>
      </c>
      <c r="O148" s="1">
        <v>8</v>
      </c>
      <c r="P148" s="1" t="s">
        <v>1172</v>
      </c>
      <c r="Q148" s="1" t="s">
        <v>236</v>
      </c>
      <c r="R148" s="1" t="s">
        <v>1173</v>
      </c>
      <c r="S148" s="1" t="s">
        <v>277</v>
      </c>
      <c r="T148" s="1" t="s">
        <v>1174</v>
      </c>
      <c r="U148" s="1" t="s">
        <v>1172</v>
      </c>
      <c r="V148" s="1" t="s">
        <v>48</v>
      </c>
      <c r="W148" s="1" t="s">
        <v>49</v>
      </c>
      <c r="X148" s="1" t="s">
        <v>240</v>
      </c>
      <c r="Y148" s="1" t="s">
        <v>1175</v>
      </c>
      <c r="Z148" s="1" t="s">
        <v>51</v>
      </c>
      <c r="AA148" s="1" t="s">
        <v>74</v>
      </c>
      <c r="AB148" s="1" t="s">
        <v>106</v>
      </c>
      <c r="AC148" s="1" t="s">
        <v>76</v>
      </c>
      <c r="AE148" s="1" t="s">
        <v>54</v>
      </c>
      <c r="AF148" s="1" t="s">
        <v>77</v>
      </c>
      <c r="AH148" s="1" t="s">
        <v>78</v>
      </c>
      <c r="AI148" s="1" t="s">
        <v>79</v>
      </c>
      <c r="AL148" s="1" t="s">
        <v>271</v>
      </c>
      <c r="AM148" s="1" t="s">
        <v>748</v>
      </c>
      <c r="AN148" s="1" t="s">
        <v>1157</v>
      </c>
      <c r="AO148" s="1" t="s">
        <v>1176</v>
      </c>
    </row>
    <row r="149" spans="1:41" x14ac:dyDescent="0.3">
      <c r="A149" s="12" t="str">
        <f>HYPERLINK("https://hsdes.intel.com/resource/14013187124","14013187124")</f>
        <v>14013187124</v>
      </c>
      <c r="B149" s="1" t="s">
        <v>1194</v>
      </c>
      <c r="C149" s="7" t="s">
        <v>2194</v>
      </c>
      <c r="E149" s="1" t="s">
        <v>2196</v>
      </c>
      <c r="F149" s="1" t="s">
        <v>37</v>
      </c>
      <c r="H149" s="1" t="s">
        <v>233</v>
      </c>
      <c r="I149" s="1" t="s">
        <v>39</v>
      </c>
      <c r="J149" s="1" t="s">
        <v>40</v>
      </c>
      <c r="K149" s="1" t="s">
        <v>65</v>
      </c>
      <c r="L149" s="1" t="s">
        <v>42</v>
      </c>
      <c r="M149" s="1" t="s">
        <v>246</v>
      </c>
      <c r="N149" s="1">
        <v>25</v>
      </c>
      <c r="O149" s="1">
        <v>20</v>
      </c>
      <c r="P149" s="1" t="s">
        <v>1195</v>
      </c>
      <c r="Q149" s="1" t="s">
        <v>236</v>
      </c>
      <c r="R149" s="1" t="s">
        <v>1196</v>
      </c>
      <c r="S149" s="1" t="s">
        <v>909</v>
      </c>
      <c r="T149" s="1" t="s">
        <v>1197</v>
      </c>
      <c r="U149" s="1" t="s">
        <v>1195</v>
      </c>
      <c r="V149" s="1" t="s">
        <v>48</v>
      </c>
      <c r="W149" s="1" t="s">
        <v>49</v>
      </c>
      <c r="X149" s="1" t="s">
        <v>240</v>
      </c>
      <c r="Y149" s="1" t="s">
        <v>1198</v>
      </c>
      <c r="Z149" s="1" t="s">
        <v>51</v>
      </c>
      <c r="AA149" s="1" t="s">
        <v>74</v>
      </c>
      <c r="AB149" s="1" t="s">
        <v>76</v>
      </c>
      <c r="AC149" s="1" t="s">
        <v>76</v>
      </c>
      <c r="AE149" s="1" t="s">
        <v>54</v>
      </c>
      <c r="AF149" s="1" t="s">
        <v>242</v>
      </c>
      <c r="AH149" s="1" t="s">
        <v>56</v>
      </c>
      <c r="AI149" s="1" t="s">
        <v>79</v>
      </c>
      <c r="AL149" s="1" t="s">
        <v>271</v>
      </c>
      <c r="AM149" s="1" t="s">
        <v>80</v>
      </c>
      <c r="AN149" s="1" t="s">
        <v>1157</v>
      </c>
      <c r="AO149" s="1" t="s">
        <v>1187</v>
      </c>
    </row>
    <row r="150" spans="1:41" x14ac:dyDescent="0.3">
      <c r="A150" s="12" t="str">
        <f>HYPERLINK("https://hsdes.intel.com/resource/14013187538","14013187538")</f>
        <v>14013187538</v>
      </c>
      <c r="B150" s="1" t="s">
        <v>1705</v>
      </c>
      <c r="C150" s="7" t="s">
        <v>2194</v>
      </c>
      <c r="E150" s="1" t="s">
        <v>2196</v>
      </c>
      <c r="F150" s="1" t="s">
        <v>63</v>
      </c>
      <c r="H150" s="1" t="s">
        <v>233</v>
      </c>
      <c r="I150" s="1" t="s">
        <v>39</v>
      </c>
      <c r="J150" s="1" t="s">
        <v>40</v>
      </c>
      <c r="K150" s="1" t="s">
        <v>65</v>
      </c>
      <c r="L150" s="1" t="s">
        <v>42</v>
      </c>
      <c r="M150" s="1" t="s">
        <v>265</v>
      </c>
      <c r="N150" s="1">
        <v>20</v>
      </c>
      <c r="O150" s="1">
        <v>15</v>
      </c>
      <c r="P150" s="1" t="s">
        <v>1706</v>
      </c>
      <c r="Q150" s="1" t="s">
        <v>236</v>
      </c>
      <c r="R150" s="1" t="s">
        <v>1699</v>
      </c>
      <c r="S150" s="1" t="s">
        <v>1693</v>
      </c>
      <c r="T150" s="1" t="s">
        <v>1197</v>
      </c>
      <c r="U150" s="1" t="s">
        <v>1706</v>
      </c>
      <c r="V150" s="1" t="s">
        <v>48</v>
      </c>
      <c r="W150" s="1" t="s">
        <v>49</v>
      </c>
      <c r="X150" s="1" t="s">
        <v>240</v>
      </c>
      <c r="Y150" s="1" t="s">
        <v>1707</v>
      </c>
      <c r="Z150" s="1" t="s">
        <v>51</v>
      </c>
      <c r="AA150" s="1" t="s">
        <v>74</v>
      </c>
      <c r="AB150" s="1" t="s">
        <v>228</v>
      </c>
      <c r="AC150" s="1" t="s">
        <v>261</v>
      </c>
      <c r="AE150" s="1" t="s">
        <v>54</v>
      </c>
      <c r="AF150" s="1" t="s">
        <v>77</v>
      </c>
      <c r="AH150" s="1" t="s">
        <v>56</v>
      </c>
      <c r="AI150" s="1" t="s">
        <v>79</v>
      </c>
      <c r="AL150" s="1" t="s">
        <v>271</v>
      </c>
      <c r="AM150" s="1" t="s">
        <v>80</v>
      </c>
      <c r="AN150" s="1" t="s">
        <v>1157</v>
      </c>
      <c r="AO150" s="1" t="s">
        <v>1701</v>
      </c>
    </row>
    <row r="151" spans="1:41" x14ac:dyDescent="0.3">
      <c r="A151" s="1" t="str">
        <f>HYPERLINK("https://hsdes.intel.com/resource/14013187334","14013187334")</f>
        <v>14013187334</v>
      </c>
      <c r="B151" s="1" t="s">
        <v>1547</v>
      </c>
      <c r="C151" s="7" t="s">
        <v>2194</v>
      </c>
      <c r="E151" s="1" t="s">
        <v>2197</v>
      </c>
      <c r="F151" s="1" t="s">
        <v>37</v>
      </c>
      <c r="G151" s="1" t="s">
        <v>1548</v>
      </c>
      <c r="H151" s="1" t="s">
        <v>312</v>
      </c>
      <c r="I151" s="1" t="s">
        <v>39</v>
      </c>
      <c r="J151" s="1" t="s">
        <v>40</v>
      </c>
      <c r="K151" s="1" t="s">
        <v>65</v>
      </c>
      <c r="L151" s="1" t="s">
        <v>42</v>
      </c>
      <c r="M151" s="1" t="s">
        <v>234</v>
      </c>
      <c r="N151" s="1">
        <v>10</v>
      </c>
      <c r="O151" s="1">
        <v>8</v>
      </c>
      <c r="P151" s="1" t="s">
        <v>1549</v>
      </c>
      <c r="Q151" s="1" t="s">
        <v>316</v>
      </c>
      <c r="R151" s="1" t="s">
        <v>1550</v>
      </c>
      <c r="S151" s="1" t="s">
        <v>1126</v>
      </c>
      <c r="T151" s="1" t="s">
        <v>1551</v>
      </c>
      <c r="U151" s="1" t="s">
        <v>1549</v>
      </c>
      <c r="V151" s="1" t="s">
        <v>72</v>
      </c>
      <c r="X151" s="1" t="s">
        <v>320</v>
      </c>
      <c r="Y151" s="1" t="s">
        <v>1552</v>
      </c>
      <c r="Z151" s="1" t="s">
        <v>51</v>
      </c>
      <c r="AA151" s="1" t="s">
        <v>74</v>
      </c>
      <c r="AB151" s="1" t="s">
        <v>155</v>
      </c>
      <c r="AC151" s="1" t="s">
        <v>117</v>
      </c>
      <c r="AE151" s="1" t="s">
        <v>54</v>
      </c>
      <c r="AF151" s="1" t="s">
        <v>55</v>
      </c>
      <c r="AH151" s="1" t="s">
        <v>78</v>
      </c>
      <c r="AI151" s="1" t="s">
        <v>79</v>
      </c>
      <c r="AL151" s="1" t="s">
        <v>58</v>
      </c>
      <c r="AM151" s="1" t="s">
        <v>80</v>
      </c>
      <c r="AN151" s="1" t="s">
        <v>1553</v>
      </c>
      <c r="AO151" s="1" t="s">
        <v>1554</v>
      </c>
    </row>
    <row r="152" spans="1:41" x14ac:dyDescent="0.3">
      <c r="A152" s="1" t="str">
        <f>HYPERLINK("https://hsdes.intel.com/resource/14013186345","14013186345")</f>
        <v>14013186345</v>
      </c>
      <c r="B152" s="1" t="s">
        <v>492</v>
      </c>
      <c r="C152" s="7" t="s">
        <v>2194</v>
      </c>
      <c r="D152" s="11"/>
      <c r="E152" s="1" t="s">
        <v>2200</v>
      </c>
      <c r="F152" s="1" t="s">
        <v>63</v>
      </c>
      <c r="H152" s="1" t="s">
        <v>136</v>
      </c>
      <c r="I152" s="1" t="s">
        <v>39</v>
      </c>
      <c r="J152" s="1" t="s">
        <v>40</v>
      </c>
      <c r="K152" s="1" t="s">
        <v>65</v>
      </c>
      <c r="L152" s="1" t="s">
        <v>42</v>
      </c>
      <c r="M152" s="1" t="s">
        <v>137</v>
      </c>
      <c r="N152" s="1">
        <v>20</v>
      </c>
      <c r="O152" s="1">
        <v>15</v>
      </c>
      <c r="P152" s="1" t="s">
        <v>493</v>
      </c>
      <c r="Q152" s="1" t="s">
        <v>139</v>
      </c>
      <c r="R152" s="1" t="s">
        <v>494</v>
      </c>
      <c r="S152" s="1" t="s">
        <v>495</v>
      </c>
      <c r="T152" s="1" t="s">
        <v>496</v>
      </c>
      <c r="U152" s="1" t="s">
        <v>493</v>
      </c>
      <c r="V152" s="1" t="s">
        <v>72</v>
      </c>
      <c r="W152" s="1" t="s">
        <v>143</v>
      </c>
      <c r="X152" s="1" t="s">
        <v>144</v>
      </c>
      <c r="Y152" s="1" t="s">
        <v>497</v>
      </c>
      <c r="Z152" s="1" t="s">
        <v>51</v>
      </c>
      <c r="AA152" s="1" t="s">
        <v>168</v>
      </c>
      <c r="AB152" s="1" t="s">
        <v>498</v>
      </c>
      <c r="AC152" s="1" t="s">
        <v>261</v>
      </c>
      <c r="AE152" s="1" t="s">
        <v>54</v>
      </c>
      <c r="AF152" s="1" t="s">
        <v>77</v>
      </c>
      <c r="AH152" s="1" t="s">
        <v>56</v>
      </c>
      <c r="AI152" s="1" t="s">
        <v>79</v>
      </c>
      <c r="AL152" s="1" t="s">
        <v>58</v>
      </c>
      <c r="AM152" s="1" t="s">
        <v>80</v>
      </c>
      <c r="AN152" s="1" t="s">
        <v>499</v>
      </c>
      <c r="AO152" s="1" t="s">
        <v>500</v>
      </c>
    </row>
    <row r="153" spans="1:41" x14ac:dyDescent="0.3">
      <c r="A153" s="1" t="str">
        <f>HYPERLINK("https://hsdes.intel.com/resource/14013187182","14013187182")</f>
        <v>14013187182</v>
      </c>
      <c r="B153" s="1" t="s">
        <v>1249</v>
      </c>
      <c r="C153" s="7" t="s">
        <v>2194</v>
      </c>
      <c r="F153" s="1" t="s">
        <v>63</v>
      </c>
      <c r="H153" s="1" t="s">
        <v>320</v>
      </c>
      <c r="I153" s="1" t="s">
        <v>39</v>
      </c>
      <c r="J153" s="1" t="s">
        <v>40</v>
      </c>
      <c r="K153" s="1" t="s">
        <v>65</v>
      </c>
      <c r="L153" s="1" t="s">
        <v>42</v>
      </c>
      <c r="M153" s="1" t="s">
        <v>336</v>
      </c>
      <c r="N153" s="1">
        <v>10</v>
      </c>
      <c r="O153" s="1">
        <v>8</v>
      </c>
      <c r="P153" s="1" t="s">
        <v>1250</v>
      </c>
      <c r="Q153" s="1" t="s">
        <v>432</v>
      </c>
      <c r="R153" s="1" t="s">
        <v>1251</v>
      </c>
      <c r="S153" s="1" t="s">
        <v>434</v>
      </c>
      <c r="T153" s="1" t="s">
        <v>1252</v>
      </c>
      <c r="U153" s="1" t="s">
        <v>1250</v>
      </c>
      <c r="V153" s="1" t="s">
        <v>72</v>
      </c>
      <c r="X153" s="1" t="s">
        <v>436</v>
      </c>
      <c r="Y153" s="1" t="s">
        <v>1253</v>
      </c>
      <c r="Z153" s="1" t="s">
        <v>51</v>
      </c>
      <c r="AA153" s="1" t="s">
        <v>74</v>
      </c>
      <c r="AB153" s="1" t="s">
        <v>125</v>
      </c>
      <c r="AC153" s="1" t="s">
        <v>117</v>
      </c>
      <c r="AE153" s="1" t="s">
        <v>54</v>
      </c>
      <c r="AF153" s="1" t="s">
        <v>77</v>
      </c>
      <c r="AH153" s="1" t="s">
        <v>78</v>
      </c>
      <c r="AI153" s="1" t="s">
        <v>79</v>
      </c>
      <c r="AL153" s="1" t="s">
        <v>271</v>
      </c>
      <c r="AM153" s="1" t="s">
        <v>80</v>
      </c>
      <c r="AN153" s="1" t="s">
        <v>1254</v>
      </c>
      <c r="AO153" s="1" t="s">
        <v>1255</v>
      </c>
    </row>
    <row r="154" spans="1:41" x14ac:dyDescent="0.3">
      <c r="A154" s="1" t="str">
        <f>HYPERLINK("https://hsdes.intel.com/resource/14013187183","14013187183")</f>
        <v>14013187183</v>
      </c>
      <c r="B154" s="1" t="s">
        <v>1256</v>
      </c>
      <c r="C154" s="7" t="s">
        <v>2194</v>
      </c>
      <c r="F154" s="1" t="s">
        <v>37</v>
      </c>
      <c r="H154" s="1" t="s">
        <v>320</v>
      </c>
      <c r="I154" s="1" t="s">
        <v>39</v>
      </c>
      <c r="J154" s="1" t="s">
        <v>40</v>
      </c>
      <c r="K154" s="1" t="s">
        <v>65</v>
      </c>
      <c r="L154" s="1" t="s">
        <v>42</v>
      </c>
      <c r="M154" s="1" t="s">
        <v>336</v>
      </c>
      <c r="N154" s="1">
        <v>25</v>
      </c>
      <c r="O154" s="1">
        <v>20</v>
      </c>
      <c r="P154" s="1" t="s">
        <v>1257</v>
      </c>
      <c r="Q154" s="1" t="s">
        <v>432</v>
      </c>
      <c r="R154" s="1" t="s">
        <v>1258</v>
      </c>
      <c r="S154" s="1" t="s">
        <v>1148</v>
      </c>
      <c r="T154" s="1" t="s">
        <v>1259</v>
      </c>
      <c r="U154" s="1" t="s">
        <v>1257</v>
      </c>
      <c r="V154" s="1" t="s">
        <v>72</v>
      </c>
      <c r="X154" s="1" t="s">
        <v>436</v>
      </c>
      <c r="Y154" s="1" t="s">
        <v>1260</v>
      </c>
      <c r="Z154" s="1" t="s">
        <v>51</v>
      </c>
      <c r="AA154" s="1" t="s">
        <v>74</v>
      </c>
      <c r="AB154" s="1" t="s">
        <v>155</v>
      </c>
      <c r="AC154" s="1" t="s">
        <v>125</v>
      </c>
      <c r="AE154" s="1" t="s">
        <v>54</v>
      </c>
      <c r="AF154" s="1" t="s">
        <v>55</v>
      </c>
      <c r="AH154" s="1" t="s">
        <v>56</v>
      </c>
      <c r="AI154" s="1" t="s">
        <v>79</v>
      </c>
      <c r="AL154" s="1" t="s">
        <v>271</v>
      </c>
      <c r="AM154" s="1" t="s">
        <v>80</v>
      </c>
      <c r="AN154" s="1" t="s">
        <v>1254</v>
      </c>
      <c r="AO154" s="1" t="s">
        <v>1261</v>
      </c>
    </row>
    <row r="155" spans="1:41" x14ac:dyDescent="0.3">
      <c r="A155" s="1" t="str">
        <f>HYPERLINK("https://hsdes.intel.com/resource/14013185871","14013185871")</f>
        <v>14013185871</v>
      </c>
      <c r="B155" s="1" t="s">
        <v>62</v>
      </c>
      <c r="C155" s="7" t="s">
        <v>2194</v>
      </c>
      <c r="D155" s="9"/>
      <c r="E155" s="11" t="s">
        <v>2195</v>
      </c>
      <c r="F155" s="1" t="s">
        <v>63</v>
      </c>
      <c r="H155" s="1" t="s">
        <v>64</v>
      </c>
      <c r="I155" s="1" t="s">
        <v>39</v>
      </c>
      <c r="J155" s="1" t="s">
        <v>40</v>
      </c>
      <c r="K155" s="1" t="s">
        <v>65</v>
      </c>
      <c r="L155" s="1" t="s">
        <v>42</v>
      </c>
      <c r="M155" s="1" t="s">
        <v>66</v>
      </c>
      <c r="N155" s="1">
        <v>10</v>
      </c>
      <c r="O155" s="1">
        <v>5</v>
      </c>
      <c r="P155" s="1" t="s">
        <v>67</v>
      </c>
      <c r="Q155" s="1" t="s">
        <v>68</v>
      </c>
      <c r="R155" s="1" t="s">
        <v>69</v>
      </c>
      <c r="S155" s="1" t="s">
        <v>70</v>
      </c>
      <c r="T155" s="1" t="s">
        <v>71</v>
      </c>
      <c r="U155" s="1" t="s">
        <v>67</v>
      </c>
      <c r="V155" s="1" t="s">
        <v>72</v>
      </c>
      <c r="X155" s="1" t="s">
        <v>64</v>
      </c>
      <c r="Y155" s="1" t="s">
        <v>73</v>
      </c>
      <c r="Z155" s="1" t="s">
        <v>51</v>
      </c>
      <c r="AA155" s="1" t="s">
        <v>74</v>
      </c>
      <c r="AB155" s="1" t="s">
        <v>75</v>
      </c>
      <c r="AC155" s="1" t="s">
        <v>76</v>
      </c>
      <c r="AE155" s="1" t="s">
        <v>54</v>
      </c>
      <c r="AF155" s="1" t="s">
        <v>77</v>
      </c>
      <c r="AH155" s="1" t="s">
        <v>78</v>
      </c>
      <c r="AI155" s="1" t="s">
        <v>79</v>
      </c>
      <c r="AL155" s="1" t="s">
        <v>58</v>
      </c>
      <c r="AM155" s="1" t="s">
        <v>80</v>
      </c>
      <c r="AN155" s="1" t="s">
        <v>81</v>
      </c>
      <c r="AO155" s="1" t="s">
        <v>82</v>
      </c>
    </row>
    <row r="156" spans="1:41" x14ac:dyDescent="0.3">
      <c r="A156" s="1" t="str">
        <f>HYPERLINK("https://hsdes.intel.com/resource/14013186722","14013186722")</f>
        <v>14013186722</v>
      </c>
      <c r="B156" s="1" t="s">
        <v>917</v>
      </c>
      <c r="C156" s="4" t="s">
        <v>2199</v>
      </c>
      <c r="D156" s="8" t="s">
        <v>2184</v>
      </c>
      <c r="E156" s="8"/>
      <c r="F156" s="1" t="s">
        <v>37</v>
      </c>
      <c r="H156" s="1" t="s">
        <v>312</v>
      </c>
      <c r="I156" s="1" t="s">
        <v>39</v>
      </c>
      <c r="J156" s="1" t="s">
        <v>40</v>
      </c>
      <c r="K156" s="1" t="s">
        <v>65</v>
      </c>
      <c r="L156" s="1" t="s">
        <v>42</v>
      </c>
      <c r="M156" s="1" t="s">
        <v>234</v>
      </c>
      <c r="N156" s="1">
        <v>15</v>
      </c>
      <c r="O156" s="1">
        <v>7</v>
      </c>
      <c r="P156" s="1" t="s">
        <v>918</v>
      </c>
      <c r="Q156" s="1" t="s">
        <v>442</v>
      </c>
      <c r="R156" s="1" t="s">
        <v>919</v>
      </c>
      <c r="S156" s="1" t="s">
        <v>920</v>
      </c>
      <c r="T156" s="1" t="s">
        <v>921</v>
      </c>
      <c r="U156" s="1" t="s">
        <v>918</v>
      </c>
      <c r="V156" s="1" t="s">
        <v>72</v>
      </c>
      <c r="X156" s="1" t="s">
        <v>320</v>
      </c>
      <c r="Y156" s="1" t="s">
        <v>922</v>
      </c>
      <c r="Z156" s="1" t="s">
        <v>51</v>
      </c>
      <c r="AA156" s="1" t="s">
        <v>74</v>
      </c>
      <c r="AB156" s="1" t="s">
        <v>228</v>
      </c>
      <c r="AC156" s="1" t="s">
        <v>261</v>
      </c>
      <c r="AE156" s="1" t="s">
        <v>54</v>
      </c>
      <c r="AF156" s="1" t="s">
        <v>55</v>
      </c>
      <c r="AH156" s="1" t="s">
        <v>78</v>
      </c>
      <c r="AI156" s="1" t="s">
        <v>79</v>
      </c>
      <c r="AL156" s="1" t="s">
        <v>58</v>
      </c>
      <c r="AM156" s="1" t="s">
        <v>923</v>
      </c>
      <c r="AN156" s="1" t="s">
        <v>924</v>
      </c>
      <c r="AO156" s="1" t="s">
        <v>925</v>
      </c>
    </row>
    <row r="157" spans="1:41" x14ac:dyDescent="0.3">
      <c r="A157" s="1" t="str">
        <f>HYPERLINK("https://hsdes.intel.com/resource/14013186236","14013186236")</f>
        <v>14013186236</v>
      </c>
      <c r="B157" s="1" t="s">
        <v>396</v>
      </c>
      <c r="C157" s="6" t="s">
        <v>2201</v>
      </c>
      <c r="D157" s="8" t="s">
        <v>2191</v>
      </c>
      <c r="E157" s="8"/>
      <c r="F157" s="1" t="s">
        <v>37</v>
      </c>
      <c r="H157" s="1" t="s">
        <v>312</v>
      </c>
      <c r="I157" s="1" t="s">
        <v>39</v>
      </c>
      <c r="J157" s="1" t="s">
        <v>397</v>
      </c>
      <c r="K157" s="1" t="s">
        <v>65</v>
      </c>
      <c r="L157" s="1" t="s">
        <v>42</v>
      </c>
      <c r="M157" s="1" t="s">
        <v>234</v>
      </c>
      <c r="N157" s="1">
        <v>12</v>
      </c>
      <c r="O157" s="1">
        <v>10</v>
      </c>
      <c r="P157" s="1" t="s">
        <v>398</v>
      </c>
      <c r="Q157" s="1" t="s">
        <v>316</v>
      </c>
      <c r="R157" s="1" t="s">
        <v>399</v>
      </c>
      <c r="S157" s="1" t="s">
        <v>400</v>
      </c>
      <c r="T157" s="1" t="s">
        <v>401</v>
      </c>
      <c r="U157" s="1" t="s">
        <v>398</v>
      </c>
      <c r="V157" s="1" t="s">
        <v>72</v>
      </c>
      <c r="X157" s="1" t="s">
        <v>320</v>
      </c>
      <c r="Y157" s="1" t="s">
        <v>402</v>
      </c>
      <c r="Z157" s="1" t="s">
        <v>51</v>
      </c>
      <c r="AA157" s="1" t="s">
        <v>168</v>
      </c>
      <c r="AB157" s="1" t="s">
        <v>228</v>
      </c>
      <c r="AC157" s="1" t="s">
        <v>308</v>
      </c>
      <c r="AE157" s="1" t="s">
        <v>54</v>
      </c>
      <c r="AF157" s="1" t="s">
        <v>55</v>
      </c>
      <c r="AH157" s="1" t="s">
        <v>78</v>
      </c>
      <c r="AI157" s="1" t="s">
        <v>79</v>
      </c>
      <c r="AL157" s="1" t="s">
        <v>58</v>
      </c>
      <c r="AM157" s="1" t="s">
        <v>403</v>
      </c>
      <c r="AN157" s="1" t="s">
        <v>404</v>
      </c>
      <c r="AO157" s="1" t="s">
        <v>405</v>
      </c>
    </row>
    <row r="158" spans="1:41" x14ac:dyDescent="0.3">
      <c r="A158" s="12" t="str">
        <f>HYPERLINK("https://hsdes.intel.com/resource/14013186347","14013186347")</f>
        <v>14013186347</v>
      </c>
      <c r="B158" s="1" t="s">
        <v>501</v>
      </c>
      <c r="C158" s="7" t="s">
        <v>2194</v>
      </c>
      <c r="F158" s="1" t="s">
        <v>63</v>
      </c>
      <c r="H158" s="1" t="s">
        <v>136</v>
      </c>
      <c r="I158" s="1" t="s">
        <v>39</v>
      </c>
      <c r="J158" s="1" t="s">
        <v>40</v>
      </c>
      <c r="K158" s="1" t="s">
        <v>65</v>
      </c>
      <c r="L158" s="1" t="s">
        <v>42</v>
      </c>
      <c r="M158" s="1" t="s">
        <v>137</v>
      </c>
      <c r="N158" s="1">
        <v>12</v>
      </c>
      <c r="O158" s="1">
        <v>10</v>
      </c>
      <c r="P158" s="1" t="s">
        <v>502</v>
      </c>
      <c r="Q158" s="1" t="s">
        <v>139</v>
      </c>
      <c r="R158" s="1" t="s">
        <v>503</v>
      </c>
      <c r="S158" s="1" t="s">
        <v>504</v>
      </c>
      <c r="T158" s="1" t="s">
        <v>505</v>
      </c>
      <c r="U158" s="1" t="s">
        <v>502</v>
      </c>
      <c r="V158" s="1" t="s">
        <v>72</v>
      </c>
      <c r="W158" s="1" t="s">
        <v>143</v>
      </c>
      <c r="X158" s="1" t="s">
        <v>144</v>
      </c>
      <c r="Y158" s="1" t="s">
        <v>506</v>
      </c>
      <c r="Z158" s="1" t="s">
        <v>51</v>
      </c>
      <c r="AA158" s="1" t="s">
        <v>74</v>
      </c>
      <c r="AB158" s="1" t="s">
        <v>155</v>
      </c>
      <c r="AC158" s="1" t="s">
        <v>117</v>
      </c>
      <c r="AE158" s="1" t="s">
        <v>54</v>
      </c>
      <c r="AF158" s="1" t="s">
        <v>77</v>
      </c>
      <c r="AH158" s="1" t="s">
        <v>78</v>
      </c>
      <c r="AI158" s="1" t="s">
        <v>79</v>
      </c>
      <c r="AL158" s="1" t="s">
        <v>58</v>
      </c>
      <c r="AM158" s="1" t="s">
        <v>80</v>
      </c>
      <c r="AN158" s="1" t="s">
        <v>507</v>
      </c>
      <c r="AO158" s="1" t="s">
        <v>508</v>
      </c>
    </row>
    <row r="159" spans="1:41" x14ac:dyDescent="0.3">
      <c r="A159" s="1" t="str">
        <f>HYPERLINK("https://hsdes.intel.com/resource/14013186798","14013186798")</f>
        <v>14013186798</v>
      </c>
      <c r="B159" s="1" t="s">
        <v>974</v>
      </c>
      <c r="C159" s="7" t="s">
        <v>2194</v>
      </c>
      <c r="E159" s="1" t="s">
        <v>2200</v>
      </c>
      <c r="F159" s="1" t="s">
        <v>63</v>
      </c>
      <c r="H159" s="1" t="s">
        <v>38</v>
      </c>
      <c r="I159" s="1" t="s">
        <v>39</v>
      </c>
      <c r="J159" s="1" t="s">
        <v>40</v>
      </c>
      <c r="K159" s="1" t="s">
        <v>65</v>
      </c>
      <c r="L159" s="1" t="s">
        <v>42</v>
      </c>
      <c r="M159" s="1" t="s">
        <v>223</v>
      </c>
      <c r="N159" s="1">
        <v>12</v>
      </c>
      <c r="O159" s="1">
        <v>8</v>
      </c>
      <c r="P159" s="1" t="s">
        <v>975</v>
      </c>
      <c r="Q159" s="1" t="s">
        <v>45</v>
      </c>
      <c r="R159" s="1" t="s">
        <v>976</v>
      </c>
      <c r="S159" s="1" t="s">
        <v>47</v>
      </c>
      <c r="T159" s="1" t="s">
        <v>977</v>
      </c>
      <c r="U159" s="1" t="s">
        <v>975</v>
      </c>
      <c r="V159" s="1" t="s">
        <v>48</v>
      </c>
      <c r="W159" s="1" t="s">
        <v>49</v>
      </c>
      <c r="X159" s="1" t="s">
        <v>38</v>
      </c>
      <c r="Y159" s="1" t="s">
        <v>978</v>
      </c>
      <c r="Z159" s="1" t="s">
        <v>51</v>
      </c>
      <c r="AA159" s="1" t="s">
        <v>52</v>
      </c>
      <c r="AB159" s="1" t="s">
        <v>261</v>
      </c>
      <c r="AC159" s="1" t="s">
        <v>261</v>
      </c>
      <c r="AE159" s="1" t="s">
        <v>54</v>
      </c>
      <c r="AF159" s="1" t="s">
        <v>77</v>
      </c>
      <c r="AH159" s="1" t="s">
        <v>78</v>
      </c>
      <c r="AI159" s="1" t="s">
        <v>79</v>
      </c>
      <c r="AL159" s="1" t="s">
        <v>58</v>
      </c>
      <c r="AM159" s="1" t="s">
        <v>979</v>
      </c>
      <c r="AN159" s="1" t="s">
        <v>980</v>
      </c>
      <c r="AO159" s="1" t="s">
        <v>981</v>
      </c>
    </row>
    <row r="160" spans="1:41" x14ac:dyDescent="0.3">
      <c r="A160" s="12" t="str">
        <f>HYPERLINK("https://hsdes.intel.com/resource/14013187884","14013187884")</f>
        <v>14013187884</v>
      </c>
      <c r="B160" s="1" t="s">
        <v>2103</v>
      </c>
      <c r="C160" s="7" t="s">
        <v>2194</v>
      </c>
      <c r="E160" s="1" t="s">
        <v>2195</v>
      </c>
      <c r="F160" s="1" t="s">
        <v>37</v>
      </c>
      <c r="H160" s="1" t="s">
        <v>136</v>
      </c>
      <c r="I160" s="1" t="s">
        <v>39</v>
      </c>
      <c r="J160" s="1" t="s">
        <v>40</v>
      </c>
      <c r="K160" s="1" t="s">
        <v>65</v>
      </c>
      <c r="L160" s="1" t="s">
        <v>42</v>
      </c>
      <c r="M160" s="1" t="s">
        <v>137</v>
      </c>
      <c r="N160" s="1">
        <v>50</v>
      </c>
      <c r="O160" s="1">
        <v>10</v>
      </c>
      <c r="P160" s="1" t="s">
        <v>2104</v>
      </c>
      <c r="Q160" s="1" t="s">
        <v>139</v>
      </c>
      <c r="R160" s="1" t="s">
        <v>2105</v>
      </c>
      <c r="S160" s="1" t="s">
        <v>2106</v>
      </c>
      <c r="T160" s="1">
        <v>1604638265</v>
      </c>
      <c r="U160" s="1" t="s">
        <v>2104</v>
      </c>
      <c r="V160" s="1" t="s">
        <v>72</v>
      </c>
      <c r="W160" s="1" t="s">
        <v>143</v>
      </c>
      <c r="X160" s="1" t="s">
        <v>144</v>
      </c>
      <c r="Y160" s="1" t="s">
        <v>2107</v>
      </c>
      <c r="Z160" s="1" t="s">
        <v>51</v>
      </c>
      <c r="AA160" s="1" t="s">
        <v>52</v>
      </c>
      <c r="AB160" s="1" t="s">
        <v>155</v>
      </c>
      <c r="AC160" s="1" t="s">
        <v>125</v>
      </c>
      <c r="AE160" s="1" t="s">
        <v>54</v>
      </c>
      <c r="AF160" s="1" t="s">
        <v>55</v>
      </c>
      <c r="AH160" s="1" t="s">
        <v>78</v>
      </c>
      <c r="AI160" s="1" t="s">
        <v>79</v>
      </c>
      <c r="AL160" s="1" t="s">
        <v>58</v>
      </c>
      <c r="AM160" s="1" t="s">
        <v>80</v>
      </c>
      <c r="AN160" s="1" t="s">
        <v>2108</v>
      </c>
      <c r="AO160" s="1" t="s">
        <v>2109</v>
      </c>
    </row>
    <row r="161" spans="1:41" x14ac:dyDescent="0.3">
      <c r="A161" s="12" t="str">
        <f>HYPERLINK("https://hsdes.intel.com/resource/14013187883","14013187883")</f>
        <v>14013187883</v>
      </c>
      <c r="B161" s="1" t="s">
        <v>2095</v>
      </c>
      <c r="C161" s="7" t="s">
        <v>2194</v>
      </c>
      <c r="E161" s="1" t="s">
        <v>2195</v>
      </c>
      <c r="F161" s="1" t="s">
        <v>63</v>
      </c>
      <c r="H161" s="1" t="s">
        <v>136</v>
      </c>
      <c r="I161" s="1" t="s">
        <v>39</v>
      </c>
      <c r="J161" s="1" t="s">
        <v>40</v>
      </c>
      <c r="K161" s="1" t="s">
        <v>65</v>
      </c>
      <c r="L161" s="1" t="s">
        <v>42</v>
      </c>
      <c r="M161" s="1" t="s">
        <v>137</v>
      </c>
      <c r="N161" s="1">
        <v>50</v>
      </c>
      <c r="O161" s="1">
        <v>10</v>
      </c>
      <c r="P161" s="1" t="s">
        <v>2096</v>
      </c>
      <c r="Q161" s="1" t="s">
        <v>139</v>
      </c>
      <c r="R161" s="1" t="s">
        <v>2097</v>
      </c>
      <c r="S161" s="1" t="s">
        <v>2098</v>
      </c>
      <c r="T161" s="1" t="s">
        <v>2099</v>
      </c>
      <c r="U161" s="1" t="s">
        <v>2096</v>
      </c>
      <c r="V161" s="1" t="s">
        <v>72</v>
      </c>
      <c r="W161" s="1" t="s">
        <v>143</v>
      </c>
      <c r="X161" s="1" t="s">
        <v>144</v>
      </c>
      <c r="Y161" s="1" t="s">
        <v>2100</v>
      </c>
      <c r="Z161" s="1" t="s">
        <v>51</v>
      </c>
      <c r="AA161" s="1" t="s">
        <v>168</v>
      </c>
      <c r="AB161" s="1" t="s">
        <v>155</v>
      </c>
      <c r="AC161" s="1" t="s">
        <v>117</v>
      </c>
      <c r="AE161" s="1" t="s">
        <v>54</v>
      </c>
      <c r="AF161" s="1" t="s">
        <v>77</v>
      </c>
      <c r="AH161" s="1" t="s">
        <v>78</v>
      </c>
      <c r="AI161" s="1" t="s">
        <v>79</v>
      </c>
      <c r="AL161" s="1" t="s">
        <v>58</v>
      </c>
      <c r="AM161" s="1" t="s">
        <v>80</v>
      </c>
      <c r="AN161" s="1" t="s">
        <v>2101</v>
      </c>
      <c r="AO161" s="1" t="s">
        <v>2102</v>
      </c>
    </row>
    <row r="162" spans="1:41" x14ac:dyDescent="0.3">
      <c r="A162" s="1" t="str">
        <f>HYPERLINK("https://hsdes.intel.com/resource/14013187885","14013187885")</f>
        <v>14013187885</v>
      </c>
      <c r="B162" s="1" t="s">
        <v>2110</v>
      </c>
      <c r="C162" s="7" t="s">
        <v>2194</v>
      </c>
      <c r="E162" s="1" t="s">
        <v>2195</v>
      </c>
      <c r="F162" s="1" t="s">
        <v>37</v>
      </c>
      <c r="H162" s="1" t="s">
        <v>136</v>
      </c>
      <c r="I162" s="1" t="s">
        <v>39</v>
      </c>
      <c r="J162" s="1" t="s">
        <v>40</v>
      </c>
      <c r="K162" s="1" t="s">
        <v>65</v>
      </c>
      <c r="L162" s="1" t="s">
        <v>42</v>
      </c>
      <c r="M162" s="1" t="s">
        <v>137</v>
      </c>
      <c r="N162" s="1">
        <v>50</v>
      </c>
      <c r="O162" s="1">
        <v>10</v>
      </c>
      <c r="P162" s="1" t="s">
        <v>2111</v>
      </c>
      <c r="Q162" s="1" t="s">
        <v>139</v>
      </c>
      <c r="R162" s="1" t="s">
        <v>2105</v>
      </c>
      <c r="S162" s="1" t="s">
        <v>2106</v>
      </c>
      <c r="T162" s="1">
        <v>1604638265</v>
      </c>
      <c r="U162" s="1" t="s">
        <v>2111</v>
      </c>
      <c r="V162" s="1" t="s">
        <v>72</v>
      </c>
      <c r="W162" s="1" t="s">
        <v>143</v>
      </c>
      <c r="X162" s="1" t="s">
        <v>144</v>
      </c>
      <c r="Y162" s="1" t="s">
        <v>2112</v>
      </c>
      <c r="Z162" s="1" t="s">
        <v>51</v>
      </c>
      <c r="AA162" s="1" t="s">
        <v>168</v>
      </c>
      <c r="AB162" s="1" t="s">
        <v>155</v>
      </c>
      <c r="AC162" s="1" t="s">
        <v>125</v>
      </c>
      <c r="AE162" s="1" t="s">
        <v>54</v>
      </c>
      <c r="AF162" s="1" t="s">
        <v>55</v>
      </c>
      <c r="AH162" s="1" t="s">
        <v>78</v>
      </c>
      <c r="AI162" s="1" t="s">
        <v>79</v>
      </c>
      <c r="AL162" s="1" t="s">
        <v>58</v>
      </c>
      <c r="AM162" s="1" t="s">
        <v>80</v>
      </c>
      <c r="AN162" s="1" t="s">
        <v>2113</v>
      </c>
      <c r="AO162" s="1" t="s">
        <v>2114</v>
      </c>
    </row>
    <row r="163" spans="1:41" x14ac:dyDescent="0.3">
      <c r="A163" s="1" t="str">
        <f>HYPERLINK("https://hsdes.intel.com/resource/14013185945","14013185945")</f>
        <v>14013185945</v>
      </c>
      <c r="B163" s="1" t="s">
        <v>214</v>
      </c>
      <c r="C163" s="7" t="s">
        <v>2194</v>
      </c>
      <c r="E163" s="1" t="s">
        <v>2195</v>
      </c>
      <c r="F163" s="1" t="s">
        <v>63</v>
      </c>
      <c r="H163" s="1" t="s">
        <v>64</v>
      </c>
      <c r="I163" s="1" t="s">
        <v>39</v>
      </c>
      <c r="J163" s="1" t="s">
        <v>40</v>
      </c>
      <c r="K163" s="1" t="s">
        <v>65</v>
      </c>
      <c r="L163" s="1" t="s">
        <v>42</v>
      </c>
      <c r="M163" s="1" t="s">
        <v>84</v>
      </c>
      <c r="N163" s="1">
        <v>10</v>
      </c>
      <c r="O163" s="1">
        <v>4</v>
      </c>
      <c r="P163" s="1" t="s">
        <v>215</v>
      </c>
      <c r="Q163" s="1" t="s">
        <v>68</v>
      </c>
      <c r="R163" s="1" t="s">
        <v>216</v>
      </c>
      <c r="S163" s="1" t="s">
        <v>217</v>
      </c>
      <c r="T163" s="1" t="s">
        <v>218</v>
      </c>
      <c r="U163" s="1" t="s">
        <v>215</v>
      </c>
      <c r="V163" s="1" t="s">
        <v>72</v>
      </c>
      <c r="X163" s="1" t="s">
        <v>64</v>
      </c>
      <c r="Y163" s="1" t="s">
        <v>219</v>
      </c>
      <c r="Z163" s="1" t="s">
        <v>51</v>
      </c>
      <c r="AA163" s="1" t="s">
        <v>74</v>
      </c>
      <c r="AB163" s="1" t="s">
        <v>75</v>
      </c>
      <c r="AC163" s="1" t="s">
        <v>76</v>
      </c>
      <c r="AE163" s="1" t="s">
        <v>54</v>
      </c>
      <c r="AF163" s="1" t="s">
        <v>77</v>
      </c>
      <c r="AH163" s="1" t="s">
        <v>78</v>
      </c>
      <c r="AI163" s="1" t="s">
        <v>79</v>
      </c>
      <c r="AL163" s="1" t="s">
        <v>58</v>
      </c>
      <c r="AM163" s="1" t="s">
        <v>80</v>
      </c>
      <c r="AN163" s="1" t="s">
        <v>220</v>
      </c>
      <c r="AO163" s="1" t="s">
        <v>221</v>
      </c>
    </row>
    <row r="164" spans="1:41" x14ac:dyDescent="0.3">
      <c r="A164" s="1" t="str">
        <f>HYPERLINK("https://hsdes.intel.com/resource/16013828603","16013828603")</f>
        <v>16013828603</v>
      </c>
      <c r="B164" s="1" t="s">
        <v>2161</v>
      </c>
      <c r="C164" s="7" t="s">
        <v>2194</v>
      </c>
      <c r="E164" s="1" t="s">
        <v>2196</v>
      </c>
      <c r="F164" s="1" t="s">
        <v>37</v>
      </c>
      <c r="H164" s="1" t="s">
        <v>2162</v>
      </c>
      <c r="I164" s="1" t="s">
        <v>39</v>
      </c>
      <c r="J164" s="1" t="s">
        <v>40</v>
      </c>
      <c r="K164" s="1" t="s">
        <v>41</v>
      </c>
      <c r="L164" s="1" t="s">
        <v>42</v>
      </c>
      <c r="M164" s="1" t="s">
        <v>2144</v>
      </c>
      <c r="N164" s="1">
        <v>30</v>
      </c>
      <c r="O164" s="1">
        <v>15</v>
      </c>
      <c r="P164" s="1" t="s">
        <v>2145</v>
      </c>
      <c r="Q164" s="1" t="s">
        <v>163</v>
      </c>
      <c r="R164" s="1" t="s">
        <v>2146</v>
      </c>
      <c r="S164" s="1" t="s">
        <v>2147</v>
      </c>
      <c r="T164" s="1" t="s">
        <v>2148</v>
      </c>
      <c r="U164" s="1" t="s">
        <v>2145</v>
      </c>
      <c r="V164" s="1" t="s">
        <v>72</v>
      </c>
      <c r="X164" s="1" t="s">
        <v>64</v>
      </c>
      <c r="Y164" s="1" t="s">
        <v>2163</v>
      </c>
      <c r="Z164" s="1" t="s">
        <v>51</v>
      </c>
      <c r="AA164" s="1" t="s">
        <v>168</v>
      </c>
      <c r="AB164" s="1" t="s">
        <v>106</v>
      </c>
      <c r="AC164" s="1" t="s">
        <v>107</v>
      </c>
      <c r="AE164" s="1" t="s">
        <v>54</v>
      </c>
      <c r="AF164" s="1" t="s">
        <v>55</v>
      </c>
      <c r="AH164" s="1" t="s">
        <v>78</v>
      </c>
      <c r="AI164" s="1" t="s">
        <v>79</v>
      </c>
      <c r="AL164" s="1" t="s">
        <v>58</v>
      </c>
      <c r="AM164" s="1" t="s">
        <v>80</v>
      </c>
      <c r="AN164" s="1" t="s">
        <v>2164</v>
      </c>
      <c r="AO164" s="1" t="s">
        <v>2151</v>
      </c>
    </row>
    <row r="165" spans="1:41" x14ac:dyDescent="0.3">
      <c r="A165" s="1" t="str">
        <f>HYPERLINK("https://hsdes.intel.com/resource/14013187929","14013187929")</f>
        <v>14013187929</v>
      </c>
      <c r="B165" s="1" t="s">
        <v>2143</v>
      </c>
      <c r="C165" s="7" t="s">
        <v>2194</v>
      </c>
      <c r="E165" s="1" t="s">
        <v>2196</v>
      </c>
      <c r="F165" s="1" t="s">
        <v>37</v>
      </c>
      <c r="H165" s="1" t="s">
        <v>160</v>
      </c>
      <c r="I165" s="1" t="s">
        <v>39</v>
      </c>
      <c r="J165" s="1" t="s">
        <v>40</v>
      </c>
      <c r="K165" s="1" t="s">
        <v>65</v>
      </c>
      <c r="L165" s="1" t="s">
        <v>42</v>
      </c>
      <c r="M165" s="1" t="s">
        <v>2144</v>
      </c>
      <c r="N165" s="1">
        <v>50</v>
      </c>
      <c r="O165" s="1">
        <v>30</v>
      </c>
      <c r="P165" s="1" t="s">
        <v>2145</v>
      </c>
      <c r="Q165" s="1" t="s">
        <v>163</v>
      </c>
      <c r="R165" s="1" t="s">
        <v>2146</v>
      </c>
      <c r="S165" s="1" t="s">
        <v>2147</v>
      </c>
      <c r="T165" s="1" t="s">
        <v>2148</v>
      </c>
      <c r="U165" s="1" t="s">
        <v>2145</v>
      </c>
      <c r="V165" s="1" t="s">
        <v>72</v>
      </c>
      <c r="X165" s="1" t="s">
        <v>64</v>
      </c>
      <c r="Y165" s="1" t="s">
        <v>2149</v>
      </c>
      <c r="Z165" s="1" t="s">
        <v>51</v>
      </c>
      <c r="AA165" s="1" t="s">
        <v>168</v>
      </c>
      <c r="AB165" s="1" t="s">
        <v>106</v>
      </c>
      <c r="AC165" s="1" t="s">
        <v>107</v>
      </c>
      <c r="AE165" s="1" t="s">
        <v>54</v>
      </c>
      <c r="AF165" s="1" t="s">
        <v>55</v>
      </c>
      <c r="AH165" s="1" t="s">
        <v>56</v>
      </c>
      <c r="AI165" s="1" t="s">
        <v>79</v>
      </c>
      <c r="AL165" s="1" t="s">
        <v>58</v>
      </c>
      <c r="AM165" s="1" t="s">
        <v>80</v>
      </c>
      <c r="AN165" s="1" t="s">
        <v>2150</v>
      </c>
      <c r="AO165" s="1" t="s">
        <v>2151</v>
      </c>
    </row>
    <row r="166" spans="1:41" x14ac:dyDescent="0.3">
      <c r="A166" s="12" t="str">
        <f>HYPERLINK("https://hsdes.intel.com/resource/14013187036","14013187036")</f>
        <v>14013187036</v>
      </c>
      <c r="B166" s="1" t="s">
        <v>1072</v>
      </c>
      <c r="C166" s="7" t="s">
        <v>2194</v>
      </c>
      <c r="E166" s="1" t="s">
        <v>2200</v>
      </c>
      <c r="F166" s="1" t="s">
        <v>63</v>
      </c>
      <c r="H166" s="1" t="s">
        <v>160</v>
      </c>
      <c r="I166" s="1" t="s">
        <v>39</v>
      </c>
      <c r="J166" s="1" t="s">
        <v>40</v>
      </c>
      <c r="K166" s="1" t="s">
        <v>65</v>
      </c>
      <c r="L166" s="1" t="s">
        <v>42</v>
      </c>
      <c r="M166" s="1" t="s">
        <v>161</v>
      </c>
      <c r="N166" s="1">
        <v>5</v>
      </c>
      <c r="O166" s="1">
        <v>3</v>
      </c>
      <c r="P166" s="1" t="s">
        <v>1073</v>
      </c>
      <c r="Q166" s="1" t="s">
        <v>163</v>
      </c>
      <c r="R166" s="1" t="s">
        <v>1074</v>
      </c>
      <c r="S166" s="1" t="s">
        <v>1075</v>
      </c>
      <c r="T166" s="1" t="s">
        <v>1076</v>
      </c>
      <c r="U166" s="1" t="s">
        <v>1073</v>
      </c>
      <c r="V166" s="1" t="s">
        <v>72</v>
      </c>
      <c r="X166" s="1" t="s">
        <v>64</v>
      </c>
      <c r="Y166" s="1" t="s">
        <v>1077</v>
      </c>
      <c r="Z166" s="1" t="s">
        <v>51</v>
      </c>
      <c r="AA166" s="1" t="s">
        <v>74</v>
      </c>
      <c r="AB166" s="1" t="s">
        <v>125</v>
      </c>
      <c r="AC166" s="1" t="s">
        <v>117</v>
      </c>
      <c r="AE166" s="1" t="s">
        <v>54</v>
      </c>
      <c r="AF166" s="1" t="s">
        <v>77</v>
      </c>
      <c r="AH166" s="1" t="s">
        <v>78</v>
      </c>
      <c r="AI166" s="1" t="s">
        <v>79</v>
      </c>
      <c r="AL166" s="1" t="s">
        <v>58</v>
      </c>
      <c r="AM166" s="1" t="s">
        <v>80</v>
      </c>
      <c r="AN166" s="1" t="s">
        <v>1078</v>
      </c>
      <c r="AO166" s="1" t="s">
        <v>1079</v>
      </c>
    </row>
    <row r="167" spans="1:41" x14ac:dyDescent="0.3">
      <c r="A167" s="1" t="str">
        <f>HYPERLINK("https://hsdes.intel.com/resource/14013187035","14013187035")</f>
        <v>14013187035</v>
      </c>
      <c r="B167" s="1" t="s">
        <v>1064</v>
      </c>
      <c r="C167" s="7" t="s">
        <v>2194</v>
      </c>
      <c r="E167" s="1" t="s">
        <v>2200</v>
      </c>
      <c r="F167" s="1" t="s">
        <v>63</v>
      </c>
      <c r="H167" s="1" t="s">
        <v>160</v>
      </c>
      <c r="I167" s="1" t="s">
        <v>39</v>
      </c>
      <c r="J167" s="1" t="s">
        <v>40</v>
      </c>
      <c r="K167" s="1" t="s">
        <v>65</v>
      </c>
      <c r="L167" s="1" t="s">
        <v>42</v>
      </c>
      <c r="M167" s="1" t="s">
        <v>161</v>
      </c>
      <c r="N167" s="1">
        <v>5</v>
      </c>
      <c r="O167" s="1">
        <v>3</v>
      </c>
      <c r="P167" s="1" t="s">
        <v>1065</v>
      </c>
      <c r="Q167" s="1" t="s">
        <v>163</v>
      </c>
      <c r="R167" s="1" t="s">
        <v>1066</v>
      </c>
      <c r="S167" s="1" t="s">
        <v>1067</v>
      </c>
      <c r="T167" s="1" t="s">
        <v>1068</v>
      </c>
      <c r="U167" s="1" t="s">
        <v>1065</v>
      </c>
      <c r="V167" s="1" t="s">
        <v>72</v>
      </c>
      <c r="X167" s="1" t="s">
        <v>64</v>
      </c>
      <c r="Y167" s="1" t="s">
        <v>1069</v>
      </c>
      <c r="Z167" s="1" t="s">
        <v>51</v>
      </c>
      <c r="AA167" s="1" t="s">
        <v>74</v>
      </c>
      <c r="AB167" s="1" t="s">
        <v>125</v>
      </c>
      <c r="AC167" s="1" t="s">
        <v>117</v>
      </c>
      <c r="AE167" s="1" t="s">
        <v>54</v>
      </c>
      <c r="AF167" s="1" t="s">
        <v>77</v>
      </c>
      <c r="AH167" s="1" t="s">
        <v>78</v>
      </c>
      <c r="AI167" s="1" t="s">
        <v>79</v>
      </c>
      <c r="AL167" s="1" t="s">
        <v>58</v>
      </c>
      <c r="AM167" s="1" t="s">
        <v>80</v>
      </c>
      <c r="AN167" s="1" t="s">
        <v>1070</v>
      </c>
      <c r="AO167" s="1" t="s">
        <v>1071</v>
      </c>
    </row>
    <row r="168" spans="1:41" x14ac:dyDescent="0.3">
      <c r="A168" s="1" t="str">
        <f>HYPERLINK("https://hsdes.intel.com/resource/14013185889","14013185889")</f>
        <v>14013185889</v>
      </c>
      <c r="B168" s="1" t="s">
        <v>128</v>
      </c>
      <c r="C168" s="7" t="s">
        <v>2194</v>
      </c>
      <c r="E168" s="1" t="s">
        <v>2195</v>
      </c>
      <c r="F168" s="1" t="s">
        <v>63</v>
      </c>
      <c r="H168" s="1" t="s">
        <v>64</v>
      </c>
      <c r="I168" s="1" t="s">
        <v>39</v>
      </c>
      <c r="J168" s="1" t="s">
        <v>40</v>
      </c>
      <c r="K168" s="1" t="s">
        <v>65</v>
      </c>
      <c r="L168" s="1" t="s">
        <v>42</v>
      </c>
      <c r="M168" s="1" t="s">
        <v>84</v>
      </c>
      <c r="N168" s="1">
        <v>10</v>
      </c>
      <c r="O168" s="1">
        <v>6</v>
      </c>
      <c r="P168" s="1" t="s">
        <v>129</v>
      </c>
      <c r="Q168" s="1" t="s">
        <v>68</v>
      </c>
      <c r="R168" s="1" t="s">
        <v>130</v>
      </c>
      <c r="S168" s="1" t="s">
        <v>113</v>
      </c>
      <c r="T168" s="1" t="s">
        <v>131</v>
      </c>
      <c r="U168" s="1" t="s">
        <v>129</v>
      </c>
      <c r="V168" s="1" t="s">
        <v>72</v>
      </c>
      <c r="X168" s="1" t="s">
        <v>64</v>
      </c>
      <c r="Y168" s="1" t="s">
        <v>132</v>
      </c>
      <c r="Z168" s="1" t="s">
        <v>51</v>
      </c>
      <c r="AA168" s="1" t="s">
        <v>74</v>
      </c>
      <c r="AB168" s="1" t="s">
        <v>116</v>
      </c>
      <c r="AC168" s="1" t="s">
        <v>117</v>
      </c>
      <c r="AE168" s="1" t="s">
        <v>54</v>
      </c>
      <c r="AF168" s="1" t="s">
        <v>77</v>
      </c>
      <c r="AH168" s="1" t="s">
        <v>78</v>
      </c>
      <c r="AI168" s="1" t="s">
        <v>79</v>
      </c>
      <c r="AL168" s="1" t="s">
        <v>58</v>
      </c>
      <c r="AM168" s="1" t="s">
        <v>80</v>
      </c>
      <c r="AN168" s="1" t="s">
        <v>133</v>
      </c>
      <c r="AO168" s="1" t="s">
        <v>134</v>
      </c>
    </row>
    <row r="169" spans="1:41" x14ac:dyDescent="0.3">
      <c r="A169" s="12" t="str">
        <f>HYPERLINK("https://hsdes.intel.com/resource/14013186556","14013186556")</f>
        <v>14013186556</v>
      </c>
      <c r="B169" s="1" t="s">
        <v>779</v>
      </c>
      <c r="C169" s="7" t="s">
        <v>2194</v>
      </c>
      <c r="E169" s="1" t="s">
        <v>2200</v>
      </c>
      <c r="F169" s="1" t="s">
        <v>63</v>
      </c>
      <c r="H169" s="1" t="s">
        <v>38</v>
      </c>
      <c r="I169" s="1" t="s">
        <v>39</v>
      </c>
      <c r="J169" s="1" t="s">
        <v>40</v>
      </c>
      <c r="K169" s="1" t="s">
        <v>65</v>
      </c>
      <c r="L169" s="1" t="s">
        <v>42</v>
      </c>
      <c r="M169" s="1" t="s">
        <v>223</v>
      </c>
      <c r="N169" s="1">
        <v>20</v>
      </c>
      <c r="O169" s="1">
        <v>15</v>
      </c>
      <c r="P169" s="1" t="s">
        <v>780</v>
      </c>
      <c r="Q169" s="1" t="s">
        <v>45</v>
      </c>
      <c r="R169" s="1" t="s">
        <v>781</v>
      </c>
      <c r="S169" s="1" t="s">
        <v>782</v>
      </c>
      <c r="T169" s="1" t="s">
        <v>783</v>
      </c>
      <c r="U169" s="1" t="s">
        <v>780</v>
      </c>
      <c r="V169" s="1" t="s">
        <v>48</v>
      </c>
      <c r="W169" s="1" t="s">
        <v>49</v>
      </c>
      <c r="X169" s="1" t="s">
        <v>38</v>
      </c>
      <c r="Y169" s="1" t="s">
        <v>784</v>
      </c>
      <c r="Z169" s="1" t="s">
        <v>51</v>
      </c>
      <c r="AA169" s="1" t="s">
        <v>168</v>
      </c>
      <c r="AB169" s="1" t="s">
        <v>563</v>
      </c>
      <c r="AC169" s="1" t="s">
        <v>261</v>
      </c>
      <c r="AE169" s="1" t="s">
        <v>54</v>
      </c>
      <c r="AF169" s="1" t="s">
        <v>77</v>
      </c>
      <c r="AH169" s="1" t="s">
        <v>56</v>
      </c>
      <c r="AI169" s="1" t="s">
        <v>79</v>
      </c>
      <c r="AL169" s="1" t="s">
        <v>58</v>
      </c>
      <c r="AM169" s="1" t="s">
        <v>80</v>
      </c>
      <c r="AN169" s="1" t="s">
        <v>785</v>
      </c>
      <c r="AO169" s="1" t="s">
        <v>786</v>
      </c>
    </row>
    <row r="170" spans="1:41" x14ac:dyDescent="0.3">
      <c r="A170" s="1" t="str">
        <f>HYPERLINK("https://hsdes.intel.com/resource/14013187199","14013187199")</f>
        <v>14013187199</v>
      </c>
      <c r="B170" s="1" t="s">
        <v>1313</v>
      </c>
      <c r="C170" s="7" t="s">
        <v>2194</v>
      </c>
      <c r="E170" s="1" t="s">
        <v>2196</v>
      </c>
      <c r="F170" s="1" t="s">
        <v>63</v>
      </c>
      <c r="H170" s="1" t="s">
        <v>233</v>
      </c>
      <c r="I170" s="1" t="s">
        <v>39</v>
      </c>
      <c r="J170" s="1" t="s">
        <v>40</v>
      </c>
      <c r="K170" s="1" t="s">
        <v>65</v>
      </c>
      <c r="L170" s="1" t="s">
        <v>42</v>
      </c>
      <c r="M170" s="1" t="s">
        <v>246</v>
      </c>
      <c r="N170" s="1">
        <v>6</v>
      </c>
      <c r="O170" s="1">
        <v>4</v>
      </c>
      <c r="P170" s="1" t="s">
        <v>1314</v>
      </c>
      <c r="Q170" s="1" t="s">
        <v>236</v>
      </c>
      <c r="R170" s="1" t="s">
        <v>1315</v>
      </c>
      <c r="S170" s="1" t="s">
        <v>277</v>
      </c>
      <c r="T170" s="1" t="s">
        <v>1316</v>
      </c>
      <c r="U170" s="1" t="s">
        <v>1314</v>
      </c>
      <c r="V170" s="1" t="s">
        <v>48</v>
      </c>
      <c r="W170" s="1" t="s">
        <v>49</v>
      </c>
      <c r="X170" s="1" t="s">
        <v>240</v>
      </c>
      <c r="Y170" s="1" t="s">
        <v>1313</v>
      </c>
      <c r="Z170" s="1" t="s">
        <v>51</v>
      </c>
      <c r="AA170" s="1" t="s">
        <v>74</v>
      </c>
      <c r="AB170" s="1" t="s">
        <v>1317</v>
      </c>
      <c r="AC170" s="1" t="s">
        <v>261</v>
      </c>
      <c r="AE170" s="1" t="s">
        <v>54</v>
      </c>
      <c r="AF170" s="1" t="s">
        <v>77</v>
      </c>
      <c r="AH170" s="1" t="s">
        <v>78</v>
      </c>
      <c r="AI170" s="1" t="s">
        <v>79</v>
      </c>
      <c r="AL170" s="1" t="s">
        <v>271</v>
      </c>
      <c r="AM170" s="1" t="s">
        <v>80</v>
      </c>
      <c r="AN170" s="1" t="s">
        <v>1290</v>
      </c>
      <c r="AO170" s="1" t="s">
        <v>1318</v>
      </c>
    </row>
    <row r="171" spans="1:41" x14ac:dyDescent="0.3">
      <c r="A171" s="12" t="str">
        <f>HYPERLINK("https://hsdes.intel.com/resource/14013187200","14013187200")</f>
        <v>14013187200</v>
      </c>
      <c r="B171" s="1" t="s">
        <v>1319</v>
      </c>
      <c r="C171" s="7" t="s">
        <v>2194</v>
      </c>
      <c r="D171" s="11"/>
      <c r="E171" s="11" t="s">
        <v>2196</v>
      </c>
      <c r="F171" s="1" t="s">
        <v>37</v>
      </c>
      <c r="H171" s="1" t="s">
        <v>233</v>
      </c>
      <c r="I171" s="1" t="s">
        <v>39</v>
      </c>
      <c r="J171" s="1" t="s">
        <v>40</v>
      </c>
      <c r="K171" s="1" t="s">
        <v>65</v>
      </c>
      <c r="L171" s="1" t="s">
        <v>42</v>
      </c>
      <c r="M171" s="1" t="s">
        <v>246</v>
      </c>
      <c r="N171" s="1">
        <v>15</v>
      </c>
      <c r="O171" s="1">
        <v>12</v>
      </c>
      <c r="P171" s="1" t="s">
        <v>1320</v>
      </c>
      <c r="Q171" s="1" t="s">
        <v>236</v>
      </c>
      <c r="R171" s="1" t="s">
        <v>1321</v>
      </c>
      <c r="S171" s="1" t="s">
        <v>1322</v>
      </c>
      <c r="T171" s="1" t="s">
        <v>1316</v>
      </c>
      <c r="U171" s="1" t="s">
        <v>1320</v>
      </c>
      <c r="V171" s="1" t="s">
        <v>48</v>
      </c>
      <c r="W171" s="1" t="s">
        <v>49</v>
      </c>
      <c r="X171" s="1" t="s">
        <v>240</v>
      </c>
      <c r="Y171" s="1" t="s">
        <v>1323</v>
      </c>
      <c r="Z171" s="1" t="s">
        <v>51</v>
      </c>
      <c r="AA171" s="1" t="s">
        <v>74</v>
      </c>
      <c r="AB171" s="1" t="s">
        <v>1317</v>
      </c>
      <c r="AC171" s="1" t="s">
        <v>547</v>
      </c>
      <c r="AE171" s="1" t="s">
        <v>54</v>
      </c>
      <c r="AF171" s="1" t="s">
        <v>242</v>
      </c>
      <c r="AH171" s="1" t="s">
        <v>78</v>
      </c>
      <c r="AI171" s="1" t="s">
        <v>79</v>
      </c>
      <c r="AL171" s="1" t="s">
        <v>271</v>
      </c>
      <c r="AM171" s="1" t="s">
        <v>80</v>
      </c>
      <c r="AN171" s="1" t="s">
        <v>1290</v>
      </c>
      <c r="AO171" s="1" t="s">
        <v>1324</v>
      </c>
    </row>
    <row r="172" spans="1:41" x14ac:dyDescent="0.3">
      <c r="A172" s="12" t="str">
        <f>HYPERLINK("https://hsdes.intel.com/resource/14013187577","14013187577")</f>
        <v>14013187577</v>
      </c>
      <c r="B172" s="1" t="s">
        <v>1754</v>
      </c>
      <c r="C172" s="7" t="s">
        <v>2194</v>
      </c>
      <c r="E172" s="1" t="s">
        <v>2196</v>
      </c>
      <c r="F172" s="1" t="s">
        <v>63</v>
      </c>
      <c r="H172" s="1" t="s">
        <v>233</v>
      </c>
      <c r="I172" s="1" t="s">
        <v>39</v>
      </c>
      <c r="J172" s="1" t="s">
        <v>40</v>
      </c>
      <c r="K172" s="1" t="s">
        <v>65</v>
      </c>
      <c r="L172" s="1" t="s">
        <v>42</v>
      </c>
      <c r="M172" s="1" t="s">
        <v>265</v>
      </c>
      <c r="N172" s="1">
        <v>8</v>
      </c>
      <c r="O172" s="1">
        <v>6</v>
      </c>
      <c r="P172" s="1" t="s">
        <v>1755</v>
      </c>
      <c r="Q172" s="1" t="s">
        <v>236</v>
      </c>
      <c r="R172" s="1" t="s">
        <v>1756</v>
      </c>
      <c r="S172" s="1" t="s">
        <v>1693</v>
      </c>
      <c r="T172" s="1" t="s">
        <v>1757</v>
      </c>
      <c r="U172" s="1" t="s">
        <v>1755</v>
      </c>
      <c r="V172" s="1" t="s">
        <v>48</v>
      </c>
      <c r="W172" s="1" t="s">
        <v>49</v>
      </c>
      <c r="X172" s="1" t="s">
        <v>240</v>
      </c>
      <c r="Y172" s="1" t="s">
        <v>1323</v>
      </c>
      <c r="Z172" s="1" t="s">
        <v>51</v>
      </c>
      <c r="AA172" s="1" t="s">
        <v>74</v>
      </c>
      <c r="AB172" s="1" t="s">
        <v>1317</v>
      </c>
      <c r="AC172" s="1" t="s">
        <v>261</v>
      </c>
      <c r="AE172" s="1" t="s">
        <v>54</v>
      </c>
      <c r="AF172" s="1" t="s">
        <v>77</v>
      </c>
      <c r="AH172" s="1" t="s">
        <v>78</v>
      </c>
      <c r="AI172" s="1" t="s">
        <v>79</v>
      </c>
      <c r="AL172" s="1" t="s">
        <v>271</v>
      </c>
      <c r="AM172" s="1" t="s">
        <v>80</v>
      </c>
      <c r="AN172" s="1" t="s">
        <v>1758</v>
      </c>
      <c r="AO172" s="1" t="s">
        <v>1759</v>
      </c>
    </row>
    <row r="173" spans="1:41" x14ac:dyDescent="0.3">
      <c r="A173" s="1" t="str">
        <f>HYPERLINK("https://hsdes.intel.com/resource/14013187865","14013187865")</f>
        <v>14013187865</v>
      </c>
      <c r="B173" s="1" t="s">
        <v>2070</v>
      </c>
      <c r="C173" s="7" t="s">
        <v>2194</v>
      </c>
      <c r="D173" s="1" t="s">
        <v>2189</v>
      </c>
      <c r="E173" s="1" t="s">
        <v>2200</v>
      </c>
      <c r="F173" s="1" t="s">
        <v>63</v>
      </c>
      <c r="H173" s="1" t="s">
        <v>335</v>
      </c>
      <c r="I173" s="1" t="s">
        <v>39</v>
      </c>
      <c r="J173" s="1" t="s">
        <v>40</v>
      </c>
      <c r="K173" s="1" t="s">
        <v>65</v>
      </c>
      <c r="L173" s="1" t="s">
        <v>42</v>
      </c>
      <c r="M173" s="1" t="s">
        <v>246</v>
      </c>
      <c r="N173" s="1">
        <v>20</v>
      </c>
      <c r="O173" s="1">
        <v>20</v>
      </c>
      <c r="P173" s="1" t="s">
        <v>2071</v>
      </c>
      <c r="Q173" s="1" t="s">
        <v>338</v>
      </c>
      <c r="R173" s="1" t="s">
        <v>2066</v>
      </c>
      <c r="S173" s="1" t="s">
        <v>2054</v>
      </c>
      <c r="T173" s="1" t="s">
        <v>2055</v>
      </c>
      <c r="U173" s="1" t="s">
        <v>2071</v>
      </c>
      <c r="V173" s="1" t="s">
        <v>72</v>
      </c>
      <c r="X173" s="1" t="s">
        <v>335</v>
      </c>
      <c r="Y173" s="1" t="s">
        <v>2072</v>
      </c>
      <c r="Z173" s="1" t="s">
        <v>51</v>
      </c>
      <c r="AA173" s="1" t="s">
        <v>74</v>
      </c>
      <c r="AB173" s="1" t="s">
        <v>228</v>
      </c>
      <c r="AC173" s="1" t="s">
        <v>308</v>
      </c>
      <c r="AE173" s="1" t="s">
        <v>54</v>
      </c>
      <c r="AF173" s="1" t="s">
        <v>77</v>
      </c>
      <c r="AH173" s="1" t="s">
        <v>56</v>
      </c>
      <c r="AI173" s="1" t="s">
        <v>79</v>
      </c>
      <c r="AL173" s="1" t="s">
        <v>58</v>
      </c>
      <c r="AM173" s="1" t="s">
        <v>80</v>
      </c>
      <c r="AN173" s="1" t="s">
        <v>2073</v>
      </c>
      <c r="AO173" s="1" t="s">
        <v>2074</v>
      </c>
    </row>
    <row r="174" spans="1:41" x14ac:dyDescent="0.3">
      <c r="A174" s="1" t="str">
        <f>HYPERLINK("https://hsdes.intel.com/resource/14013187862","14013187862")</f>
        <v>14013187862</v>
      </c>
      <c r="B174" s="1" t="s">
        <v>2059</v>
      </c>
      <c r="C174" s="7" t="s">
        <v>2194</v>
      </c>
      <c r="E174" s="1" t="s">
        <v>2196</v>
      </c>
      <c r="F174" s="1" t="s">
        <v>63</v>
      </c>
      <c r="H174" s="1" t="s">
        <v>335</v>
      </c>
      <c r="I174" s="1" t="s">
        <v>39</v>
      </c>
      <c r="J174" s="1" t="s">
        <v>40</v>
      </c>
      <c r="K174" s="1" t="s">
        <v>65</v>
      </c>
      <c r="L174" s="1" t="s">
        <v>42</v>
      </c>
      <c r="M174" s="1" t="s">
        <v>246</v>
      </c>
      <c r="N174" s="1">
        <v>20</v>
      </c>
      <c r="O174" s="1">
        <v>20</v>
      </c>
      <c r="P174" s="1" t="s">
        <v>2060</v>
      </c>
      <c r="Q174" s="1" t="s">
        <v>338</v>
      </c>
      <c r="R174" s="1" t="s">
        <v>2053</v>
      </c>
      <c r="S174" s="1" t="s">
        <v>2054</v>
      </c>
      <c r="T174" s="1" t="s">
        <v>2055</v>
      </c>
      <c r="U174" s="1" t="s">
        <v>2060</v>
      </c>
      <c r="V174" s="1" t="s">
        <v>72</v>
      </c>
      <c r="X174" s="1" t="s">
        <v>335</v>
      </c>
      <c r="Y174" s="1" t="s">
        <v>2061</v>
      </c>
      <c r="Z174" s="1" t="s">
        <v>51</v>
      </c>
      <c r="AA174" s="1" t="s">
        <v>74</v>
      </c>
      <c r="AB174" s="1" t="s">
        <v>228</v>
      </c>
      <c r="AC174" s="1" t="s">
        <v>308</v>
      </c>
      <c r="AE174" s="1" t="s">
        <v>54</v>
      </c>
      <c r="AF174" s="1" t="s">
        <v>77</v>
      </c>
      <c r="AH174" s="1" t="s">
        <v>56</v>
      </c>
      <c r="AI174" s="1" t="s">
        <v>79</v>
      </c>
      <c r="AL174" s="1" t="s">
        <v>58</v>
      </c>
      <c r="AM174" s="1" t="s">
        <v>80</v>
      </c>
      <c r="AN174" s="1" t="s">
        <v>2062</v>
      </c>
      <c r="AO174" s="1" t="s">
        <v>2063</v>
      </c>
    </row>
    <row r="175" spans="1:41" x14ac:dyDescent="0.3">
      <c r="A175" s="1" t="str">
        <f>HYPERLINK("https://hsdes.intel.com/resource/14013187870","14013187870")</f>
        <v>14013187870</v>
      </c>
      <c r="B175" s="1" t="s">
        <v>2080</v>
      </c>
      <c r="C175" s="7" t="s">
        <v>2194</v>
      </c>
      <c r="E175" s="1" t="s">
        <v>2196</v>
      </c>
      <c r="F175" s="1" t="s">
        <v>63</v>
      </c>
      <c r="H175" s="1" t="s">
        <v>335</v>
      </c>
      <c r="I175" s="1" t="s">
        <v>39</v>
      </c>
      <c r="J175" s="1" t="s">
        <v>40</v>
      </c>
      <c r="K175" s="1" t="s">
        <v>65</v>
      </c>
      <c r="L175" s="1" t="s">
        <v>42</v>
      </c>
      <c r="M175" s="1" t="s">
        <v>246</v>
      </c>
      <c r="N175" s="1">
        <v>30</v>
      </c>
      <c r="O175" s="1">
        <v>30</v>
      </c>
      <c r="P175" s="1" t="s">
        <v>2081</v>
      </c>
      <c r="Q175" s="1" t="s">
        <v>338</v>
      </c>
      <c r="R175" s="1" t="s">
        <v>2053</v>
      </c>
      <c r="S175" s="1" t="s">
        <v>2054</v>
      </c>
      <c r="T175" s="1" t="s">
        <v>2055</v>
      </c>
      <c r="U175" s="1" t="s">
        <v>2081</v>
      </c>
      <c r="V175" s="1" t="s">
        <v>72</v>
      </c>
      <c r="X175" s="1" t="s">
        <v>335</v>
      </c>
      <c r="Y175" s="1" t="s">
        <v>2061</v>
      </c>
      <c r="Z175" s="1" t="s">
        <v>51</v>
      </c>
      <c r="AA175" s="1" t="s">
        <v>74</v>
      </c>
      <c r="AB175" s="1" t="s">
        <v>228</v>
      </c>
      <c r="AC175" s="1" t="s">
        <v>308</v>
      </c>
      <c r="AE175" s="1" t="s">
        <v>54</v>
      </c>
      <c r="AF175" s="1" t="s">
        <v>77</v>
      </c>
      <c r="AH175" s="1" t="s">
        <v>351</v>
      </c>
      <c r="AI175" s="1" t="s">
        <v>79</v>
      </c>
      <c r="AL175" s="1" t="s">
        <v>58</v>
      </c>
      <c r="AM175" s="1" t="s">
        <v>80</v>
      </c>
      <c r="AN175" s="1" t="s">
        <v>2082</v>
      </c>
      <c r="AO175" s="1" t="s">
        <v>2083</v>
      </c>
    </row>
    <row r="176" spans="1:41" x14ac:dyDescent="0.3">
      <c r="A176" s="1" t="str">
        <f>HYPERLINK("https://hsdes.intel.com/resource/14013186597","14013186597")</f>
        <v>14013186597</v>
      </c>
      <c r="B176" s="1" t="s">
        <v>818</v>
      </c>
      <c r="C176" s="7" t="s">
        <v>2194</v>
      </c>
      <c r="E176" s="1" t="s">
        <v>2196</v>
      </c>
      <c r="F176" s="1" t="s">
        <v>63</v>
      </c>
      <c r="H176" s="1" t="s">
        <v>136</v>
      </c>
      <c r="I176" s="1" t="s">
        <v>39</v>
      </c>
      <c r="J176" s="1" t="s">
        <v>40</v>
      </c>
      <c r="K176" s="1" t="s">
        <v>65</v>
      </c>
      <c r="L176" s="1" t="s">
        <v>42</v>
      </c>
      <c r="M176" s="1" t="s">
        <v>137</v>
      </c>
      <c r="N176" s="1">
        <v>25</v>
      </c>
      <c r="O176" s="1">
        <v>10</v>
      </c>
      <c r="P176" s="1" t="s">
        <v>819</v>
      </c>
      <c r="Q176" s="1" t="s">
        <v>139</v>
      </c>
      <c r="R176" s="1" t="s">
        <v>820</v>
      </c>
      <c r="S176" s="1" t="s">
        <v>760</v>
      </c>
      <c r="T176" s="1" t="s">
        <v>821</v>
      </c>
      <c r="U176" s="1" t="s">
        <v>819</v>
      </c>
      <c r="V176" s="1" t="s">
        <v>72</v>
      </c>
      <c r="W176" s="1" t="s">
        <v>143</v>
      </c>
      <c r="X176" s="1" t="s">
        <v>144</v>
      </c>
      <c r="Y176" s="1" t="s">
        <v>822</v>
      </c>
      <c r="Z176" s="1" t="s">
        <v>51</v>
      </c>
      <c r="AA176" s="1" t="s">
        <v>168</v>
      </c>
      <c r="AB176" s="1" t="s">
        <v>155</v>
      </c>
      <c r="AC176" s="1" t="s">
        <v>117</v>
      </c>
      <c r="AE176" s="1" t="s">
        <v>54</v>
      </c>
      <c r="AF176" s="1" t="s">
        <v>77</v>
      </c>
      <c r="AH176" s="1" t="s">
        <v>78</v>
      </c>
      <c r="AI176" s="1" t="s">
        <v>79</v>
      </c>
      <c r="AL176" s="1" t="s">
        <v>58</v>
      </c>
      <c r="AM176" s="1" t="s">
        <v>80</v>
      </c>
      <c r="AN176" s="1" t="s">
        <v>823</v>
      </c>
      <c r="AO176" s="1" t="s">
        <v>824</v>
      </c>
    </row>
    <row r="177" spans="1:41" x14ac:dyDescent="0.3">
      <c r="A177" s="1" t="str">
        <f>HYPERLINK("https://hsdes.intel.com/resource/14013187501","14013187501")</f>
        <v>14013187501</v>
      </c>
      <c r="B177" s="1" t="s">
        <v>1677</v>
      </c>
      <c r="C177" s="7" t="s">
        <v>2194</v>
      </c>
      <c r="E177" s="11" t="s">
        <v>2195</v>
      </c>
      <c r="F177" s="1" t="s">
        <v>37</v>
      </c>
      <c r="H177" s="1" t="s">
        <v>38</v>
      </c>
      <c r="I177" s="1" t="s">
        <v>39</v>
      </c>
      <c r="J177" s="1" t="s">
        <v>40</v>
      </c>
      <c r="K177" s="1" t="s">
        <v>65</v>
      </c>
      <c r="L177" s="1" t="s">
        <v>42</v>
      </c>
      <c r="M177" s="1" t="s">
        <v>223</v>
      </c>
      <c r="N177" s="1">
        <v>15</v>
      </c>
      <c r="O177" s="1">
        <v>10</v>
      </c>
      <c r="P177" s="1" t="s">
        <v>1678</v>
      </c>
      <c r="Q177" s="1" t="s">
        <v>45</v>
      </c>
      <c r="R177" s="1" t="s">
        <v>1679</v>
      </c>
      <c r="S177" s="1" t="s">
        <v>1140</v>
      </c>
      <c r="T177" s="1" t="s">
        <v>1680</v>
      </c>
      <c r="U177" s="1" t="s">
        <v>1678</v>
      </c>
      <c r="V177" s="1" t="s">
        <v>48</v>
      </c>
      <c r="W177" s="1" t="s">
        <v>49</v>
      </c>
      <c r="X177" s="1" t="s">
        <v>38</v>
      </c>
      <c r="Y177" s="1" t="s">
        <v>1681</v>
      </c>
      <c r="Z177" s="1" t="s">
        <v>51</v>
      </c>
      <c r="AA177" s="1" t="s">
        <v>168</v>
      </c>
      <c r="AB177" s="1" t="s">
        <v>106</v>
      </c>
      <c r="AC177" s="1" t="s">
        <v>107</v>
      </c>
      <c r="AE177" s="1" t="s">
        <v>54</v>
      </c>
      <c r="AF177" s="1" t="s">
        <v>55</v>
      </c>
      <c r="AH177" s="1" t="s">
        <v>78</v>
      </c>
      <c r="AI177" s="1" t="s">
        <v>79</v>
      </c>
      <c r="AL177" s="1" t="s">
        <v>58</v>
      </c>
      <c r="AM177" s="1" t="s">
        <v>80</v>
      </c>
      <c r="AN177" s="1" t="s">
        <v>1682</v>
      </c>
      <c r="AO177" s="1" t="s">
        <v>1683</v>
      </c>
    </row>
    <row r="178" spans="1:41" x14ac:dyDescent="0.3">
      <c r="A178" s="1" t="str">
        <f>HYPERLINK("https://hsdes.intel.com/resource/14013186480","14013186480")</f>
        <v>14013186480</v>
      </c>
      <c r="B178" s="1" t="s">
        <v>679</v>
      </c>
      <c r="C178" s="7" t="s">
        <v>2194</v>
      </c>
      <c r="E178" s="11" t="s">
        <v>2195</v>
      </c>
      <c r="F178" s="1" t="s">
        <v>37</v>
      </c>
      <c r="H178" s="1" t="s">
        <v>38</v>
      </c>
      <c r="I178" s="1" t="s">
        <v>39</v>
      </c>
      <c r="J178" s="1" t="s">
        <v>40</v>
      </c>
      <c r="K178" s="1" t="s">
        <v>65</v>
      </c>
      <c r="L178" s="1" t="s">
        <v>42</v>
      </c>
      <c r="M178" s="1" t="s">
        <v>680</v>
      </c>
      <c r="N178" s="1">
        <v>6</v>
      </c>
      <c r="O178" s="1">
        <v>5</v>
      </c>
      <c r="P178" s="1" t="s">
        <v>681</v>
      </c>
      <c r="Q178" s="1" t="s">
        <v>45</v>
      </c>
      <c r="R178" s="1" t="s">
        <v>682</v>
      </c>
      <c r="S178" s="1" t="s">
        <v>683</v>
      </c>
      <c r="T178" s="1" t="s">
        <v>684</v>
      </c>
      <c r="U178" s="1" t="s">
        <v>681</v>
      </c>
      <c r="V178" s="1" t="s">
        <v>48</v>
      </c>
      <c r="W178" s="1" t="s">
        <v>49</v>
      </c>
      <c r="X178" s="1" t="s">
        <v>38</v>
      </c>
      <c r="Y178" s="1" t="s">
        <v>685</v>
      </c>
      <c r="Z178" s="1" t="s">
        <v>51</v>
      </c>
      <c r="AA178" s="1" t="s">
        <v>74</v>
      </c>
      <c r="AB178" s="1" t="s">
        <v>686</v>
      </c>
      <c r="AC178" s="1" t="s">
        <v>687</v>
      </c>
      <c r="AE178" s="1" t="s">
        <v>54</v>
      </c>
      <c r="AF178" s="1" t="s">
        <v>55</v>
      </c>
      <c r="AH178" s="1" t="s">
        <v>78</v>
      </c>
      <c r="AI178" s="1" t="s">
        <v>79</v>
      </c>
      <c r="AL178" s="1" t="s">
        <v>58</v>
      </c>
      <c r="AM178" s="1" t="s">
        <v>59</v>
      </c>
      <c r="AN178" s="1" t="s">
        <v>688</v>
      </c>
      <c r="AO178" s="1" t="s">
        <v>689</v>
      </c>
    </row>
    <row r="179" spans="1:41" x14ac:dyDescent="0.3">
      <c r="A179" s="12" t="str">
        <f>HYPERLINK("https://hsdes.intel.com/resource/14013187379","14013187379")</f>
        <v>14013187379</v>
      </c>
      <c r="B179" s="1" t="s">
        <v>1592</v>
      </c>
      <c r="C179" s="7" t="s">
        <v>2194</v>
      </c>
      <c r="E179" s="1" t="s">
        <v>2196</v>
      </c>
      <c r="F179" s="1" t="s">
        <v>63</v>
      </c>
      <c r="H179" s="1" t="s">
        <v>64</v>
      </c>
      <c r="I179" s="1" t="s">
        <v>39</v>
      </c>
      <c r="J179" s="1" t="s">
        <v>40</v>
      </c>
      <c r="K179" s="1" t="s">
        <v>65</v>
      </c>
      <c r="L179" s="1" t="s">
        <v>42</v>
      </c>
      <c r="M179" s="1" t="s">
        <v>43</v>
      </c>
      <c r="N179" s="1">
        <v>10</v>
      </c>
      <c r="O179" s="1">
        <v>8</v>
      </c>
      <c r="P179" s="1" t="s">
        <v>1593</v>
      </c>
      <c r="Q179" s="1" t="s">
        <v>139</v>
      </c>
      <c r="R179" s="1" t="s">
        <v>1594</v>
      </c>
      <c r="S179" s="1" t="s">
        <v>1595</v>
      </c>
      <c r="T179" s="1" t="s">
        <v>1596</v>
      </c>
      <c r="U179" s="1" t="s">
        <v>1593</v>
      </c>
      <c r="V179" s="1" t="s">
        <v>48</v>
      </c>
      <c r="X179" s="1" t="s">
        <v>64</v>
      </c>
      <c r="Y179" s="1" t="s">
        <v>1597</v>
      </c>
      <c r="Z179" s="1" t="s">
        <v>51</v>
      </c>
      <c r="AA179" s="1" t="s">
        <v>74</v>
      </c>
      <c r="AB179" s="1" t="s">
        <v>1598</v>
      </c>
      <c r="AC179" s="1" t="s">
        <v>117</v>
      </c>
      <c r="AE179" s="1" t="s">
        <v>54</v>
      </c>
      <c r="AF179" s="1" t="s">
        <v>77</v>
      </c>
      <c r="AH179" s="1" t="s">
        <v>78</v>
      </c>
      <c r="AI179" s="1" t="s">
        <v>79</v>
      </c>
      <c r="AL179" s="1" t="s">
        <v>58</v>
      </c>
      <c r="AM179" s="1" t="s">
        <v>1599</v>
      </c>
      <c r="AN179" s="1" t="s">
        <v>1600</v>
      </c>
      <c r="AO179" s="1" t="s">
        <v>1601</v>
      </c>
    </row>
    <row r="180" spans="1:41" x14ac:dyDescent="0.3">
      <c r="A180" s="1" t="str">
        <f>HYPERLINK("https://hsdes.intel.com/resource/14013186596","14013186596")</f>
        <v>14013186596</v>
      </c>
      <c r="B180" s="1" t="s">
        <v>810</v>
      </c>
      <c r="C180" s="7" t="s">
        <v>2194</v>
      </c>
      <c r="E180" s="1" t="s">
        <v>2200</v>
      </c>
      <c r="F180" s="1" t="s">
        <v>63</v>
      </c>
      <c r="H180" s="1" t="s">
        <v>136</v>
      </c>
      <c r="I180" s="1" t="s">
        <v>39</v>
      </c>
      <c r="J180" s="1" t="s">
        <v>40</v>
      </c>
      <c r="K180" s="1" t="s">
        <v>65</v>
      </c>
      <c r="L180" s="1" t="s">
        <v>42</v>
      </c>
      <c r="M180" s="1" t="s">
        <v>137</v>
      </c>
      <c r="N180" s="1">
        <v>25</v>
      </c>
      <c r="O180" s="1">
        <v>10</v>
      </c>
      <c r="P180" s="1" t="s">
        <v>811</v>
      </c>
      <c r="Q180" s="1" t="s">
        <v>139</v>
      </c>
      <c r="R180" s="1" t="s">
        <v>812</v>
      </c>
      <c r="S180" s="1" t="s">
        <v>813</v>
      </c>
      <c r="T180" s="1" t="s">
        <v>814</v>
      </c>
      <c r="U180" s="1" t="s">
        <v>811</v>
      </c>
      <c r="V180" s="1" t="s">
        <v>72</v>
      </c>
      <c r="W180" s="1" t="s">
        <v>143</v>
      </c>
      <c r="X180" s="1" t="s">
        <v>144</v>
      </c>
      <c r="Y180" s="1" t="s">
        <v>815</v>
      </c>
      <c r="Z180" s="1" t="s">
        <v>51</v>
      </c>
      <c r="AA180" s="1" t="s">
        <v>52</v>
      </c>
      <c r="AB180" s="1" t="s">
        <v>146</v>
      </c>
      <c r="AC180" s="1" t="s">
        <v>76</v>
      </c>
      <c r="AE180" s="1" t="s">
        <v>54</v>
      </c>
      <c r="AF180" s="1" t="s">
        <v>77</v>
      </c>
      <c r="AH180" s="1" t="s">
        <v>78</v>
      </c>
      <c r="AI180" s="1" t="s">
        <v>79</v>
      </c>
      <c r="AL180" s="1" t="s">
        <v>58</v>
      </c>
      <c r="AM180" s="1" t="s">
        <v>80</v>
      </c>
      <c r="AN180" s="1" t="s">
        <v>816</v>
      </c>
      <c r="AO180" s="1" t="s">
        <v>817</v>
      </c>
    </row>
    <row r="181" spans="1:41" x14ac:dyDescent="0.3">
      <c r="A181" s="1" t="str">
        <f>HYPERLINK("https://hsdes.intel.com/resource/14013186523","14013186523")</f>
        <v>14013186523</v>
      </c>
      <c r="B181" s="1" t="s">
        <v>757</v>
      </c>
      <c r="C181" s="7" t="s">
        <v>2194</v>
      </c>
      <c r="E181" s="1" t="s">
        <v>2196</v>
      </c>
      <c r="F181" s="1" t="s">
        <v>63</v>
      </c>
      <c r="H181" s="1" t="s">
        <v>136</v>
      </c>
      <c r="I181" s="1" t="s">
        <v>39</v>
      </c>
      <c r="J181" s="1" t="s">
        <v>40</v>
      </c>
      <c r="K181" s="1" t="s">
        <v>65</v>
      </c>
      <c r="L181" s="1" t="s">
        <v>42</v>
      </c>
      <c r="M181" s="1" t="s">
        <v>137</v>
      </c>
      <c r="N181" s="1">
        <v>10</v>
      </c>
      <c r="O181" s="1">
        <v>5</v>
      </c>
      <c r="P181" s="1" t="s">
        <v>758</v>
      </c>
      <c r="Q181" s="1" t="s">
        <v>139</v>
      </c>
      <c r="R181" s="1" t="s">
        <v>759</v>
      </c>
      <c r="S181" s="1" t="s">
        <v>760</v>
      </c>
      <c r="T181" s="1" t="s">
        <v>761</v>
      </c>
      <c r="U181" s="1" t="s">
        <v>758</v>
      </c>
      <c r="V181" s="1" t="s">
        <v>72</v>
      </c>
      <c r="W181" s="1" t="s">
        <v>143</v>
      </c>
      <c r="X181" s="1" t="s">
        <v>144</v>
      </c>
      <c r="Y181" s="1" t="s">
        <v>762</v>
      </c>
      <c r="Z181" s="1" t="s">
        <v>51</v>
      </c>
      <c r="AA181" s="1" t="s">
        <v>74</v>
      </c>
      <c r="AB181" s="1" t="s">
        <v>155</v>
      </c>
      <c r="AC181" s="1" t="s">
        <v>117</v>
      </c>
      <c r="AE181" s="1" t="s">
        <v>54</v>
      </c>
      <c r="AF181" s="1" t="s">
        <v>77</v>
      </c>
      <c r="AH181" s="1" t="s">
        <v>78</v>
      </c>
      <c r="AI181" s="1" t="s">
        <v>79</v>
      </c>
      <c r="AL181" s="1" t="s">
        <v>58</v>
      </c>
      <c r="AM181" s="1" t="s">
        <v>80</v>
      </c>
      <c r="AN181" s="1" t="s">
        <v>763</v>
      </c>
      <c r="AO181" s="1" t="s">
        <v>764</v>
      </c>
    </row>
    <row r="182" spans="1:41" x14ac:dyDescent="0.3">
      <c r="A182" s="12" t="str">
        <f>HYPERLINK("https://hsdes.intel.com/resource/14013187779","14013187779")</f>
        <v>14013187779</v>
      </c>
      <c r="B182" s="1" t="s">
        <v>1966</v>
      </c>
      <c r="C182" s="7" t="s">
        <v>2194</v>
      </c>
      <c r="F182" s="1" t="s">
        <v>63</v>
      </c>
      <c r="H182" s="1" t="s">
        <v>136</v>
      </c>
      <c r="I182" s="1" t="s">
        <v>39</v>
      </c>
      <c r="J182" s="1" t="s">
        <v>40</v>
      </c>
      <c r="K182" s="1" t="s">
        <v>65</v>
      </c>
      <c r="L182" s="1" t="s">
        <v>42</v>
      </c>
      <c r="M182" s="1" t="s">
        <v>137</v>
      </c>
      <c r="N182" s="1">
        <v>15</v>
      </c>
      <c r="O182" s="1">
        <v>12</v>
      </c>
      <c r="P182" s="1" t="s">
        <v>1967</v>
      </c>
      <c r="Q182" s="1" t="s">
        <v>139</v>
      </c>
      <c r="R182" s="1" t="s">
        <v>1968</v>
      </c>
      <c r="S182" s="1" t="s">
        <v>529</v>
      </c>
      <c r="T182" s="1" t="s">
        <v>1969</v>
      </c>
      <c r="U182" s="1" t="s">
        <v>1967</v>
      </c>
      <c r="V182" s="1" t="s">
        <v>72</v>
      </c>
      <c r="W182" s="1" t="s">
        <v>143</v>
      </c>
      <c r="X182" s="1" t="s">
        <v>144</v>
      </c>
      <c r="Y182" s="1" t="s">
        <v>1970</v>
      </c>
      <c r="Z182" s="1" t="s">
        <v>51</v>
      </c>
      <c r="AA182" s="1" t="s">
        <v>74</v>
      </c>
      <c r="AB182" s="1" t="s">
        <v>155</v>
      </c>
      <c r="AC182" s="1" t="s">
        <v>117</v>
      </c>
      <c r="AE182" s="1" t="s">
        <v>54</v>
      </c>
      <c r="AF182" s="1" t="s">
        <v>77</v>
      </c>
      <c r="AH182" s="1" t="s">
        <v>78</v>
      </c>
      <c r="AI182" s="1" t="s">
        <v>79</v>
      </c>
      <c r="AL182" s="1" t="s">
        <v>58</v>
      </c>
      <c r="AM182" s="1" t="s">
        <v>80</v>
      </c>
      <c r="AN182" s="1" t="s">
        <v>1971</v>
      </c>
      <c r="AO182" s="1" t="s">
        <v>1972</v>
      </c>
    </row>
    <row r="183" spans="1:41" x14ac:dyDescent="0.3">
      <c r="A183" s="12" t="str">
        <f>HYPERLINK("https://hsdes.intel.com/resource/14013186812","14013186812")</f>
        <v>14013186812</v>
      </c>
      <c r="B183" s="1" t="s">
        <v>982</v>
      </c>
      <c r="C183" s="7" t="s">
        <v>2194</v>
      </c>
      <c r="F183" s="1" t="s">
        <v>63</v>
      </c>
      <c r="H183" s="1" t="s">
        <v>136</v>
      </c>
      <c r="I183" s="1" t="s">
        <v>39</v>
      </c>
      <c r="J183" s="1" t="s">
        <v>40</v>
      </c>
      <c r="K183" s="1" t="s">
        <v>65</v>
      </c>
      <c r="L183" s="1" t="s">
        <v>42</v>
      </c>
      <c r="M183" s="1" t="s">
        <v>137</v>
      </c>
      <c r="N183" s="1">
        <v>10</v>
      </c>
      <c r="O183" s="1">
        <v>8</v>
      </c>
      <c r="P183" s="1" t="s">
        <v>983</v>
      </c>
      <c r="Q183" s="1" t="s">
        <v>139</v>
      </c>
      <c r="R183" s="1" t="s">
        <v>984</v>
      </c>
      <c r="S183" s="1" t="s">
        <v>985</v>
      </c>
      <c r="T183" s="1" t="s">
        <v>986</v>
      </c>
      <c r="U183" s="1" t="s">
        <v>983</v>
      </c>
      <c r="V183" s="1" t="s">
        <v>72</v>
      </c>
      <c r="W183" s="1" t="s">
        <v>143</v>
      </c>
      <c r="X183" s="1" t="s">
        <v>144</v>
      </c>
      <c r="Y183" s="1" t="s">
        <v>987</v>
      </c>
      <c r="Z183" s="1" t="s">
        <v>51</v>
      </c>
      <c r="AA183" s="1" t="s">
        <v>168</v>
      </c>
      <c r="AB183" s="1" t="s">
        <v>155</v>
      </c>
      <c r="AC183" s="1" t="s">
        <v>117</v>
      </c>
      <c r="AE183" s="1" t="s">
        <v>54</v>
      </c>
      <c r="AF183" s="1" t="s">
        <v>77</v>
      </c>
      <c r="AH183" s="1" t="s">
        <v>78</v>
      </c>
      <c r="AI183" s="1" t="s">
        <v>79</v>
      </c>
      <c r="AL183" s="1" t="s">
        <v>58</v>
      </c>
      <c r="AM183" s="1" t="s">
        <v>80</v>
      </c>
      <c r="AN183" s="1" t="s">
        <v>988</v>
      </c>
      <c r="AO183" s="1" t="s">
        <v>989</v>
      </c>
    </row>
    <row r="184" spans="1:41" x14ac:dyDescent="0.3">
      <c r="A184" s="1" t="str">
        <f>HYPERLINK("https://hsdes.intel.com/resource/14013187726","14013187726")</f>
        <v>14013187726</v>
      </c>
      <c r="B184" s="1" t="s">
        <v>1863</v>
      </c>
      <c r="C184" s="7" t="s">
        <v>2194</v>
      </c>
      <c r="E184" s="1" t="s">
        <v>2200</v>
      </c>
      <c r="F184" s="1" t="s">
        <v>37</v>
      </c>
      <c r="H184" s="1" t="s">
        <v>312</v>
      </c>
      <c r="I184" s="1" t="s">
        <v>39</v>
      </c>
      <c r="J184" s="1" t="s">
        <v>40</v>
      </c>
      <c r="K184" s="1" t="s">
        <v>65</v>
      </c>
      <c r="L184" s="1" t="s">
        <v>42</v>
      </c>
      <c r="M184" s="1" t="s">
        <v>1864</v>
      </c>
      <c r="N184" s="1">
        <v>10</v>
      </c>
      <c r="O184" s="1">
        <v>8</v>
      </c>
      <c r="P184" s="1" t="s">
        <v>1865</v>
      </c>
      <c r="Q184" s="1" t="s">
        <v>442</v>
      </c>
      <c r="R184" s="1" t="s">
        <v>1866</v>
      </c>
      <c r="S184" s="1" t="s">
        <v>1867</v>
      </c>
      <c r="T184" s="1" t="s">
        <v>1868</v>
      </c>
      <c r="U184" s="1" t="s">
        <v>1865</v>
      </c>
      <c r="V184" s="1" t="s">
        <v>72</v>
      </c>
      <c r="X184" s="1" t="s">
        <v>320</v>
      </c>
      <c r="Y184" s="1" t="s">
        <v>1869</v>
      </c>
      <c r="Z184" s="1" t="s">
        <v>51</v>
      </c>
      <c r="AA184" s="1" t="s">
        <v>168</v>
      </c>
      <c r="AB184" s="1" t="s">
        <v>228</v>
      </c>
      <c r="AC184" s="1" t="s">
        <v>229</v>
      </c>
      <c r="AE184" s="1" t="s">
        <v>54</v>
      </c>
      <c r="AF184" s="1" t="s">
        <v>55</v>
      </c>
      <c r="AH184" s="1" t="s">
        <v>78</v>
      </c>
      <c r="AI184" s="1" t="s">
        <v>79</v>
      </c>
      <c r="AL184" s="1" t="s">
        <v>58</v>
      </c>
      <c r="AM184" s="1" t="s">
        <v>80</v>
      </c>
      <c r="AN184" s="1" t="s">
        <v>1870</v>
      </c>
      <c r="AO184" s="1" t="s">
        <v>1871</v>
      </c>
    </row>
    <row r="185" spans="1:41" x14ac:dyDescent="0.3">
      <c r="A185" s="1" t="str">
        <f>HYPERLINK("https://hsdes.intel.com/resource/14013186096","14013186096")</f>
        <v>14013186096</v>
      </c>
      <c r="B185" s="1" t="s">
        <v>325</v>
      </c>
      <c r="C185" s="7" t="s">
        <v>2194</v>
      </c>
      <c r="E185" s="1" t="s">
        <v>2195</v>
      </c>
      <c r="F185" s="1" t="s">
        <v>63</v>
      </c>
      <c r="H185" s="1" t="s">
        <v>38</v>
      </c>
      <c r="I185" s="1" t="s">
        <v>39</v>
      </c>
      <c r="J185" s="1" t="s">
        <v>40</v>
      </c>
      <c r="K185" s="1" t="s">
        <v>65</v>
      </c>
      <c r="L185" s="1" t="s">
        <v>42</v>
      </c>
      <c r="M185" s="1" t="s">
        <v>223</v>
      </c>
      <c r="N185" s="1">
        <v>6</v>
      </c>
      <c r="O185" s="1">
        <v>5</v>
      </c>
      <c r="P185" s="1" t="s">
        <v>326</v>
      </c>
      <c r="Q185" s="1" t="s">
        <v>45</v>
      </c>
      <c r="R185" s="1" t="s">
        <v>327</v>
      </c>
      <c r="S185" s="1" t="s">
        <v>47</v>
      </c>
      <c r="T185" s="1" t="s">
        <v>328</v>
      </c>
      <c r="U185" s="1" t="s">
        <v>326</v>
      </c>
      <c r="V185" s="1" t="s">
        <v>48</v>
      </c>
      <c r="W185" s="1" t="s">
        <v>49</v>
      </c>
      <c r="X185" s="1" t="s">
        <v>38</v>
      </c>
      <c r="Y185" s="1" t="s">
        <v>329</v>
      </c>
      <c r="Z185" s="1" t="s">
        <v>51</v>
      </c>
      <c r="AA185" s="1" t="s">
        <v>330</v>
      </c>
      <c r="AB185" s="1" t="s">
        <v>331</v>
      </c>
      <c r="AC185" s="1" t="s">
        <v>331</v>
      </c>
      <c r="AE185" s="1" t="s">
        <v>54</v>
      </c>
      <c r="AF185" s="1" t="s">
        <v>77</v>
      </c>
      <c r="AH185" s="1" t="s">
        <v>78</v>
      </c>
      <c r="AI185" s="1" t="s">
        <v>79</v>
      </c>
      <c r="AL185" s="1" t="s">
        <v>58</v>
      </c>
      <c r="AM185" s="1" t="s">
        <v>80</v>
      </c>
      <c r="AN185" s="1" t="s">
        <v>332</v>
      </c>
      <c r="AO185" s="1" t="s">
        <v>333</v>
      </c>
    </row>
    <row r="186" spans="1:41" x14ac:dyDescent="0.3">
      <c r="A186" s="1" t="str">
        <f>HYPERLINK("https://hsdes.intel.com/resource/14013187377","14013187377")</f>
        <v>14013187377</v>
      </c>
      <c r="B186" s="1" t="s">
        <v>1585</v>
      </c>
      <c r="C186" s="7" t="s">
        <v>2194</v>
      </c>
      <c r="F186" s="1" t="s">
        <v>63</v>
      </c>
      <c r="H186" s="1" t="s">
        <v>38</v>
      </c>
      <c r="I186" s="1" t="s">
        <v>39</v>
      </c>
      <c r="J186" s="1" t="s">
        <v>40</v>
      </c>
      <c r="K186" s="1" t="s">
        <v>65</v>
      </c>
      <c r="L186" s="1" t="s">
        <v>42</v>
      </c>
      <c r="M186" s="1" t="s">
        <v>223</v>
      </c>
      <c r="N186" s="1">
        <v>8</v>
      </c>
      <c r="O186" s="1">
        <v>5</v>
      </c>
      <c r="P186" s="1" t="s">
        <v>1586</v>
      </c>
      <c r="Q186" s="1" t="s">
        <v>45</v>
      </c>
      <c r="R186" s="1" t="s">
        <v>1587</v>
      </c>
      <c r="S186" s="1" t="s">
        <v>417</v>
      </c>
      <c r="T186" s="1" t="s">
        <v>1588</v>
      </c>
      <c r="U186" s="1" t="s">
        <v>1586</v>
      </c>
      <c r="V186" s="1" t="s">
        <v>48</v>
      </c>
      <c r="W186" s="1" t="s">
        <v>49</v>
      </c>
      <c r="X186" s="1" t="s">
        <v>38</v>
      </c>
      <c r="Y186" s="1" t="s">
        <v>1589</v>
      </c>
      <c r="Z186" s="1" t="s">
        <v>51</v>
      </c>
      <c r="AA186" s="1" t="s">
        <v>74</v>
      </c>
      <c r="AB186" s="1" t="s">
        <v>125</v>
      </c>
      <c r="AC186" s="1" t="s">
        <v>117</v>
      </c>
      <c r="AE186" s="1" t="s">
        <v>54</v>
      </c>
      <c r="AF186" s="1" t="s">
        <v>77</v>
      </c>
      <c r="AH186" s="1" t="s">
        <v>78</v>
      </c>
      <c r="AI186" s="1" t="s">
        <v>79</v>
      </c>
      <c r="AL186" s="1" t="s">
        <v>58</v>
      </c>
      <c r="AM186" s="1" t="s">
        <v>80</v>
      </c>
      <c r="AN186" s="1" t="s">
        <v>1590</v>
      </c>
      <c r="AO186" s="1" t="s">
        <v>1591</v>
      </c>
    </row>
    <row r="187" spans="1:41" x14ac:dyDescent="0.3">
      <c r="A187" s="1" t="str">
        <f>HYPERLINK("https://hsdes.intel.com/resource/14013187725","14013187725")</f>
        <v>14013187725</v>
      </c>
      <c r="B187" s="1" t="s">
        <v>1855</v>
      </c>
      <c r="C187" s="7" t="s">
        <v>2194</v>
      </c>
      <c r="D187" s="1" t="s">
        <v>2179</v>
      </c>
      <c r="F187" s="1" t="s">
        <v>63</v>
      </c>
      <c r="H187" s="1" t="s">
        <v>38</v>
      </c>
      <c r="I187" s="1" t="s">
        <v>39</v>
      </c>
      <c r="J187" s="1" t="s">
        <v>40</v>
      </c>
      <c r="K187" s="1" t="s">
        <v>65</v>
      </c>
      <c r="L187" s="1" t="s">
        <v>42</v>
      </c>
      <c r="M187" s="1" t="s">
        <v>223</v>
      </c>
      <c r="N187" s="1">
        <v>8</v>
      </c>
      <c r="O187" s="1">
        <v>5</v>
      </c>
      <c r="P187" s="1" t="s">
        <v>1856</v>
      </c>
      <c r="Q187" s="1" t="s">
        <v>45</v>
      </c>
      <c r="R187" s="1" t="s">
        <v>1857</v>
      </c>
      <c r="S187" s="1" t="s">
        <v>1858</v>
      </c>
      <c r="T187" s="1" t="s">
        <v>1859</v>
      </c>
      <c r="U187" s="1" t="s">
        <v>1856</v>
      </c>
      <c r="V187" s="1" t="s">
        <v>48</v>
      </c>
      <c r="W187" s="1" t="s">
        <v>49</v>
      </c>
      <c r="X187" s="1" t="s">
        <v>38</v>
      </c>
      <c r="Y187" s="1" t="s">
        <v>1860</v>
      </c>
      <c r="Z187" s="1" t="s">
        <v>51</v>
      </c>
      <c r="AA187" s="1" t="s">
        <v>74</v>
      </c>
      <c r="AB187" s="1" t="s">
        <v>229</v>
      </c>
      <c r="AC187" s="1" t="s">
        <v>308</v>
      </c>
      <c r="AE187" s="1" t="s">
        <v>54</v>
      </c>
      <c r="AF187" s="1" t="s">
        <v>77</v>
      </c>
      <c r="AH187" s="1" t="s">
        <v>78</v>
      </c>
      <c r="AI187" s="1" t="s">
        <v>79</v>
      </c>
      <c r="AL187" s="1" t="s">
        <v>58</v>
      </c>
      <c r="AM187" s="1" t="s">
        <v>59</v>
      </c>
      <c r="AN187" s="1" t="s">
        <v>1861</v>
      </c>
      <c r="AO187" s="1" t="s">
        <v>1862</v>
      </c>
    </row>
    <row r="188" spans="1:41" x14ac:dyDescent="0.3">
      <c r="A188" s="1" t="str">
        <f>HYPERLINK("https://hsdes.intel.com/resource/14013187297","14013187297")</f>
        <v>14013187297</v>
      </c>
      <c r="B188" s="1" t="s">
        <v>1481</v>
      </c>
      <c r="C188" s="7" t="s">
        <v>2194</v>
      </c>
      <c r="E188" s="1" t="s">
        <v>2195</v>
      </c>
      <c r="F188" s="1" t="s">
        <v>37</v>
      </c>
      <c r="H188" s="1" t="s">
        <v>320</v>
      </c>
      <c r="I188" s="1" t="s">
        <v>39</v>
      </c>
      <c r="J188" s="1" t="s">
        <v>40</v>
      </c>
      <c r="K188" s="1" t="s">
        <v>65</v>
      </c>
      <c r="L188" s="1" t="s">
        <v>42</v>
      </c>
      <c r="M188" s="1" t="s">
        <v>336</v>
      </c>
      <c r="N188" s="1">
        <v>15</v>
      </c>
      <c r="O188" s="1">
        <v>12</v>
      </c>
      <c r="P188" s="1" t="s">
        <v>1482</v>
      </c>
      <c r="Q188" s="1" t="s">
        <v>432</v>
      </c>
      <c r="R188" s="1" t="s">
        <v>1483</v>
      </c>
      <c r="S188" s="1" t="s">
        <v>1148</v>
      </c>
      <c r="T188" s="1" t="s">
        <v>1484</v>
      </c>
      <c r="U188" s="1" t="s">
        <v>1482</v>
      </c>
      <c r="V188" s="1" t="s">
        <v>72</v>
      </c>
      <c r="X188" s="1" t="s">
        <v>436</v>
      </c>
      <c r="Y188" s="1" t="s">
        <v>1485</v>
      </c>
      <c r="Z188" s="1" t="s">
        <v>51</v>
      </c>
      <c r="AA188" s="1" t="s">
        <v>74</v>
      </c>
      <c r="AB188" s="1" t="s">
        <v>155</v>
      </c>
      <c r="AC188" s="1" t="s">
        <v>125</v>
      </c>
      <c r="AE188" s="1" t="s">
        <v>54</v>
      </c>
      <c r="AF188" s="1" t="s">
        <v>55</v>
      </c>
      <c r="AH188" s="1" t="s">
        <v>78</v>
      </c>
      <c r="AI188" s="1" t="s">
        <v>79</v>
      </c>
      <c r="AL188" s="1" t="s">
        <v>58</v>
      </c>
      <c r="AM188" s="1" t="s">
        <v>80</v>
      </c>
      <c r="AN188" s="1" t="s">
        <v>1486</v>
      </c>
      <c r="AO188" s="1" t="s">
        <v>1487</v>
      </c>
    </row>
    <row r="189" spans="1:41" x14ac:dyDescent="0.3">
      <c r="A189" s="1" t="str">
        <f>HYPERLINK("https://hsdes.intel.com/resource/14013187734","14013187734")</f>
        <v>14013187734</v>
      </c>
      <c r="B189" s="1" t="s">
        <v>1881</v>
      </c>
      <c r="C189" s="7" t="s">
        <v>2194</v>
      </c>
      <c r="E189" s="1" t="s">
        <v>2195</v>
      </c>
      <c r="F189" s="1" t="s">
        <v>37</v>
      </c>
      <c r="H189" s="1" t="s">
        <v>320</v>
      </c>
      <c r="I189" s="1" t="s">
        <v>39</v>
      </c>
      <c r="J189" s="1" t="s">
        <v>40</v>
      </c>
      <c r="K189" s="1" t="s">
        <v>65</v>
      </c>
      <c r="L189" s="1" t="s">
        <v>42</v>
      </c>
      <c r="M189" s="1" t="s">
        <v>246</v>
      </c>
      <c r="N189" s="1">
        <v>25</v>
      </c>
      <c r="O189" s="1">
        <v>20</v>
      </c>
      <c r="P189" s="1" t="s">
        <v>1882</v>
      </c>
      <c r="Q189" s="1" t="s">
        <v>511</v>
      </c>
      <c r="R189" s="1" t="s">
        <v>1883</v>
      </c>
      <c r="S189" s="1" t="s">
        <v>1884</v>
      </c>
      <c r="T189" s="1" t="s">
        <v>1885</v>
      </c>
      <c r="U189" s="1" t="s">
        <v>1882</v>
      </c>
      <c r="V189" s="1" t="s">
        <v>72</v>
      </c>
      <c r="X189" s="1" t="s">
        <v>320</v>
      </c>
      <c r="Y189" s="1" t="s">
        <v>1886</v>
      </c>
      <c r="Z189" s="1" t="s">
        <v>51</v>
      </c>
      <c r="AA189" s="1" t="s">
        <v>168</v>
      </c>
      <c r="AB189" s="1" t="s">
        <v>228</v>
      </c>
      <c r="AC189" s="1" t="s">
        <v>308</v>
      </c>
      <c r="AE189" s="1" t="s">
        <v>54</v>
      </c>
      <c r="AF189" s="1" t="s">
        <v>55</v>
      </c>
      <c r="AH189" s="1" t="s">
        <v>56</v>
      </c>
      <c r="AI189" s="1" t="s">
        <v>79</v>
      </c>
      <c r="AL189" s="1" t="s">
        <v>58</v>
      </c>
      <c r="AM189" s="1" t="s">
        <v>80</v>
      </c>
      <c r="AN189" s="1" t="s">
        <v>1887</v>
      </c>
      <c r="AO189" s="1" t="s">
        <v>1888</v>
      </c>
    </row>
    <row r="190" spans="1:41" x14ac:dyDescent="0.3">
      <c r="A190" s="12" t="str">
        <f>HYPERLINK("https://hsdes.intel.com/resource/14013187157","14013187157")</f>
        <v>14013187157</v>
      </c>
      <c r="B190" s="1" t="s">
        <v>1220</v>
      </c>
      <c r="C190" s="7" t="s">
        <v>2194</v>
      </c>
      <c r="E190" s="1" t="s">
        <v>2195</v>
      </c>
      <c r="F190" s="1" t="s">
        <v>37</v>
      </c>
      <c r="H190" s="1" t="s">
        <v>136</v>
      </c>
      <c r="I190" s="1" t="s">
        <v>39</v>
      </c>
      <c r="J190" s="1" t="s">
        <v>40</v>
      </c>
      <c r="K190" s="1" t="s">
        <v>65</v>
      </c>
      <c r="L190" s="1" t="s">
        <v>42</v>
      </c>
      <c r="M190" s="1" t="s">
        <v>137</v>
      </c>
      <c r="N190" s="1">
        <v>25</v>
      </c>
      <c r="O190" s="1">
        <v>15</v>
      </c>
      <c r="P190" s="1" t="s">
        <v>1221</v>
      </c>
      <c r="Q190" s="1" t="s">
        <v>139</v>
      </c>
      <c r="R190" s="1" t="s">
        <v>1222</v>
      </c>
      <c r="S190" s="1" t="s">
        <v>1223</v>
      </c>
      <c r="T190" s="1" t="s">
        <v>1224</v>
      </c>
      <c r="U190" s="1" t="s">
        <v>1221</v>
      </c>
      <c r="V190" s="1" t="s">
        <v>72</v>
      </c>
      <c r="W190" s="1" t="s">
        <v>143</v>
      </c>
      <c r="X190" s="1" t="s">
        <v>144</v>
      </c>
      <c r="Y190" s="1" t="s">
        <v>1225</v>
      </c>
      <c r="Z190" s="1" t="s">
        <v>51</v>
      </c>
      <c r="AA190" s="1" t="s">
        <v>74</v>
      </c>
      <c r="AB190" s="1" t="s">
        <v>155</v>
      </c>
      <c r="AC190" s="1" t="s">
        <v>125</v>
      </c>
      <c r="AE190" s="1" t="s">
        <v>54</v>
      </c>
      <c r="AF190" s="1" t="s">
        <v>55</v>
      </c>
      <c r="AH190" s="1" t="s">
        <v>56</v>
      </c>
      <c r="AI190" s="1" t="s">
        <v>79</v>
      </c>
      <c r="AL190" s="1" t="s">
        <v>58</v>
      </c>
      <c r="AM190" s="1" t="s">
        <v>80</v>
      </c>
      <c r="AN190" s="1" t="s">
        <v>1226</v>
      </c>
      <c r="AO190" s="1" t="s">
        <v>1227</v>
      </c>
    </row>
    <row r="191" spans="1:41" x14ac:dyDescent="0.3">
      <c r="A191" s="1" t="str">
        <f>HYPERLINK("https://hsdes.intel.com/resource/14013187303","14013187303")</f>
        <v>14013187303</v>
      </c>
      <c r="B191" s="1" t="s">
        <v>1501</v>
      </c>
      <c r="C191" s="7" t="s">
        <v>2194</v>
      </c>
      <c r="E191" s="1" t="s">
        <v>2195</v>
      </c>
      <c r="F191" s="1" t="s">
        <v>37</v>
      </c>
      <c r="H191" s="1" t="s">
        <v>320</v>
      </c>
      <c r="I191" s="1" t="s">
        <v>313</v>
      </c>
      <c r="J191" s="1" t="s">
        <v>40</v>
      </c>
      <c r="K191" s="1" t="s">
        <v>65</v>
      </c>
      <c r="L191" s="1" t="s">
        <v>42</v>
      </c>
      <c r="M191" s="1" t="s">
        <v>336</v>
      </c>
      <c r="N191" s="1">
        <v>10</v>
      </c>
      <c r="O191" s="1">
        <v>8</v>
      </c>
      <c r="P191" s="1" t="s">
        <v>1502</v>
      </c>
      <c r="Q191" s="1" t="s">
        <v>432</v>
      </c>
      <c r="R191" s="1" t="s">
        <v>1503</v>
      </c>
      <c r="S191" s="1" t="s">
        <v>434</v>
      </c>
      <c r="T191" s="1" t="s">
        <v>1504</v>
      </c>
      <c r="U191" s="1" t="s">
        <v>1502</v>
      </c>
      <c r="V191" s="1" t="s">
        <v>72</v>
      </c>
      <c r="X191" s="1" t="s">
        <v>436</v>
      </c>
      <c r="Y191" s="1" t="s">
        <v>1505</v>
      </c>
      <c r="Z191" s="1" t="s">
        <v>51</v>
      </c>
      <c r="AA191" s="1" t="s">
        <v>74</v>
      </c>
      <c r="AB191" s="1" t="s">
        <v>291</v>
      </c>
      <c r="AC191" s="1" t="s">
        <v>125</v>
      </c>
      <c r="AE191" s="1" t="s">
        <v>54</v>
      </c>
      <c r="AF191" s="1" t="s">
        <v>55</v>
      </c>
      <c r="AH191" s="1" t="s">
        <v>78</v>
      </c>
      <c r="AI191" s="1" t="s">
        <v>79</v>
      </c>
      <c r="AL191" s="1" t="s">
        <v>58</v>
      </c>
      <c r="AM191" s="1" t="s">
        <v>80</v>
      </c>
      <c r="AN191" s="1" t="s">
        <v>1011</v>
      </c>
      <c r="AO191" s="1" t="s">
        <v>1506</v>
      </c>
    </row>
    <row r="192" spans="1:41" x14ac:dyDescent="0.3">
      <c r="A192" s="1" t="str">
        <f>HYPERLINK("https://hsdes.intel.com/resource/14013187549","14013187549")</f>
        <v>14013187549</v>
      </c>
      <c r="B192" s="1" t="s">
        <v>1725</v>
      </c>
      <c r="C192" s="7" t="s">
        <v>2194</v>
      </c>
      <c r="E192" s="1" t="s">
        <v>2196</v>
      </c>
      <c r="F192" s="1" t="s">
        <v>63</v>
      </c>
      <c r="H192" s="1" t="s">
        <v>136</v>
      </c>
      <c r="I192" s="1" t="s">
        <v>39</v>
      </c>
      <c r="J192" s="1" t="s">
        <v>40</v>
      </c>
      <c r="K192" s="1" t="s">
        <v>65</v>
      </c>
      <c r="L192" s="1" t="s">
        <v>42</v>
      </c>
      <c r="M192" s="1" t="s">
        <v>137</v>
      </c>
      <c r="N192" s="1">
        <v>18</v>
      </c>
      <c r="O192" s="1">
        <v>8</v>
      </c>
      <c r="P192" s="1" t="s">
        <v>1726</v>
      </c>
      <c r="Q192" s="1" t="s">
        <v>139</v>
      </c>
      <c r="R192" s="1" t="s">
        <v>1727</v>
      </c>
      <c r="S192" s="1" t="s">
        <v>1728</v>
      </c>
      <c r="T192" s="1" t="s">
        <v>1729</v>
      </c>
      <c r="U192" s="1" t="s">
        <v>1726</v>
      </c>
      <c r="V192" s="1" t="s">
        <v>72</v>
      </c>
      <c r="W192" s="1" t="s">
        <v>143</v>
      </c>
      <c r="X192" s="1" t="s">
        <v>144</v>
      </c>
      <c r="Y192" s="1" t="s">
        <v>1730</v>
      </c>
      <c r="Z192" s="1" t="s">
        <v>51</v>
      </c>
      <c r="AA192" s="1" t="s">
        <v>74</v>
      </c>
      <c r="AB192" s="1" t="s">
        <v>155</v>
      </c>
      <c r="AC192" s="1" t="s">
        <v>117</v>
      </c>
      <c r="AE192" s="1" t="s">
        <v>54</v>
      </c>
      <c r="AF192" s="1" t="s">
        <v>77</v>
      </c>
      <c r="AH192" s="1" t="s">
        <v>78</v>
      </c>
      <c r="AI192" s="1" t="s">
        <v>79</v>
      </c>
      <c r="AL192" s="1" t="s">
        <v>58</v>
      </c>
      <c r="AM192" s="1" t="s">
        <v>80</v>
      </c>
      <c r="AN192" s="1" t="s">
        <v>1731</v>
      </c>
      <c r="AO192" s="1" t="s">
        <v>1732</v>
      </c>
    </row>
    <row r="193" spans="1:41" x14ac:dyDescent="0.3">
      <c r="A193" s="1" t="str">
        <f>HYPERLINK("https://hsdes.intel.com/resource/14013187156","14013187156")</f>
        <v>14013187156</v>
      </c>
      <c r="B193" s="1" t="s">
        <v>1212</v>
      </c>
      <c r="C193" s="7" t="s">
        <v>2194</v>
      </c>
      <c r="E193" s="1" t="s">
        <v>2195</v>
      </c>
      <c r="F193" s="1" t="s">
        <v>63</v>
      </c>
      <c r="H193" s="1" t="s">
        <v>136</v>
      </c>
      <c r="I193" s="1" t="s">
        <v>39</v>
      </c>
      <c r="J193" s="1" t="s">
        <v>40</v>
      </c>
      <c r="K193" s="1" t="s">
        <v>65</v>
      </c>
      <c r="L193" s="1" t="s">
        <v>42</v>
      </c>
      <c r="M193" s="1" t="s">
        <v>137</v>
      </c>
      <c r="N193" s="1">
        <v>10</v>
      </c>
      <c r="O193" s="1">
        <v>5</v>
      </c>
      <c r="P193" s="1" t="s">
        <v>1213</v>
      </c>
      <c r="Q193" s="1" t="s">
        <v>139</v>
      </c>
      <c r="R193" s="1" t="s">
        <v>1214</v>
      </c>
      <c r="S193" s="1" t="s">
        <v>1215</v>
      </c>
      <c r="T193" s="1" t="s">
        <v>1216</v>
      </c>
      <c r="U193" s="1" t="s">
        <v>1213</v>
      </c>
      <c r="V193" s="1" t="s">
        <v>72</v>
      </c>
      <c r="W193" s="1" t="s">
        <v>143</v>
      </c>
      <c r="X193" s="1" t="s">
        <v>144</v>
      </c>
      <c r="Y193" s="1" t="s">
        <v>1217</v>
      </c>
      <c r="Z193" s="1" t="s">
        <v>51</v>
      </c>
      <c r="AA193" s="1" t="s">
        <v>74</v>
      </c>
      <c r="AB193" s="1" t="s">
        <v>155</v>
      </c>
      <c r="AC193" s="1" t="s">
        <v>117</v>
      </c>
      <c r="AE193" s="1" t="s">
        <v>54</v>
      </c>
      <c r="AF193" s="1" t="s">
        <v>77</v>
      </c>
      <c r="AH193" s="1" t="s">
        <v>78</v>
      </c>
      <c r="AI193" s="1" t="s">
        <v>79</v>
      </c>
      <c r="AL193" s="1" t="s">
        <v>58</v>
      </c>
      <c r="AM193" s="1" t="s">
        <v>979</v>
      </c>
      <c r="AN193" s="1" t="s">
        <v>1218</v>
      </c>
      <c r="AO193" s="1" t="s">
        <v>1219</v>
      </c>
    </row>
    <row r="194" spans="1:41" x14ac:dyDescent="0.3">
      <c r="A194" s="1" t="str">
        <f>HYPERLINK("https://hsdes.intel.com/resource/14013187873","14013187873")</f>
        <v>14013187873</v>
      </c>
      <c r="B194" s="1" t="s">
        <v>2091</v>
      </c>
      <c r="C194" s="7" t="s">
        <v>2194</v>
      </c>
      <c r="D194" s="11" t="s">
        <v>2188</v>
      </c>
      <c r="E194" s="14" t="s">
        <v>2200</v>
      </c>
      <c r="F194" s="1" t="s">
        <v>63</v>
      </c>
      <c r="H194" s="1" t="s">
        <v>312</v>
      </c>
      <c r="I194" s="1" t="s">
        <v>39</v>
      </c>
      <c r="J194" s="1" t="s">
        <v>40</v>
      </c>
      <c r="K194" s="1" t="s">
        <v>65</v>
      </c>
      <c r="L194" s="1" t="s">
        <v>42</v>
      </c>
      <c r="M194" s="1" t="s">
        <v>246</v>
      </c>
      <c r="N194" s="1">
        <v>60</v>
      </c>
      <c r="O194" s="1">
        <v>5</v>
      </c>
      <c r="P194" s="1" t="s">
        <v>2092</v>
      </c>
      <c r="Q194" s="1" t="s">
        <v>885</v>
      </c>
      <c r="R194" s="1" t="s">
        <v>2086</v>
      </c>
      <c r="S194" s="1" t="s">
        <v>887</v>
      </c>
      <c r="T194" s="1" t="s">
        <v>2093</v>
      </c>
      <c r="U194" s="1" t="s">
        <v>2092</v>
      </c>
      <c r="V194" s="1" t="s">
        <v>72</v>
      </c>
      <c r="X194" s="1" t="s">
        <v>335</v>
      </c>
      <c r="Y194" s="1" t="s">
        <v>2088</v>
      </c>
      <c r="Z194" s="1" t="s">
        <v>51</v>
      </c>
      <c r="AA194" s="1" t="s">
        <v>74</v>
      </c>
      <c r="AB194" s="1" t="s">
        <v>155</v>
      </c>
      <c r="AC194" s="1" t="s">
        <v>117</v>
      </c>
      <c r="AE194" s="1" t="s">
        <v>54</v>
      </c>
      <c r="AF194" s="1" t="s">
        <v>77</v>
      </c>
      <c r="AH194" s="1" t="s">
        <v>78</v>
      </c>
      <c r="AI194" s="1" t="s">
        <v>79</v>
      </c>
      <c r="AL194" s="1" t="s">
        <v>58</v>
      </c>
      <c r="AM194" s="1" t="s">
        <v>80</v>
      </c>
      <c r="AN194" s="1" t="s">
        <v>2089</v>
      </c>
      <c r="AO194" s="1" t="s">
        <v>2094</v>
      </c>
    </row>
    <row r="195" spans="1:41" x14ac:dyDescent="0.3">
      <c r="A195" s="12" t="str">
        <f>HYPERLINK("https://hsdes.intel.com/resource/14013187871","14013187871")</f>
        <v>14013187871</v>
      </c>
      <c r="B195" s="1" t="s">
        <v>2084</v>
      </c>
      <c r="C195" s="7" t="s">
        <v>2194</v>
      </c>
      <c r="D195" s="11"/>
      <c r="F195" s="1" t="s">
        <v>63</v>
      </c>
      <c r="H195" s="1" t="s">
        <v>312</v>
      </c>
      <c r="I195" s="1" t="s">
        <v>39</v>
      </c>
      <c r="J195" s="1" t="s">
        <v>40</v>
      </c>
      <c r="K195" s="1" t="s">
        <v>65</v>
      </c>
      <c r="L195" s="1" t="s">
        <v>42</v>
      </c>
      <c r="M195" s="1" t="s">
        <v>246</v>
      </c>
      <c r="N195" s="1">
        <v>30</v>
      </c>
      <c r="O195" s="1">
        <v>5</v>
      </c>
      <c r="P195" s="1" t="s">
        <v>2085</v>
      </c>
      <c r="Q195" s="1" t="s">
        <v>885</v>
      </c>
      <c r="R195" s="1" t="s">
        <v>2086</v>
      </c>
      <c r="S195" s="1" t="s">
        <v>887</v>
      </c>
      <c r="T195" s="1" t="s">
        <v>2087</v>
      </c>
      <c r="U195" s="1" t="s">
        <v>2085</v>
      </c>
      <c r="V195" s="1" t="s">
        <v>72</v>
      </c>
      <c r="X195" s="1" t="s">
        <v>335</v>
      </c>
      <c r="Y195" s="1" t="s">
        <v>2088</v>
      </c>
      <c r="Z195" s="1" t="s">
        <v>51</v>
      </c>
      <c r="AA195" s="1" t="s">
        <v>74</v>
      </c>
      <c r="AB195" s="1" t="s">
        <v>155</v>
      </c>
      <c r="AC195" s="1" t="s">
        <v>117</v>
      </c>
      <c r="AE195" s="1" t="s">
        <v>54</v>
      </c>
      <c r="AF195" s="1" t="s">
        <v>77</v>
      </c>
      <c r="AH195" s="1" t="s">
        <v>78</v>
      </c>
      <c r="AI195" s="1" t="s">
        <v>79</v>
      </c>
      <c r="AL195" s="1" t="s">
        <v>58</v>
      </c>
      <c r="AM195" s="1" t="s">
        <v>80</v>
      </c>
      <c r="AN195" s="1" t="s">
        <v>2089</v>
      </c>
      <c r="AO195" s="1" t="s">
        <v>2090</v>
      </c>
    </row>
    <row r="196" spans="1:41" x14ac:dyDescent="0.3">
      <c r="A196" s="12" t="str">
        <f>HYPERLINK("https://hsdes.intel.com/resource/14013187382","14013187382")</f>
        <v>14013187382</v>
      </c>
      <c r="B196" s="1" t="s">
        <v>1602</v>
      </c>
      <c r="C196" s="7" t="s">
        <v>2194</v>
      </c>
      <c r="F196" s="1" t="s">
        <v>63</v>
      </c>
      <c r="H196" s="1" t="s">
        <v>136</v>
      </c>
      <c r="I196" s="1" t="s">
        <v>39</v>
      </c>
      <c r="J196" s="1" t="s">
        <v>40</v>
      </c>
      <c r="K196" s="1" t="s">
        <v>65</v>
      </c>
      <c r="L196" s="1" t="s">
        <v>42</v>
      </c>
      <c r="M196" s="1" t="s">
        <v>137</v>
      </c>
      <c r="N196" s="1">
        <v>10</v>
      </c>
      <c r="O196" s="1">
        <v>5</v>
      </c>
      <c r="P196" s="1" t="s">
        <v>1603</v>
      </c>
      <c r="Q196" s="1" t="s">
        <v>139</v>
      </c>
      <c r="R196" s="1" t="s">
        <v>1604</v>
      </c>
      <c r="S196" s="1" t="s">
        <v>529</v>
      </c>
      <c r="T196" s="1" t="s">
        <v>1605</v>
      </c>
      <c r="U196" s="1" t="s">
        <v>1603</v>
      </c>
      <c r="V196" s="1" t="s">
        <v>72</v>
      </c>
      <c r="W196" s="1" t="s">
        <v>143</v>
      </c>
      <c r="X196" s="1" t="s">
        <v>144</v>
      </c>
      <c r="Y196" s="1" t="s">
        <v>1606</v>
      </c>
      <c r="Z196" s="1" t="s">
        <v>51</v>
      </c>
      <c r="AA196" s="1" t="s">
        <v>74</v>
      </c>
      <c r="AB196" s="1" t="s">
        <v>155</v>
      </c>
      <c r="AC196" s="1" t="s">
        <v>117</v>
      </c>
      <c r="AE196" s="1" t="s">
        <v>54</v>
      </c>
      <c r="AF196" s="1" t="s">
        <v>77</v>
      </c>
      <c r="AH196" s="1" t="s">
        <v>78</v>
      </c>
      <c r="AI196" s="1" t="s">
        <v>79</v>
      </c>
      <c r="AL196" s="1" t="s">
        <v>58</v>
      </c>
      <c r="AM196" s="1" t="s">
        <v>80</v>
      </c>
      <c r="AN196" s="1" t="s">
        <v>1607</v>
      </c>
      <c r="AO196" s="1" t="s">
        <v>1608</v>
      </c>
    </row>
    <row r="197" spans="1:41" x14ac:dyDescent="0.3">
      <c r="A197" s="1" t="str">
        <f>HYPERLINK("https://hsdes.intel.com/resource/14013187045","14013187045")</f>
        <v>14013187045</v>
      </c>
      <c r="B197" s="1" t="s">
        <v>1087</v>
      </c>
      <c r="C197" s="7" t="s">
        <v>2194</v>
      </c>
      <c r="D197" s="11"/>
      <c r="E197" s="1" t="s">
        <v>2196</v>
      </c>
      <c r="F197" s="1" t="s">
        <v>63</v>
      </c>
      <c r="H197" s="1" t="s">
        <v>136</v>
      </c>
      <c r="I197" s="1" t="s">
        <v>39</v>
      </c>
      <c r="J197" s="1" t="s">
        <v>40</v>
      </c>
      <c r="K197" s="1" t="s">
        <v>65</v>
      </c>
      <c r="L197" s="1" t="s">
        <v>42</v>
      </c>
      <c r="M197" s="1" t="s">
        <v>137</v>
      </c>
      <c r="N197" s="1">
        <v>6</v>
      </c>
      <c r="O197" s="1">
        <v>4</v>
      </c>
      <c r="P197" s="1" t="s">
        <v>1088</v>
      </c>
      <c r="Q197" s="1" t="s">
        <v>139</v>
      </c>
      <c r="R197" s="1" t="s">
        <v>1089</v>
      </c>
      <c r="S197" s="1" t="s">
        <v>529</v>
      </c>
      <c r="T197" s="1" t="s">
        <v>1090</v>
      </c>
      <c r="U197" s="1" t="s">
        <v>1088</v>
      </c>
      <c r="V197" s="1" t="s">
        <v>72</v>
      </c>
      <c r="W197" s="1" t="s">
        <v>143</v>
      </c>
      <c r="X197" s="1" t="s">
        <v>144</v>
      </c>
      <c r="Y197" s="1" t="s">
        <v>1091</v>
      </c>
      <c r="Z197" s="1" t="s">
        <v>51</v>
      </c>
      <c r="AA197" s="1" t="s">
        <v>74</v>
      </c>
      <c r="AB197" s="1" t="s">
        <v>155</v>
      </c>
      <c r="AC197" s="1" t="s">
        <v>117</v>
      </c>
      <c r="AE197" s="1" t="s">
        <v>54</v>
      </c>
      <c r="AF197" s="1" t="s">
        <v>77</v>
      </c>
      <c r="AH197" s="1" t="s">
        <v>78</v>
      </c>
      <c r="AI197" s="1" t="s">
        <v>79</v>
      </c>
      <c r="AL197" s="1" t="s">
        <v>58</v>
      </c>
      <c r="AM197" s="1" t="s">
        <v>80</v>
      </c>
      <c r="AN197" s="1" t="s">
        <v>1092</v>
      </c>
      <c r="AO197" s="1" t="s">
        <v>1093</v>
      </c>
    </row>
    <row r="198" spans="1:41" x14ac:dyDescent="0.3">
      <c r="A198" s="1" t="str">
        <f>HYPERLINK("https://hsdes.intel.com/resource/14013187040","14013187040")</f>
        <v>14013187040</v>
      </c>
      <c r="B198" s="1" t="s">
        <v>1080</v>
      </c>
      <c r="C198" s="7" t="s">
        <v>2194</v>
      </c>
      <c r="E198" s="1" t="s">
        <v>2196</v>
      </c>
      <c r="F198" s="1" t="s">
        <v>63</v>
      </c>
      <c r="H198" s="1" t="s">
        <v>136</v>
      </c>
      <c r="I198" s="1" t="s">
        <v>39</v>
      </c>
      <c r="J198" s="1" t="s">
        <v>40</v>
      </c>
      <c r="K198" s="1" t="s">
        <v>65</v>
      </c>
      <c r="L198" s="1" t="s">
        <v>42</v>
      </c>
      <c r="M198" s="1" t="s">
        <v>137</v>
      </c>
      <c r="N198" s="1">
        <v>6</v>
      </c>
      <c r="O198" s="1">
        <v>4</v>
      </c>
      <c r="P198" s="1" t="s">
        <v>1081</v>
      </c>
      <c r="Q198" s="1" t="s">
        <v>139</v>
      </c>
      <c r="R198" s="1" t="s">
        <v>1082</v>
      </c>
      <c r="S198" s="1" t="s">
        <v>529</v>
      </c>
      <c r="T198" s="1" t="s">
        <v>1083</v>
      </c>
      <c r="U198" s="1" t="s">
        <v>1081</v>
      </c>
      <c r="V198" s="1" t="s">
        <v>72</v>
      </c>
      <c r="W198" s="1" t="s">
        <v>143</v>
      </c>
      <c r="X198" s="1" t="s">
        <v>144</v>
      </c>
      <c r="Y198" s="1" t="s">
        <v>1084</v>
      </c>
      <c r="Z198" s="1" t="s">
        <v>51</v>
      </c>
      <c r="AA198" s="1" t="s">
        <v>74</v>
      </c>
      <c r="AB198" s="1" t="s">
        <v>155</v>
      </c>
      <c r="AC198" s="1" t="s">
        <v>117</v>
      </c>
      <c r="AE198" s="1" t="s">
        <v>54</v>
      </c>
      <c r="AF198" s="1" t="s">
        <v>77</v>
      </c>
      <c r="AH198" s="1" t="s">
        <v>78</v>
      </c>
      <c r="AI198" s="1" t="s">
        <v>79</v>
      </c>
      <c r="AL198" s="1" t="s">
        <v>58</v>
      </c>
      <c r="AM198" s="1" t="s">
        <v>80</v>
      </c>
      <c r="AN198" s="1" t="s">
        <v>1085</v>
      </c>
      <c r="AO198" s="1" t="s">
        <v>1086</v>
      </c>
    </row>
    <row r="199" spans="1:41" x14ac:dyDescent="0.3">
      <c r="A199" s="12" t="str">
        <f>HYPERLINK("https://hsdes.intel.com/resource/14013185896","14013185896")</f>
        <v>14013185896</v>
      </c>
      <c r="B199" s="1" t="s">
        <v>135</v>
      </c>
      <c r="C199" s="7" t="s">
        <v>2194</v>
      </c>
      <c r="E199" s="1" t="s">
        <v>2200</v>
      </c>
      <c r="F199" s="1" t="s">
        <v>63</v>
      </c>
      <c r="H199" s="1" t="s">
        <v>136</v>
      </c>
      <c r="I199" s="1" t="s">
        <v>39</v>
      </c>
      <c r="J199" s="1" t="s">
        <v>40</v>
      </c>
      <c r="K199" s="1" t="s">
        <v>65</v>
      </c>
      <c r="L199" s="1" t="s">
        <v>42</v>
      </c>
      <c r="M199" s="1" t="s">
        <v>137</v>
      </c>
      <c r="N199" s="1">
        <v>8</v>
      </c>
      <c r="O199" s="1">
        <v>6</v>
      </c>
      <c r="P199" s="1" t="s">
        <v>138</v>
      </c>
      <c r="Q199" s="1" t="s">
        <v>139</v>
      </c>
      <c r="R199" s="1" t="s">
        <v>140</v>
      </c>
      <c r="S199" s="1" t="s">
        <v>141</v>
      </c>
      <c r="T199" s="1" t="s">
        <v>142</v>
      </c>
      <c r="U199" s="1" t="s">
        <v>138</v>
      </c>
      <c r="V199" s="1" t="s">
        <v>72</v>
      </c>
      <c r="W199" s="1" t="s">
        <v>143</v>
      </c>
      <c r="X199" s="1" t="s">
        <v>144</v>
      </c>
      <c r="Y199" s="1" t="s">
        <v>145</v>
      </c>
      <c r="Z199" s="1" t="s">
        <v>51</v>
      </c>
      <c r="AA199" s="1" t="s">
        <v>74</v>
      </c>
      <c r="AB199" s="1" t="s">
        <v>146</v>
      </c>
      <c r="AC199" s="1" t="s">
        <v>76</v>
      </c>
      <c r="AE199" s="1" t="s">
        <v>54</v>
      </c>
      <c r="AF199" s="1" t="s">
        <v>77</v>
      </c>
      <c r="AH199" s="1" t="s">
        <v>78</v>
      </c>
      <c r="AI199" s="1" t="s">
        <v>79</v>
      </c>
      <c r="AL199" s="1" t="s">
        <v>58</v>
      </c>
      <c r="AM199" s="1" t="s">
        <v>80</v>
      </c>
      <c r="AN199" s="1" t="s">
        <v>147</v>
      </c>
      <c r="AO199" s="1" t="s">
        <v>148</v>
      </c>
    </row>
    <row r="200" spans="1:41" x14ac:dyDescent="0.3">
      <c r="A200" s="1" t="str">
        <f>HYPERLINK("https://hsdes.intel.com/resource/14013187241","14013187241")</f>
        <v>14013187241</v>
      </c>
      <c r="B200" s="1" t="s">
        <v>1381</v>
      </c>
      <c r="C200" s="7" t="s">
        <v>2194</v>
      </c>
      <c r="E200" s="11" t="s">
        <v>2195</v>
      </c>
      <c r="F200" s="1" t="s">
        <v>63</v>
      </c>
      <c r="H200" s="1" t="s">
        <v>136</v>
      </c>
      <c r="I200" s="1" t="s">
        <v>39</v>
      </c>
      <c r="J200" s="1" t="s">
        <v>40</v>
      </c>
      <c r="K200" s="1" t="s">
        <v>65</v>
      </c>
      <c r="L200" s="1" t="s">
        <v>42</v>
      </c>
      <c r="M200" s="1" t="s">
        <v>137</v>
      </c>
      <c r="N200" s="1">
        <v>5</v>
      </c>
      <c r="O200" s="1">
        <v>3</v>
      </c>
      <c r="P200" s="1" t="s">
        <v>1382</v>
      </c>
      <c r="Q200" s="1" t="s">
        <v>139</v>
      </c>
      <c r="R200" s="1" t="s">
        <v>1383</v>
      </c>
      <c r="S200" s="1" t="s">
        <v>1384</v>
      </c>
      <c r="T200" s="1" t="s">
        <v>1385</v>
      </c>
      <c r="U200" s="1" t="s">
        <v>1382</v>
      </c>
      <c r="V200" s="1" t="s">
        <v>72</v>
      </c>
      <c r="W200" s="1" t="s">
        <v>143</v>
      </c>
      <c r="X200" s="1" t="s">
        <v>144</v>
      </c>
      <c r="Y200" s="1" t="s">
        <v>1386</v>
      </c>
      <c r="Z200" s="1" t="s">
        <v>51</v>
      </c>
      <c r="AA200" s="1" t="s">
        <v>74</v>
      </c>
      <c r="AB200" s="1" t="s">
        <v>498</v>
      </c>
      <c r="AC200" s="1" t="s">
        <v>261</v>
      </c>
      <c r="AE200" s="1" t="s">
        <v>54</v>
      </c>
      <c r="AF200" s="1" t="s">
        <v>77</v>
      </c>
      <c r="AH200" s="1" t="s">
        <v>78</v>
      </c>
      <c r="AI200" s="1" t="s">
        <v>79</v>
      </c>
      <c r="AL200" s="1" t="s">
        <v>58</v>
      </c>
      <c r="AM200" s="1" t="s">
        <v>80</v>
      </c>
      <c r="AN200" s="1" t="s">
        <v>1387</v>
      </c>
      <c r="AO200" s="1" t="s">
        <v>1388</v>
      </c>
    </row>
    <row r="201" spans="1:41" x14ac:dyDescent="0.3">
      <c r="A201" s="1" t="str">
        <f>HYPERLINK("https://hsdes.intel.com/resource/14013187368","14013187368")</f>
        <v>14013187368</v>
      </c>
      <c r="B201" s="1" t="s">
        <v>1577</v>
      </c>
      <c r="C201" s="7" t="s">
        <v>2194</v>
      </c>
      <c r="E201" s="1" t="s">
        <v>2195</v>
      </c>
      <c r="F201" s="1" t="s">
        <v>63</v>
      </c>
      <c r="H201" s="1" t="s">
        <v>320</v>
      </c>
      <c r="I201" s="1" t="s">
        <v>39</v>
      </c>
      <c r="J201" s="1" t="s">
        <v>40</v>
      </c>
      <c r="K201" s="1" t="s">
        <v>65</v>
      </c>
      <c r="L201" s="1" t="s">
        <v>42</v>
      </c>
      <c r="M201" s="1" t="s">
        <v>336</v>
      </c>
      <c r="N201" s="1">
        <v>10</v>
      </c>
      <c r="O201" s="1">
        <v>5</v>
      </c>
      <c r="P201" s="1" t="s">
        <v>1578</v>
      </c>
      <c r="Q201" s="1" t="s">
        <v>432</v>
      </c>
      <c r="R201" s="1" t="s">
        <v>1579</v>
      </c>
      <c r="S201" s="1" t="s">
        <v>1580</v>
      </c>
      <c r="T201" s="1" t="s">
        <v>1581</v>
      </c>
      <c r="U201" s="1" t="s">
        <v>1578</v>
      </c>
      <c r="V201" s="1" t="s">
        <v>72</v>
      </c>
      <c r="X201" s="1" t="s">
        <v>436</v>
      </c>
      <c r="Y201" s="1" t="s">
        <v>1582</v>
      </c>
      <c r="Z201" s="1" t="s">
        <v>51</v>
      </c>
      <c r="AA201" s="1" t="s">
        <v>74</v>
      </c>
      <c r="AB201" s="1" t="s">
        <v>125</v>
      </c>
      <c r="AC201" s="1" t="s">
        <v>117</v>
      </c>
      <c r="AE201" s="1" t="s">
        <v>54</v>
      </c>
      <c r="AF201" s="1" t="s">
        <v>77</v>
      </c>
      <c r="AH201" s="1" t="s">
        <v>78</v>
      </c>
      <c r="AI201" s="1" t="s">
        <v>79</v>
      </c>
      <c r="AL201" s="1" t="s">
        <v>58</v>
      </c>
      <c r="AM201" s="1" t="s">
        <v>80</v>
      </c>
      <c r="AN201" s="1" t="s">
        <v>1583</v>
      </c>
      <c r="AO201" s="1" t="s">
        <v>1584</v>
      </c>
    </row>
    <row r="202" spans="1:41" x14ac:dyDescent="0.3">
      <c r="A202" s="1" t="str">
        <f>HYPERLINK("https://hsdes.intel.com/resource/14013186530","14013186530")</f>
        <v>14013186530</v>
      </c>
      <c r="B202" s="1" t="s">
        <v>765</v>
      </c>
      <c r="C202" s="4" t="s">
        <v>2199</v>
      </c>
      <c r="D202" s="8" t="s">
        <v>2183</v>
      </c>
      <c r="E202" s="8"/>
      <c r="F202" s="1" t="s">
        <v>63</v>
      </c>
      <c r="H202" s="1" t="s">
        <v>320</v>
      </c>
      <c r="I202" s="1" t="s">
        <v>39</v>
      </c>
      <c r="J202" s="1" t="s">
        <v>40</v>
      </c>
      <c r="K202" s="1" t="s">
        <v>65</v>
      </c>
      <c r="L202" s="1" t="s">
        <v>42</v>
      </c>
      <c r="M202" s="1" t="s">
        <v>336</v>
      </c>
      <c r="N202" s="1">
        <v>25</v>
      </c>
      <c r="O202" s="1">
        <v>20</v>
      </c>
      <c r="P202" s="1" t="s">
        <v>766</v>
      </c>
      <c r="Q202" s="1" t="s">
        <v>432</v>
      </c>
      <c r="R202" s="1" t="s">
        <v>767</v>
      </c>
      <c r="S202" s="1" t="s">
        <v>768</v>
      </c>
      <c r="T202" s="1" t="s">
        <v>769</v>
      </c>
      <c r="U202" s="1" t="s">
        <v>766</v>
      </c>
      <c r="V202" s="1" t="s">
        <v>48</v>
      </c>
      <c r="X202" s="1" t="s">
        <v>436</v>
      </c>
      <c r="Y202" s="1" t="s">
        <v>770</v>
      </c>
      <c r="Z202" s="1" t="s">
        <v>51</v>
      </c>
      <c r="AA202" s="1" t="s">
        <v>168</v>
      </c>
      <c r="AB202" s="1" t="s">
        <v>229</v>
      </c>
      <c r="AC202" s="1" t="s">
        <v>308</v>
      </c>
      <c r="AE202" s="1" t="s">
        <v>54</v>
      </c>
      <c r="AF202" s="1" t="s">
        <v>77</v>
      </c>
      <c r="AH202" s="1" t="s">
        <v>56</v>
      </c>
      <c r="AI202" s="1" t="s">
        <v>79</v>
      </c>
      <c r="AL202" s="1" t="s">
        <v>58</v>
      </c>
      <c r="AM202" s="1" t="s">
        <v>80</v>
      </c>
      <c r="AN202" s="1" t="s">
        <v>771</v>
      </c>
      <c r="AO202" s="1" t="s">
        <v>772</v>
      </c>
    </row>
    <row r="203" spans="1:41" x14ac:dyDescent="0.3">
      <c r="A203" s="1" t="str">
        <f>HYPERLINK("https://hsdes.intel.com/resource/14013186531","14013186531")</f>
        <v>14013186531</v>
      </c>
      <c r="B203" s="1" t="s">
        <v>773</v>
      </c>
      <c r="C203" s="4" t="s">
        <v>2199</v>
      </c>
      <c r="D203" s="8" t="s">
        <v>2183</v>
      </c>
      <c r="E203" s="8"/>
      <c r="F203" s="1" t="s">
        <v>63</v>
      </c>
      <c r="H203" s="1" t="s">
        <v>320</v>
      </c>
      <c r="I203" s="1" t="s">
        <v>39</v>
      </c>
      <c r="J203" s="1" t="s">
        <v>40</v>
      </c>
      <c r="K203" s="1" t="s">
        <v>65</v>
      </c>
      <c r="L203" s="1" t="s">
        <v>42</v>
      </c>
      <c r="M203" s="1" t="s">
        <v>336</v>
      </c>
      <c r="N203" s="1">
        <v>25</v>
      </c>
      <c r="O203" s="1">
        <v>20</v>
      </c>
      <c r="P203" s="1" t="s">
        <v>774</v>
      </c>
      <c r="Q203" s="1" t="s">
        <v>432</v>
      </c>
      <c r="R203" s="1" t="s">
        <v>775</v>
      </c>
      <c r="S203" s="1" t="s">
        <v>768</v>
      </c>
      <c r="T203" s="1" t="s">
        <v>769</v>
      </c>
      <c r="U203" s="1" t="s">
        <v>774</v>
      </c>
      <c r="V203" s="1" t="s">
        <v>48</v>
      </c>
      <c r="X203" s="1" t="s">
        <v>436</v>
      </c>
      <c r="Y203" s="1" t="s">
        <v>776</v>
      </c>
      <c r="Z203" s="1" t="s">
        <v>51</v>
      </c>
      <c r="AA203" s="1" t="s">
        <v>168</v>
      </c>
      <c r="AB203" s="1" t="s">
        <v>229</v>
      </c>
      <c r="AC203" s="1" t="s">
        <v>308</v>
      </c>
      <c r="AE203" s="1" t="s">
        <v>54</v>
      </c>
      <c r="AF203" s="1" t="s">
        <v>77</v>
      </c>
      <c r="AH203" s="1" t="s">
        <v>56</v>
      </c>
      <c r="AI203" s="1" t="s">
        <v>79</v>
      </c>
      <c r="AL203" s="1" t="s">
        <v>58</v>
      </c>
      <c r="AM203" s="1" t="s">
        <v>80</v>
      </c>
      <c r="AN203" s="1" t="s">
        <v>777</v>
      </c>
      <c r="AO203" s="1" t="s">
        <v>778</v>
      </c>
    </row>
    <row r="204" spans="1:41" x14ac:dyDescent="0.3">
      <c r="A204" s="1" t="str">
        <f>HYPERLINK("https://hsdes.intel.com/resource/14013186740","14013186740")</f>
        <v>14013186740</v>
      </c>
      <c r="B204" s="1" t="s">
        <v>941</v>
      </c>
      <c r="C204" s="4" t="s">
        <v>2199</v>
      </c>
      <c r="D204" s="8" t="s">
        <v>2184</v>
      </c>
      <c r="E204" s="8"/>
      <c r="F204" s="1" t="s">
        <v>37</v>
      </c>
      <c r="H204" s="1" t="s">
        <v>233</v>
      </c>
      <c r="I204" s="1" t="s">
        <v>39</v>
      </c>
      <c r="J204" s="1" t="s">
        <v>40</v>
      </c>
      <c r="K204" s="1" t="s">
        <v>65</v>
      </c>
      <c r="L204" s="1" t="s">
        <v>42</v>
      </c>
      <c r="M204" s="1" t="s">
        <v>246</v>
      </c>
      <c r="N204" s="1">
        <v>15</v>
      </c>
      <c r="O204" s="1">
        <v>10</v>
      </c>
      <c r="P204" s="1" t="s">
        <v>942</v>
      </c>
      <c r="Q204" s="1" t="s">
        <v>236</v>
      </c>
      <c r="R204" s="1" t="s">
        <v>943</v>
      </c>
      <c r="S204" s="1" t="s">
        <v>936</v>
      </c>
      <c r="T204" s="1" t="s">
        <v>944</v>
      </c>
      <c r="U204" s="1" t="s">
        <v>942</v>
      </c>
      <c r="V204" s="1" t="s">
        <v>48</v>
      </c>
      <c r="W204" s="1" t="s">
        <v>49</v>
      </c>
      <c r="X204" s="1" t="s">
        <v>240</v>
      </c>
      <c r="Y204" s="1" t="s">
        <v>945</v>
      </c>
      <c r="Z204" s="1" t="s">
        <v>51</v>
      </c>
      <c r="AA204" s="1" t="s">
        <v>330</v>
      </c>
      <c r="AB204" s="1" t="s">
        <v>228</v>
      </c>
      <c r="AC204" s="1" t="s">
        <v>229</v>
      </c>
      <c r="AE204" s="1" t="s">
        <v>54</v>
      </c>
      <c r="AF204" s="1" t="s">
        <v>242</v>
      </c>
      <c r="AH204" s="1" t="s">
        <v>78</v>
      </c>
      <c r="AI204" s="1" t="s">
        <v>79</v>
      </c>
      <c r="AL204" s="1" t="s">
        <v>58</v>
      </c>
      <c r="AM204" s="1" t="s">
        <v>80</v>
      </c>
      <c r="AN204" s="1" t="s">
        <v>946</v>
      </c>
      <c r="AO204" s="1" t="s">
        <v>947</v>
      </c>
    </row>
    <row r="205" spans="1:41" x14ac:dyDescent="0.3">
      <c r="A205" s="1" t="str">
        <f>HYPERLINK("https://hsdes.intel.com/resource/14013186737","14013186737")</f>
        <v>14013186737</v>
      </c>
      <c r="B205" s="1" t="s">
        <v>933</v>
      </c>
      <c r="C205" s="4" t="s">
        <v>2199</v>
      </c>
      <c r="D205" s="8" t="s">
        <v>2184</v>
      </c>
      <c r="E205" s="8"/>
      <c r="F205" s="1" t="s">
        <v>37</v>
      </c>
      <c r="H205" s="1" t="s">
        <v>233</v>
      </c>
      <c r="I205" s="1" t="s">
        <v>39</v>
      </c>
      <c r="J205" s="1" t="s">
        <v>40</v>
      </c>
      <c r="K205" s="1" t="s">
        <v>65</v>
      </c>
      <c r="L205" s="1" t="s">
        <v>42</v>
      </c>
      <c r="M205" s="1" t="s">
        <v>234</v>
      </c>
      <c r="N205" s="1">
        <v>8</v>
      </c>
      <c r="O205" s="1">
        <v>5</v>
      </c>
      <c r="P205" s="1" t="s">
        <v>934</v>
      </c>
      <c r="Q205" s="1" t="s">
        <v>236</v>
      </c>
      <c r="R205" s="1" t="s">
        <v>935</v>
      </c>
      <c r="S205" s="1" t="s">
        <v>936</v>
      </c>
      <c r="T205" s="1" t="s">
        <v>937</v>
      </c>
      <c r="U205" s="1" t="s">
        <v>934</v>
      </c>
      <c r="V205" s="1" t="s">
        <v>48</v>
      </c>
      <c r="W205" s="1" t="s">
        <v>49</v>
      </c>
      <c r="X205" s="1" t="s">
        <v>240</v>
      </c>
      <c r="Y205" s="1" t="s">
        <v>938</v>
      </c>
      <c r="Z205" s="1" t="s">
        <v>51</v>
      </c>
      <c r="AA205" s="1" t="s">
        <v>330</v>
      </c>
      <c r="AB205" s="1" t="s">
        <v>228</v>
      </c>
      <c r="AC205" s="1" t="s">
        <v>229</v>
      </c>
      <c r="AE205" s="1" t="s">
        <v>54</v>
      </c>
      <c r="AF205" s="1" t="s">
        <v>242</v>
      </c>
      <c r="AH205" s="1" t="s">
        <v>78</v>
      </c>
      <c r="AI205" s="1" t="s">
        <v>79</v>
      </c>
      <c r="AL205" s="1" t="s">
        <v>58</v>
      </c>
      <c r="AM205" s="1" t="s">
        <v>80</v>
      </c>
      <c r="AN205" s="1" t="s">
        <v>939</v>
      </c>
      <c r="AO205" s="1" t="s">
        <v>940</v>
      </c>
    </row>
    <row r="206" spans="1:41" x14ac:dyDescent="0.3">
      <c r="A206" s="12" t="str">
        <f>HYPERLINK("https://hsdes.intel.com/resource/14013186827","14013186827")</f>
        <v>14013186827</v>
      </c>
      <c r="B206" s="1" t="s">
        <v>998</v>
      </c>
      <c r="C206" s="7" t="s">
        <v>2194</v>
      </c>
      <c r="D206" s="9"/>
      <c r="F206" s="1" t="s">
        <v>63</v>
      </c>
      <c r="H206" s="1" t="s">
        <v>136</v>
      </c>
      <c r="I206" s="1" t="s">
        <v>39</v>
      </c>
      <c r="J206" s="1" t="s">
        <v>40</v>
      </c>
      <c r="K206" s="1" t="s">
        <v>65</v>
      </c>
      <c r="L206" s="1" t="s">
        <v>42</v>
      </c>
      <c r="M206" s="1" t="s">
        <v>137</v>
      </c>
      <c r="N206" s="1">
        <v>6</v>
      </c>
      <c r="O206" s="1">
        <v>4</v>
      </c>
      <c r="P206" s="1" t="s">
        <v>999</v>
      </c>
      <c r="Q206" s="1" t="s">
        <v>139</v>
      </c>
      <c r="R206" s="1" t="s">
        <v>1000</v>
      </c>
      <c r="S206" s="1" t="s">
        <v>1001</v>
      </c>
      <c r="T206" s="1" t="s">
        <v>1002</v>
      </c>
      <c r="U206" s="1" t="s">
        <v>999</v>
      </c>
      <c r="V206" s="1" t="s">
        <v>48</v>
      </c>
      <c r="W206" s="1" t="s">
        <v>143</v>
      </c>
      <c r="X206" s="1" t="s">
        <v>144</v>
      </c>
      <c r="Y206" s="1" t="s">
        <v>1003</v>
      </c>
      <c r="Z206" s="1" t="s">
        <v>51</v>
      </c>
      <c r="AA206" s="1" t="s">
        <v>74</v>
      </c>
      <c r="AB206" s="1" t="s">
        <v>146</v>
      </c>
      <c r="AC206" s="1" t="s">
        <v>76</v>
      </c>
      <c r="AE206" s="1" t="s">
        <v>54</v>
      </c>
      <c r="AF206" s="1" t="s">
        <v>77</v>
      </c>
      <c r="AH206" s="1" t="s">
        <v>78</v>
      </c>
      <c r="AI206" s="1" t="s">
        <v>79</v>
      </c>
      <c r="AL206" s="1" t="s">
        <v>58</v>
      </c>
      <c r="AM206" s="1" t="s">
        <v>80</v>
      </c>
      <c r="AN206" s="1" t="s">
        <v>1004</v>
      </c>
      <c r="AO206" s="1" t="s">
        <v>1005</v>
      </c>
    </row>
    <row r="207" spans="1:41" x14ac:dyDescent="0.3">
      <c r="A207" s="12" t="str">
        <f>HYPERLINK("https://hsdes.intel.com/resource/14013187237","14013187237")</f>
        <v>14013187237</v>
      </c>
      <c r="B207" s="1" t="s">
        <v>1360</v>
      </c>
      <c r="C207" s="7" t="s">
        <v>2194</v>
      </c>
      <c r="D207" s="9"/>
      <c r="F207" s="1" t="s">
        <v>63</v>
      </c>
      <c r="H207" s="1" t="s">
        <v>136</v>
      </c>
      <c r="I207" s="1" t="s">
        <v>39</v>
      </c>
      <c r="J207" s="1" t="s">
        <v>40</v>
      </c>
      <c r="K207" s="1" t="s">
        <v>65</v>
      </c>
      <c r="L207" s="1" t="s">
        <v>42</v>
      </c>
      <c r="M207" s="1" t="s">
        <v>137</v>
      </c>
      <c r="N207" s="1">
        <v>5</v>
      </c>
      <c r="O207" s="1">
        <v>3</v>
      </c>
      <c r="P207" s="1" t="s">
        <v>1361</v>
      </c>
      <c r="Q207" s="1" t="s">
        <v>139</v>
      </c>
      <c r="R207" s="1" t="s">
        <v>1362</v>
      </c>
      <c r="S207" s="1" t="s">
        <v>529</v>
      </c>
      <c r="T207" s="1" t="s">
        <v>1363</v>
      </c>
      <c r="U207" s="1" t="s">
        <v>1361</v>
      </c>
      <c r="V207" s="1" t="s">
        <v>72</v>
      </c>
      <c r="W207" s="1" t="s">
        <v>143</v>
      </c>
      <c r="X207" s="1" t="s">
        <v>144</v>
      </c>
      <c r="Y207" s="1" t="s">
        <v>1364</v>
      </c>
      <c r="Z207" s="1" t="s">
        <v>51</v>
      </c>
      <c r="AA207" s="1" t="s">
        <v>74</v>
      </c>
      <c r="AB207" s="1" t="s">
        <v>155</v>
      </c>
      <c r="AC207" s="1" t="s">
        <v>117</v>
      </c>
      <c r="AE207" s="1" t="s">
        <v>54</v>
      </c>
      <c r="AF207" s="1" t="s">
        <v>77</v>
      </c>
      <c r="AH207" s="1" t="s">
        <v>78</v>
      </c>
      <c r="AI207" s="1" t="s">
        <v>79</v>
      </c>
      <c r="AL207" s="1" t="s">
        <v>58</v>
      </c>
      <c r="AM207" s="1" t="s">
        <v>80</v>
      </c>
      <c r="AN207" s="1" t="s">
        <v>1365</v>
      </c>
      <c r="AO207" s="1" t="s">
        <v>1366</v>
      </c>
    </row>
    <row r="208" spans="1:41" x14ac:dyDescent="0.3">
      <c r="A208" s="1" t="str">
        <f>HYPERLINK("https://hsdes.intel.com/resource/14013187437","14013187437")</f>
        <v>14013187437</v>
      </c>
      <c r="B208" s="1" t="s">
        <v>1637</v>
      </c>
      <c r="C208" s="4" t="s">
        <v>2199</v>
      </c>
      <c r="D208" s="3" t="s">
        <v>2182</v>
      </c>
      <c r="E208" s="8"/>
      <c r="F208" s="1" t="s">
        <v>37</v>
      </c>
      <c r="H208" s="1" t="s">
        <v>38</v>
      </c>
      <c r="I208" s="1" t="s">
        <v>39</v>
      </c>
      <c r="J208" s="1" t="s">
        <v>40</v>
      </c>
      <c r="K208" s="1" t="s">
        <v>65</v>
      </c>
      <c r="L208" s="1" t="s">
        <v>42</v>
      </c>
      <c r="M208" s="1" t="s">
        <v>223</v>
      </c>
      <c r="N208" s="1">
        <v>15</v>
      </c>
      <c r="O208" s="1">
        <v>12</v>
      </c>
      <c r="P208" s="1" t="s">
        <v>1638</v>
      </c>
      <c r="Q208" s="1" t="s">
        <v>45</v>
      </c>
      <c r="R208" s="1" t="s">
        <v>1639</v>
      </c>
      <c r="S208" s="1" t="s">
        <v>544</v>
      </c>
      <c r="T208" s="1" t="s">
        <v>1640</v>
      </c>
      <c r="U208" s="1" t="s">
        <v>1638</v>
      </c>
      <c r="V208" s="1" t="s">
        <v>48</v>
      </c>
      <c r="W208" s="1" t="s">
        <v>49</v>
      </c>
      <c r="X208" s="1" t="s">
        <v>38</v>
      </c>
      <c r="Y208" s="1" t="s">
        <v>1641</v>
      </c>
      <c r="Z208" s="1" t="s">
        <v>51</v>
      </c>
      <c r="AA208" s="1" t="s">
        <v>168</v>
      </c>
      <c r="AB208" s="1" t="s">
        <v>547</v>
      </c>
      <c r="AC208" s="1" t="s">
        <v>547</v>
      </c>
      <c r="AE208" s="1" t="s">
        <v>54</v>
      </c>
      <c r="AF208" s="1" t="s">
        <v>55</v>
      </c>
      <c r="AH208" s="1" t="s">
        <v>78</v>
      </c>
      <c r="AI208" s="1" t="s">
        <v>79</v>
      </c>
      <c r="AL208" s="1" t="s">
        <v>58</v>
      </c>
      <c r="AM208" s="1" t="s">
        <v>59</v>
      </c>
      <c r="AN208" s="1" t="s">
        <v>1642</v>
      </c>
      <c r="AO208" s="1" t="s">
        <v>1643</v>
      </c>
    </row>
    <row r="209" spans="1:41" x14ac:dyDescent="0.3">
      <c r="A209" s="12" t="str">
        <f>HYPERLINK("https://hsdes.intel.com/resource/14013187240","14013187240")</f>
        <v>14013187240</v>
      </c>
      <c r="B209" s="1" t="s">
        <v>1374</v>
      </c>
      <c r="C209" s="7" t="s">
        <v>2194</v>
      </c>
      <c r="D209" s="9"/>
      <c r="F209" s="1" t="s">
        <v>63</v>
      </c>
      <c r="H209" s="1" t="s">
        <v>136</v>
      </c>
      <c r="I209" s="1" t="s">
        <v>39</v>
      </c>
      <c r="J209" s="1" t="s">
        <v>40</v>
      </c>
      <c r="K209" s="1" t="s">
        <v>65</v>
      </c>
      <c r="L209" s="1" t="s">
        <v>42</v>
      </c>
      <c r="M209" s="1" t="s">
        <v>137</v>
      </c>
      <c r="N209" s="1">
        <v>5</v>
      </c>
      <c r="O209" s="1">
        <v>3</v>
      </c>
      <c r="P209" s="1" t="s">
        <v>1375</v>
      </c>
      <c r="Q209" s="1" t="s">
        <v>139</v>
      </c>
      <c r="R209" s="1" t="s">
        <v>1376</v>
      </c>
      <c r="S209" s="1" t="s">
        <v>87</v>
      </c>
      <c r="T209" s="1" t="s">
        <v>1377</v>
      </c>
      <c r="U209" s="1" t="s">
        <v>1375</v>
      </c>
      <c r="V209" s="1" t="s">
        <v>72</v>
      </c>
      <c r="W209" s="1" t="s">
        <v>143</v>
      </c>
      <c r="X209" s="1" t="s">
        <v>144</v>
      </c>
      <c r="Y209" s="1" t="s">
        <v>1378</v>
      </c>
      <c r="Z209" s="1" t="s">
        <v>51</v>
      </c>
      <c r="AA209" s="1" t="s">
        <v>74</v>
      </c>
      <c r="AB209" s="1" t="s">
        <v>146</v>
      </c>
      <c r="AC209" s="1" t="s">
        <v>76</v>
      </c>
      <c r="AE209" s="1" t="s">
        <v>54</v>
      </c>
      <c r="AF209" s="1" t="s">
        <v>77</v>
      </c>
      <c r="AH209" s="1" t="s">
        <v>78</v>
      </c>
      <c r="AI209" s="1" t="s">
        <v>79</v>
      </c>
      <c r="AL209" s="1" t="s">
        <v>58</v>
      </c>
      <c r="AM209" s="1" t="s">
        <v>80</v>
      </c>
      <c r="AN209" s="1" t="s">
        <v>1379</v>
      </c>
      <c r="AO209" s="1" t="s">
        <v>1380</v>
      </c>
    </row>
    <row r="210" spans="1:41" x14ac:dyDescent="0.3">
      <c r="A210" s="12" t="str">
        <f>HYPERLINK("https://hsdes.intel.com/resource/14013187239","14013187239")</f>
        <v>14013187239</v>
      </c>
      <c r="B210" s="1" t="s">
        <v>1367</v>
      </c>
      <c r="C210" s="7" t="s">
        <v>2194</v>
      </c>
      <c r="D210" s="9"/>
      <c r="F210" s="1" t="s">
        <v>63</v>
      </c>
      <c r="H210" s="1" t="s">
        <v>136</v>
      </c>
      <c r="I210" s="1" t="s">
        <v>39</v>
      </c>
      <c r="J210" s="1" t="s">
        <v>40</v>
      </c>
      <c r="K210" s="1" t="s">
        <v>65</v>
      </c>
      <c r="L210" s="1" t="s">
        <v>42</v>
      </c>
      <c r="M210" s="1" t="s">
        <v>137</v>
      </c>
      <c r="N210" s="1">
        <v>5</v>
      </c>
      <c r="O210" s="1">
        <v>4</v>
      </c>
      <c r="P210" s="1" t="s">
        <v>1368</v>
      </c>
      <c r="Q210" s="1" t="s">
        <v>139</v>
      </c>
      <c r="R210" s="1" t="s">
        <v>1369</v>
      </c>
      <c r="S210" s="1" t="s">
        <v>529</v>
      </c>
      <c r="T210" s="1" t="s">
        <v>1370</v>
      </c>
      <c r="U210" s="1" t="s">
        <v>1368</v>
      </c>
      <c r="V210" s="1" t="s">
        <v>72</v>
      </c>
      <c r="W210" s="1" t="s">
        <v>143</v>
      </c>
      <c r="X210" s="1" t="s">
        <v>144</v>
      </c>
      <c r="Y210" s="1" t="s">
        <v>1371</v>
      </c>
      <c r="Z210" s="1" t="s">
        <v>51</v>
      </c>
      <c r="AA210" s="1" t="s">
        <v>74</v>
      </c>
      <c r="AB210" s="1" t="s">
        <v>155</v>
      </c>
      <c r="AC210" s="1" t="s">
        <v>117</v>
      </c>
      <c r="AE210" s="1" t="s">
        <v>54</v>
      </c>
      <c r="AF210" s="1" t="s">
        <v>77</v>
      </c>
      <c r="AH210" s="1" t="s">
        <v>78</v>
      </c>
      <c r="AI210" s="1" t="s">
        <v>79</v>
      </c>
      <c r="AL210" s="1" t="s">
        <v>58</v>
      </c>
      <c r="AM210" s="1" t="s">
        <v>80</v>
      </c>
      <c r="AN210" s="1" t="s">
        <v>1372</v>
      </c>
      <c r="AO210" s="1" t="s">
        <v>1373</v>
      </c>
    </row>
    <row r="211" spans="1:41" x14ac:dyDescent="0.3">
      <c r="A211" s="1" t="str">
        <f>HYPERLINK("https://hsdes.intel.com/resource/14013187551","14013187551")</f>
        <v>14013187551</v>
      </c>
      <c r="B211" s="1" t="s">
        <v>1733</v>
      </c>
      <c r="C211" s="7" t="s">
        <v>2194</v>
      </c>
      <c r="D211" s="9"/>
      <c r="E211" s="1" t="s">
        <v>2196</v>
      </c>
      <c r="F211" s="1" t="s">
        <v>63</v>
      </c>
      <c r="H211" s="1" t="s">
        <v>136</v>
      </c>
      <c r="I211" s="1" t="s">
        <v>39</v>
      </c>
      <c r="J211" s="1" t="s">
        <v>40</v>
      </c>
      <c r="K211" s="1" t="s">
        <v>65</v>
      </c>
      <c r="L211" s="1" t="s">
        <v>42</v>
      </c>
      <c r="M211" s="1" t="s">
        <v>137</v>
      </c>
      <c r="N211" s="1">
        <v>25</v>
      </c>
      <c r="O211" s="1">
        <v>5</v>
      </c>
      <c r="P211" s="1" t="s">
        <v>1734</v>
      </c>
      <c r="Q211" s="1" t="s">
        <v>139</v>
      </c>
      <c r="R211" s="1" t="s">
        <v>1735</v>
      </c>
      <c r="S211" s="1" t="s">
        <v>152</v>
      </c>
      <c r="T211" s="1" t="s">
        <v>1736</v>
      </c>
      <c r="U211" s="1" t="s">
        <v>1734</v>
      </c>
      <c r="V211" s="1" t="s">
        <v>72</v>
      </c>
      <c r="W211" s="1" t="s">
        <v>143</v>
      </c>
      <c r="X211" s="1" t="s">
        <v>144</v>
      </c>
      <c r="Y211" s="1" t="s">
        <v>1737</v>
      </c>
      <c r="Z211" s="1" t="s">
        <v>51</v>
      </c>
      <c r="AA211" s="1" t="s">
        <v>74</v>
      </c>
      <c r="AB211" s="1" t="s">
        <v>155</v>
      </c>
      <c r="AC211" s="1" t="s">
        <v>117</v>
      </c>
      <c r="AE211" s="1" t="s">
        <v>54</v>
      </c>
      <c r="AF211" s="1" t="s">
        <v>77</v>
      </c>
      <c r="AH211" s="1" t="s">
        <v>78</v>
      </c>
      <c r="AI211" s="1" t="s">
        <v>79</v>
      </c>
      <c r="AL211" s="1" t="s">
        <v>58</v>
      </c>
      <c r="AM211" s="1" t="s">
        <v>80</v>
      </c>
      <c r="AN211" s="1" t="s">
        <v>1738</v>
      </c>
      <c r="AO211" s="1" t="s">
        <v>1739</v>
      </c>
    </row>
    <row r="212" spans="1:41" x14ac:dyDescent="0.3">
      <c r="A212" s="1" t="str">
        <f>HYPERLINK("https://hsdes.intel.com/resource/14013186306","14013186306")</f>
        <v>14013186306</v>
      </c>
      <c r="B212" s="1" t="s">
        <v>483</v>
      </c>
      <c r="C212" s="7" t="s">
        <v>2194</v>
      </c>
      <c r="D212" s="11"/>
      <c r="E212" s="11" t="s">
        <v>2200</v>
      </c>
      <c r="F212" s="1" t="s">
        <v>63</v>
      </c>
      <c r="H212" s="1" t="s">
        <v>233</v>
      </c>
      <c r="I212" s="1" t="s">
        <v>39</v>
      </c>
      <c r="J212" s="1" t="s">
        <v>40</v>
      </c>
      <c r="K212" s="1" t="s">
        <v>65</v>
      </c>
      <c r="L212" s="1" t="s">
        <v>42</v>
      </c>
      <c r="M212" s="1" t="s">
        <v>246</v>
      </c>
      <c r="N212" s="1">
        <v>15</v>
      </c>
      <c r="O212" s="1">
        <v>10</v>
      </c>
      <c r="P212" s="1" t="s">
        <v>484</v>
      </c>
      <c r="Q212" s="1" t="s">
        <v>485</v>
      </c>
      <c r="R212" s="1" t="s">
        <v>486</v>
      </c>
      <c r="S212" s="1" t="s">
        <v>487</v>
      </c>
      <c r="T212" s="1" t="s">
        <v>488</v>
      </c>
      <c r="U212" s="1" t="s">
        <v>484</v>
      </c>
      <c r="V212" s="1" t="s">
        <v>48</v>
      </c>
      <c r="W212" s="1" t="s">
        <v>49</v>
      </c>
      <c r="X212" s="1" t="s">
        <v>240</v>
      </c>
      <c r="Y212" s="1" t="s">
        <v>489</v>
      </c>
      <c r="Z212" s="1" t="s">
        <v>51</v>
      </c>
      <c r="AA212" s="1" t="s">
        <v>74</v>
      </c>
      <c r="AB212" s="1" t="s">
        <v>228</v>
      </c>
      <c r="AC212" s="1" t="s">
        <v>308</v>
      </c>
      <c r="AE212" s="1" t="s">
        <v>54</v>
      </c>
      <c r="AF212" s="1" t="s">
        <v>77</v>
      </c>
      <c r="AH212" s="1" t="s">
        <v>78</v>
      </c>
      <c r="AI212" s="1" t="s">
        <v>79</v>
      </c>
      <c r="AL212" s="1" t="s">
        <v>58</v>
      </c>
      <c r="AM212" s="1" t="s">
        <v>80</v>
      </c>
      <c r="AN212" s="1" t="s">
        <v>490</v>
      </c>
      <c r="AO212" s="1" t="s">
        <v>491</v>
      </c>
    </row>
    <row r="213" spans="1:41" x14ac:dyDescent="0.3">
      <c r="A213" s="1" t="str">
        <f>HYPERLINK("https://hsdes.intel.com/resource/14013185969","14013185969")</f>
        <v>14013185969</v>
      </c>
      <c r="B213" s="1" t="s">
        <v>222</v>
      </c>
      <c r="C213" s="7" t="s">
        <v>2194</v>
      </c>
      <c r="E213" s="1" t="s">
        <v>2196</v>
      </c>
      <c r="F213" s="1" t="s">
        <v>37</v>
      </c>
      <c r="H213" s="1" t="s">
        <v>38</v>
      </c>
      <c r="I213" s="1" t="s">
        <v>39</v>
      </c>
      <c r="J213" s="1" t="s">
        <v>40</v>
      </c>
      <c r="K213" s="1" t="s">
        <v>65</v>
      </c>
      <c r="L213" s="1" t="s">
        <v>42</v>
      </c>
      <c r="M213" s="1" t="s">
        <v>223</v>
      </c>
      <c r="N213" s="1">
        <v>12</v>
      </c>
      <c r="O213" s="1">
        <v>10</v>
      </c>
      <c r="P213" s="1" t="s">
        <v>224</v>
      </c>
      <c r="Q213" s="1" t="s">
        <v>45</v>
      </c>
      <c r="R213" s="1" t="s">
        <v>225</v>
      </c>
      <c r="S213" s="1" t="s">
        <v>47</v>
      </c>
      <c r="T213" s="1" t="s">
        <v>226</v>
      </c>
      <c r="U213" s="1" t="s">
        <v>224</v>
      </c>
      <c r="V213" s="1" t="s">
        <v>48</v>
      </c>
      <c r="W213" s="1" t="s">
        <v>49</v>
      </c>
      <c r="X213" s="1" t="s">
        <v>38</v>
      </c>
      <c r="Y213" s="1" t="s">
        <v>227</v>
      </c>
      <c r="Z213" s="1" t="s">
        <v>51</v>
      </c>
      <c r="AA213" s="1" t="s">
        <v>74</v>
      </c>
      <c r="AB213" s="1" t="s">
        <v>228</v>
      </c>
      <c r="AC213" s="1" t="s">
        <v>229</v>
      </c>
      <c r="AE213" s="1" t="s">
        <v>54</v>
      </c>
      <c r="AF213" s="1" t="s">
        <v>55</v>
      </c>
      <c r="AH213" s="1" t="s">
        <v>78</v>
      </c>
      <c r="AI213" s="1" t="s">
        <v>79</v>
      </c>
      <c r="AL213" s="1" t="s">
        <v>58</v>
      </c>
      <c r="AM213" s="1" t="s">
        <v>59</v>
      </c>
      <c r="AN213" s="1" t="s">
        <v>230</v>
      </c>
      <c r="AO213" s="1" t="s">
        <v>231</v>
      </c>
    </row>
    <row r="214" spans="1:41" x14ac:dyDescent="0.3">
      <c r="A214" s="1" t="str">
        <f>HYPERLINK("https://hsdes.intel.com/resource/14013187800","14013187800")</f>
        <v>14013187800</v>
      </c>
      <c r="B214" s="1" t="s">
        <v>1995</v>
      </c>
      <c r="C214" s="4" t="s">
        <v>2199</v>
      </c>
      <c r="D214" s="8" t="s">
        <v>2190</v>
      </c>
      <c r="E214" s="8"/>
      <c r="F214" s="1" t="s">
        <v>37</v>
      </c>
      <c r="H214" s="1" t="s">
        <v>233</v>
      </c>
      <c r="I214" s="1" t="s">
        <v>39</v>
      </c>
      <c r="J214" s="1" t="s">
        <v>40</v>
      </c>
      <c r="K214" s="1" t="s">
        <v>65</v>
      </c>
      <c r="L214" s="1" t="s">
        <v>42</v>
      </c>
      <c r="M214" s="1" t="s">
        <v>336</v>
      </c>
      <c r="N214" s="1">
        <v>14</v>
      </c>
      <c r="O214" s="1">
        <v>12</v>
      </c>
      <c r="P214" s="1" t="s">
        <v>1996</v>
      </c>
      <c r="Q214" s="1" t="s">
        <v>236</v>
      </c>
      <c r="R214" s="1" t="s">
        <v>1997</v>
      </c>
      <c r="S214" s="1" t="s">
        <v>1998</v>
      </c>
      <c r="T214" s="1" t="s">
        <v>1999</v>
      </c>
      <c r="U214" s="1" t="s">
        <v>1996</v>
      </c>
      <c r="V214" s="1" t="s">
        <v>48</v>
      </c>
      <c r="W214" s="1" t="s">
        <v>49</v>
      </c>
      <c r="X214" s="1" t="s">
        <v>240</v>
      </c>
      <c r="Y214" s="1" t="s">
        <v>2000</v>
      </c>
      <c r="Z214" s="1" t="s">
        <v>51</v>
      </c>
      <c r="AA214" s="1" t="s">
        <v>74</v>
      </c>
      <c r="AB214" s="1" t="s">
        <v>155</v>
      </c>
      <c r="AC214" s="1" t="s">
        <v>125</v>
      </c>
      <c r="AE214" s="1" t="s">
        <v>54</v>
      </c>
      <c r="AF214" s="1" t="s">
        <v>55</v>
      </c>
      <c r="AH214" s="1" t="s">
        <v>56</v>
      </c>
      <c r="AI214" s="1" t="s">
        <v>79</v>
      </c>
      <c r="AL214" s="1" t="s">
        <v>58</v>
      </c>
      <c r="AM214" s="1" t="s">
        <v>80</v>
      </c>
      <c r="AN214" s="1" t="s">
        <v>2001</v>
      </c>
      <c r="AO214" s="1" t="s">
        <v>2002</v>
      </c>
    </row>
    <row r="215" spans="1:41" x14ac:dyDescent="0.3">
      <c r="A215" s="1" t="str">
        <f>HYPERLINK("https://hsdes.intel.com/resource/14013186405","14013186405")</f>
        <v>14013186405</v>
      </c>
      <c r="B215" s="1" t="s">
        <v>541</v>
      </c>
      <c r="C215" s="4" t="s">
        <v>2199</v>
      </c>
      <c r="D215" s="8" t="s">
        <v>2182</v>
      </c>
      <c r="E215" s="8"/>
      <c r="F215" s="1" t="s">
        <v>37</v>
      </c>
      <c r="H215" s="1" t="s">
        <v>38</v>
      </c>
      <c r="I215" s="1" t="s">
        <v>39</v>
      </c>
      <c r="J215" s="1" t="s">
        <v>40</v>
      </c>
      <c r="K215" s="1" t="s">
        <v>65</v>
      </c>
      <c r="L215" s="1" t="s">
        <v>42</v>
      </c>
      <c r="M215" s="1" t="s">
        <v>223</v>
      </c>
      <c r="N215" s="1">
        <v>10</v>
      </c>
      <c r="O215" s="1">
        <v>8</v>
      </c>
      <c r="P215" s="1" t="s">
        <v>542</v>
      </c>
      <c r="Q215" s="1" t="s">
        <v>45</v>
      </c>
      <c r="R215" s="1" t="s">
        <v>543</v>
      </c>
      <c r="S215" s="1" t="s">
        <v>544</v>
      </c>
      <c r="T215" s="1" t="s">
        <v>545</v>
      </c>
      <c r="U215" s="1" t="s">
        <v>542</v>
      </c>
      <c r="V215" s="1" t="s">
        <v>48</v>
      </c>
      <c r="W215" s="1" t="s">
        <v>49</v>
      </c>
      <c r="X215" s="1" t="s">
        <v>38</v>
      </c>
      <c r="Y215" s="1" t="s">
        <v>546</v>
      </c>
      <c r="Z215" s="1" t="s">
        <v>51</v>
      </c>
      <c r="AA215" s="1" t="s">
        <v>168</v>
      </c>
      <c r="AB215" s="1" t="s">
        <v>547</v>
      </c>
      <c r="AC215" s="1" t="s">
        <v>547</v>
      </c>
      <c r="AE215" s="1" t="s">
        <v>54</v>
      </c>
      <c r="AF215" s="1" t="s">
        <v>55</v>
      </c>
      <c r="AH215" s="1" t="s">
        <v>78</v>
      </c>
      <c r="AI215" s="1" t="s">
        <v>79</v>
      </c>
      <c r="AL215" s="1" t="s">
        <v>58</v>
      </c>
      <c r="AM215" s="1" t="s">
        <v>59</v>
      </c>
      <c r="AN215" s="1" t="s">
        <v>548</v>
      </c>
      <c r="AO215" s="1" t="s">
        <v>549</v>
      </c>
    </row>
    <row r="216" spans="1:41" x14ac:dyDescent="0.3">
      <c r="A216" s="1" t="str">
        <f>HYPERLINK("https://hsdes.intel.com/resource/14013187934","14013187934")</f>
        <v>14013187934</v>
      </c>
      <c r="B216" s="1" t="s">
        <v>2152</v>
      </c>
      <c r="C216" s="4" t="s">
        <v>2199</v>
      </c>
      <c r="D216" s="8" t="s">
        <v>2187</v>
      </c>
      <c r="E216" s="8"/>
      <c r="F216" s="1" t="s">
        <v>37</v>
      </c>
      <c r="H216" s="1" t="s">
        <v>160</v>
      </c>
      <c r="I216" s="1" t="s">
        <v>39</v>
      </c>
      <c r="J216" s="1" t="s">
        <v>40</v>
      </c>
      <c r="K216" s="1" t="s">
        <v>65</v>
      </c>
      <c r="L216" s="1" t="s">
        <v>42</v>
      </c>
      <c r="M216" s="1" t="s">
        <v>196</v>
      </c>
      <c r="N216" s="1">
        <v>30</v>
      </c>
      <c r="O216" s="1">
        <v>20</v>
      </c>
      <c r="P216" s="1" t="s">
        <v>2153</v>
      </c>
      <c r="Q216" s="1" t="s">
        <v>163</v>
      </c>
      <c r="R216" s="1" t="s">
        <v>2154</v>
      </c>
      <c r="S216" s="1" t="s">
        <v>2155</v>
      </c>
      <c r="T216" s="1" t="s">
        <v>2156</v>
      </c>
      <c r="U216" s="1" t="s">
        <v>2153</v>
      </c>
      <c r="V216" s="1" t="s">
        <v>72</v>
      </c>
      <c r="X216" s="1" t="s">
        <v>64</v>
      </c>
      <c r="Y216" s="1" t="s">
        <v>2157</v>
      </c>
      <c r="Z216" s="1" t="s">
        <v>51</v>
      </c>
      <c r="AA216" s="1" t="s">
        <v>168</v>
      </c>
      <c r="AB216" s="1" t="s">
        <v>2158</v>
      </c>
      <c r="AC216" s="1" t="s">
        <v>202</v>
      </c>
      <c r="AE216" s="1" t="s">
        <v>54</v>
      </c>
      <c r="AF216" s="1" t="s">
        <v>55</v>
      </c>
      <c r="AH216" s="1" t="s">
        <v>56</v>
      </c>
      <c r="AI216" s="1" t="s">
        <v>79</v>
      </c>
      <c r="AL216" s="1" t="s">
        <v>58</v>
      </c>
      <c r="AM216" s="1" t="s">
        <v>80</v>
      </c>
      <c r="AN216" s="1" t="s">
        <v>2159</v>
      </c>
      <c r="AO216" s="1" t="s">
        <v>2160</v>
      </c>
    </row>
    <row r="217" spans="1:41" x14ac:dyDescent="0.3">
      <c r="A217" s="1" t="str">
        <f>HYPERLINK("https://hsdes.intel.com/resource/14013186779","14013186779")</f>
        <v>14013186779</v>
      </c>
      <c r="B217" s="1" t="s">
        <v>957</v>
      </c>
      <c r="C217" s="7" t="s">
        <v>2194</v>
      </c>
      <c r="E217" s="1" t="s">
        <v>2196</v>
      </c>
      <c r="F217" s="1" t="s">
        <v>37</v>
      </c>
      <c r="H217" s="1" t="s">
        <v>320</v>
      </c>
      <c r="I217" s="1" t="s">
        <v>39</v>
      </c>
      <c r="J217" s="1" t="s">
        <v>40</v>
      </c>
      <c r="K217" s="1" t="s">
        <v>65</v>
      </c>
      <c r="L217" s="1" t="s">
        <v>42</v>
      </c>
      <c r="M217" s="1" t="s">
        <v>336</v>
      </c>
      <c r="N217" s="1">
        <v>15</v>
      </c>
      <c r="O217" s="1">
        <v>5</v>
      </c>
      <c r="P217" s="1" t="s">
        <v>958</v>
      </c>
      <c r="Q217" s="1" t="s">
        <v>511</v>
      </c>
      <c r="R217" s="1" t="s">
        <v>959</v>
      </c>
      <c r="S217" s="1" t="s">
        <v>960</v>
      </c>
      <c r="T217" s="1" t="s">
        <v>961</v>
      </c>
      <c r="U217" s="1" t="s">
        <v>958</v>
      </c>
      <c r="V217" s="1" t="s">
        <v>72</v>
      </c>
      <c r="X217" s="1" t="s">
        <v>320</v>
      </c>
      <c r="Y217" s="1" t="s">
        <v>962</v>
      </c>
      <c r="Z217" s="1" t="s">
        <v>51</v>
      </c>
      <c r="AA217" s="1" t="s">
        <v>330</v>
      </c>
      <c r="AB217" s="1" t="s">
        <v>155</v>
      </c>
      <c r="AC217" s="1" t="s">
        <v>117</v>
      </c>
      <c r="AE217" s="1" t="s">
        <v>54</v>
      </c>
      <c r="AF217" s="1" t="s">
        <v>55</v>
      </c>
      <c r="AH217" s="1" t="s">
        <v>78</v>
      </c>
      <c r="AI217" s="1" t="s">
        <v>79</v>
      </c>
      <c r="AL217" s="1" t="s">
        <v>58</v>
      </c>
      <c r="AM217" s="1" t="s">
        <v>963</v>
      </c>
      <c r="AN217" s="1" t="s">
        <v>964</v>
      </c>
      <c r="AO217" s="1" t="s">
        <v>965</v>
      </c>
    </row>
    <row r="218" spans="1:41" x14ac:dyDescent="0.3">
      <c r="A218" s="1" t="str">
        <f>HYPERLINK("https://hsdes.intel.com/resource/14013187740","14013187740")</f>
        <v>14013187740</v>
      </c>
      <c r="B218" s="1" t="s">
        <v>1899</v>
      </c>
      <c r="C218" s="7" t="s">
        <v>2194</v>
      </c>
      <c r="E218" s="1" t="s">
        <v>2200</v>
      </c>
      <c r="F218" s="1" t="s">
        <v>37</v>
      </c>
      <c r="H218" s="1" t="s">
        <v>1873</v>
      </c>
      <c r="I218" s="1" t="s">
        <v>39</v>
      </c>
      <c r="J218" s="1" t="s">
        <v>40</v>
      </c>
      <c r="K218" s="1" t="s">
        <v>65</v>
      </c>
      <c r="L218" s="1" t="s">
        <v>42</v>
      </c>
      <c r="M218" s="1" t="s">
        <v>246</v>
      </c>
      <c r="N218" s="1">
        <v>10</v>
      </c>
      <c r="O218" s="1">
        <v>8</v>
      </c>
      <c r="P218" s="1" t="s">
        <v>1900</v>
      </c>
      <c r="Q218" s="1" t="s">
        <v>1901</v>
      </c>
      <c r="R218" s="1" t="s">
        <v>1902</v>
      </c>
      <c r="S218" s="1" t="s">
        <v>1903</v>
      </c>
      <c r="T218" s="1" t="s">
        <v>1904</v>
      </c>
      <c r="U218" s="1" t="s">
        <v>1900</v>
      </c>
      <c r="V218" s="1" t="s">
        <v>48</v>
      </c>
      <c r="X218" s="1" t="s">
        <v>1873</v>
      </c>
      <c r="Y218" s="1" t="s">
        <v>1905</v>
      </c>
      <c r="Z218" s="1" t="s">
        <v>51</v>
      </c>
      <c r="AA218" s="1" t="s">
        <v>74</v>
      </c>
      <c r="AB218" s="1" t="s">
        <v>228</v>
      </c>
      <c r="AC218" s="1" t="s">
        <v>1906</v>
      </c>
      <c r="AE218" s="1" t="s">
        <v>54</v>
      </c>
      <c r="AF218" s="1" t="s">
        <v>55</v>
      </c>
      <c r="AH218" s="1" t="s">
        <v>78</v>
      </c>
      <c r="AI218" s="1" t="s">
        <v>79</v>
      </c>
      <c r="AL218" s="1" t="s">
        <v>58</v>
      </c>
      <c r="AM218" s="1" t="s">
        <v>80</v>
      </c>
      <c r="AN218" s="1" t="s">
        <v>1907</v>
      </c>
      <c r="AO218" s="1" t="s">
        <v>1908</v>
      </c>
    </row>
    <row r="219" spans="1:41" x14ac:dyDescent="0.3">
      <c r="A219" s="1" t="str">
        <f>HYPERLINK("https://hsdes.intel.com/resource/14013187152","14013187152")</f>
        <v>14013187152</v>
      </c>
      <c r="B219" s="1" t="s">
        <v>1206</v>
      </c>
      <c r="C219" s="7" t="s">
        <v>2194</v>
      </c>
      <c r="E219" s="1" t="s">
        <v>2200</v>
      </c>
      <c r="F219" s="1" t="s">
        <v>63</v>
      </c>
      <c r="H219" s="1" t="s">
        <v>233</v>
      </c>
      <c r="I219" s="1" t="s">
        <v>39</v>
      </c>
      <c r="J219" s="1" t="s">
        <v>40</v>
      </c>
      <c r="K219" s="1" t="s">
        <v>65</v>
      </c>
      <c r="L219" s="1" t="s">
        <v>42</v>
      </c>
      <c r="M219" s="1" t="s">
        <v>234</v>
      </c>
      <c r="N219" s="1">
        <v>8</v>
      </c>
      <c r="O219" s="1">
        <v>6</v>
      </c>
      <c r="P219" s="1" t="s">
        <v>1207</v>
      </c>
      <c r="Q219" s="1" t="s">
        <v>236</v>
      </c>
      <c r="R219" s="1" t="s">
        <v>1208</v>
      </c>
      <c r="S219" s="1" t="s">
        <v>238</v>
      </c>
      <c r="T219" s="1" t="s">
        <v>1209</v>
      </c>
      <c r="U219" s="1" t="s">
        <v>1207</v>
      </c>
      <c r="V219" s="1" t="s">
        <v>48</v>
      </c>
      <c r="W219" s="1" t="s">
        <v>49</v>
      </c>
      <c r="X219" s="1" t="s">
        <v>240</v>
      </c>
      <c r="Y219" s="1" t="s">
        <v>1210</v>
      </c>
      <c r="Z219" s="1" t="s">
        <v>51</v>
      </c>
      <c r="AA219" s="1" t="s">
        <v>168</v>
      </c>
      <c r="AB219" s="1" t="s">
        <v>155</v>
      </c>
      <c r="AC219" s="1" t="s">
        <v>117</v>
      </c>
      <c r="AE219" s="1" t="s">
        <v>54</v>
      </c>
      <c r="AF219" s="1" t="s">
        <v>77</v>
      </c>
      <c r="AH219" s="1" t="s">
        <v>78</v>
      </c>
      <c r="AI219" s="1" t="s">
        <v>79</v>
      </c>
      <c r="AL219" s="1" t="s">
        <v>271</v>
      </c>
      <c r="AM219" s="1" t="s">
        <v>80</v>
      </c>
      <c r="AN219" s="1" t="s">
        <v>1204</v>
      </c>
      <c r="AO219" s="1" t="s">
        <v>1211</v>
      </c>
    </row>
    <row r="220" spans="1:41" x14ac:dyDescent="0.3">
      <c r="A220" s="1" t="str">
        <f>HYPERLINK("https://hsdes.intel.com/resource/14013186029","14013186029")</f>
        <v>14013186029</v>
      </c>
      <c r="B220" s="1" t="s">
        <v>254</v>
      </c>
      <c r="C220" s="4" t="s">
        <v>2199</v>
      </c>
      <c r="D220" s="8" t="s">
        <v>2180</v>
      </c>
      <c r="E220" s="8"/>
      <c r="F220" s="1" t="s">
        <v>63</v>
      </c>
      <c r="H220" s="1" t="s">
        <v>233</v>
      </c>
      <c r="I220" s="1" t="s">
        <v>39</v>
      </c>
      <c r="J220" s="1" t="s">
        <v>40</v>
      </c>
      <c r="K220" s="1" t="s">
        <v>65</v>
      </c>
      <c r="L220" s="1" t="s">
        <v>42</v>
      </c>
      <c r="M220" s="1" t="s">
        <v>246</v>
      </c>
      <c r="N220" s="1">
        <v>15</v>
      </c>
      <c r="O220" s="1">
        <v>10</v>
      </c>
      <c r="P220" s="1" t="s">
        <v>255</v>
      </c>
      <c r="Q220" s="1" t="s">
        <v>236</v>
      </c>
      <c r="R220" s="1" t="s">
        <v>256</v>
      </c>
      <c r="S220" s="1" t="s">
        <v>257</v>
      </c>
      <c r="T220" s="1" t="s">
        <v>258</v>
      </c>
      <c r="U220" s="1" t="s">
        <v>255</v>
      </c>
      <c r="V220" s="1" t="s">
        <v>48</v>
      </c>
      <c r="W220" s="1" t="s">
        <v>49</v>
      </c>
      <c r="X220" s="1" t="s">
        <v>240</v>
      </c>
      <c r="Y220" s="1" t="s">
        <v>259</v>
      </c>
      <c r="Z220" s="1" t="s">
        <v>51</v>
      </c>
      <c r="AA220" s="1" t="s">
        <v>74</v>
      </c>
      <c r="AB220" s="1" t="s">
        <v>260</v>
      </c>
      <c r="AC220" s="1" t="s">
        <v>261</v>
      </c>
      <c r="AE220" s="1" t="s">
        <v>54</v>
      </c>
      <c r="AF220" s="1" t="s">
        <v>77</v>
      </c>
      <c r="AH220" s="1" t="s">
        <v>78</v>
      </c>
      <c r="AI220" s="1" t="s">
        <v>79</v>
      </c>
      <c r="AL220" s="1" t="s">
        <v>58</v>
      </c>
      <c r="AM220" s="1" t="s">
        <v>80</v>
      </c>
      <c r="AN220" s="1" t="s">
        <v>262</v>
      </c>
      <c r="AO220" s="1" t="s">
        <v>263</v>
      </c>
    </row>
    <row r="221" spans="1:41" x14ac:dyDescent="0.3">
      <c r="A221" s="12" t="str">
        <f>HYPERLINK("https://hsdes.intel.com/resource/14013187391","14013187391")</f>
        <v>14013187391</v>
      </c>
      <c r="B221" s="1" t="s">
        <v>1609</v>
      </c>
      <c r="C221" s="7" t="s">
        <v>2194</v>
      </c>
      <c r="D221" s="14"/>
      <c r="F221" s="1" t="s">
        <v>37</v>
      </c>
      <c r="H221" s="1" t="s">
        <v>312</v>
      </c>
      <c r="I221" s="1" t="s">
        <v>39</v>
      </c>
      <c r="J221" s="1" t="s">
        <v>40</v>
      </c>
      <c r="K221" s="1" t="s">
        <v>65</v>
      </c>
      <c r="L221" s="1" t="s">
        <v>42</v>
      </c>
      <c r="M221" s="1" t="s">
        <v>234</v>
      </c>
      <c r="N221" s="1">
        <v>5</v>
      </c>
      <c r="O221" s="1">
        <v>3</v>
      </c>
      <c r="P221" s="1" t="s">
        <v>1610</v>
      </c>
      <c r="Q221" s="1" t="s">
        <v>442</v>
      </c>
      <c r="R221" s="1" t="s">
        <v>1611</v>
      </c>
      <c r="S221" s="1" t="s">
        <v>1126</v>
      </c>
      <c r="T221" s="1" t="s">
        <v>1612</v>
      </c>
      <c r="U221" s="1" t="s">
        <v>1610</v>
      </c>
      <c r="V221" s="1" t="s">
        <v>72</v>
      </c>
      <c r="X221" s="1" t="s">
        <v>320</v>
      </c>
      <c r="Y221" s="1" t="s">
        <v>1613</v>
      </c>
      <c r="Z221" s="1" t="s">
        <v>51</v>
      </c>
      <c r="AA221" s="1" t="s">
        <v>74</v>
      </c>
      <c r="AB221" s="1" t="s">
        <v>155</v>
      </c>
      <c r="AC221" s="1" t="s">
        <v>117</v>
      </c>
      <c r="AE221" s="1" t="s">
        <v>54</v>
      </c>
      <c r="AF221" s="1" t="s">
        <v>55</v>
      </c>
      <c r="AH221" s="1" t="s">
        <v>78</v>
      </c>
      <c r="AI221" s="1" t="s">
        <v>79</v>
      </c>
      <c r="AL221" s="1" t="s">
        <v>58</v>
      </c>
      <c r="AM221" s="1" t="s">
        <v>80</v>
      </c>
      <c r="AN221" s="1" t="s">
        <v>1614</v>
      </c>
      <c r="AO221" s="1" t="s">
        <v>1615</v>
      </c>
    </row>
    <row r="222" spans="1:41" x14ac:dyDescent="0.3">
      <c r="A222" s="12" t="str">
        <f>HYPERLINK("https://hsdes.intel.com/resource/14013187213","14013187213")</f>
        <v>14013187213</v>
      </c>
      <c r="B222" s="1" t="s">
        <v>1345</v>
      </c>
      <c r="C222" s="7" t="s">
        <v>2194</v>
      </c>
      <c r="F222" s="1" t="s">
        <v>37</v>
      </c>
      <c r="H222" s="1" t="s">
        <v>335</v>
      </c>
      <c r="I222" s="1" t="s">
        <v>39</v>
      </c>
      <c r="J222" s="1" t="s">
        <v>40</v>
      </c>
      <c r="K222" s="1" t="s">
        <v>65</v>
      </c>
      <c r="L222" s="1" t="s">
        <v>42</v>
      </c>
      <c r="M222" s="1" t="s">
        <v>336</v>
      </c>
      <c r="N222" s="1">
        <v>15</v>
      </c>
      <c r="O222" s="1">
        <v>12</v>
      </c>
      <c r="P222" s="1" t="s">
        <v>1346</v>
      </c>
      <c r="Q222" s="1" t="s">
        <v>338</v>
      </c>
      <c r="R222" s="1" t="s">
        <v>1347</v>
      </c>
      <c r="S222" s="1" t="s">
        <v>1295</v>
      </c>
      <c r="T222" s="1" t="s">
        <v>1348</v>
      </c>
      <c r="U222" s="1" t="s">
        <v>1346</v>
      </c>
      <c r="V222" s="1" t="s">
        <v>72</v>
      </c>
      <c r="X222" s="1" t="s">
        <v>335</v>
      </c>
      <c r="Y222" s="1" t="s">
        <v>1349</v>
      </c>
      <c r="Z222" s="1" t="s">
        <v>51</v>
      </c>
      <c r="AA222" s="1" t="s">
        <v>168</v>
      </c>
      <c r="AB222" s="1" t="s">
        <v>228</v>
      </c>
      <c r="AC222" s="1" t="s">
        <v>229</v>
      </c>
      <c r="AE222" s="1" t="s">
        <v>54</v>
      </c>
      <c r="AF222" s="1" t="s">
        <v>55</v>
      </c>
      <c r="AH222" s="1" t="s">
        <v>78</v>
      </c>
      <c r="AI222" s="1" t="s">
        <v>79</v>
      </c>
      <c r="AL222" s="1" t="s">
        <v>58</v>
      </c>
      <c r="AM222" s="1" t="s">
        <v>80</v>
      </c>
      <c r="AN222" s="1" t="s">
        <v>1350</v>
      </c>
      <c r="AO222" s="1" t="s">
        <v>1351</v>
      </c>
    </row>
    <row r="223" spans="1:41" x14ac:dyDescent="0.3">
      <c r="A223" s="1" t="str">
        <f>HYPERLINK("https://hsdes.intel.com/resource/14013187713","14013187713")</f>
        <v>14013187713</v>
      </c>
      <c r="B223" s="1" t="s">
        <v>1833</v>
      </c>
      <c r="C223" s="7" t="s">
        <v>2194</v>
      </c>
      <c r="E223" s="1" t="s">
        <v>2195</v>
      </c>
      <c r="F223" s="1" t="s">
        <v>63</v>
      </c>
      <c r="H223" s="1" t="s">
        <v>335</v>
      </c>
      <c r="I223" s="1" t="s">
        <v>39</v>
      </c>
      <c r="J223" s="1" t="s">
        <v>40</v>
      </c>
      <c r="K223" s="1" t="s">
        <v>65</v>
      </c>
      <c r="L223" s="1" t="s">
        <v>42</v>
      </c>
      <c r="M223" s="1" t="s">
        <v>336</v>
      </c>
      <c r="N223" s="1">
        <v>15</v>
      </c>
      <c r="O223" s="1">
        <v>10</v>
      </c>
      <c r="P223" s="1" t="s">
        <v>1834</v>
      </c>
      <c r="Q223" s="1" t="s">
        <v>338</v>
      </c>
      <c r="R223" s="1" t="s">
        <v>1835</v>
      </c>
      <c r="S223" s="1" t="s">
        <v>1836</v>
      </c>
      <c r="T223" s="1" t="s">
        <v>1837</v>
      </c>
      <c r="U223" s="1" t="s">
        <v>1834</v>
      </c>
      <c r="V223" s="1" t="s">
        <v>72</v>
      </c>
      <c r="X223" s="1" t="s">
        <v>335</v>
      </c>
      <c r="Y223" s="1" t="s">
        <v>1838</v>
      </c>
      <c r="Z223" s="1" t="s">
        <v>51</v>
      </c>
      <c r="AA223" s="1" t="s">
        <v>168</v>
      </c>
      <c r="AB223" s="1" t="s">
        <v>155</v>
      </c>
      <c r="AC223" s="1" t="s">
        <v>117</v>
      </c>
      <c r="AE223" s="1" t="s">
        <v>54</v>
      </c>
      <c r="AF223" s="1" t="s">
        <v>77</v>
      </c>
      <c r="AH223" s="1" t="s">
        <v>78</v>
      </c>
      <c r="AI223" s="1" t="s">
        <v>79</v>
      </c>
      <c r="AL223" s="1" t="s">
        <v>58</v>
      </c>
      <c r="AM223" s="1" t="s">
        <v>80</v>
      </c>
      <c r="AN223" s="1" t="s">
        <v>1839</v>
      </c>
      <c r="AO223" s="1" t="s">
        <v>1840</v>
      </c>
    </row>
    <row r="224" spans="1:41" x14ac:dyDescent="0.3">
      <c r="A224" s="12" t="str">
        <f>HYPERLINK("https://hsdes.intel.com/resource/14013187098","14013187098")</f>
        <v>14013187098</v>
      </c>
      <c r="B224" s="1" t="s">
        <v>1117</v>
      </c>
      <c r="C224" s="7" t="s">
        <v>2194</v>
      </c>
      <c r="E224" s="1" t="s">
        <v>2195</v>
      </c>
      <c r="F224" s="1" t="s">
        <v>37</v>
      </c>
      <c r="H224" s="1" t="s">
        <v>335</v>
      </c>
      <c r="I224" s="1" t="s">
        <v>39</v>
      </c>
      <c r="J224" s="1" t="s">
        <v>40</v>
      </c>
      <c r="K224" s="1" t="s">
        <v>65</v>
      </c>
      <c r="L224" s="1" t="s">
        <v>42</v>
      </c>
      <c r="M224" s="1" t="s">
        <v>336</v>
      </c>
      <c r="N224" s="1">
        <v>15</v>
      </c>
      <c r="O224" s="1">
        <v>12</v>
      </c>
      <c r="P224" s="1" t="s">
        <v>1118</v>
      </c>
      <c r="Q224" s="1" t="s">
        <v>338</v>
      </c>
      <c r="R224" s="1" t="s">
        <v>1119</v>
      </c>
      <c r="S224" s="1" t="s">
        <v>1112</v>
      </c>
      <c r="T224" s="1" t="s">
        <v>1120</v>
      </c>
      <c r="U224" s="1" t="s">
        <v>1118</v>
      </c>
      <c r="V224" s="1" t="s">
        <v>72</v>
      </c>
      <c r="X224" s="1" t="s">
        <v>335</v>
      </c>
      <c r="Y224" s="1" t="s">
        <v>1114</v>
      </c>
      <c r="Z224" s="1" t="s">
        <v>51</v>
      </c>
      <c r="AA224" s="1" t="s">
        <v>74</v>
      </c>
      <c r="AB224" s="1" t="s">
        <v>155</v>
      </c>
      <c r="AC224" s="1" t="s">
        <v>125</v>
      </c>
      <c r="AE224" s="1" t="s">
        <v>54</v>
      </c>
      <c r="AF224" s="1" t="s">
        <v>55</v>
      </c>
      <c r="AH224" s="1" t="s">
        <v>78</v>
      </c>
      <c r="AI224" s="1" t="s">
        <v>79</v>
      </c>
      <c r="AL224" s="1" t="s">
        <v>58</v>
      </c>
      <c r="AM224" s="1" t="s">
        <v>80</v>
      </c>
      <c r="AN224" s="1" t="s">
        <v>1121</v>
      </c>
      <c r="AO224" s="1" t="s">
        <v>1122</v>
      </c>
    </row>
    <row r="225" spans="1:41" x14ac:dyDescent="0.3">
      <c r="A225" s="1" t="str">
        <f>HYPERLINK("https://hsdes.intel.com/resource/14013187095","14013187095")</f>
        <v>14013187095</v>
      </c>
      <c r="B225" s="1" t="s">
        <v>1109</v>
      </c>
      <c r="C225" s="7" t="s">
        <v>2194</v>
      </c>
      <c r="D225" s="9"/>
      <c r="E225" s="1" t="s">
        <v>2195</v>
      </c>
      <c r="F225" s="1" t="s">
        <v>37</v>
      </c>
      <c r="H225" s="1" t="s">
        <v>335</v>
      </c>
      <c r="I225" s="1" t="s">
        <v>39</v>
      </c>
      <c r="J225" s="1" t="s">
        <v>40</v>
      </c>
      <c r="K225" s="1" t="s">
        <v>65</v>
      </c>
      <c r="L225" s="1" t="s">
        <v>42</v>
      </c>
      <c r="M225" s="1" t="s">
        <v>336</v>
      </c>
      <c r="N225" s="1">
        <v>15</v>
      </c>
      <c r="O225" s="1">
        <v>12</v>
      </c>
      <c r="P225" s="1" t="s">
        <v>1110</v>
      </c>
      <c r="Q225" s="1" t="s">
        <v>338</v>
      </c>
      <c r="R225" s="1" t="s">
        <v>1111</v>
      </c>
      <c r="S225" s="1" t="s">
        <v>1112</v>
      </c>
      <c r="T225" s="1" t="s">
        <v>1113</v>
      </c>
      <c r="U225" s="1" t="s">
        <v>1110</v>
      </c>
      <c r="V225" s="1" t="s">
        <v>72</v>
      </c>
      <c r="X225" s="1" t="s">
        <v>335</v>
      </c>
      <c r="Y225" s="1" t="s">
        <v>1114</v>
      </c>
      <c r="Z225" s="1" t="s">
        <v>51</v>
      </c>
      <c r="AA225" s="1" t="s">
        <v>74</v>
      </c>
      <c r="AB225" s="1" t="s">
        <v>155</v>
      </c>
      <c r="AC225" s="1" t="s">
        <v>125</v>
      </c>
      <c r="AE225" s="1" t="s">
        <v>54</v>
      </c>
      <c r="AF225" s="1" t="s">
        <v>55</v>
      </c>
      <c r="AH225" s="1" t="s">
        <v>78</v>
      </c>
      <c r="AI225" s="1" t="s">
        <v>79</v>
      </c>
      <c r="AL225" s="1" t="s">
        <v>58</v>
      </c>
      <c r="AM225" s="1" t="s">
        <v>80</v>
      </c>
      <c r="AN225" s="1" t="s">
        <v>1115</v>
      </c>
      <c r="AO225" s="1" t="s">
        <v>1116</v>
      </c>
    </row>
    <row r="226" spans="1:41" x14ac:dyDescent="0.3">
      <c r="A226" s="12" t="str">
        <f>HYPERLINK("https://hsdes.intel.com/resource/14013187591","14013187591")</f>
        <v>14013187591</v>
      </c>
      <c r="B226" s="1" t="s">
        <v>1760</v>
      </c>
      <c r="C226" s="7" t="s">
        <v>2194</v>
      </c>
      <c r="F226" s="1" t="s">
        <v>63</v>
      </c>
      <c r="H226" s="1" t="s">
        <v>160</v>
      </c>
      <c r="I226" s="1" t="s">
        <v>39</v>
      </c>
      <c r="J226" s="1" t="s">
        <v>40</v>
      </c>
      <c r="K226" s="1" t="s">
        <v>65</v>
      </c>
      <c r="L226" s="1" t="s">
        <v>42</v>
      </c>
      <c r="M226" s="1" t="s">
        <v>161</v>
      </c>
      <c r="N226" s="1">
        <v>8</v>
      </c>
      <c r="O226" s="1">
        <v>6</v>
      </c>
      <c r="P226" s="1" t="s">
        <v>1761</v>
      </c>
      <c r="Q226" s="1" t="s">
        <v>163</v>
      </c>
      <c r="R226" s="1" t="s">
        <v>1762</v>
      </c>
      <c r="S226" s="1" t="s">
        <v>1763</v>
      </c>
      <c r="T226" s="1" t="s">
        <v>1764</v>
      </c>
      <c r="U226" s="1" t="s">
        <v>1761</v>
      </c>
      <c r="V226" s="1" t="s">
        <v>72</v>
      </c>
      <c r="X226" s="1" t="s">
        <v>64</v>
      </c>
      <c r="Y226" s="1" t="s">
        <v>1765</v>
      </c>
      <c r="Z226" s="1" t="s">
        <v>51</v>
      </c>
      <c r="AA226" s="1" t="s">
        <v>74</v>
      </c>
      <c r="AB226" s="1" t="s">
        <v>125</v>
      </c>
      <c r="AC226" s="1" t="s">
        <v>117</v>
      </c>
      <c r="AE226" s="1" t="s">
        <v>54</v>
      </c>
      <c r="AF226" s="1" t="s">
        <v>77</v>
      </c>
      <c r="AH226" s="1" t="s">
        <v>78</v>
      </c>
      <c r="AI226" s="1" t="s">
        <v>79</v>
      </c>
      <c r="AL226" s="1" t="s">
        <v>58</v>
      </c>
      <c r="AM226" s="1" t="s">
        <v>80</v>
      </c>
      <c r="AN226" s="1" t="s">
        <v>1276</v>
      </c>
      <c r="AO226" s="1" t="s">
        <v>1766</v>
      </c>
    </row>
    <row r="227" spans="1:41" x14ac:dyDescent="0.3">
      <c r="A227" s="12" t="str">
        <f>HYPERLINK("https://hsdes.intel.com/resource/14013187207","14013187207")</f>
        <v>14013187207</v>
      </c>
      <c r="B227" s="1" t="s">
        <v>1338</v>
      </c>
      <c r="C227" s="7" t="s">
        <v>2194</v>
      </c>
      <c r="F227" s="1" t="s">
        <v>37</v>
      </c>
      <c r="H227" s="1" t="s">
        <v>335</v>
      </c>
      <c r="I227" s="1" t="s">
        <v>39</v>
      </c>
      <c r="J227" s="1" t="s">
        <v>40</v>
      </c>
      <c r="K227" s="1" t="s">
        <v>65</v>
      </c>
      <c r="L227" s="1" t="s">
        <v>42</v>
      </c>
      <c r="M227" s="1" t="s">
        <v>336</v>
      </c>
      <c r="N227" s="1">
        <v>15</v>
      </c>
      <c r="O227" s="1">
        <v>12</v>
      </c>
      <c r="P227" s="1" t="s">
        <v>1339</v>
      </c>
      <c r="Q227" s="1" t="s">
        <v>338</v>
      </c>
      <c r="R227" s="1" t="s">
        <v>1340</v>
      </c>
      <c r="S227" s="1" t="s">
        <v>1341</v>
      </c>
      <c r="T227" s="1" t="s">
        <v>1342</v>
      </c>
      <c r="U227" s="1" t="s">
        <v>1339</v>
      </c>
      <c r="V227" s="1" t="s">
        <v>72</v>
      </c>
      <c r="X227" s="1" t="s">
        <v>335</v>
      </c>
      <c r="Y227" s="1" t="s">
        <v>1343</v>
      </c>
      <c r="Z227" s="1" t="s">
        <v>51</v>
      </c>
      <c r="AA227" s="1" t="s">
        <v>168</v>
      </c>
      <c r="AB227" s="1" t="s">
        <v>155</v>
      </c>
      <c r="AC227" s="1" t="s">
        <v>125</v>
      </c>
      <c r="AE227" s="1" t="s">
        <v>54</v>
      </c>
      <c r="AF227" s="1" t="s">
        <v>55</v>
      </c>
      <c r="AH227" s="1" t="s">
        <v>78</v>
      </c>
      <c r="AI227" s="1" t="s">
        <v>79</v>
      </c>
      <c r="AL227" s="1" t="s">
        <v>58</v>
      </c>
      <c r="AM227" s="1" t="s">
        <v>80</v>
      </c>
      <c r="AN227" s="1" t="s">
        <v>1276</v>
      </c>
      <c r="AO227" s="1" t="s">
        <v>1344</v>
      </c>
    </row>
    <row r="228" spans="1:41" x14ac:dyDescent="0.3">
      <c r="A228" s="12" t="str">
        <f>HYPERLINK("https://hsdes.intel.com/resource/14013187192","14013187192")</f>
        <v>14013187192</v>
      </c>
      <c r="B228" s="1" t="s">
        <v>1278</v>
      </c>
      <c r="C228" s="7" t="s">
        <v>2194</v>
      </c>
      <c r="E228" s="1" t="s">
        <v>2195</v>
      </c>
      <c r="F228" s="1" t="s">
        <v>63</v>
      </c>
      <c r="H228" s="1" t="s">
        <v>335</v>
      </c>
      <c r="I228" s="1" t="s">
        <v>39</v>
      </c>
      <c r="J228" s="1" t="s">
        <v>40</v>
      </c>
      <c r="K228" s="1" t="s">
        <v>65</v>
      </c>
      <c r="L228" s="1" t="s">
        <v>42</v>
      </c>
      <c r="M228" s="1" t="s">
        <v>336</v>
      </c>
      <c r="N228" s="1">
        <v>6</v>
      </c>
      <c r="O228" s="1">
        <v>4</v>
      </c>
      <c r="P228" s="1" t="s">
        <v>1279</v>
      </c>
      <c r="Q228" s="1" t="s">
        <v>338</v>
      </c>
      <c r="R228" s="1" t="s">
        <v>1280</v>
      </c>
      <c r="S228" s="1" t="s">
        <v>1273</v>
      </c>
      <c r="T228" s="1" t="s">
        <v>1281</v>
      </c>
      <c r="U228" s="1" t="s">
        <v>1279</v>
      </c>
      <c r="V228" s="1" t="s">
        <v>48</v>
      </c>
      <c r="X228" s="1" t="s">
        <v>335</v>
      </c>
      <c r="Y228" s="1" t="s">
        <v>1282</v>
      </c>
      <c r="Z228" s="1" t="s">
        <v>51</v>
      </c>
      <c r="AA228" s="1" t="s">
        <v>74</v>
      </c>
      <c r="AB228" s="1" t="s">
        <v>155</v>
      </c>
      <c r="AC228" s="1" t="s">
        <v>117</v>
      </c>
      <c r="AE228" s="1" t="s">
        <v>54</v>
      </c>
      <c r="AF228" s="1" t="s">
        <v>77</v>
      </c>
      <c r="AH228" s="1" t="s">
        <v>78</v>
      </c>
      <c r="AI228" s="1" t="s">
        <v>79</v>
      </c>
      <c r="AL228" s="1" t="s">
        <v>58</v>
      </c>
      <c r="AM228" s="1" t="s">
        <v>80</v>
      </c>
      <c r="AN228" s="1" t="s">
        <v>1276</v>
      </c>
      <c r="AO228" s="1" t="s">
        <v>1283</v>
      </c>
    </row>
    <row r="229" spans="1:41" x14ac:dyDescent="0.3">
      <c r="A229" s="12" t="str">
        <f>HYPERLINK("https://hsdes.intel.com/resource/14013187194","14013187194")</f>
        <v>14013187194</v>
      </c>
      <c r="B229" s="1" t="s">
        <v>1292</v>
      </c>
      <c r="C229" s="7" t="s">
        <v>2194</v>
      </c>
      <c r="F229" s="1" t="s">
        <v>37</v>
      </c>
      <c r="H229" s="1" t="s">
        <v>335</v>
      </c>
      <c r="I229" s="1" t="s">
        <v>39</v>
      </c>
      <c r="J229" s="1" t="s">
        <v>40</v>
      </c>
      <c r="K229" s="1" t="s">
        <v>65</v>
      </c>
      <c r="L229" s="1" t="s">
        <v>42</v>
      </c>
      <c r="M229" s="1" t="s">
        <v>336</v>
      </c>
      <c r="N229" s="1">
        <v>15</v>
      </c>
      <c r="O229" s="1">
        <v>12</v>
      </c>
      <c r="P229" s="1" t="s">
        <v>1293</v>
      </c>
      <c r="Q229" s="1" t="s">
        <v>338</v>
      </c>
      <c r="R229" s="1" t="s">
        <v>1294</v>
      </c>
      <c r="S229" s="1" t="s">
        <v>1295</v>
      </c>
      <c r="T229" s="1" t="s">
        <v>1296</v>
      </c>
      <c r="U229" s="1" t="s">
        <v>1293</v>
      </c>
      <c r="V229" s="1" t="s">
        <v>72</v>
      </c>
      <c r="X229" s="1" t="s">
        <v>335</v>
      </c>
      <c r="Y229" s="1" t="s">
        <v>1297</v>
      </c>
      <c r="Z229" s="1" t="s">
        <v>51</v>
      </c>
      <c r="AA229" s="1" t="s">
        <v>74</v>
      </c>
      <c r="AB229" s="1" t="s">
        <v>155</v>
      </c>
      <c r="AC229" s="1" t="s">
        <v>125</v>
      </c>
      <c r="AE229" s="1" t="s">
        <v>54</v>
      </c>
      <c r="AF229" s="1" t="s">
        <v>55</v>
      </c>
      <c r="AH229" s="1" t="s">
        <v>78</v>
      </c>
      <c r="AI229" s="1" t="s">
        <v>79</v>
      </c>
      <c r="AL229" s="1" t="s">
        <v>58</v>
      </c>
      <c r="AM229" s="1" t="s">
        <v>80</v>
      </c>
      <c r="AN229" s="1" t="s">
        <v>1290</v>
      </c>
      <c r="AO229" s="1" t="s">
        <v>1298</v>
      </c>
    </row>
    <row r="230" spans="1:41" x14ac:dyDescent="0.3">
      <c r="A230" s="1" t="str">
        <f>HYPERLINK("https://hsdes.intel.com/resource/14013187204","14013187204")</f>
        <v>14013187204</v>
      </c>
      <c r="B230" s="1" t="s">
        <v>1332</v>
      </c>
      <c r="C230" s="7" t="s">
        <v>2194</v>
      </c>
      <c r="E230" s="1" t="s">
        <v>2195</v>
      </c>
      <c r="F230" s="1" t="s">
        <v>37</v>
      </c>
      <c r="H230" s="1" t="s">
        <v>335</v>
      </c>
      <c r="I230" s="1" t="s">
        <v>39</v>
      </c>
      <c r="J230" s="1" t="s">
        <v>40</v>
      </c>
      <c r="K230" s="1" t="s">
        <v>65</v>
      </c>
      <c r="L230" s="1" t="s">
        <v>42</v>
      </c>
      <c r="M230" s="1" t="s">
        <v>336</v>
      </c>
      <c r="N230" s="1">
        <v>15</v>
      </c>
      <c r="O230" s="1">
        <v>12</v>
      </c>
      <c r="P230" s="1" t="s">
        <v>1333</v>
      </c>
      <c r="Q230" s="1" t="s">
        <v>338</v>
      </c>
      <c r="R230" s="1" t="s">
        <v>1334</v>
      </c>
      <c r="S230" s="1" t="s">
        <v>1287</v>
      </c>
      <c r="T230" s="1" t="s">
        <v>1335</v>
      </c>
      <c r="U230" s="1" t="s">
        <v>1333</v>
      </c>
      <c r="V230" s="1" t="s">
        <v>72</v>
      </c>
      <c r="X230" s="1" t="s">
        <v>335</v>
      </c>
      <c r="Y230" s="1" t="s">
        <v>1336</v>
      </c>
      <c r="Z230" s="1" t="s">
        <v>51</v>
      </c>
      <c r="AA230" s="1" t="s">
        <v>168</v>
      </c>
      <c r="AB230" s="1" t="s">
        <v>155</v>
      </c>
      <c r="AC230" s="1" t="s">
        <v>125</v>
      </c>
      <c r="AE230" s="1" t="s">
        <v>54</v>
      </c>
      <c r="AF230" s="1" t="s">
        <v>55</v>
      </c>
      <c r="AH230" s="1" t="s">
        <v>78</v>
      </c>
      <c r="AI230" s="1" t="s">
        <v>79</v>
      </c>
      <c r="AL230" s="1" t="s">
        <v>58</v>
      </c>
      <c r="AM230" s="1" t="s">
        <v>80</v>
      </c>
      <c r="AN230" s="1" t="s">
        <v>1276</v>
      </c>
      <c r="AO230" s="1" t="s">
        <v>1337</v>
      </c>
    </row>
    <row r="231" spans="1:41" x14ac:dyDescent="0.3">
      <c r="A231" s="12" t="str">
        <f>HYPERLINK("https://hsdes.intel.com/resource/14013187687","14013187687")</f>
        <v>14013187687</v>
      </c>
      <c r="B231" s="1" t="s">
        <v>1782</v>
      </c>
      <c r="C231" s="7" t="s">
        <v>2194</v>
      </c>
      <c r="E231" s="1" t="s">
        <v>2196</v>
      </c>
      <c r="F231" s="1" t="s">
        <v>63</v>
      </c>
      <c r="H231" s="1" t="s">
        <v>320</v>
      </c>
      <c r="I231" s="1" t="s">
        <v>39</v>
      </c>
      <c r="J231" s="1" t="s">
        <v>40</v>
      </c>
      <c r="K231" s="1" t="s">
        <v>65</v>
      </c>
      <c r="L231" s="1" t="s">
        <v>42</v>
      </c>
      <c r="M231" s="1" t="s">
        <v>336</v>
      </c>
      <c r="N231" s="1">
        <v>10</v>
      </c>
      <c r="O231" s="1">
        <v>8</v>
      </c>
      <c r="P231" s="1" t="s">
        <v>1783</v>
      </c>
      <c r="Q231" s="1" t="s">
        <v>432</v>
      </c>
      <c r="R231" s="1" t="s">
        <v>1784</v>
      </c>
      <c r="S231" s="1" t="s">
        <v>1785</v>
      </c>
      <c r="T231" s="1" t="s">
        <v>1786</v>
      </c>
      <c r="U231" s="1" t="s">
        <v>1783</v>
      </c>
      <c r="V231" s="1" t="s">
        <v>72</v>
      </c>
      <c r="X231" s="1" t="s">
        <v>436</v>
      </c>
      <c r="Y231" s="1" t="s">
        <v>1787</v>
      </c>
      <c r="Z231" s="1" t="s">
        <v>51</v>
      </c>
      <c r="AA231" s="1" t="s">
        <v>168</v>
      </c>
      <c r="AB231" s="1" t="s">
        <v>125</v>
      </c>
      <c r="AC231" s="1" t="s">
        <v>117</v>
      </c>
      <c r="AE231" s="1" t="s">
        <v>54</v>
      </c>
      <c r="AF231" s="1" t="s">
        <v>77</v>
      </c>
      <c r="AH231" s="1" t="s">
        <v>78</v>
      </c>
      <c r="AI231" s="1" t="s">
        <v>79</v>
      </c>
      <c r="AL231" s="1" t="s">
        <v>271</v>
      </c>
      <c r="AM231" s="1" t="s">
        <v>80</v>
      </c>
      <c r="AN231" s="1" t="s">
        <v>1788</v>
      </c>
      <c r="AO231" s="1" t="s">
        <v>1789</v>
      </c>
    </row>
    <row r="232" spans="1:41" x14ac:dyDescent="0.3">
      <c r="A232" s="1" t="str">
        <f>HYPERLINK("https://hsdes.intel.com/resource/14013187689","14013187689")</f>
        <v>14013187689</v>
      </c>
      <c r="B232" s="1" t="s">
        <v>1790</v>
      </c>
      <c r="C232" s="7" t="s">
        <v>2194</v>
      </c>
      <c r="F232" s="1" t="s">
        <v>37</v>
      </c>
      <c r="H232" s="1" t="s">
        <v>320</v>
      </c>
      <c r="I232" s="1" t="s">
        <v>39</v>
      </c>
      <c r="J232" s="1" t="s">
        <v>40</v>
      </c>
      <c r="K232" s="1" t="s">
        <v>65</v>
      </c>
      <c r="L232" s="1" t="s">
        <v>42</v>
      </c>
      <c r="M232" s="1" t="s">
        <v>336</v>
      </c>
      <c r="N232" s="1">
        <v>20</v>
      </c>
      <c r="O232" s="1">
        <v>15</v>
      </c>
      <c r="P232" s="1" t="s">
        <v>1791</v>
      </c>
      <c r="Q232" s="1" t="s">
        <v>432</v>
      </c>
      <c r="R232" s="1" t="s">
        <v>1792</v>
      </c>
      <c r="S232" s="1" t="s">
        <v>1793</v>
      </c>
      <c r="T232" s="1" t="s">
        <v>1794</v>
      </c>
      <c r="U232" s="1" t="s">
        <v>1791</v>
      </c>
      <c r="V232" s="1" t="s">
        <v>72</v>
      </c>
      <c r="X232" s="1" t="s">
        <v>436</v>
      </c>
      <c r="Y232" s="1" t="s">
        <v>1795</v>
      </c>
      <c r="Z232" s="1" t="s">
        <v>51</v>
      </c>
      <c r="AA232" s="1" t="s">
        <v>74</v>
      </c>
      <c r="AB232" s="1" t="s">
        <v>155</v>
      </c>
      <c r="AC232" s="1" t="s">
        <v>125</v>
      </c>
      <c r="AE232" s="1" t="s">
        <v>54</v>
      </c>
      <c r="AF232" s="1" t="s">
        <v>55</v>
      </c>
      <c r="AH232" s="1" t="s">
        <v>56</v>
      </c>
      <c r="AI232" s="1" t="s">
        <v>79</v>
      </c>
      <c r="AL232" s="1" t="s">
        <v>58</v>
      </c>
      <c r="AM232" s="1" t="s">
        <v>80</v>
      </c>
      <c r="AN232" s="1" t="s">
        <v>1796</v>
      </c>
      <c r="AO232" s="1" t="s">
        <v>1797</v>
      </c>
    </row>
    <row r="233" spans="1:41" x14ac:dyDescent="0.3">
      <c r="A233" s="1" t="str">
        <f>HYPERLINK("https://hsdes.intel.com/resource/14013187692","14013187692")</f>
        <v>14013187692</v>
      </c>
      <c r="B233" s="1" t="s">
        <v>1798</v>
      </c>
      <c r="C233" s="7" t="s">
        <v>2194</v>
      </c>
      <c r="E233" s="1" t="s">
        <v>2196</v>
      </c>
      <c r="F233" s="1" t="s">
        <v>37</v>
      </c>
      <c r="H233" s="1" t="s">
        <v>320</v>
      </c>
      <c r="I233" s="1" t="s">
        <v>39</v>
      </c>
      <c r="J233" s="1" t="s">
        <v>40</v>
      </c>
      <c r="K233" s="1" t="s">
        <v>65</v>
      </c>
      <c r="L233" s="1" t="s">
        <v>42</v>
      </c>
      <c r="M233" s="1" t="s">
        <v>336</v>
      </c>
      <c r="N233" s="1">
        <v>10</v>
      </c>
      <c r="O233" s="1">
        <v>8</v>
      </c>
      <c r="P233" s="1" t="s">
        <v>1799</v>
      </c>
      <c r="Q233" s="1" t="s">
        <v>432</v>
      </c>
      <c r="R233" s="1" t="s">
        <v>1800</v>
      </c>
      <c r="S233" s="1" t="s">
        <v>1801</v>
      </c>
      <c r="T233" s="1" t="s">
        <v>1802</v>
      </c>
      <c r="U233" s="1" t="s">
        <v>1799</v>
      </c>
      <c r="V233" s="1" t="s">
        <v>72</v>
      </c>
      <c r="X233" s="1" t="s">
        <v>436</v>
      </c>
      <c r="Y233" s="1" t="s">
        <v>1803</v>
      </c>
      <c r="Z233" s="1" t="s">
        <v>51</v>
      </c>
      <c r="AA233" s="1" t="s">
        <v>168</v>
      </c>
      <c r="AB233" s="1" t="s">
        <v>1598</v>
      </c>
      <c r="AC233" s="1" t="s">
        <v>125</v>
      </c>
      <c r="AE233" s="1" t="s">
        <v>54</v>
      </c>
      <c r="AF233" s="1" t="s">
        <v>55</v>
      </c>
      <c r="AH233" s="1" t="s">
        <v>78</v>
      </c>
      <c r="AI233" s="1" t="s">
        <v>79</v>
      </c>
      <c r="AL233" s="1" t="s">
        <v>58</v>
      </c>
      <c r="AM233" s="1" t="s">
        <v>80</v>
      </c>
      <c r="AN233" s="1" t="s">
        <v>1804</v>
      </c>
      <c r="AO233" s="1" t="s">
        <v>1805</v>
      </c>
    </row>
    <row r="234" spans="1:41" x14ac:dyDescent="0.3">
      <c r="A234" s="1" t="str">
        <f>HYPERLINK("https://hsdes.intel.com/resource/14013187693","14013187693")</f>
        <v>14013187693</v>
      </c>
      <c r="B234" s="1" t="s">
        <v>1806</v>
      </c>
      <c r="C234" s="7" t="s">
        <v>2194</v>
      </c>
      <c r="E234" s="1" t="s">
        <v>2196</v>
      </c>
      <c r="F234" s="1" t="s">
        <v>37</v>
      </c>
      <c r="H234" s="1" t="s">
        <v>320</v>
      </c>
      <c r="I234" s="1" t="s">
        <v>39</v>
      </c>
      <c r="J234" s="1" t="s">
        <v>40</v>
      </c>
      <c r="K234" s="1" t="s">
        <v>65</v>
      </c>
      <c r="L234" s="1" t="s">
        <v>42</v>
      </c>
      <c r="M234" s="1" t="s">
        <v>336</v>
      </c>
      <c r="N234" s="1">
        <v>20</v>
      </c>
      <c r="O234" s="1">
        <v>15</v>
      </c>
      <c r="P234" s="1" t="s">
        <v>1807</v>
      </c>
      <c r="Q234" s="1" t="s">
        <v>432</v>
      </c>
      <c r="R234" s="1" t="s">
        <v>1808</v>
      </c>
      <c r="S234" s="1" t="s">
        <v>1793</v>
      </c>
      <c r="T234" s="1" t="s">
        <v>1809</v>
      </c>
      <c r="U234" s="1" t="s">
        <v>1807</v>
      </c>
      <c r="V234" s="1" t="s">
        <v>72</v>
      </c>
      <c r="X234" s="1" t="s">
        <v>436</v>
      </c>
      <c r="Y234" s="1" t="s">
        <v>1810</v>
      </c>
      <c r="Z234" s="1" t="s">
        <v>51</v>
      </c>
      <c r="AA234" s="1" t="s">
        <v>74</v>
      </c>
      <c r="AB234" s="1" t="s">
        <v>1598</v>
      </c>
      <c r="AC234" s="1" t="s">
        <v>125</v>
      </c>
      <c r="AE234" s="1" t="s">
        <v>54</v>
      </c>
      <c r="AF234" s="1" t="s">
        <v>55</v>
      </c>
      <c r="AH234" s="1" t="s">
        <v>56</v>
      </c>
      <c r="AI234" s="1" t="s">
        <v>79</v>
      </c>
      <c r="AL234" s="1" t="s">
        <v>58</v>
      </c>
      <c r="AM234" s="1" t="s">
        <v>80</v>
      </c>
      <c r="AN234" s="1" t="s">
        <v>1811</v>
      </c>
      <c r="AO234" s="1" t="s">
        <v>1812</v>
      </c>
    </row>
    <row r="235" spans="1:41" x14ac:dyDescent="0.3">
      <c r="A235" s="1" t="str">
        <f>HYPERLINK("https://hsdes.intel.com/resource/14013187704","14013187704")</f>
        <v>14013187704</v>
      </c>
      <c r="B235" s="1" t="s">
        <v>1813</v>
      </c>
      <c r="C235" s="7" t="s">
        <v>2194</v>
      </c>
      <c r="E235" s="1" t="s">
        <v>2196</v>
      </c>
      <c r="F235" s="1" t="s">
        <v>37</v>
      </c>
      <c r="H235" s="1" t="s">
        <v>320</v>
      </c>
      <c r="I235" s="1" t="s">
        <v>39</v>
      </c>
      <c r="J235" s="1" t="s">
        <v>40</v>
      </c>
      <c r="K235" s="1" t="s">
        <v>65</v>
      </c>
      <c r="L235" s="1" t="s">
        <v>42</v>
      </c>
      <c r="M235" s="1" t="s">
        <v>336</v>
      </c>
      <c r="N235" s="1">
        <v>15</v>
      </c>
      <c r="O235" s="1">
        <v>12</v>
      </c>
      <c r="P235" s="1" t="s">
        <v>1814</v>
      </c>
      <c r="Q235" s="1" t="s">
        <v>432</v>
      </c>
      <c r="R235" s="1" t="s">
        <v>1815</v>
      </c>
      <c r="S235" s="1" t="s">
        <v>1793</v>
      </c>
      <c r="T235" s="1" t="s">
        <v>1816</v>
      </c>
      <c r="U235" s="1" t="s">
        <v>1814</v>
      </c>
      <c r="V235" s="1" t="s">
        <v>72</v>
      </c>
      <c r="X235" s="1" t="s">
        <v>436</v>
      </c>
      <c r="Y235" s="1" t="s">
        <v>1817</v>
      </c>
      <c r="Z235" s="1" t="s">
        <v>51</v>
      </c>
      <c r="AA235" s="1" t="s">
        <v>168</v>
      </c>
      <c r="AB235" s="1" t="s">
        <v>155</v>
      </c>
      <c r="AC235" s="1" t="s">
        <v>125</v>
      </c>
      <c r="AE235" s="1" t="s">
        <v>54</v>
      </c>
      <c r="AF235" s="1" t="s">
        <v>55</v>
      </c>
      <c r="AH235" s="1" t="s">
        <v>78</v>
      </c>
      <c r="AI235" s="1" t="s">
        <v>79</v>
      </c>
      <c r="AL235" s="1" t="s">
        <v>58</v>
      </c>
      <c r="AM235" s="1" t="s">
        <v>80</v>
      </c>
      <c r="AN235" s="1" t="s">
        <v>1818</v>
      </c>
      <c r="AO235" s="1" t="s">
        <v>1819</v>
      </c>
    </row>
    <row r="236" spans="1:41" x14ac:dyDescent="0.3">
      <c r="A236" s="1" t="str">
        <f>HYPERLINK("https://hsdes.intel.com/resource/14013187707","14013187707")</f>
        <v>14013187707</v>
      </c>
      <c r="B236" s="1" t="s">
        <v>1820</v>
      </c>
      <c r="C236" s="7" t="s">
        <v>2194</v>
      </c>
      <c r="E236" s="1" t="s">
        <v>2196</v>
      </c>
      <c r="F236" s="1" t="s">
        <v>63</v>
      </c>
      <c r="H236" s="1" t="s">
        <v>320</v>
      </c>
      <c r="I236" s="1" t="s">
        <v>39</v>
      </c>
      <c r="J236" s="1" t="s">
        <v>40</v>
      </c>
      <c r="K236" s="1" t="s">
        <v>65</v>
      </c>
      <c r="L236" s="1" t="s">
        <v>42</v>
      </c>
      <c r="M236" s="1" t="s">
        <v>336</v>
      </c>
      <c r="N236" s="1">
        <v>6</v>
      </c>
      <c r="O236" s="1">
        <v>5</v>
      </c>
      <c r="P236" s="1" t="s">
        <v>1821</v>
      </c>
      <c r="Q236" s="1" t="s">
        <v>432</v>
      </c>
      <c r="R236" s="1" t="s">
        <v>1822</v>
      </c>
      <c r="S236" s="1" t="s">
        <v>1785</v>
      </c>
      <c r="T236" s="1" t="s">
        <v>1823</v>
      </c>
      <c r="U236" s="1" t="s">
        <v>1821</v>
      </c>
      <c r="V236" s="1" t="s">
        <v>72</v>
      </c>
      <c r="X236" s="1" t="s">
        <v>436</v>
      </c>
      <c r="Y236" s="1" t="s">
        <v>1824</v>
      </c>
      <c r="Z236" s="1" t="s">
        <v>51</v>
      </c>
      <c r="AA236" s="1" t="s">
        <v>74</v>
      </c>
      <c r="AB236" s="1" t="s">
        <v>125</v>
      </c>
      <c r="AC236" s="1" t="s">
        <v>117</v>
      </c>
      <c r="AE236" s="1" t="s">
        <v>54</v>
      </c>
      <c r="AF236" s="1" t="s">
        <v>77</v>
      </c>
      <c r="AH236" s="1" t="s">
        <v>78</v>
      </c>
      <c r="AI236" s="1" t="s">
        <v>79</v>
      </c>
      <c r="AL236" s="1" t="s">
        <v>58</v>
      </c>
      <c r="AM236" s="1" t="s">
        <v>80</v>
      </c>
      <c r="AN236" s="1" t="s">
        <v>1825</v>
      </c>
      <c r="AO236" s="1" t="s">
        <v>1826</v>
      </c>
    </row>
    <row r="237" spans="1:41" x14ac:dyDescent="0.3">
      <c r="A237" s="1" t="str">
        <f>HYPERLINK("https://hsdes.intel.com/resource/14013187709","14013187709")</f>
        <v>14013187709</v>
      </c>
      <c r="B237" s="1" t="s">
        <v>1827</v>
      </c>
      <c r="C237" s="7" t="s">
        <v>2194</v>
      </c>
      <c r="E237" s="1" t="s">
        <v>2196</v>
      </c>
      <c r="F237" s="1" t="s">
        <v>37</v>
      </c>
      <c r="H237" s="1" t="s">
        <v>320</v>
      </c>
      <c r="I237" s="1" t="s">
        <v>39</v>
      </c>
      <c r="J237" s="1" t="s">
        <v>40</v>
      </c>
      <c r="K237" s="1" t="s">
        <v>65</v>
      </c>
      <c r="L237" s="1" t="s">
        <v>42</v>
      </c>
      <c r="M237" s="1" t="s">
        <v>336</v>
      </c>
      <c r="N237" s="1">
        <v>15</v>
      </c>
      <c r="O237" s="1">
        <v>12</v>
      </c>
      <c r="P237" s="1" t="s">
        <v>1828</v>
      </c>
      <c r="Q237" s="1" t="s">
        <v>432</v>
      </c>
      <c r="R237" s="1" t="s">
        <v>1829</v>
      </c>
      <c r="S237" s="1" t="s">
        <v>1793</v>
      </c>
      <c r="T237" s="1" t="s">
        <v>1830</v>
      </c>
      <c r="U237" s="1" t="s">
        <v>1828</v>
      </c>
      <c r="V237" s="1" t="s">
        <v>72</v>
      </c>
      <c r="X237" s="1" t="s">
        <v>436</v>
      </c>
      <c r="Y237" s="1" t="s">
        <v>1831</v>
      </c>
      <c r="Z237" s="1" t="s">
        <v>51</v>
      </c>
      <c r="AA237" s="1" t="s">
        <v>168</v>
      </c>
      <c r="AB237" s="1" t="s">
        <v>155</v>
      </c>
      <c r="AC237" s="1" t="s">
        <v>125</v>
      </c>
      <c r="AE237" s="1" t="s">
        <v>54</v>
      </c>
      <c r="AF237" s="1" t="s">
        <v>55</v>
      </c>
      <c r="AH237" s="1" t="s">
        <v>78</v>
      </c>
      <c r="AI237" s="1" t="s">
        <v>79</v>
      </c>
      <c r="AL237" s="1" t="s">
        <v>58</v>
      </c>
      <c r="AM237" s="1" t="s">
        <v>80</v>
      </c>
      <c r="AN237" s="1" t="s">
        <v>1818</v>
      </c>
      <c r="AO237" s="1" t="s">
        <v>1832</v>
      </c>
    </row>
    <row r="238" spans="1:41" x14ac:dyDescent="0.3">
      <c r="A238" s="12" t="str">
        <f>HYPERLINK("https://hsdes.intel.com/resource/14013187203","14013187203")</f>
        <v>14013187203</v>
      </c>
      <c r="B238" s="1" t="s">
        <v>1325</v>
      </c>
      <c r="C238" s="7" t="s">
        <v>2194</v>
      </c>
      <c r="E238" s="1" t="s">
        <v>2195</v>
      </c>
      <c r="F238" s="1" t="s">
        <v>63</v>
      </c>
      <c r="H238" s="1" t="s">
        <v>335</v>
      </c>
      <c r="I238" s="1" t="s">
        <v>39</v>
      </c>
      <c r="J238" s="1" t="s">
        <v>40</v>
      </c>
      <c r="K238" s="1" t="s">
        <v>65</v>
      </c>
      <c r="L238" s="1" t="s">
        <v>42</v>
      </c>
      <c r="M238" s="1" t="s">
        <v>336</v>
      </c>
      <c r="N238" s="1">
        <v>10</v>
      </c>
      <c r="O238" s="1">
        <v>5</v>
      </c>
      <c r="P238" s="1" t="s">
        <v>1326</v>
      </c>
      <c r="Q238" s="1" t="s">
        <v>338</v>
      </c>
      <c r="R238" s="1" t="s">
        <v>1327</v>
      </c>
      <c r="S238" s="1" t="s">
        <v>1328</v>
      </c>
      <c r="T238" s="1" t="s">
        <v>1329</v>
      </c>
      <c r="U238" s="1" t="s">
        <v>1326</v>
      </c>
      <c r="V238" s="1" t="s">
        <v>72</v>
      </c>
      <c r="X238" s="1" t="s">
        <v>335</v>
      </c>
      <c r="Y238" s="1" t="s">
        <v>1330</v>
      </c>
      <c r="Z238" s="1" t="s">
        <v>51</v>
      </c>
      <c r="AA238" s="1" t="s">
        <v>74</v>
      </c>
      <c r="AB238" s="1" t="s">
        <v>155</v>
      </c>
      <c r="AC238" s="1" t="s">
        <v>117</v>
      </c>
      <c r="AE238" s="1" t="s">
        <v>54</v>
      </c>
      <c r="AF238" s="1" t="s">
        <v>77</v>
      </c>
      <c r="AH238" s="1" t="s">
        <v>78</v>
      </c>
      <c r="AI238" s="1" t="s">
        <v>79</v>
      </c>
      <c r="AL238" s="1" t="s">
        <v>58</v>
      </c>
      <c r="AM238" s="1" t="s">
        <v>80</v>
      </c>
      <c r="AN238" s="1" t="s">
        <v>1276</v>
      </c>
      <c r="AO238" s="1" t="s">
        <v>1331</v>
      </c>
    </row>
    <row r="239" spans="1:41" x14ac:dyDescent="0.3">
      <c r="A239" s="1" t="str">
        <f>HYPERLINK("https://hsdes.intel.com/resource/14013187190","14013187190")</f>
        <v>14013187190</v>
      </c>
      <c r="B239" s="1" t="s">
        <v>1270</v>
      </c>
      <c r="C239" s="7" t="s">
        <v>2194</v>
      </c>
      <c r="E239" s="1" t="s">
        <v>2195</v>
      </c>
      <c r="F239" s="1" t="s">
        <v>63</v>
      </c>
      <c r="H239" s="1" t="s">
        <v>335</v>
      </c>
      <c r="I239" s="1" t="s">
        <v>39</v>
      </c>
      <c r="J239" s="1" t="s">
        <v>40</v>
      </c>
      <c r="K239" s="1" t="s">
        <v>65</v>
      </c>
      <c r="L239" s="1" t="s">
        <v>42</v>
      </c>
      <c r="M239" s="1" t="s">
        <v>336</v>
      </c>
      <c r="N239" s="1">
        <v>6</v>
      </c>
      <c r="O239" s="1">
        <v>4</v>
      </c>
      <c r="P239" s="1" t="s">
        <v>1271</v>
      </c>
      <c r="Q239" s="1" t="s">
        <v>338</v>
      </c>
      <c r="R239" s="1" t="s">
        <v>1272</v>
      </c>
      <c r="S239" s="1" t="s">
        <v>1273</v>
      </c>
      <c r="T239" s="1" t="s">
        <v>1274</v>
      </c>
      <c r="U239" s="1" t="s">
        <v>1271</v>
      </c>
      <c r="V239" s="1" t="s">
        <v>72</v>
      </c>
      <c r="X239" s="1" t="s">
        <v>335</v>
      </c>
      <c r="Y239" s="1" t="s">
        <v>1275</v>
      </c>
      <c r="Z239" s="1" t="s">
        <v>51</v>
      </c>
      <c r="AA239" s="1" t="s">
        <v>74</v>
      </c>
      <c r="AB239" s="1" t="s">
        <v>155</v>
      </c>
      <c r="AC239" s="1" t="s">
        <v>117</v>
      </c>
      <c r="AE239" s="1" t="s">
        <v>54</v>
      </c>
      <c r="AF239" s="1" t="s">
        <v>77</v>
      </c>
      <c r="AH239" s="1" t="s">
        <v>78</v>
      </c>
      <c r="AI239" s="1" t="s">
        <v>79</v>
      </c>
      <c r="AL239" s="1" t="s">
        <v>58</v>
      </c>
      <c r="AM239" s="1" t="s">
        <v>80</v>
      </c>
      <c r="AN239" s="1" t="s">
        <v>1276</v>
      </c>
      <c r="AO239" s="1" t="s">
        <v>1277</v>
      </c>
    </row>
    <row r="240" spans="1:41" x14ac:dyDescent="0.3">
      <c r="A240" s="1" t="str">
        <f>HYPERLINK("https://hsdes.intel.com/resource/14013187193","14013187193")</f>
        <v>14013187193</v>
      </c>
      <c r="B240" s="1" t="s">
        <v>1284</v>
      </c>
      <c r="C240" s="7" t="s">
        <v>2194</v>
      </c>
      <c r="E240" s="1" t="s">
        <v>2195</v>
      </c>
      <c r="F240" s="1" t="s">
        <v>37</v>
      </c>
      <c r="H240" s="1" t="s">
        <v>335</v>
      </c>
      <c r="I240" s="1" t="s">
        <v>39</v>
      </c>
      <c r="J240" s="1" t="s">
        <v>40</v>
      </c>
      <c r="K240" s="1" t="s">
        <v>65</v>
      </c>
      <c r="L240" s="1" t="s">
        <v>42</v>
      </c>
      <c r="M240" s="1" t="s">
        <v>336</v>
      </c>
      <c r="N240" s="1">
        <v>8</v>
      </c>
      <c r="O240" s="1">
        <v>6</v>
      </c>
      <c r="P240" s="1" t="s">
        <v>1285</v>
      </c>
      <c r="Q240" s="1" t="s">
        <v>338</v>
      </c>
      <c r="R240" s="1" t="s">
        <v>1286</v>
      </c>
      <c r="S240" s="1" t="s">
        <v>1287</v>
      </c>
      <c r="T240" s="1" t="s">
        <v>1288</v>
      </c>
      <c r="U240" s="1" t="s">
        <v>1285</v>
      </c>
      <c r="V240" s="1" t="s">
        <v>72</v>
      </c>
      <c r="X240" s="1" t="s">
        <v>335</v>
      </c>
      <c r="Y240" s="1" t="s">
        <v>1289</v>
      </c>
      <c r="Z240" s="1" t="s">
        <v>51</v>
      </c>
      <c r="AA240" s="1" t="s">
        <v>74</v>
      </c>
      <c r="AB240" s="1" t="s">
        <v>155</v>
      </c>
      <c r="AC240" s="1" t="s">
        <v>125</v>
      </c>
      <c r="AE240" s="1" t="s">
        <v>54</v>
      </c>
      <c r="AF240" s="1" t="s">
        <v>55</v>
      </c>
      <c r="AH240" s="1" t="s">
        <v>78</v>
      </c>
      <c r="AI240" s="1" t="s">
        <v>79</v>
      </c>
      <c r="AL240" s="1" t="s">
        <v>58</v>
      </c>
      <c r="AM240" s="1" t="s">
        <v>80</v>
      </c>
      <c r="AN240" s="1" t="s">
        <v>1290</v>
      </c>
      <c r="AO240" s="1" t="s">
        <v>1291</v>
      </c>
    </row>
    <row r="241" spans="1:41" x14ac:dyDescent="0.3">
      <c r="A241" s="12" t="str">
        <f>HYPERLINK("https://hsdes.intel.com/resource/14013187827","14013187827")</f>
        <v>14013187827</v>
      </c>
      <c r="B241" s="1" t="s">
        <v>2034</v>
      </c>
      <c r="C241" s="7" t="s">
        <v>2194</v>
      </c>
      <c r="E241" s="1" t="s">
        <v>2195</v>
      </c>
      <c r="F241" s="1" t="s">
        <v>37</v>
      </c>
      <c r="H241" s="1" t="s">
        <v>1873</v>
      </c>
      <c r="I241" s="1" t="s">
        <v>39</v>
      </c>
      <c r="J241" s="1" t="s">
        <v>40</v>
      </c>
      <c r="K241" s="1" t="s">
        <v>65</v>
      </c>
      <c r="L241" s="1" t="s">
        <v>42</v>
      </c>
      <c r="M241" s="1" t="s">
        <v>246</v>
      </c>
      <c r="N241" s="1">
        <v>6</v>
      </c>
      <c r="O241" s="1">
        <v>4</v>
      </c>
      <c r="P241" s="1" t="s">
        <v>2035</v>
      </c>
      <c r="Q241" s="1" t="s">
        <v>1901</v>
      </c>
      <c r="R241" s="1" t="s">
        <v>2036</v>
      </c>
      <c r="S241" s="1" t="s">
        <v>2037</v>
      </c>
      <c r="T241" s="1" t="s">
        <v>2038</v>
      </c>
      <c r="U241" s="1" t="s">
        <v>2035</v>
      </c>
      <c r="V241" s="1" t="s">
        <v>48</v>
      </c>
      <c r="X241" s="1" t="s">
        <v>1873</v>
      </c>
      <c r="Y241" s="1" t="s">
        <v>2039</v>
      </c>
      <c r="Z241" s="1" t="s">
        <v>51</v>
      </c>
      <c r="AA241" s="1" t="s">
        <v>168</v>
      </c>
      <c r="AB241" s="1" t="s">
        <v>155</v>
      </c>
      <c r="AC241" s="1" t="s">
        <v>116</v>
      </c>
      <c r="AE241" s="1" t="s">
        <v>54</v>
      </c>
      <c r="AF241" s="1" t="s">
        <v>55</v>
      </c>
      <c r="AH241" s="1" t="s">
        <v>78</v>
      </c>
      <c r="AI241" s="1" t="s">
        <v>79</v>
      </c>
      <c r="AL241" s="1" t="s">
        <v>2040</v>
      </c>
      <c r="AM241" s="1" t="s">
        <v>2041</v>
      </c>
      <c r="AN241" s="1" t="s">
        <v>2042</v>
      </c>
      <c r="AO241" s="1" t="s">
        <v>2043</v>
      </c>
    </row>
    <row r="242" spans="1:41" x14ac:dyDescent="0.3">
      <c r="A242" s="1" t="str">
        <f>HYPERLINK("https://hsdes.intel.com/resource/14013187825","14013187825")</f>
        <v>14013187825</v>
      </c>
      <c r="B242" s="1" t="s">
        <v>2026</v>
      </c>
      <c r="C242" s="7" t="s">
        <v>2194</v>
      </c>
      <c r="E242" s="1" t="s">
        <v>2196</v>
      </c>
      <c r="F242" s="1" t="s">
        <v>37</v>
      </c>
      <c r="H242" s="1" t="s">
        <v>1873</v>
      </c>
      <c r="I242" s="1" t="s">
        <v>39</v>
      </c>
      <c r="J242" s="1" t="s">
        <v>40</v>
      </c>
      <c r="K242" s="1" t="s">
        <v>65</v>
      </c>
      <c r="L242" s="1" t="s">
        <v>42</v>
      </c>
      <c r="M242" s="1" t="s">
        <v>246</v>
      </c>
      <c r="N242" s="1">
        <v>20</v>
      </c>
      <c r="O242" s="1">
        <v>16</v>
      </c>
      <c r="P242" s="1" t="s">
        <v>2027</v>
      </c>
      <c r="Q242" s="1" t="s">
        <v>1901</v>
      </c>
      <c r="R242" s="1" t="s">
        <v>2028</v>
      </c>
      <c r="S242" s="1" t="s">
        <v>2029</v>
      </c>
      <c r="T242" s="1" t="s">
        <v>2030</v>
      </c>
      <c r="U242" s="1" t="s">
        <v>2027</v>
      </c>
      <c r="V242" s="1" t="s">
        <v>48</v>
      </c>
      <c r="X242" s="1" t="s">
        <v>1873</v>
      </c>
      <c r="Y242" s="1" t="s">
        <v>2031</v>
      </c>
      <c r="Z242" s="1" t="s">
        <v>51</v>
      </c>
      <c r="AA242" s="1" t="s">
        <v>168</v>
      </c>
      <c r="AB242" s="1" t="s">
        <v>155</v>
      </c>
      <c r="AC242" s="1" t="s">
        <v>116</v>
      </c>
      <c r="AE242" s="1" t="s">
        <v>54</v>
      </c>
      <c r="AF242" s="1" t="s">
        <v>55</v>
      </c>
      <c r="AH242" s="1" t="s">
        <v>56</v>
      </c>
      <c r="AI242" s="1" t="s">
        <v>79</v>
      </c>
      <c r="AL242" s="1" t="s">
        <v>58</v>
      </c>
      <c r="AM242" s="1" t="s">
        <v>80</v>
      </c>
      <c r="AN242" s="1" t="s">
        <v>2032</v>
      </c>
      <c r="AO242" s="1" t="s">
        <v>2033</v>
      </c>
    </row>
    <row r="243" spans="1:41" x14ac:dyDescent="0.3">
      <c r="A243" s="1" t="str">
        <f>HYPERLINK("https://hsdes.intel.com/resource/14013187867","14013187867")</f>
        <v>14013187867</v>
      </c>
      <c r="B243" s="1" t="s">
        <v>2075</v>
      </c>
      <c r="C243" s="7" t="s">
        <v>2194</v>
      </c>
      <c r="E243" s="1" t="s">
        <v>2196</v>
      </c>
      <c r="F243" s="1" t="s">
        <v>63</v>
      </c>
      <c r="H243" s="1" t="s">
        <v>335</v>
      </c>
      <c r="I243" s="1" t="s">
        <v>39</v>
      </c>
      <c r="J243" s="1" t="s">
        <v>40</v>
      </c>
      <c r="K243" s="1" t="s">
        <v>65</v>
      </c>
      <c r="L243" s="1" t="s">
        <v>42</v>
      </c>
      <c r="M243" s="1" t="s">
        <v>336</v>
      </c>
      <c r="N243" s="1">
        <v>15</v>
      </c>
      <c r="O243" s="1">
        <v>15</v>
      </c>
      <c r="P243" s="1" t="s">
        <v>2076</v>
      </c>
      <c r="Q243" s="1" t="s">
        <v>338</v>
      </c>
      <c r="R243" s="1" t="s">
        <v>2066</v>
      </c>
      <c r="S243" s="1" t="s">
        <v>2054</v>
      </c>
      <c r="T243" s="1" t="s">
        <v>2055</v>
      </c>
      <c r="U243" s="1" t="s">
        <v>2076</v>
      </c>
      <c r="V243" s="1" t="s">
        <v>72</v>
      </c>
      <c r="X243" s="1" t="s">
        <v>335</v>
      </c>
      <c r="Y243" s="1" t="s">
        <v>2077</v>
      </c>
      <c r="Z243" s="1" t="s">
        <v>51</v>
      </c>
      <c r="AA243" s="1" t="s">
        <v>74</v>
      </c>
      <c r="AB243" s="1" t="s">
        <v>228</v>
      </c>
      <c r="AC243" s="1" t="s">
        <v>308</v>
      </c>
      <c r="AE243" s="1" t="s">
        <v>54</v>
      </c>
      <c r="AF243" s="1" t="s">
        <v>77</v>
      </c>
      <c r="AH243" s="1" t="s">
        <v>56</v>
      </c>
      <c r="AI243" s="1" t="s">
        <v>79</v>
      </c>
      <c r="AL243" s="1" t="s">
        <v>58</v>
      </c>
      <c r="AM243" s="1" t="s">
        <v>80</v>
      </c>
      <c r="AN243" s="1" t="s">
        <v>2078</v>
      </c>
      <c r="AO243" s="1" t="s">
        <v>2079</v>
      </c>
    </row>
    <row r="244" spans="1:41" x14ac:dyDescent="0.3">
      <c r="A244" s="1" t="str">
        <f>HYPERLINK("https://hsdes.intel.com/resource/14013186293","14013186293")</f>
        <v>14013186293</v>
      </c>
      <c r="B244" s="1" t="s">
        <v>474</v>
      </c>
      <c r="C244" s="7" t="s">
        <v>2194</v>
      </c>
      <c r="E244" s="1" t="s">
        <v>2195</v>
      </c>
      <c r="F244" s="1" t="s">
        <v>63</v>
      </c>
      <c r="H244" s="1" t="s">
        <v>160</v>
      </c>
      <c r="I244" s="1" t="s">
        <v>39</v>
      </c>
      <c r="J244" s="1" t="s">
        <v>40</v>
      </c>
      <c r="K244" s="1" t="s">
        <v>65</v>
      </c>
      <c r="L244" s="1" t="s">
        <v>42</v>
      </c>
      <c r="M244" s="1" t="s">
        <v>475</v>
      </c>
      <c r="N244" s="1">
        <v>20</v>
      </c>
      <c r="O244" s="1">
        <v>15</v>
      </c>
      <c r="P244" s="1" t="s">
        <v>476</v>
      </c>
      <c r="Q244" s="1" t="s">
        <v>163</v>
      </c>
      <c r="R244" s="1" t="s">
        <v>477</v>
      </c>
      <c r="S244" s="1" t="s">
        <v>478</v>
      </c>
      <c r="T244" s="1" t="s">
        <v>479</v>
      </c>
      <c r="U244" s="1" t="s">
        <v>476</v>
      </c>
      <c r="V244" s="1" t="s">
        <v>72</v>
      </c>
      <c r="X244" s="1" t="s">
        <v>64</v>
      </c>
      <c r="Y244" s="1" t="s">
        <v>480</v>
      </c>
      <c r="Z244" s="1" t="s">
        <v>51</v>
      </c>
      <c r="AA244" s="1" t="s">
        <v>168</v>
      </c>
      <c r="AB244" s="1" t="s">
        <v>322</v>
      </c>
      <c r="AC244" s="1" t="s">
        <v>117</v>
      </c>
      <c r="AE244" s="1" t="s">
        <v>54</v>
      </c>
      <c r="AF244" s="1" t="s">
        <v>77</v>
      </c>
      <c r="AH244" s="1" t="s">
        <v>56</v>
      </c>
      <c r="AI244" s="1" t="s">
        <v>79</v>
      </c>
      <c r="AL244" s="1" t="s">
        <v>58</v>
      </c>
      <c r="AM244" s="1" t="s">
        <v>80</v>
      </c>
      <c r="AN244" s="1" t="s">
        <v>481</v>
      </c>
      <c r="AO244" s="1" t="s">
        <v>482</v>
      </c>
    </row>
    <row r="245" spans="1:41" x14ac:dyDescent="0.3">
      <c r="A245" s="1" t="str">
        <f>HYPERLINK("https://hsdes.intel.com/resource/14013186734","14013186734")</f>
        <v>14013186734</v>
      </c>
      <c r="B245" s="1" t="s">
        <v>926</v>
      </c>
      <c r="C245" s="7" t="s">
        <v>2194</v>
      </c>
      <c r="D245" s="9"/>
      <c r="E245" s="1" t="s">
        <v>2195</v>
      </c>
      <c r="F245" s="1" t="s">
        <v>37</v>
      </c>
      <c r="H245" s="1" t="s">
        <v>233</v>
      </c>
      <c r="I245" s="1" t="s">
        <v>39</v>
      </c>
      <c r="J245" s="1" t="s">
        <v>40</v>
      </c>
      <c r="K245" s="1" t="s">
        <v>65</v>
      </c>
      <c r="L245" s="1" t="s">
        <v>42</v>
      </c>
      <c r="M245" s="1" t="s">
        <v>336</v>
      </c>
      <c r="N245" s="1">
        <v>5</v>
      </c>
      <c r="O245" s="1">
        <v>4</v>
      </c>
      <c r="P245" s="1" t="s">
        <v>927</v>
      </c>
      <c r="Q245" s="1" t="s">
        <v>236</v>
      </c>
      <c r="R245" s="1" t="s">
        <v>928</v>
      </c>
      <c r="S245" s="1" t="s">
        <v>288</v>
      </c>
      <c r="T245" s="1" t="s">
        <v>929</v>
      </c>
      <c r="U245" s="1" t="s">
        <v>927</v>
      </c>
      <c r="V245" s="1" t="s">
        <v>48</v>
      </c>
      <c r="W245" s="1" t="s">
        <v>49</v>
      </c>
      <c r="X245" s="1" t="s">
        <v>240</v>
      </c>
      <c r="Y245" s="1" t="s">
        <v>930</v>
      </c>
      <c r="Z245" s="1" t="s">
        <v>51</v>
      </c>
      <c r="AA245" s="1" t="s">
        <v>168</v>
      </c>
      <c r="AB245" s="1" t="s">
        <v>228</v>
      </c>
      <c r="AC245" s="1" t="s">
        <v>229</v>
      </c>
      <c r="AE245" s="1" t="s">
        <v>54</v>
      </c>
      <c r="AF245" s="1" t="s">
        <v>242</v>
      </c>
      <c r="AH245" s="1" t="s">
        <v>78</v>
      </c>
      <c r="AI245" s="1" t="s">
        <v>79</v>
      </c>
      <c r="AL245" s="1" t="s">
        <v>58</v>
      </c>
      <c r="AM245" s="1" t="s">
        <v>80</v>
      </c>
      <c r="AN245" s="1" t="s">
        <v>931</v>
      </c>
      <c r="AO245" s="1" t="s">
        <v>932</v>
      </c>
    </row>
    <row r="246" spans="1:41" x14ac:dyDescent="0.3">
      <c r="A246" s="1" t="str">
        <f>HYPERLINK("https://hsdes.intel.com/resource/14013186281","14013186281")</f>
        <v>14013186281</v>
      </c>
      <c r="B246" s="1" t="s">
        <v>457</v>
      </c>
      <c r="C246" s="7" t="s">
        <v>2194</v>
      </c>
      <c r="E246" s="1" t="s">
        <v>2195</v>
      </c>
      <c r="F246" s="1" t="s">
        <v>63</v>
      </c>
      <c r="H246" s="1" t="s">
        <v>160</v>
      </c>
      <c r="I246" s="1" t="s">
        <v>39</v>
      </c>
      <c r="J246" s="1" t="s">
        <v>40</v>
      </c>
      <c r="K246" s="1" t="s">
        <v>65</v>
      </c>
      <c r="L246" s="1" t="s">
        <v>42</v>
      </c>
      <c r="M246" s="1" t="s">
        <v>161</v>
      </c>
      <c r="N246" s="1">
        <v>10</v>
      </c>
      <c r="O246" s="1">
        <v>5</v>
      </c>
      <c r="P246" s="1" t="s">
        <v>458</v>
      </c>
      <c r="Q246" s="1" t="s">
        <v>163</v>
      </c>
      <c r="R246" s="1" t="s">
        <v>459</v>
      </c>
      <c r="S246" s="1" t="s">
        <v>460</v>
      </c>
      <c r="T246" s="1" t="s">
        <v>461</v>
      </c>
      <c r="U246" s="1" t="s">
        <v>458</v>
      </c>
      <c r="V246" s="1" t="s">
        <v>72</v>
      </c>
      <c r="X246" s="1" t="s">
        <v>64</v>
      </c>
      <c r="Y246" s="1" t="s">
        <v>462</v>
      </c>
      <c r="Z246" s="1" t="s">
        <v>51</v>
      </c>
      <c r="AA246" s="1" t="s">
        <v>74</v>
      </c>
      <c r="AB246" s="1" t="s">
        <v>125</v>
      </c>
      <c r="AC246" s="1" t="s">
        <v>117</v>
      </c>
      <c r="AE246" s="1" t="s">
        <v>54</v>
      </c>
      <c r="AF246" s="1" t="s">
        <v>77</v>
      </c>
      <c r="AH246" s="1" t="s">
        <v>78</v>
      </c>
      <c r="AI246" s="1" t="s">
        <v>79</v>
      </c>
      <c r="AL246" s="1" t="s">
        <v>58</v>
      </c>
      <c r="AM246" s="1" t="s">
        <v>80</v>
      </c>
      <c r="AN246" s="1" t="s">
        <v>463</v>
      </c>
      <c r="AO246" s="1" t="s">
        <v>464</v>
      </c>
    </row>
    <row r="247" spans="1:41" x14ac:dyDescent="0.3">
      <c r="A247" s="1" t="str">
        <f>HYPERLINK("https://hsdes.intel.com/resource/14013186227","14013186227")</f>
        <v>14013186227</v>
      </c>
      <c r="B247" s="1" t="s">
        <v>385</v>
      </c>
      <c r="C247" s="7" t="s">
        <v>2194</v>
      </c>
      <c r="D247" s="1" t="s">
        <v>2189</v>
      </c>
      <c r="E247" s="1" t="s">
        <v>2200</v>
      </c>
      <c r="F247" s="1" t="s">
        <v>63</v>
      </c>
      <c r="H247" s="1" t="s">
        <v>335</v>
      </c>
      <c r="I247" s="1" t="s">
        <v>39</v>
      </c>
      <c r="J247" s="1" t="s">
        <v>40</v>
      </c>
      <c r="K247" s="1" t="s">
        <v>65</v>
      </c>
      <c r="L247" s="1" t="s">
        <v>42</v>
      </c>
      <c r="M247" s="1" t="s">
        <v>336</v>
      </c>
      <c r="N247" s="1">
        <v>15</v>
      </c>
      <c r="O247" s="1">
        <v>10</v>
      </c>
      <c r="P247" s="1" t="s">
        <v>386</v>
      </c>
      <c r="Q247" s="1" t="s">
        <v>338</v>
      </c>
      <c r="R247" s="1" t="s">
        <v>387</v>
      </c>
      <c r="S247" s="1" t="s">
        <v>388</v>
      </c>
      <c r="T247" s="1" t="s">
        <v>367</v>
      </c>
      <c r="U247" s="1" t="s">
        <v>386</v>
      </c>
      <c r="V247" s="1" t="s">
        <v>48</v>
      </c>
      <c r="X247" s="1" t="s">
        <v>335</v>
      </c>
      <c r="Y247" s="1" t="s">
        <v>389</v>
      </c>
      <c r="Z247" s="1" t="s">
        <v>51</v>
      </c>
      <c r="AA247" s="1" t="s">
        <v>168</v>
      </c>
      <c r="AB247" s="1" t="s">
        <v>228</v>
      </c>
      <c r="AC247" s="1" t="s">
        <v>308</v>
      </c>
      <c r="AE247" s="1" t="s">
        <v>54</v>
      </c>
      <c r="AF247" s="1" t="s">
        <v>77</v>
      </c>
      <c r="AH247" s="1" t="s">
        <v>78</v>
      </c>
      <c r="AI247" s="1" t="s">
        <v>79</v>
      </c>
      <c r="AL247" s="1" t="s">
        <v>58</v>
      </c>
      <c r="AM247" s="1" t="s">
        <v>80</v>
      </c>
      <c r="AN247" s="1" t="s">
        <v>390</v>
      </c>
      <c r="AO247" s="1" t="s">
        <v>391</v>
      </c>
    </row>
    <row r="248" spans="1:41" x14ac:dyDescent="0.3">
      <c r="A248" s="1" t="str">
        <f>HYPERLINK("https://hsdes.intel.com/resource/14013186229","14013186229")</f>
        <v>14013186229</v>
      </c>
      <c r="B248" s="1" t="s">
        <v>392</v>
      </c>
      <c r="C248" s="7" t="s">
        <v>2194</v>
      </c>
      <c r="D248" s="1" t="s">
        <v>2189</v>
      </c>
      <c r="E248" s="1" t="s">
        <v>2200</v>
      </c>
      <c r="F248" s="1" t="s">
        <v>63</v>
      </c>
      <c r="H248" s="1" t="s">
        <v>335</v>
      </c>
      <c r="I248" s="1" t="s">
        <v>39</v>
      </c>
      <c r="J248" s="1" t="s">
        <v>40</v>
      </c>
      <c r="K248" s="1" t="s">
        <v>65</v>
      </c>
      <c r="L248" s="1" t="s">
        <v>42</v>
      </c>
      <c r="M248" s="1" t="s">
        <v>336</v>
      </c>
      <c r="N248" s="1">
        <v>15</v>
      </c>
      <c r="O248" s="1">
        <v>10</v>
      </c>
      <c r="P248" s="1" t="s">
        <v>393</v>
      </c>
      <c r="Q248" s="1" t="s">
        <v>338</v>
      </c>
      <c r="R248" s="1" t="s">
        <v>387</v>
      </c>
      <c r="S248" s="1" t="s">
        <v>388</v>
      </c>
      <c r="T248" s="1" t="s">
        <v>367</v>
      </c>
      <c r="U248" s="1" t="s">
        <v>393</v>
      </c>
      <c r="V248" s="1" t="s">
        <v>48</v>
      </c>
      <c r="X248" s="1" t="s">
        <v>335</v>
      </c>
      <c r="Y248" s="1" t="s">
        <v>389</v>
      </c>
      <c r="Z248" s="1" t="s">
        <v>51</v>
      </c>
      <c r="AA248" s="1" t="s">
        <v>168</v>
      </c>
      <c r="AB248" s="1" t="s">
        <v>228</v>
      </c>
      <c r="AC248" s="1" t="s">
        <v>308</v>
      </c>
      <c r="AE248" s="1" t="s">
        <v>54</v>
      </c>
      <c r="AF248" s="1" t="s">
        <v>77</v>
      </c>
      <c r="AH248" s="1" t="s">
        <v>78</v>
      </c>
      <c r="AI248" s="1" t="s">
        <v>79</v>
      </c>
      <c r="AL248" s="1" t="s">
        <v>58</v>
      </c>
      <c r="AM248" s="1" t="s">
        <v>80</v>
      </c>
      <c r="AN248" s="1" t="s">
        <v>394</v>
      </c>
      <c r="AO248" s="1" t="s">
        <v>395</v>
      </c>
    </row>
    <row r="249" spans="1:41" x14ac:dyDescent="0.3">
      <c r="A249" s="1" t="str">
        <f>HYPERLINK("https://hsdes.intel.com/resource/14013186766","14013186766")</f>
        <v>14013186766</v>
      </c>
      <c r="B249" s="1" t="s">
        <v>948</v>
      </c>
      <c r="C249" s="7" t="s">
        <v>2194</v>
      </c>
      <c r="E249" s="1" t="s">
        <v>2196</v>
      </c>
      <c r="F249" s="1" t="s">
        <v>37</v>
      </c>
      <c r="H249" s="1" t="s">
        <v>312</v>
      </c>
      <c r="I249" s="1" t="s">
        <v>39</v>
      </c>
      <c r="J249" s="1" t="s">
        <v>40</v>
      </c>
      <c r="K249" s="1" t="s">
        <v>65</v>
      </c>
      <c r="L249" s="1" t="s">
        <v>42</v>
      </c>
      <c r="M249" s="1" t="s">
        <v>234</v>
      </c>
      <c r="N249" s="1">
        <v>15</v>
      </c>
      <c r="O249" s="1">
        <v>10</v>
      </c>
      <c r="P249" s="1" t="s">
        <v>949</v>
      </c>
      <c r="Q249" s="1" t="s">
        <v>442</v>
      </c>
      <c r="R249" s="1" t="s">
        <v>950</v>
      </c>
      <c r="S249" s="1" t="s">
        <v>951</v>
      </c>
      <c r="T249" s="1" t="s">
        <v>952</v>
      </c>
      <c r="U249" s="1" t="s">
        <v>949</v>
      </c>
      <c r="V249" s="1" t="s">
        <v>72</v>
      </c>
      <c r="X249" s="1" t="s">
        <v>320</v>
      </c>
      <c r="Y249" s="1" t="s">
        <v>953</v>
      </c>
      <c r="Z249" s="1" t="s">
        <v>51</v>
      </c>
      <c r="AA249" s="1" t="s">
        <v>330</v>
      </c>
      <c r="AB249" s="1" t="s">
        <v>954</v>
      </c>
      <c r="AC249" s="1" t="s">
        <v>331</v>
      </c>
      <c r="AE249" s="1" t="s">
        <v>54</v>
      </c>
      <c r="AF249" s="1" t="s">
        <v>55</v>
      </c>
      <c r="AH249" s="1" t="s">
        <v>78</v>
      </c>
      <c r="AI249" s="1" t="s">
        <v>79</v>
      </c>
      <c r="AL249" s="1" t="s">
        <v>58</v>
      </c>
      <c r="AM249" s="1" t="s">
        <v>80</v>
      </c>
      <c r="AN249" s="1" t="s">
        <v>955</v>
      </c>
      <c r="AO249" s="1" t="s">
        <v>956</v>
      </c>
    </row>
    <row r="250" spans="1:41" x14ac:dyDescent="0.3">
      <c r="A250" s="1" t="str">
        <f>HYPERLINK("https://hsdes.intel.com/resource/14013187796","14013187796")</f>
        <v>14013187796</v>
      </c>
      <c r="B250" s="1" t="s">
        <v>1987</v>
      </c>
      <c r="C250" s="7" t="s">
        <v>2194</v>
      </c>
      <c r="D250" s="9"/>
      <c r="E250" s="1" t="s">
        <v>2195</v>
      </c>
      <c r="F250" s="1" t="s">
        <v>37</v>
      </c>
      <c r="H250" s="1" t="s">
        <v>312</v>
      </c>
      <c r="I250" s="1" t="s">
        <v>39</v>
      </c>
      <c r="J250" s="1" t="s">
        <v>40</v>
      </c>
      <c r="K250" s="1" t="s">
        <v>65</v>
      </c>
      <c r="L250" s="1" t="s">
        <v>42</v>
      </c>
      <c r="M250" s="1" t="s">
        <v>246</v>
      </c>
      <c r="N250" s="1">
        <v>15</v>
      </c>
      <c r="O250" s="1">
        <v>10</v>
      </c>
      <c r="P250" s="1" t="s">
        <v>1988</v>
      </c>
      <c r="Q250" s="1" t="s">
        <v>316</v>
      </c>
      <c r="R250" s="1" t="s">
        <v>1989</v>
      </c>
      <c r="S250" s="1" t="s">
        <v>1990</v>
      </c>
      <c r="T250" s="1" t="s">
        <v>1991</v>
      </c>
      <c r="U250" s="1" t="s">
        <v>1988</v>
      </c>
      <c r="V250" s="1" t="s">
        <v>72</v>
      </c>
      <c r="X250" s="1" t="s">
        <v>320</v>
      </c>
      <c r="Y250" s="1" t="s">
        <v>1992</v>
      </c>
      <c r="Z250" s="1" t="s">
        <v>51</v>
      </c>
      <c r="AA250" s="1" t="s">
        <v>168</v>
      </c>
      <c r="AB250" s="1" t="s">
        <v>228</v>
      </c>
      <c r="AC250" s="1" t="s">
        <v>229</v>
      </c>
      <c r="AE250" s="1" t="s">
        <v>54</v>
      </c>
      <c r="AF250" s="1" t="s">
        <v>55</v>
      </c>
      <c r="AH250" s="1" t="s">
        <v>78</v>
      </c>
      <c r="AI250" s="1" t="s">
        <v>79</v>
      </c>
      <c r="AL250" s="1" t="s">
        <v>58</v>
      </c>
      <c r="AM250" s="1" t="s">
        <v>80</v>
      </c>
      <c r="AN250" s="1" t="s">
        <v>1993</v>
      </c>
      <c r="AO250" s="1" t="s">
        <v>1994</v>
      </c>
    </row>
    <row r="251" spans="1:41" x14ac:dyDescent="0.3">
      <c r="A251" s="1" t="str">
        <f>HYPERLINK("https://hsdes.intel.com/resource/14013186582","14013186582")</f>
        <v>14013186582</v>
      </c>
      <c r="B251" s="1" t="s">
        <v>802</v>
      </c>
      <c r="C251" s="7" t="s">
        <v>2194</v>
      </c>
      <c r="D251" s="9"/>
      <c r="E251" s="1" t="s">
        <v>2196</v>
      </c>
      <c r="F251" s="1" t="s">
        <v>37</v>
      </c>
      <c r="H251" s="1" t="s">
        <v>320</v>
      </c>
      <c r="I251" s="1" t="s">
        <v>39</v>
      </c>
      <c r="J251" s="1" t="s">
        <v>40</v>
      </c>
      <c r="K251" s="1" t="s">
        <v>65</v>
      </c>
      <c r="L251" s="1" t="s">
        <v>42</v>
      </c>
      <c r="M251" s="1" t="s">
        <v>336</v>
      </c>
      <c r="N251" s="1">
        <v>10</v>
      </c>
      <c r="O251" s="1">
        <v>8</v>
      </c>
      <c r="P251" s="1" t="s">
        <v>803</v>
      </c>
      <c r="Q251" s="1" t="s">
        <v>432</v>
      </c>
      <c r="R251" s="1" t="s">
        <v>804</v>
      </c>
      <c r="S251" s="1" t="s">
        <v>805</v>
      </c>
      <c r="T251" s="1" t="s">
        <v>806</v>
      </c>
      <c r="U251" s="1" t="s">
        <v>803</v>
      </c>
      <c r="V251" s="1" t="s">
        <v>72</v>
      </c>
      <c r="X251" s="1" t="s">
        <v>436</v>
      </c>
      <c r="Y251" s="1" t="s">
        <v>807</v>
      </c>
      <c r="Z251" s="1" t="s">
        <v>51</v>
      </c>
      <c r="AA251" s="1" t="s">
        <v>168</v>
      </c>
      <c r="AB251" s="1" t="s">
        <v>155</v>
      </c>
      <c r="AC251" s="1" t="s">
        <v>125</v>
      </c>
      <c r="AE251" s="1" t="s">
        <v>54</v>
      </c>
      <c r="AF251" s="1" t="s">
        <v>55</v>
      </c>
      <c r="AH251" s="1" t="s">
        <v>78</v>
      </c>
      <c r="AI251" s="1" t="s">
        <v>79</v>
      </c>
      <c r="AL251" s="1" t="s">
        <v>58</v>
      </c>
      <c r="AM251" s="1" t="s">
        <v>80</v>
      </c>
      <c r="AN251" s="1" t="s">
        <v>808</v>
      </c>
      <c r="AO251" s="1" t="s">
        <v>809</v>
      </c>
    </row>
    <row r="252" spans="1:41" x14ac:dyDescent="0.3">
      <c r="A252" s="1" t="str">
        <f>HYPERLINK("https://hsdes.intel.com/resource/14013186489","14013186489")</f>
        <v>14013186489</v>
      </c>
      <c r="B252" s="1" t="s">
        <v>712</v>
      </c>
      <c r="C252" s="4" t="s">
        <v>2199</v>
      </c>
      <c r="D252" s="1" t="s">
        <v>2193</v>
      </c>
      <c r="F252" s="1" t="s">
        <v>63</v>
      </c>
      <c r="H252" s="1" t="s">
        <v>320</v>
      </c>
      <c r="I252" s="1" t="s">
        <v>39</v>
      </c>
      <c r="J252" s="1" t="s">
        <v>40</v>
      </c>
      <c r="K252" s="1" t="s">
        <v>65</v>
      </c>
      <c r="L252" s="1" t="s">
        <v>42</v>
      </c>
      <c r="M252" s="1" t="s">
        <v>84</v>
      </c>
      <c r="N252" s="1">
        <v>6</v>
      </c>
      <c r="O252" s="1">
        <v>5</v>
      </c>
      <c r="P252" s="1" t="s">
        <v>713</v>
      </c>
      <c r="Q252" s="1" t="s">
        <v>432</v>
      </c>
      <c r="R252" s="1" t="s">
        <v>714</v>
      </c>
      <c r="S252" s="1" t="s">
        <v>715</v>
      </c>
      <c r="T252" s="1" t="s">
        <v>716</v>
      </c>
      <c r="U252" s="1" t="s">
        <v>713</v>
      </c>
      <c r="V252" s="1" t="s">
        <v>72</v>
      </c>
      <c r="X252" s="1" t="s">
        <v>436</v>
      </c>
      <c r="Y252" s="1" t="s">
        <v>717</v>
      </c>
      <c r="Z252" s="1" t="s">
        <v>51</v>
      </c>
      <c r="AA252" s="1" t="s">
        <v>168</v>
      </c>
      <c r="AB252" s="1" t="s">
        <v>563</v>
      </c>
      <c r="AC252" s="1" t="s">
        <v>261</v>
      </c>
      <c r="AE252" s="1" t="s">
        <v>54</v>
      </c>
      <c r="AF252" s="1" t="s">
        <v>77</v>
      </c>
      <c r="AH252" s="1" t="s">
        <v>78</v>
      </c>
      <c r="AI252" s="1" t="s">
        <v>79</v>
      </c>
      <c r="AL252" s="1" t="s">
        <v>58</v>
      </c>
      <c r="AM252" s="1" t="s">
        <v>80</v>
      </c>
      <c r="AN252" s="1" t="s">
        <v>718</v>
      </c>
      <c r="AO252" s="1" t="s">
        <v>719</v>
      </c>
    </row>
    <row r="253" spans="1:41" x14ac:dyDescent="0.3">
      <c r="A253" s="12" t="str">
        <f>HYPERLINK("https://hsdes.intel.com/resource/14013186496","14013186496")</f>
        <v>14013186496</v>
      </c>
      <c r="B253" s="1" t="s">
        <v>735</v>
      </c>
      <c r="C253" s="7" t="s">
        <v>2194</v>
      </c>
      <c r="E253" s="1" t="s">
        <v>2195</v>
      </c>
      <c r="F253" s="1" t="s">
        <v>63</v>
      </c>
      <c r="H253" s="1" t="s">
        <v>160</v>
      </c>
      <c r="I253" s="1" t="s">
        <v>39</v>
      </c>
      <c r="J253" s="1" t="s">
        <v>40</v>
      </c>
      <c r="K253" s="1" t="s">
        <v>65</v>
      </c>
      <c r="L253" s="1" t="s">
        <v>42</v>
      </c>
      <c r="M253" s="1" t="s">
        <v>161</v>
      </c>
      <c r="N253" s="1">
        <v>15</v>
      </c>
      <c r="O253" s="1">
        <v>8</v>
      </c>
      <c r="P253" s="1" t="s">
        <v>736</v>
      </c>
      <c r="Q253" s="1" t="s">
        <v>163</v>
      </c>
      <c r="R253" s="1" t="s">
        <v>737</v>
      </c>
      <c r="S253" s="1" t="s">
        <v>738</v>
      </c>
      <c r="T253" s="1" t="s">
        <v>739</v>
      </c>
      <c r="U253" s="1" t="s">
        <v>736</v>
      </c>
      <c r="V253" s="1" t="s">
        <v>72</v>
      </c>
      <c r="X253" s="1" t="s">
        <v>64</v>
      </c>
      <c r="Y253" s="1" t="s">
        <v>740</v>
      </c>
      <c r="Z253" s="1" t="s">
        <v>51</v>
      </c>
      <c r="AA253" s="1" t="s">
        <v>74</v>
      </c>
      <c r="AB253" s="1" t="s">
        <v>125</v>
      </c>
      <c r="AC253" s="1" t="s">
        <v>117</v>
      </c>
      <c r="AE253" s="1" t="s">
        <v>54</v>
      </c>
      <c r="AF253" s="1" t="s">
        <v>77</v>
      </c>
      <c r="AH253" s="1" t="s">
        <v>78</v>
      </c>
      <c r="AI253" s="1" t="s">
        <v>79</v>
      </c>
      <c r="AL253" s="1" t="s">
        <v>58</v>
      </c>
      <c r="AM253" s="1" t="s">
        <v>80</v>
      </c>
      <c r="AN253" s="1" t="s">
        <v>741</v>
      </c>
      <c r="AO253" s="1" t="s">
        <v>742</v>
      </c>
    </row>
    <row r="254" spans="1:41" x14ac:dyDescent="0.3">
      <c r="A254" s="1" t="str">
        <f>HYPERLINK("https://hsdes.intel.com/resource/14013187760","14013187760")</f>
        <v>14013187760</v>
      </c>
      <c r="B254" s="1" t="s">
        <v>1939</v>
      </c>
      <c r="C254" s="4" t="s">
        <v>2199</v>
      </c>
      <c r="D254" s="8" t="s">
        <v>2181</v>
      </c>
      <c r="E254" s="8"/>
      <c r="F254" s="1" t="s">
        <v>37</v>
      </c>
      <c r="H254" s="1" t="s">
        <v>320</v>
      </c>
      <c r="I254" s="1" t="s">
        <v>39</v>
      </c>
      <c r="J254" s="1" t="s">
        <v>40</v>
      </c>
      <c r="K254" s="1" t="s">
        <v>65</v>
      </c>
      <c r="L254" s="1" t="s">
        <v>42</v>
      </c>
      <c r="M254" s="1" t="s">
        <v>246</v>
      </c>
      <c r="N254" s="1">
        <v>20</v>
      </c>
      <c r="O254" s="1">
        <v>15</v>
      </c>
      <c r="P254" s="1" t="s">
        <v>1940</v>
      </c>
      <c r="Q254" s="1" t="s">
        <v>511</v>
      </c>
      <c r="R254" s="1" t="s">
        <v>1941</v>
      </c>
      <c r="S254" s="1" t="s">
        <v>1942</v>
      </c>
      <c r="T254" s="1" t="s">
        <v>1943</v>
      </c>
      <c r="U254" s="1" t="s">
        <v>1940</v>
      </c>
      <c r="V254" s="1" t="s">
        <v>72</v>
      </c>
      <c r="X254" s="1" t="s">
        <v>320</v>
      </c>
      <c r="Y254" s="1" t="s">
        <v>1944</v>
      </c>
      <c r="Z254" s="1" t="s">
        <v>51</v>
      </c>
      <c r="AA254" s="1" t="s">
        <v>168</v>
      </c>
      <c r="AB254" s="1" t="s">
        <v>155</v>
      </c>
      <c r="AC254" s="1" t="s">
        <v>117</v>
      </c>
      <c r="AE254" s="1" t="s">
        <v>54</v>
      </c>
      <c r="AF254" s="1" t="s">
        <v>55</v>
      </c>
      <c r="AH254" s="1" t="s">
        <v>56</v>
      </c>
      <c r="AI254" s="1" t="s">
        <v>79</v>
      </c>
      <c r="AL254" s="1" t="s">
        <v>58</v>
      </c>
      <c r="AM254" s="1" t="s">
        <v>80</v>
      </c>
      <c r="AN254" s="1" t="s">
        <v>1945</v>
      </c>
      <c r="AO254" s="1" t="s">
        <v>1946</v>
      </c>
    </row>
    <row r="255" spans="1:41" x14ac:dyDescent="0.3">
      <c r="A255" s="1" t="str">
        <f>HYPERLINK("https://hsdes.intel.com/resource/14013187762","14013187762")</f>
        <v>14013187762</v>
      </c>
      <c r="B255" s="1" t="s">
        <v>1947</v>
      </c>
      <c r="C255" s="4" t="s">
        <v>2199</v>
      </c>
      <c r="D255" s="8" t="s">
        <v>2181</v>
      </c>
      <c r="E255" s="8"/>
      <c r="F255" s="1" t="s">
        <v>37</v>
      </c>
      <c r="H255" s="1" t="s">
        <v>320</v>
      </c>
      <c r="I255" s="1" t="s">
        <v>39</v>
      </c>
      <c r="J255" s="1" t="s">
        <v>40</v>
      </c>
      <c r="K255" s="1" t="s">
        <v>65</v>
      </c>
      <c r="L255" s="1" t="s">
        <v>42</v>
      </c>
      <c r="M255" s="1" t="s">
        <v>246</v>
      </c>
      <c r="N255" s="1">
        <v>20</v>
      </c>
      <c r="O255" s="1">
        <v>15</v>
      </c>
      <c r="P255" s="1" t="s">
        <v>1948</v>
      </c>
      <c r="Q255" s="1" t="s">
        <v>511</v>
      </c>
      <c r="R255" s="1" t="s">
        <v>1941</v>
      </c>
      <c r="S255" s="1" t="s">
        <v>1942</v>
      </c>
      <c r="T255" s="1" t="s">
        <v>1949</v>
      </c>
      <c r="U255" s="1" t="s">
        <v>1948</v>
      </c>
      <c r="V255" s="1" t="s">
        <v>72</v>
      </c>
      <c r="X255" s="1" t="s">
        <v>320</v>
      </c>
      <c r="Y255" s="1" t="s">
        <v>1944</v>
      </c>
      <c r="Z255" s="1" t="s">
        <v>51</v>
      </c>
      <c r="AA255" s="1" t="s">
        <v>168</v>
      </c>
      <c r="AB255" s="1" t="s">
        <v>155</v>
      </c>
      <c r="AC255" s="1" t="s">
        <v>125</v>
      </c>
      <c r="AE255" s="1" t="s">
        <v>54</v>
      </c>
      <c r="AF255" s="1" t="s">
        <v>55</v>
      </c>
      <c r="AH255" s="1" t="s">
        <v>56</v>
      </c>
      <c r="AI255" s="1" t="s">
        <v>79</v>
      </c>
      <c r="AL255" s="1" t="s">
        <v>58</v>
      </c>
      <c r="AM255" s="1" t="s">
        <v>80</v>
      </c>
      <c r="AN255" s="1" t="s">
        <v>1950</v>
      </c>
      <c r="AO255" s="1" t="s">
        <v>1951</v>
      </c>
    </row>
    <row r="256" spans="1:41" x14ac:dyDescent="0.3">
      <c r="A256" s="12" t="str">
        <f>HYPERLINK("https://hsdes.intel.com/resource/14013187020","14013187020")</f>
        <v>14013187020</v>
      </c>
      <c r="B256" s="1" t="s">
        <v>1035</v>
      </c>
      <c r="C256" s="7" t="s">
        <v>2194</v>
      </c>
      <c r="E256" s="1" t="s">
        <v>2195</v>
      </c>
      <c r="F256" s="1" t="s">
        <v>37</v>
      </c>
      <c r="H256" s="1" t="s">
        <v>38</v>
      </c>
      <c r="I256" s="1" t="s">
        <v>313</v>
      </c>
      <c r="J256" s="1" t="s">
        <v>40</v>
      </c>
      <c r="K256" s="1" t="s">
        <v>65</v>
      </c>
      <c r="L256" s="1" t="s">
        <v>42</v>
      </c>
      <c r="M256" s="1" t="s">
        <v>1026</v>
      </c>
      <c r="N256" s="1">
        <v>10</v>
      </c>
      <c r="O256" s="1">
        <v>8</v>
      </c>
      <c r="P256" s="1" t="s">
        <v>1036</v>
      </c>
      <c r="Q256" s="1" t="s">
        <v>1028</v>
      </c>
      <c r="R256" s="1" t="s">
        <v>1037</v>
      </c>
      <c r="S256" s="1" t="s">
        <v>1030</v>
      </c>
      <c r="T256" s="1" t="s">
        <v>1038</v>
      </c>
      <c r="U256" s="1" t="s">
        <v>1036</v>
      </c>
      <c r="V256" s="1" t="s">
        <v>48</v>
      </c>
      <c r="X256" s="1" t="s">
        <v>38</v>
      </c>
      <c r="Y256" s="1" t="s">
        <v>1019</v>
      </c>
      <c r="Z256" s="1" t="s">
        <v>51</v>
      </c>
      <c r="AA256" s="1" t="s">
        <v>74</v>
      </c>
      <c r="AB256" s="1" t="s">
        <v>1020</v>
      </c>
      <c r="AC256" s="1" t="s">
        <v>1021</v>
      </c>
      <c r="AE256" s="1" t="s">
        <v>54</v>
      </c>
      <c r="AF256" s="1" t="s">
        <v>55</v>
      </c>
      <c r="AH256" s="1" t="s">
        <v>78</v>
      </c>
      <c r="AI256" s="1" t="s">
        <v>79</v>
      </c>
      <c r="AL256" s="1" t="s">
        <v>58</v>
      </c>
      <c r="AM256" s="1" t="s">
        <v>1032</v>
      </c>
      <c r="AN256" s="1" t="s">
        <v>1033</v>
      </c>
      <c r="AO256" s="1" t="s">
        <v>1039</v>
      </c>
    </row>
    <row r="257" spans="1:41" x14ac:dyDescent="0.3">
      <c r="A257" s="1" t="str">
        <f>HYPERLINK("https://hsdes.intel.com/resource/14013187024","14013187024")</f>
        <v>14013187024</v>
      </c>
      <c r="B257" s="1" t="s">
        <v>1048</v>
      </c>
      <c r="C257" s="4" t="s">
        <v>2199</v>
      </c>
      <c r="D257" s="8" t="s">
        <v>2185</v>
      </c>
      <c r="E257" s="8"/>
      <c r="F257" s="1" t="s">
        <v>37</v>
      </c>
      <c r="H257" s="1" t="s">
        <v>38</v>
      </c>
      <c r="I257" s="1" t="s">
        <v>313</v>
      </c>
      <c r="J257" s="1" t="s">
        <v>40</v>
      </c>
      <c r="K257" s="1" t="s">
        <v>65</v>
      </c>
      <c r="L257" s="1" t="s">
        <v>42</v>
      </c>
      <c r="M257" s="1" t="s">
        <v>1026</v>
      </c>
      <c r="N257" s="1">
        <v>10</v>
      </c>
      <c r="O257" s="1">
        <v>8</v>
      </c>
      <c r="P257" s="1" t="s">
        <v>1049</v>
      </c>
      <c r="Q257" s="1" t="s">
        <v>1028</v>
      </c>
      <c r="R257" s="1" t="s">
        <v>1050</v>
      </c>
      <c r="S257" s="1" t="s">
        <v>1030</v>
      </c>
      <c r="T257" s="1" t="s">
        <v>1051</v>
      </c>
      <c r="U257" s="1" t="s">
        <v>1049</v>
      </c>
      <c r="V257" s="1" t="s">
        <v>48</v>
      </c>
      <c r="X257" s="1" t="s">
        <v>38</v>
      </c>
      <c r="Y257" s="1" t="s">
        <v>1019</v>
      </c>
      <c r="Z257" s="1" t="s">
        <v>51</v>
      </c>
      <c r="AA257" s="1" t="s">
        <v>74</v>
      </c>
      <c r="AB257" s="1" t="s">
        <v>1020</v>
      </c>
      <c r="AC257" s="1" t="s">
        <v>1021</v>
      </c>
      <c r="AE257" s="1" t="s">
        <v>54</v>
      </c>
      <c r="AF257" s="1" t="s">
        <v>55</v>
      </c>
      <c r="AH257" s="1" t="s">
        <v>78</v>
      </c>
      <c r="AI257" s="1" t="s">
        <v>79</v>
      </c>
      <c r="AL257" s="1" t="s">
        <v>58</v>
      </c>
      <c r="AM257" s="1" t="s">
        <v>1032</v>
      </c>
      <c r="AN257" s="1" t="s">
        <v>1052</v>
      </c>
      <c r="AO257" s="1" t="s">
        <v>1053</v>
      </c>
    </row>
    <row r="258" spans="1:41" x14ac:dyDescent="0.3">
      <c r="A258" s="1" t="str">
        <f>HYPERLINK("https://hsdes.intel.com/resource/14013187018","14013187018")</f>
        <v>14013187018</v>
      </c>
      <c r="B258" s="1" t="s">
        <v>1025</v>
      </c>
      <c r="C258" s="7" t="s">
        <v>2194</v>
      </c>
      <c r="E258" s="1" t="s">
        <v>2195</v>
      </c>
      <c r="F258" s="1" t="s">
        <v>37</v>
      </c>
      <c r="H258" s="1" t="s">
        <v>38</v>
      </c>
      <c r="I258" s="1" t="s">
        <v>313</v>
      </c>
      <c r="J258" s="1" t="s">
        <v>40</v>
      </c>
      <c r="K258" s="1" t="s">
        <v>65</v>
      </c>
      <c r="L258" s="1" t="s">
        <v>42</v>
      </c>
      <c r="M258" s="1" t="s">
        <v>1026</v>
      </c>
      <c r="N258" s="1">
        <v>10</v>
      </c>
      <c r="O258" s="1">
        <v>8</v>
      </c>
      <c r="P258" s="1" t="s">
        <v>1027</v>
      </c>
      <c r="Q258" s="1" t="s">
        <v>1028</v>
      </c>
      <c r="R258" s="1" t="s">
        <v>1029</v>
      </c>
      <c r="S258" s="1" t="s">
        <v>1030</v>
      </c>
      <c r="T258" s="1" t="s">
        <v>1031</v>
      </c>
      <c r="U258" s="1" t="s">
        <v>1027</v>
      </c>
      <c r="V258" s="1" t="s">
        <v>48</v>
      </c>
      <c r="X258" s="1" t="s">
        <v>38</v>
      </c>
      <c r="Y258" s="1" t="s">
        <v>1019</v>
      </c>
      <c r="Z258" s="1" t="s">
        <v>51</v>
      </c>
      <c r="AA258" s="1" t="s">
        <v>74</v>
      </c>
      <c r="AB258" s="1" t="s">
        <v>1020</v>
      </c>
      <c r="AC258" s="1" t="s">
        <v>1021</v>
      </c>
      <c r="AE258" s="1" t="s">
        <v>54</v>
      </c>
      <c r="AF258" s="1" t="s">
        <v>55</v>
      </c>
      <c r="AH258" s="1" t="s">
        <v>78</v>
      </c>
      <c r="AI258" s="1" t="s">
        <v>79</v>
      </c>
      <c r="AL258" s="1" t="s">
        <v>58</v>
      </c>
      <c r="AM258" s="1" t="s">
        <v>1032</v>
      </c>
      <c r="AN258" s="1" t="s">
        <v>1033</v>
      </c>
      <c r="AO258" s="1" t="s">
        <v>1034</v>
      </c>
    </row>
    <row r="259" spans="1:41" x14ac:dyDescent="0.3">
      <c r="A259" s="1" t="str">
        <f>HYPERLINK("https://hsdes.intel.com/resource/14013186924","14013186924")</f>
        <v>14013186924</v>
      </c>
      <c r="B259" s="1" t="s">
        <v>1013</v>
      </c>
      <c r="C259" s="7" t="s">
        <v>2194</v>
      </c>
      <c r="D259" s="9"/>
      <c r="E259" s="11" t="s">
        <v>2195</v>
      </c>
      <c r="F259" s="1" t="s">
        <v>37</v>
      </c>
      <c r="H259" s="1" t="s">
        <v>38</v>
      </c>
      <c r="I259" s="1" t="s">
        <v>313</v>
      </c>
      <c r="J259" s="1" t="s">
        <v>40</v>
      </c>
      <c r="K259" s="1" t="s">
        <v>65</v>
      </c>
      <c r="L259" s="1" t="s">
        <v>42</v>
      </c>
      <c r="M259" s="1" t="s">
        <v>1014</v>
      </c>
      <c r="N259" s="1">
        <v>10</v>
      </c>
      <c r="O259" s="1">
        <v>8</v>
      </c>
      <c r="P259" s="1" t="s">
        <v>1015</v>
      </c>
      <c r="Q259" s="1" t="s">
        <v>485</v>
      </c>
      <c r="R259" s="1" t="s">
        <v>1016</v>
      </c>
      <c r="S259" s="1" t="s">
        <v>1017</v>
      </c>
      <c r="T259" s="1" t="s">
        <v>1018</v>
      </c>
      <c r="U259" s="1" t="s">
        <v>1015</v>
      </c>
      <c r="V259" s="1" t="s">
        <v>48</v>
      </c>
      <c r="X259" s="1" t="s">
        <v>38</v>
      </c>
      <c r="Y259" s="1" t="s">
        <v>1019</v>
      </c>
      <c r="Z259" s="1" t="s">
        <v>51</v>
      </c>
      <c r="AA259" s="1" t="s">
        <v>74</v>
      </c>
      <c r="AB259" s="1" t="s">
        <v>1020</v>
      </c>
      <c r="AC259" s="1" t="s">
        <v>1021</v>
      </c>
      <c r="AE259" s="1" t="s">
        <v>54</v>
      </c>
      <c r="AF259" s="1" t="s">
        <v>55</v>
      </c>
      <c r="AH259" s="1" t="s">
        <v>78</v>
      </c>
      <c r="AI259" s="1" t="s">
        <v>79</v>
      </c>
      <c r="AL259" s="1" t="s">
        <v>58</v>
      </c>
      <c r="AM259" s="1" t="s">
        <v>1022</v>
      </c>
      <c r="AN259" s="1" t="s">
        <v>1023</v>
      </c>
      <c r="AO259" s="1" t="s">
        <v>1024</v>
      </c>
    </row>
    <row r="260" spans="1:41" x14ac:dyDescent="0.3">
      <c r="A260" s="12" t="str">
        <f>HYPERLINK("https://hsdes.intel.com/resource/14013187460","14013187460")</f>
        <v>14013187460</v>
      </c>
      <c r="B260" s="1" t="s">
        <v>1670</v>
      </c>
      <c r="C260" s="7" t="s">
        <v>2194</v>
      </c>
      <c r="D260" s="9"/>
      <c r="E260" s="1" t="s">
        <v>2195</v>
      </c>
      <c r="F260" s="1" t="s">
        <v>37</v>
      </c>
      <c r="H260" s="1" t="s">
        <v>38</v>
      </c>
      <c r="I260" s="1" t="s">
        <v>39</v>
      </c>
      <c r="J260" s="1" t="s">
        <v>40</v>
      </c>
      <c r="K260" s="1" t="s">
        <v>65</v>
      </c>
      <c r="L260" s="1" t="s">
        <v>42</v>
      </c>
      <c r="M260" s="1" t="s">
        <v>223</v>
      </c>
      <c r="N260" s="1">
        <v>15</v>
      </c>
      <c r="O260" s="1">
        <v>12</v>
      </c>
      <c r="P260" s="1" t="s">
        <v>1671</v>
      </c>
      <c r="Q260" s="1" t="s">
        <v>45</v>
      </c>
      <c r="R260" s="1" t="s">
        <v>1672</v>
      </c>
      <c r="S260" s="1" t="s">
        <v>544</v>
      </c>
      <c r="T260" s="1" t="s">
        <v>1673</v>
      </c>
      <c r="U260" s="1" t="s">
        <v>1671</v>
      </c>
      <c r="V260" s="1" t="s">
        <v>48</v>
      </c>
      <c r="W260" s="1" t="s">
        <v>49</v>
      </c>
      <c r="X260" s="1" t="s">
        <v>38</v>
      </c>
      <c r="Y260" s="1" t="s">
        <v>1674</v>
      </c>
      <c r="Z260" s="1" t="s">
        <v>51</v>
      </c>
      <c r="AA260" s="1" t="s">
        <v>168</v>
      </c>
      <c r="AB260" s="1" t="s">
        <v>261</v>
      </c>
      <c r="AC260" s="1" t="s">
        <v>261</v>
      </c>
      <c r="AE260" s="1" t="s">
        <v>54</v>
      </c>
      <c r="AF260" s="1" t="s">
        <v>55</v>
      </c>
      <c r="AH260" s="1" t="s">
        <v>78</v>
      </c>
      <c r="AI260" s="1" t="s">
        <v>79</v>
      </c>
      <c r="AL260" s="1" t="s">
        <v>58</v>
      </c>
      <c r="AM260" s="1" t="s">
        <v>59</v>
      </c>
      <c r="AN260" s="1" t="s">
        <v>1675</v>
      </c>
      <c r="AO260" s="1" t="s">
        <v>1676</v>
      </c>
    </row>
    <row r="261" spans="1:41" x14ac:dyDescent="0.3">
      <c r="A261" s="1" t="str">
        <f>HYPERLINK("https://hsdes.intel.com/resource/14013187439","14013187439")</f>
        <v>14013187439</v>
      </c>
      <c r="B261" s="1" t="s">
        <v>1650</v>
      </c>
      <c r="C261" s="4" t="s">
        <v>2199</v>
      </c>
      <c r="D261" s="8" t="s">
        <v>2182</v>
      </c>
      <c r="E261" s="8"/>
      <c r="F261" s="1" t="s">
        <v>37</v>
      </c>
      <c r="H261" s="1" t="s">
        <v>38</v>
      </c>
      <c r="I261" s="1" t="s">
        <v>39</v>
      </c>
      <c r="J261" s="1" t="s">
        <v>40</v>
      </c>
      <c r="K261" s="1" t="s">
        <v>65</v>
      </c>
      <c r="L261" s="1" t="s">
        <v>42</v>
      </c>
      <c r="M261" s="1" t="s">
        <v>223</v>
      </c>
      <c r="N261" s="1">
        <v>15</v>
      </c>
      <c r="O261" s="1">
        <v>12</v>
      </c>
      <c r="P261" s="1" t="s">
        <v>1651</v>
      </c>
      <c r="Q261" s="1" t="s">
        <v>45</v>
      </c>
      <c r="R261" s="1" t="s">
        <v>1652</v>
      </c>
      <c r="S261" s="1" t="s">
        <v>544</v>
      </c>
      <c r="T261" s="1" t="s">
        <v>1653</v>
      </c>
      <c r="U261" s="1" t="s">
        <v>1651</v>
      </c>
      <c r="V261" s="1" t="s">
        <v>48</v>
      </c>
      <c r="W261" s="1" t="s">
        <v>49</v>
      </c>
      <c r="X261" s="1" t="s">
        <v>38</v>
      </c>
      <c r="Y261" s="1" t="s">
        <v>1654</v>
      </c>
      <c r="Z261" s="1" t="s">
        <v>51</v>
      </c>
      <c r="AA261" s="1" t="s">
        <v>168</v>
      </c>
      <c r="AB261" s="1" t="s">
        <v>547</v>
      </c>
      <c r="AC261" s="1" t="s">
        <v>547</v>
      </c>
      <c r="AE261" s="1" t="s">
        <v>54</v>
      </c>
      <c r="AF261" s="1" t="s">
        <v>55</v>
      </c>
      <c r="AH261" s="1" t="s">
        <v>78</v>
      </c>
      <c r="AI261" s="1" t="s">
        <v>79</v>
      </c>
      <c r="AL261" s="1" t="s">
        <v>58</v>
      </c>
      <c r="AM261" s="1" t="s">
        <v>59</v>
      </c>
      <c r="AN261" s="1" t="s">
        <v>1655</v>
      </c>
      <c r="AO261" s="1" t="s">
        <v>1656</v>
      </c>
    </row>
    <row r="262" spans="1:41" x14ac:dyDescent="0.3">
      <c r="A262" s="12" t="str">
        <f>HYPERLINK("https://hsdes.intel.com/resource/14013187246","14013187246")</f>
        <v>14013187246</v>
      </c>
      <c r="B262" s="1" t="s">
        <v>1408</v>
      </c>
      <c r="C262" s="7" t="s">
        <v>2194</v>
      </c>
      <c r="D262" s="9"/>
      <c r="F262" s="1" t="s">
        <v>37</v>
      </c>
      <c r="H262" s="1" t="s">
        <v>38</v>
      </c>
      <c r="I262" s="1" t="s">
        <v>39</v>
      </c>
      <c r="J262" s="1" t="s">
        <v>40</v>
      </c>
      <c r="K262" s="1" t="s">
        <v>65</v>
      </c>
      <c r="L262" s="1" t="s">
        <v>42</v>
      </c>
      <c r="M262" s="1" t="s">
        <v>223</v>
      </c>
      <c r="N262" s="1">
        <v>15</v>
      </c>
      <c r="O262" s="1">
        <v>12</v>
      </c>
      <c r="P262" s="1" t="s">
        <v>1409</v>
      </c>
      <c r="Q262" s="1" t="s">
        <v>45</v>
      </c>
      <c r="R262" s="1" t="s">
        <v>1398</v>
      </c>
      <c r="S262" s="1" t="s">
        <v>544</v>
      </c>
      <c r="T262" s="1" t="s">
        <v>1399</v>
      </c>
      <c r="U262" s="1" t="s">
        <v>1409</v>
      </c>
      <c r="V262" s="1" t="s">
        <v>48</v>
      </c>
      <c r="W262" s="1" t="s">
        <v>49</v>
      </c>
      <c r="X262" s="1" t="s">
        <v>38</v>
      </c>
      <c r="Y262" s="1" t="s">
        <v>1410</v>
      </c>
      <c r="Z262" s="1" t="s">
        <v>51</v>
      </c>
      <c r="AA262" s="1" t="s">
        <v>168</v>
      </c>
      <c r="AB262" s="1" t="s">
        <v>547</v>
      </c>
      <c r="AC262" s="1" t="s">
        <v>547</v>
      </c>
      <c r="AE262" s="1" t="s">
        <v>54</v>
      </c>
      <c r="AF262" s="1" t="s">
        <v>55</v>
      </c>
      <c r="AH262" s="1" t="s">
        <v>78</v>
      </c>
      <c r="AI262" s="1" t="s">
        <v>79</v>
      </c>
      <c r="AL262" s="1" t="s">
        <v>58</v>
      </c>
      <c r="AM262" s="1" t="s">
        <v>59</v>
      </c>
      <c r="AN262" s="1" t="s">
        <v>1394</v>
      </c>
      <c r="AO262" s="1" t="s">
        <v>1411</v>
      </c>
    </row>
    <row r="263" spans="1:41" x14ac:dyDescent="0.3">
      <c r="A263" s="12" t="str">
        <f>HYPERLINK("https://hsdes.intel.com/resource/14013186429","14013186429")</f>
        <v>14013186429</v>
      </c>
      <c r="B263" s="1" t="s">
        <v>595</v>
      </c>
      <c r="C263" s="7" t="s">
        <v>2194</v>
      </c>
      <c r="D263" s="14"/>
      <c r="F263" s="1" t="s">
        <v>37</v>
      </c>
      <c r="H263" s="1" t="s">
        <v>38</v>
      </c>
      <c r="I263" s="1" t="s">
        <v>39</v>
      </c>
      <c r="J263" s="1" t="s">
        <v>40</v>
      </c>
      <c r="K263" s="1" t="s">
        <v>65</v>
      </c>
      <c r="L263" s="1" t="s">
        <v>42</v>
      </c>
      <c r="M263" s="1" t="s">
        <v>223</v>
      </c>
      <c r="N263" s="1">
        <v>10</v>
      </c>
      <c r="O263" s="1">
        <v>8</v>
      </c>
      <c r="P263" s="1" t="s">
        <v>596</v>
      </c>
      <c r="Q263" s="1" t="s">
        <v>45</v>
      </c>
      <c r="R263" s="1" t="s">
        <v>568</v>
      </c>
      <c r="S263" s="1" t="s">
        <v>544</v>
      </c>
      <c r="T263" s="1" t="s">
        <v>569</v>
      </c>
      <c r="U263" s="1" t="s">
        <v>596</v>
      </c>
      <c r="V263" s="1" t="s">
        <v>48</v>
      </c>
      <c r="W263" s="1" t="s">
        <v>49</v>
      </c>
      <c r="X263" s="1" t="s">
        <v>38</v>
      </c>
      <c r="Y263" s="1" t="s">
        <v>597</v>
      </c>
      <c r="Z263" s="1" t="s">
        <v>51</v>
      </c>
      <c r="AA263" s="1" t="s">
        <v>168</v>
      </c>
      <c r="AB263" s="1" t="s">
        <v>563</v>
      </c>
      <c r="AC263" s="1" t="s">
        <v>563</v>
      </c>
      <c r="AE263" s="1" t="s">
        <v>54</v>
      </c>
      <c r="AF263" s="1" t="s">
        <v>55</v>
      </c>
      <c r="AH263" s="1" t="s">
        <v>78</v>
      </c>
      <c r="AI263" s="1" t="s">
        <v>79</v>
      </c>
      <c r="AL263" s="1" t="s">
        <v>58</v>
      </c>
      <c r="AM263" s="1" t="s">
        <v>59</v>
      </c>
      <c r="AN263" s="1" t="s">
        <v>598</v>
      </c>
      <c r="AO263" s="1" t="s">
        <v>599</v>
      </c>
    </row>
    <row r="264" spans="1:41" x14ac:dyDescent="0.3">
      <c r="A264" s="12" t="str">
        <f>HYPERLINK("https://hsdes.intel.com/resource/14013187274","14013187274")</f>
        <v>14013187274</v>
      </c>
      <c r="B264" s="1" t="s">
        <v>1449</v>
      </c>
      <c r="C264" s="7" t="s">
        <v>2194</v>
      </c>
      <c r="E264" s="1" t="s">
        <v>2195</v>
      </c>
      <c r="F264" s="1" t="s">
        <v>37</v>
      </c>
      <c r="H264" s="1" t="s">
        <v>38</v>
      </c>
      <c r="I264" s="1" t="s">
        <v>39</v>
      </c>
      <c r="J264" s="1" t="s">
        <v>40</v>
      </c>
      <c r="K264" s="1" t="s">
        <v>65</v>
      </c>
      <c r="L264" s="1" t="s">
        <v>42</v>
      </c>
      <c r="M264" s="1" t="s">
        <v>223</v>
      </c>
      <c r="N264" s="1">
        <v>15</v>
      </c>
      <c r="O264" s="1">
        <v>12</v>
      </c>
      <c r="P264" s="1" t="s">
        <v>1450</v>
      </c>
      <c r="Q264" s="1" t="s">
        <v>45</v>
      </c>
      <c r="R264" s="1" t="s">
        <v>1439</v>
      </c>
      <c r="S264" s="1" t="s">
        <v>544</v>
      </c>
      <c r="T264" s="1" t="s">
        <v>1440</v>
      </c>
      <c r="U264" s="1" t="s">
        <v>1450</v>
      </c>
      <c r="V264" s="1" t="s">
        <v>48</v>
      </c>
      <c r="W264" s="1" t="s">
        <v>49</v>
      </c>
      <c r="X264" s="1" t="s">
        <v>38</v>
      </c>
      <c r="Y264" s="1" t="s">
        <v>1451</v>
      </c>
      <c r="Z264" s="1" t="s">
        <v>51</v>
      </c>
      <c r="AA264" s="1" t="s">
        <v>168</v>
      </c>
      <c r="AB264" s="1" t="s">
        <v>547</v>
      </c>
      <c r="AC264" s="1" t="s">
        <v>547</v>
      </c>
      <c r="AE264" s="1" t="s">
        <v>54</v>
      </c>
      <c r="AF264" s="1" t="s">
        <v>55</v>
      </c>
      <c r="AH264" s="1" t="s">
        <v>78</v>
      </c>
      <c r="AI264" s="1" t="s">
        <v>79</v>
      </c>
      <c r="AL264" s="1" t="s">
        <v>58</v>
      </c>
      <c r="AM264" s="1" t="s">
        <v>59</v>
      </c>
      <c r="AN264" s="1" t="s">
        <v>1452</v>
      </c>
      <c r="AO264" s="1" t="s">
        <v>1453</v>
      </c>
    </row>
    <row r="265" spans="1:41" x14ac:dyDescent="0.3">
      <c r="A265" s="1" t="str">
        <f>HYPERLINK("https://hsdes.intel.com/resource/14013187262","14013187262")</f>
        <v>14013187262</v>
      </c>
      <c r="B265" s="1" t="s">
        <v>1431</v>
      </c>
      <c r="C265" s="7" t="s">
        <v>2194</v>
      </c>
      <c r="D265" s="9"/>
      <c r="E265" s="1" t="s">
        <v>2195</v>
      </c>
      <c r="F265" s="1" t="s">
        <v>37</v>
      </c>
      <c r="H265" s="1" t="s">
        <v>38</v>
      </c>
      <c r="I265" s="1" t="s">
        <v>39</v>
      </c>
      <c r="J265" s="1" t="s">
        <v>40</v>
      </c>
      <c r="K265" s="1" t="s">
        <v>65</v>
      </c>
      <c r="L265" s="1" t="s">
        <v>42</v>
      </c>
      <c r="M265" s="1" t="s">
        <v>223</v>
      </c>
      <c r="N265" s="1">
        <v>15</v>
      </c>
      <c r="O265" s="1">
        <v>12</v>
      </c>
      <c r="P265" s="1" t="s">
        <v>1432</v>
      </c>
      <c r="Q265" s="1" t="s">
        <v>45</v>
      </c>
      <c r="R265" s="1" t="s">
        <v>1433</v>
      </c>
      <c r="S265" s="1" t="s">
        <v>544</v>
      </c>
      <c r="T265" s="1" t="s">
        <v>1421</v>
      </c>
      <c r="U265" s="1" t="s">
        <v>1432</v>
      </c>
      <c r="V265" s="1" t="s">
        <v>48</v>
      </c>
      <c r="W265" s="1" t="s">
        <v>49</v>
      </c>
      <c r="X265" s="1" t="s">
        <v>38</v>
      </c>
      <c r="Y265" s="1" t="s">
        <v>1434</v>
      </c>
      <c r="Z265" s="1" t="s">
        <v>51</v>
      </c>
      <c r="AA265" s="1" t="s">
        <v>168</v>
      </c>
      <c r="AB265" s="1" t="s">
        <v>547</v>
      </c>
      <c r="AC265" s="1" t="s">
        <v>547</v>
      </c>
      <c r="AE265" s="1" t="s">
        <v>54</v>
      </c>
      <c r="AF265" s="1" t="s">
        <v>55</v>
      </c>
      <c r="AH265" s="1" t="s">
        <v>78</v>
      </c>
      <c r="AI265" s="1" t="s">
        <v>79</v>
      </c>
      <c r="AL265" s="1" t="s">
        <v>58</v>
      </c>
      <c r="AM265" s="1" t="s">
        <v>59</v>
      </c>
      <c r="AN265" s="1" t="s">
        <v>1435</v>
      </c>
      <c r="AO265" s="1" t="s">
        <v>1436</v>
      </c>
    </row>
    <row r="266" spans="1:41" x14ac:dyDescent="0.3">
      <c r="A266" s="12" t="str">
        <f>HYPERLINK("https://hsdes.intel.com/resource/14013186465","14013186465")</f>
        <v>14013186465</v>
      </c>
      <c r="B266" s="1" t="s">
        <v>623</v>
      </c>
      <c r="C266" s="7" t="s">
        <v>2194</v>
      </c>
      <c r="E266" s="1" t="s">
        <v>2195</v>
      </c>
      <c r="F266" s="1" t="s">
        <v>63</v>
      </c>
      <c r="H266" s="1" t="s">
        <v>38</v>
      </c>
      <c r="I266" s="1" t="s">
        <v>39</v>
      </c>
      <c r="J266" s="1" t="s">
        <v>40</v>
      </c>
      <c r="K266" s="1" t="s">
        <v>65</v>
      </c>
      <c r="L266" s="1" t="s">
        <v>42</v>
      </c>
      <c r="M266" s="1" t="s">
        <v>223</v>
      </c>
      <c r="N266" s="1">
        <v>5</v>
      </c>
      <c r="O266" s="1">
        <v>4</v>
      </c>
      <c r="P266" s="1" t="s">
        <v>624</v>
      </c>
      <c r="Q266" s="1" t="s">
        <v>45</v>
      </c>
      <c r="R266" s="1" t="s">
        <v>625</v>
      </c>
      <c r="S266" s="1" t="s">
        <v>47</v>
      </c>
      <c r="T266" s="1" t="s">
        <v>626</v>
      </c>
      <c r="U266" s="1" t="s">
        <v>624</v>
      </c>
      <c r="V266" s="1" t="s">
        <v>48</v>
      </c>
      <c r="W266" s="1" t="s">
        <v>49</v>
      </c>
      <c r="X266" s="1" t="s">
        <v>38</v>
      </c>
      <c r="Y266" s="1" t="s">
        <v>627</v>
      </c>
      <c r="Z266" s="1" t="s">
        <v>51</v>
      </c>
      <c r="AA266" s="1" t="s">
        <v>74</v>
      </c>
      <c r="AB266" s="1" t="s">
        <v>563</v>
      </c>
      <c r="AC266" s="1" t="s">
        <v>261</v>
      </c>
      <c r="AE266" s="1" t="s">
        <v>54</v>
      </c>
      <c r="AF266" s="1" t="s">
        <v>77</v>
      </c>
      <c r="AH266" s="1" t="s">
        <v>78</v>
      </c>
      <c r="AI266" s="1" t="s">
        <v>79</v>
      </c>
      <c r="AL266" s="1" t="s">
        <v>58</v>
      </c>
      <c r="AM266" s="1" t="s">
        <v>59</v>
      </c>
      <c r="AN266" s="1" t="s">
        <v>628</v>
      </c>
      <c r="AO266" s="1" t="s">
        <v>629</v>
      </c>
    </row>
    <row r="267" spans="1:41" x14ac:dyDescent="0.3">
      <c r="A267" s="12" t="str">
        <f>HYPERLINK("https://hsdes.intel.com/resource/14013187780","14013187780")</f>
        <v>14013187780</v>
      </c>
      <c r="B267" s="1" t="s">
        <v>1973</v>
      </c>
      <c r="C267" s="7" t="s">
        <v>2194</v>
      </c>
      <c r="E267" s="1" t="s">
        <v>2200</v>
      </c>
      <c r="F267" s="1" t="s">
        <v>37</v>
      </c>
      <c r="H267" s="1" t="s">
        <v>38</v>
      </c>
      <c r="I267" s="1" t="s">
        <v>39</v>
      </c>
      <c r="J267" s="1" t="s">
        <v>40</v>
      </c>
      <c r="K267" s="1" t="s">
        <v>65</v>
      </c>
      <c r="L267" s="1" t="s">
        <v>42</v>
      </c>
      <c r="M267" s="1" t="s">
        <v>223</v>
      </c>
      <c r="N267" s="1">
        <v>5</v>
      </c>
      <c r="O267" s="1">
        <v>4</v>
      </c>
      <c r="P267" s="1" t="s">
        <v>1974</v>
      </c>
      <c r="Q267" s="1" t="s">
        <v>45</v>
      </c>
      <c r="S267" s="1" t="s">
        <v>47</v>
      </c>
      <c r="T267" s="1" t="s">
        <v>1975</v>
      </c>
      <c r="U267" s="1" t="s">
        <v>1974</v>
      </c>
      <c r="V267" s="1" t="s">
        <v>48</v>
      </c>
      <c r="W267" s="1" t="s">
        <v>49</v>
      </c>
      <c r="X267" s="1" t="s">
        <v>38</v>
      </c>
      <c r="Y267" s="1" t="s">
        <v>1976</v>
      </c>
      <c r="Z267" s="1" t="s">
        <v>51</v>
      </c>
      <c r="AA267" s="1" t="s">
        <v>74</v>
      </c>
      <c r="AB267" s="1" t="s">
        <v>547</v>
      </c>
      <c r="AC267" s="1" t="s">
        <v>547</v>
      </c>
      <c r="AE267" s="1" t="s">
        <v>54</v>
      </c>
      <c r="AF267" s="1" t="s">
        <v>55</v>
      </c>
      <c r="AH267" s="1" t="s">
        <v>78</v>
      </c>
      <c r="AI267" s="1" t="s">
        <v>79</v>
      </c>
      <c r="AL267" s="1" t="s">
        <v>58</v>
      </c>
      <c r="AM267" s="1" t="s">
        <v>59</v>
      </c>
      <c r="AN267" s="1" t="s">
        <v>1977</v>
      </c>
      <c r="AO267" s="1" t="s">
        <v>1978</v>
      </c>
    </row>
    <row r="268" spans="1:41" x14ac:dyDescent="0.3">
      <c r="A268" s="12" t="str">
        <f>HYPERLINK("https://hsdes.intel.com/resource/14013187272","14013187272")</f>
        <v>14013187272</v>
      </c>
      <c r="B268" s="1" t="s">
        <v>1443</v>
      </c>
      <c r="C268" s="7" t="s">
        <v>2194</v>
      </c>
      <c r="E268" s="1" t="s">
        <v>2195</v>
      </c>
      <c r="F268" s="1" t="s">
        <v>37</v>
      </c>
      <c r="H268" s="1" t="s">
        <v>38</v>
      </c>
      <c r="I268" s="1" t="s">
        <v>39</v>
      </c>
      <c r="J268" s="1" t="s">
        <v>40</v>
      </c>
      <c r="K268" s="1" t="s">
        <v>65</v>
      </c>
      <c r="L268" s="1" t="s">
        <v>42</v>
      </c>
      <c r="M268" s="1" t="s">
        <v>223</v>
      </c>
      <c r="N268" s="1">
        <v>5</v>
      </c>
      <c r="O268" s="1">
        <v>4</v>
      </c>
      <c r="P268" s="1" t="s">
        <v>1444</v>
      </c>
      <c r="Q268" s="1" t="s">
        <v>45</v>
      </c>
      <c r="R268" s="1" t="s">
        <v>1445</v>
      </c>
      <c r="S268" s="1" t="s">
        <v>47</v>
      </c>
      <c r="T268" s="1" t="s">
        <v>1446</v>
      </c>
      <c r="U268" s="1" t="s">
        <v>1444</v>
      </c>
      <c r="V268" s="1" t="s">
        <v>48</v>
      </c>
      <c r="W268" s="1" t="s">
        <v>49</v>
      </c>
      <c r="X268" s="1" t="s">
        <v>38</v>
      </c>
      <c r="Y268" s="1" t="s">
        <v>1447</v>
      </c>
      <c r="Z268" s="1" t="s">
        <v>51</v>
      </c>
      <c r="AA268" s="1" t="s">
        <v>168</v>
      </c>
      <c r="AB268" s="1" t="s">
        <v>547</v>
      </c>
      <c r="AC268" s="1" t="s">
        <v>547</v>
      </c>
      <c r="AE268" s="1" t="s">
        <v>54</v>
      </c>
      <c r="AF268" s="1" t="s">
        <v>55</v>
      </c>
      <c r="AH268" s="1" t="s">
        <v>78</v>
      </c>
      <c r="AI268" s="1" t="s">
        <v>79</v>
      </c>
      <c r="AL268" s="1" t="s">
        <v>58</v>
      </c>
      <c r="AM268" s="1" t="s">
        <v>59</v>
      </c>
      <c r="AN268" s="1" t="s">
        <v>980</v>
      </c>
      <c r="AO268" s="1" t="s">
        <v>1448</v>
      </c>
    </row>
    <row r="269" spans="1:41" x14ac:dyDescent="0.3">
      <c r="A269" s="1" t="str">
        <f>HYPERLINK("https://hsdes.intel.com/resource/14013187831","14013187831")</f>
        <v>14013187831</v>
      </c>
      <c r="B269" s="1" t="s">
        <v>2044</v>
      </c>
      <c r="C269" s="7" t="s">
        <v>2194</v>
      </c>
      <c r="D269" s="8"/>
      <c r="E269" s="8" t="s">
        <v>2200</v>
      </c>
      <c r="F269" s="1" t="s">
        <v>63</v>
      </c>
      <c r="H269" s="1" t="s">
        <v>233</v>
      </c>
      <c r="I269" s="1" t="s">
        <v>39</v>
      </c>
      <c r="J269" s="1" t="s">
        <v>40</v>
      </c>
      <c r="K269" s="1" t="s">
        <v>65</v>
      </c>
      <c r="L269" s="1" t="s">
        <v>42</v>
      </c>
      <c r="M269" s="1" t="s">
        <v>336</v>
      </c>
      <c r="N269" s="1">
        <v>15</v>
      </c>
      <c r="O269" s="1">
        <v>10</v>
      </c>
      <c r="P269" s="1" t="s">
        <v>2045</v>
      </c>
      <c r="Q269" s="1" t="s">
        <v>236</v>
      </c>
      <c r="R269" s="1" t="s">
        <v>2046</v>
      </c>
      <c r="S269" s="1" t="s">
        <v>288</v>
      </c>
      <c r="T269" s="1" t="s">
        <v>2047</v>
      </c>
      <c r="U269" s="1" t="s">
        <v>2045</v>
      </c>
      <c r="V269" s="1" t="s">
        <v>48</v>
      </c>
      <c r="W269" s="1" t="s">
        <v>49</v>
      </c>
      <c r="X269" s="1" t="s">
        <v>240</v>
      </c>
      <c r="Y269" s="1" t="s">
        <v>2048</v>
      </c>
      <c r="Z269" s="1" t="s">
        <v>51</v>
      </c>
      <c r="AA269" s="1" t="s">
        <v>168</v>
      </c>
      <c r="AB269" s="1" t="s">
        <v>155</v>
      </c>
      <c r="AC269" s="1" t="s">
        <v>117</v>
      </c>
      <c r="AE269" s="1" t="s">
        <v>54</v>
      </c>
      <c r="AF269" s="1" t="s">
        <v>77</v>
      </c>
      <c r="AH269" s="1" t="s">
        <v>78</v>
      </c>
      <c r="AI269" s="1" t="s">
        <v>79</v>
      </c>
      <c r="AL269" s="1" t="s">
        <v>58</v>
      </c>
      <c r="AM269" s="1" t="s">
        <v>80</v>
      </c>
      <c r="AN269" s="1" t="s">
        <v>2049</v>
      </c>
      <c r="AO269" s="1" t="s">
        <v>2050</v>
      </c>
    </row>
    <row r="270" spans="1:41" x14ac:dyDescent="0.3">
      <c r="A270" s="1" t="str">
        <f>HYPERLINK("https://hsdes.intel.com/resource/14013187459","14013187459")</f>
        <v>14013187459</v>
      </c>
      <c r="B270" s="1" t="s">
        <v>1664</v>
      </c>
      <c r="C270" s="7" t="s">
        <v>2194</v>
      </c>
      <c r="E270" s="1" t="s">
        <v>2195</v>
      </c>
      <c r="F270" s="1" t="s">
        <v>37</v>
      </c>
      <c r="H270" s="1" t="s">
        <v>38</v>
      </c>
      <c r="I270" s="1" t="s">
        <v>39</v>
      </c>
      <c r="J270" s="1" t="s">
        <v>40</v>
      </c>
      <c r="K270" s="1" t="s">
        <v>65</v>
      </c>
      <c r="L270" s="1" t="s">
        <v>42</v>
      </c>
      <c r="M270" s="1" t="s">
        <v>223</v>
      </c>
      <c r="N270" s="1">
        <v>5</v>
      </c>
      <c r="O270" s="1">
        <v>4</v>
      </c>
      <c r="P270" s="1" t="s">
        <v>1665</v>
      </c>
      <c r="Q270" s="1" t="s">
        <v>45</v>
      </c>
      <c r="R270" s="1" t="s">
        <v>1666</v>
      </c>
      <c r="S270" s="1" t="s">
        <v>47</v>
      </c>
      <c r="T270" s="1" t="s">
        <v>1667</v>
      </c>
      <c r="U270" s="1" t="s">
        <v>1665</v>
      </c>
      <c r="V270" s="1" t="s">
        <v>48</v>
      </c>
      <c r="W270" s="1" t="s">
        <v>49</v>
      </c>
      <c r="X270" s="1" t="s">
        <v>38</v>
      </c>
      <c r="Y270" s="1" t="s">
        <v>1405</v>
      </c>
      <c r="Z270" s="1" t="s">
        <v>51</v>
      </c>
      <c r="AA270" s="1" t="s">
        <v>168</v>
      </c>
      <c r="AB270" s="1" t="s">
        <v>261</v>
      </c>
      <c r="AC270" s="1" t="s">
        <v>261</v>
      </c>
      <c r="AE270" s="1" t="s">
        <v>54</v>
      </c>
      <c r="AF270" s="1" t="s">
        <v>55</v>
      </c>
      <c r="AH270" s="1" t="s">
        <v>78</v>
      </c>
      <c r="AI270" s="1" t="s">
        <v>79</v>
      </c>
      <c r="AL270" s="1" t="s">
        <v>58</v>
      </c>
      <c r="AM270" s="1" t="s">
        <v>59</v>
      </c>
      <c r="AN270" s="1" t="s">
        <v>1668</v>
      </c>
      <c r="AO270" s="1" t="s">
        <v>1669</v>
      </c>
    </row>
    <row r="271" spans="1:41" x14ac:dyDescent="0.3">
      <c r="A271" s="12" t="str">
        <f>HYPERLINK("https://hsdes.intel.com/resource/14013187438","14013187438")</f>
        <v>14013187438</v>
      </c>
      <c r="B271" s="1" t="s">
        <v>1644</v>
      </c>
      <c r="C271" s="4" t="s">
        <v>2199</v>
      </c>
      <c r="D271" s="8" t="s">
        <v>2182</v>
      </c>
      <c r="E271" s="8"/>
      <c r="F271" s="1" t="s">
        <v>37</v>
      </c>
      <c r="H271" s="1" t="s">
        <v>38</v>
      </c>
      <c r="I271" s="1" t="s">
        <v>39</v>
      </c>
      <c r="J271" s="1" t="s">
        <v>40</v>
      </c>
      <c r="K271" s="1" t="s">
        <v>65</v>
      </c>
      <c r="L271" s="1" t="s">
        <v>42</v>
      </c>
      <c r="M271" s="1" t="s">
        <v>223</v>
      </c>
      <c r="N271" s="1">
        <v>5</v>
      </c>
      <c r="O271" s="1">
        <v>4</v>
      </c>
      <c r="P271" s="1" t="s">
        <v>1645</v>
      </c>
      <c r="Q271" s="1" t="s">
        <v>45</v>
      </c>
      <c r="R271" s="1" t="s">
        <v>1646</v>
      </c>
      <c r="S271" s="1" t="s">
        <v>47</v>
      </c>
      <c r="T271" s="1" t="s">
        <v>1647</v>
      </c>
      <c r="U271" s="1" t="s">
        <v>1645</v>
      </c>
      <c r="V271" s="1" t="s">
        <v>48</v>
      </c>
      <c r="W271" s="1" t="s">
        <v>49</v>
      </c>
      <c r="X271" s="1" t="s">
        <v>38</v>
      </c>
      <c r="Y271" s="1" t="s">
        <v>1648</v>
      </c>
      <c r="Z271" s="1" t="s">
        <v>51</v>
      </c>
      <c r="AA271" s="1" t="s">
        <v>168</v>
      </c>
      <c r="AB271" s="1" t="s">
        <v>547</v>
      </c>
      <c r="AC271" s="1" t="s">
        <v>547</v>
      </c>
      <c r="AE271" s="1" t="s">
        <v>54</v>
      </c>
      <c r="AF271" s="1" t="s">
        <v>55</v>
      </c>
      <c r="AH271" s="1" t="s">
        <v>78</v>
      </c>
      <c r="AI271" s="1" t="s">
        <v>79</v>
      </c>
      <c r="AL271" s="1" t="s">
        <v>58</v>
      </c>
      <c r="AM271" s="1" t="s">
        <v>59</v>
      </c>
      <c r="AN271" s="1" t="s">
        <v>980</v>
      </c>
      <c r="AO271" s="1" t="s">
        <v>1649</v>
      </c>
    </row>
    <row r="272" spans="1:41" x14ac:dyDescent="0.3">
      <c r="A272" s="12" t="str">
        <f>HYPERLINK("https://hsdes.intel.com/resource/14013186406","14013186406")</f>
        <v>14013186406</v>
      </c>
      <c r="B272" s="1" t="s">
        <v>550</v>
      </c>
      <c r="C272" s="4" t="s">
        <v>2199</v>
      </c>
      <c r="D272" s="8" t="s">
        <v>2182</v>
      </c>
      <c r="E272" s="8"/>
      <c r="F272" s="1" t="s">
        <v>37</v>
      </c>
      <c r="H272" s="1" t="s">
        <v>38</v>
      </c>
      <c r="I272" s="1" t="s">
        <v>39</v>
      </c>
      <c r="J272" s="1" t="s">
        <v>40</v>
      </c>
      <c r="K272" s="1" t="s">
        <v>65</v>
      </c>
      <c r="L272" s="1" t="s">
        <v>42</v>
      </c>
      <c r="M272" s="1" t="s">
        <v>223</v>
      </c>
      <c r="N272" s="1">
        <v>6</v>
      </c>
      <c r="O272" s="1">
        <v>4</v>
      </c>
      <c r="P272" s="1" t="s">
        <v>551</v>
      </c>
      <c r="Q272" s="1" t="s">
        <v>45</v>
      </c>
      <c r="R272" s="1" t="s">
        <v>552</v>
      </c>
      <c r="S272" s="1" t="s">
        <v>47</v>
      </c>
      <c r="T272" s="1" t="s">
        <v>553</v>
      </c>
      <c r="U272" s="1" t="s">
        <v>551</v>
      </c>
      <c r="V272" s="1" t="s">
        <v>48</v>
      </c>
      <c r="W272" s="1" t="s">
        <v>49</v>
      </c>
      <c r="X272" s="1" t="s">
        <v>38</v>
      </c>
      <c r="Y272" s="1" t="s">
        <v>554</v>
      </c>
      <c r="Z272" s="1" t="s">
        <v>51</v>
      </c>
      <c r="AA272" s="1" t="s">
        <v>168</v>
      </c>
      <c r="AB272" s="1" t="s">
        <v>547</v>
      </c>
      <c r="AC272" s="1" t="s">
        <v>547</v>
      </c>
      <c r="AE272" s="1" t="s">
        <v>54</v>
      </c>
      <c r="AF272" s="1" t="s">
        <v>55</v>
      </c>
      <c r="AH272" s="1" t="s">
        <v>78</v>
      </c>
      <c r="AI272" s="1" t="s">
        <v>79</v>
      </c>
      <c r="AL272" s="1" t="s">
        <v>58</v>
      </c>
      <c r="AM272" s="1" t="s">
        <v>59</v>
      </c>
      <c r="AN272" s="1" t="s">
        <v>555</v>
      </c>
      <c r="AO272" s="1" t="s">
        <v>556</v>
      </c>
    </row>
    <row r="273" spans="1:41" x14ac:dyDescent="0.3">
      <c r="A273" s="1" t="str">
        <f>HYPERLINK("https://hsdes.intel.com/resource/14013187284","14013187284")</f>
        <v>14013187284</v>
      </c>
      <c r="B273" s="1" t="s">
        <v>1468</v>
      </c>
      <c r="C273" s="7" t="s">
        <v>2194</v>
      </c>
      <c r="E273" s="14" t="s">
        <v>2195</v>
      </c>
      <c r="F273" s="1" t="s">
        <v>37</v>
      </c>
      <c r="H273" s="1" t="s">
        <v>38</v>
      </c>
      <c r="I273" s="1" t="s">
        <v>39</v>
      </c>
      <c r="J273" s="1" t="s">
        <v>40</v>
      </c>
      <c r="K273" s="1" t="s">
        <v>65</v>
      </c>
      <c r="L273" s="1" t="s">
        <v>42</v>
      </c>
      <c r="M273" s="1" t="s">
        <v>223</v>
      </c>
      <c r="N273" s="1">
        <v>6</v>
      </c>
      <c r="O273" s="1">
        <v>4</v>
      </c>
      <c r="P273" s="1" t="s">
        <v>1469</v>
      </c>
      <c r="Q273" s="1" t="s">
        <v>45</v>
      </c>
      <c r="R273" s="1" t="s">
        <v>1470</v>
      </c>
      <c r="S273" s="1" t="s">
        <v>47</v>
      </c>
      <c r="T273" s="1" t="s">
        <v>1471</v>
      </c>
      <c r="U273" s="1" t="s">
        <v>1469</v>
      </c>
      <c r="V273" s="1" t="s">
        <v>48</v>
      </c>
      <c r="W273" s="1" t="s">
        <v>49</v>
      </c>
      <c r="X273" s="1" t="s">
        <v>38</v>
      </c>
      <c r="Y273" s="1" t="s">
        <v>1472</v>
      </c>
      <c r="Z273" s="1" t="s">
        <v>51</v>
      </c>
      <c r="AA273" s="1" t="s">
        <v>168</v>
      </c>
      <c r="AB273" s="1" t="s">
        <v>125</v>
      </c>
      <c r="AC273" s="1" t="s">
        <v>125</v>
      </c>
      <c r="AE273" s="1" t="s">
        <v>54</v>
      </c>
      <c r="AF273" s="1" t="s">
        <v>55</v>
      </c>
      <c r="AH273" s="1" t="s">
        <v>78</v>
      </c>
      <c r="AI273" s="1" t="s">
        <v>79</v>
      </c>
      <c r="AL273" s="1" t="s">
        <v>58</v>
      </c>
      <c r="AM273" s="1" t="s">
        <v>59</v>
      </c>
      <c r="AN273" s="1" t="s">
        <v>980</v>
      </c>
      <c r="AO273" s="1" t="s">
        <v>1473</v>
      </c>
    </row>
    <row r="274" spans="1:41" x14ac:dyDescent="0.3">
      <c r="A274" s="12" t="str">
        <f>HYPERLINK("https://hsdes.intel.com/resource/14013187243","14013187243")</f>
        <v>14013187243</v>
      </c>
      <c r="B274" s="1" t="s">
        <v>1396</v>
      </c>
      <c r="C274" s="7" t="s">
        <v>2194</v>
      </c>
      <c r="D274" s="14"/>
      <c r="F274" s="1" t="s">
        <v>37</v>
      </c>
      <c r="H274" s="1" t="s">
        <v>38</v>
      </c>
      <c r="I274" s="1" t="s">
        <v>39</v>
      </c>
      <c r="J274" s="1" t="s">
        <v>40</v>
      </c>
      <c r="K274" s="1" t="s">
        <v>65</v>
      </c>
      <c r="L274" s="1" t="s">
        <v>42</v>
      </c>
      <c r="M274" s="1" t="s">
        <v>223</v>
      </c>
      <c r="N274" s="1">
        <v>15</v>
      </c>
      <c r="O274" s="1">
        <v>12</v>
      </c>
      <c r="P274" s="1" t="s">
        <v>1397</v>
      </c>
      <c r="Q274" s="1" t="s">
        <v>45</v>
      </c>
      <c r="R274" s="1" t="s">
        <v>1398</v>
      </c>
      <c r="S274" s="1" t="s">
        <v>544</v>
      </c>
      <c r="T274" s="1" t="s">
        <v>1399</v>
      </c>
      <c r="U274" s="1" t="s">
        <v>1397</v>
      </c>
      <c r="V274" s="1" t="s">
        <v>48</v>
      </c>
      <c r="W274" s="1" t="s">
        <v>49</v>
      </c>
      <c r="X274" s="1" t="s">
        <v>38</v>
      </c>
      <c r="Y274" s="1" t="s">
        <v>1400</v>
      </c>
      <c r="Z274" s="1" t="s">
        <v>51</v>
      </c>
      <c r="AA274" s="1" t="s">
        <v>168</v>
      </c>
      <c r="AB274" s="1" t="s">
        <v>547</v>
      </c>
      <c r="AC274" s="1" t="s">
        <v>547</v>
      </c>
      <c r="AE274" s="1" t="s">
        <v>54</v>
      </c>
      <c r="AF274" s="1" t="s">
        <v>55</v>
      </c>
      <c r="AH274" s="1" t="s">
        <v>78</v>
      </c>
      <c r="AI274" s="1" t="s">
        <v>79</v>
      </c>
      <c r="AL274" s="1" t="s">
        <v>58</v>
      </c>
      <c r="AM274" s="1" t="s">
        <v>59</v>
      </c>
      <c r="AN274" s="1" t="s">
        <v>1394</v>
      </c>
      <c r="AO274" s="1" t="s">
        <v>1401</v>
      </c>
    </row>
    <row r="275" spans="1:41" x14ac:dyDescent="0.3">
      <c r="A275" s="1" t="str">
        <f>HYPERLINK("https://hsdes.intel.com/resource/14013186474","14013186474")</f>
        <v>14013186474</v>
      </c>
      <c r="B275" s="1" t="s">
        <v>657</v>
      </c>
      <c r="C275" s="7" t="s">
        <v>2194</v>
      </c>
      <c r="E275" s="14" t="s">
        <v>2195</v>
      </c>
      <c r="F275" s="1" t="s">
        <v>63</v>
      </c>
      <c r="H275" s="1" t="s">
        <v>38</v>
      </c>
      <c r="I275" s="1" t="s">
        <v>39</v>
      </c>
      <c r="J275" s="1" t="s">
        <v>40</v>
      </c>
      <c r="K275" s="1" t="s">
        <v>65</v>
      </c>
      <c r="L275" s="1" t="s">
        <v>42</v>
      </c>
      <c r="M275" s="1" t="s">
        <v>223</v>
      </c>
      <c r="N275" s="1">
        <v>5</v>
      </c>
      <c r="O275" s="1">
        <v>5</v>
      </c>
      <c r="P275" s="1" t="s">
        <v>658</v>
      </c>
      <c r="Q275" s="1" t="s">
        <v>45</v>
      </c>
      <c r="R275" s="1" t="s">
        <v>659</v>
      </c>
      <c r="S275" s="1" t="s">
        <v>560</v>
      </c>
      <c r="T275" s="1" t="s">
        <v>660</v>
      </c>
      <c r="U275" s="1" t="s">
        <v>658</v>
      </c>
      <c r="V275" s="1" t="s">
        <v>48</v>
      </c>
      <c r="W275" s="1" t="s">
        <v>49</v>
      </c>
      <c r="X275" s="1" t="s">
        <v>38</v>
      </c>
      <c r="Y275" s="1" t="s">
        <v>661</v>
      </c>
      <c r="Z275" s="1" t="s">
        <v>51</v>
      </c>
      <c r="AA275" s="1" t="s">
        <v>74</v>
      </c>
      <c r="AB275" s="1" t="s">
        <v>261</v>
      </c>
      <c r="AC275" s="1" t="s">
        <v>261</v>
      </c>
      <c r="AE275" s="1" t="s">
        <v>54</v>
      </c>
      <c r="AF275" s="1" t="s">
        <v>77</v>
      </c>
      <c r="AH275" s="1" t="s">
        <v>78</v>
      </c>
      <c r="AI275" s="1" t="s">
        <v>79</v>
      </c>
      <c r="AL275" s="1" t="s">
        <v>58</v>
      </c>
      <c r="AM275" s="1" t="s">
        <v>59</v>
      </c>
      <c r="AN275" s="1" t="s">
        <v>662</v>
      </c>
      <c r="AO275" s="1" t="s">
        <v>663</v>
      </c>
    </row>
    <row r="276" spans="1:41" x14ac:dyDescent="0.3">
      <c r="A276" s="12" t="str">
        <f>HYPERLINK("https://hsdes.intel.com/resource/14013186493","14013186493")</f>
        <v>14013186493</v>
      </c>
      <c r="B276" s="1" t="s">
        <v>728</v>
      </c>
      <c r="C276" s="7" t="s">
        <v>2194</v>
      </c>
      <c r="D276" s="14"/>
      <c r="F276" s="1" t="s">
        <v>63</v>
      </c>
      <c r="H276" s="1" t="s">
        <v>38</v>
      </c>
      <c r="I276" s="1" t="s">
        <v>39</v>
      </c>
      <c r="J276" s="1" t="s">
        <v>40</v>
      </c>
      <c r="K276" s="1" t="s">
        <v>65</v>
      </c>
      <c r="L276" s="1" t="s">
        <v>42</v>
      </c>
      <c r="M276" s="1" t="s">
        <v>223</v>
      </c>
      <c r="N276" s="1">
        <v>5</v>
      </c>
      <c r="O276" s="1">
        <v>5</v>
      </c>
      <c r="P276" s="1" t="s">
        <v>729</v>
      </c>
      <c r="Q276" s="1" t="s">
        <v>45</v>
      </c>
      <c r="R276" s="1" t="s">
        <v>730</v>
      </c>
      <c r="S276" s="1" t="s">
        <v>560</v>
      </c>
      <c r="T276" s="1" t="s">
        <v>731</v>
      </c>
      <c r="U276" s="1" t="s">
        <v>729</v>
      </c>
      <c r="V276" s="1" t="s">
        <v>48</v>
      </c>
      <c r="W276" s="1" t="s">
        <v>49</v>
      </c>
      <c r="X276" s="1" t="s">
        <v>38</v>
      </c>
      <c r="Y276" s="1" t="s">
        <v>732</v>
      </c>
      <c r="Z276" s="1" t="s">
        <v>51</v>
      </c>
      <c r="AA276" s="1" t="s">
        <v>74</v>
      </c>
      <c r="AB276" s="1" t="s">
        <v>563</v>
      </c>
      <c r="AC276" s="1" t="s">
        <v>261</v>
      </c>
      <c r="AE276" s="1" t="s">
        <v>54</v>
      </c>
      <c r="AF276" s="1" t="s">
        <v>77</v>
      </c>
      <c r="AH276" s="1" t="s">
        <v>78</v>
      </c>
      <c r="AI276" s="1" t="s">
        <v>79</v>
      </c>
      <c r="AL276" s="1" t="s">
        <v>58</v>
      </c>
      <c r="AM276" s="1" t="s">
        <v>59</v>
      </c>
      <c r="AN276" s="1" t="s">
        <v>733</v>
      </c>
      <c r="AO276" s="1" t="s">
        <v>734</v>
      </c>
    </row>
    <row r="277" spans="1:41" x14ac:dyDescent="0.3">
      <c r="A277" s="1" t="str">
        <f>HYPERLINK("https://hsdes.intel.com/resource/14013186471","14013186471")</f>
        <v>14013186471</v>
      </c>
      <c r="B277" s="1" t="s">
        <v>650</v>
      </c>
      <c r="C277" s="7" t="s">
        <v>2194</v>
      </c>
      <c r="D277" s="9"/>
      <c r="E277" s="1" t="s">
        <v>2195</v>
      </c>
      <c r="F277" s="1" t="s">
        <v>63</v>
      </c>
      <c r="H277" s="1" t="s">
        <v>38</v>
      </c>
      <c r="I277" s="1" t="s">
        <v>39</v>
      </c>
      <c r="J277" s="1" t="s">
        <v>40</v>
      </c>
      <c r="K277" s="1" t="s">
        <v>65</v>
      </c>
      <c r="L277" s="1" t="s">
        <v>42</v>
      </c>
      <c r="M277" s="1" t="s">
        <v>223</v>
      </c>
      <c r="N277" s="1">
        <v>6</v>
      </c>
      <c r="O277" s="1">
        <v>5</v>
      </c>
      <c r="P277" s="1" t="s">
        <v>651</v>
      </c>
      <c r="Q277" s="1" t="s">
        <v>45</v>
      </c>
      <c r="R277" s="1" t="s">
        <v>652</v>
      </c>
      <c r="S277" s="1" t="s">
        <v>560</v>
      </c>
      <c r="T277" s="1" t="s">
        <v>653</v>
      </c>
      <c r="U277" s="1" t="s">
        <v>651</v>
      </c>
      <c r="V277" s="1" t="s">
        <v>48</v>
      </c>
      <c r="W277" s="1" t="s">
        <v>49</v>
      </c>
      <c r="X277" s="1" t="s">
        <v>38</v>
      </c>
      <c r="Y277" s="1" t="s">
        <v>654</v>
      </c>
      <c r="Z277" s="1" t="s">
        <v>51</v>
      </c>
      <c r="AA277" s="1" t="s">
        <v>74</v>
      </c>
      <c r="AB277" s="1" t="s">
        <v>261</v>
      </c>
      <c r="AC277" s="1" t="s">
        <v>261</v>
      </c>
      <c r="AE277" s="1" t="s">
        <v>54</v>
      </c>
      <c r="AF277" s="1" t="s">
        <v>77</v>
      </c>
      <c r="AH277" s="1" t="s">
        <v>78</v>
      </c>
      <c r="AI277" s="1" t="s">
        <v>79</v>
      </c>
      <c r="AL277" s="1" t="s">
        <v>58</v>
      </c>
      <c r="AM277" s="1" t="s">
        <v>59</v>
      </c>
      <c r="AN277" s="1" t="s">
        <v>655</v>
      </c>
      <c r="AO277" s="1" t="s">
        <v>656</v>
      </c>
    </row>
    <row r="278" spans="1:41" x14ac:dyDescent="0.3">
      <c r="A278" s="1" t="str">
        <f>HYPERLINK("https://hsdes.intel.com/resource/14013186470","14013186470")</f>
        <v>14013186470</v>
      </c>
      <c r="B278" s="1" t="s">
        <v>643</v>
      </c>
      <c r="C278" s="4" t="s">
        <v>2199</v>
      </c>
      <c r="D278" s="3" t="s">
        <v>2182</v>
      </c>
      <c r="E278" s="8"/>
      <c r="F278" s="1" t="s">
        <v>37</v>
      </c>
      <c r="H278" s="1" t="s">
        <v>38</v>
      </c>
      <c r="I278" s="1" t="s">
        <v>39</v>
      </c>
      <c r="J278" s="1" t="s">
        <v>40</v>
      </c>
      <c r="K278" s="1" t="s">
        <v>65</v>
      </c>
      <c r="L278" s="1" t="s">
        <v>42</v>
      </c>
      <c r="M278" s="1" t="s">
        <v>223</v>
      </c>
      <c r="N278" s="1">
        <v>5</v>
      </c>
      <c r="O278" s="1">
        <v>5</v>
      </c>
      <c r="P278" s="1" t="s">
        <v>644</v>
      </c>
      <c r="Q278" s="1" t="s">
        <v>45</v>
      </c>
      <c r="R278" s="1" t="s">
        <v>645</v>
      </c>
      <c r="S278" s="1" t="s">
        <v>560</v>
      </c>
      <c r="T278" s="1" t="s">
        <v>646</v>
      </c>
      <c r="U278" s="1" t="s">
        <v>644</v>
      </c>
      <c r="V278" s="1" t="s">
        <v>48</v>
      </c>
      <c r="W278" s="1" t="s">
        <v>49</v>
      </c>
      <c r="X278" s="1" t="s">
        <v>38</v>
      </c>
      <c r="Y278" s="1" t="s">
        <v>647</v>
      </c>
      <c r="Z278" s="1" t="s">
        <v>51</v>
      </c>
      <c r="AA278" s="1" t="s">
        <v>74</v>
      </c>
      <c r="AB278" s="1" t="s">
        <v>547</v>
      </c>
      <c r="AC278" s="1" t="s">
        <v>547</v>
      </c>
      <c r="AE278" s="1" t="s">
        <v>54</v>
      </c>
      <c r="AF278" s="1" t="s">
        <v>55</v>
      </c>
      <c r="AH278" s="1" t="s">
        <v>78</v>
      </c>
      <c r="AI278" s="1" t="s">
        <v>79</v>
      </c>
      <c r="AL278" s="1" t="s">
        <v>58</v>
      </c>
      <c r="AM278" s="1" t="s">
        <v>59</v>
      </c>
      <c r="AN278" s="1" t="s">
        <v>648</v>
      </c>
      <c r="AO278" s="1" t="s">
        <v>649</v>
      </c>
    </row>
    <row r="279" spans="1:41" x14ac:dyDescent="0.3">
      <c r="A279" s="12" t="str">
        <f>HYPERLINK("https://hsdes.intel.com/resource/14013187242","14013187242")</f>
        <v>14013187242</v>
      </c>
      <c r="B279" s="1" t="s">
        <v>1389</v>
      </c>
      <c r="C279" s="7" t="s">
        <v>2194</v>
      </c>
      <c r="D279" s="9"/>
      <c r="F279" s="1" t="s">
        <v>63</v>
      </c>
      <c r="H279" s="1" t="s">
        <v>38</v>
      </c>
      <c r="I279" s="1" t="s">
        <v>39</v>
      </c>
      <c r="J279" s="1" t="s">
        <v>40</v>
      </c>
      <c r="K279" s="1" t="s">
        <v>65</v>
      </c>
      <c r="L279" s="1" t="s">
        <v>42</v>
      </c>
      <c r="M279" s="1" t="s">
        <v>223</v>
      </c>
      <c r="N279" s="1">
        <v>5</v>
      </c>
      <c r="O279" s="1">
        <v>4</v>
      </c>
      <c r="P279" s="1" t="s">
        <v>1390</v>
      </c>
      <c r="Q279" s="1" t="s">
        <v>45</v>
      </c>
      <c r="R279" s="1" t="s">
        <v>1391</v>
      </c>
      <c r="S279" s="1" t="s">
        <v>47</v>
      </c>
      <c r="T279" s="1" t="s">
        <v>1392</v>
      </c>
      <c r="U279" s="1" t="s">
        <v>1390</v>
      </c>
      <c r="V279" s="1" t="s">
        <v>48</v>
      </c>
      <c r="W279" s="1" t="s">
        <v>49</v>
      </c>
      <c r="X279" s="1" t="s">
        <v>38</v>
      </c>
      <c r="Y279" s="1" t="s">
        <v>1393</v>
      </c>
      <c r="Z279" s="1" t="s">
        <v>51</v>
      </c>
      <c r="AA279" s="1" t="s">
        <v>74</v>
      </c>
      <c r="AB279" s="1" t="s">
        <v>563</v>
      </c>
      <c r="AC279" s="1" t="s">
        <v>261</v>
      </c>
      <c r="AE279" s="1" t="s">
        <v>54</v>
      </c>
      <c r="AF279" s="1" t="s">
        <v>77</v>
      </c>
      <c r="AH279" s="1" t="s">
        <v>78</v>
      </c>
      <c r="AI279" s="1" t="s">
        <v>79</v>
      </c>
      <c r="AL279" s="1" t="s">
        <v>58</v>
      </c>
      <c r="AM279" s="1" t="s">
        <v>59</v>
      </c>
      <c r="AN279" s="1" t="s">
        <v>1394</v>
      </c>
      <c r="AO279" s="1" t="s">
        <v>1395</v>
      </c>
    </row>
    <row r="280" spans="1:41" x14ac:dyDescent="0.3">
      <c r="A280" s="12" t="str">
        <f>HYPERLINK("https://hsdes.intel.com/resource/14013187276","14013187276")</f>
        <v>14013187276</v>
      </c>
      <c r="B280" s="1" t="s">
        <v>1454</v>
      </c>
      <c r="C280" s="7" t="s">
        <v>2194</v>
      </c>
      <c r="D280" s="14"/>
      <c r="F280" s="1" t="s">
        <v>37</v>
      </c>
      <c r="H280" s="1" t="s">
        <v>38</v>
      </c>
      <c r="I280" s="1" t="s">
        <v>39</v>
      </c>
      <c r="J280" s="1" t="s">
        <v>40</v>
      </c>
      <c r="K280" s="1" t="s">
        <v>65</v>
      </c>
      <c r="L280" s="1" t="s">
        <v>42</v>
      </c>
      <c r="M280" s="1" t="s">
        <v>680</v>
      </c>
      <c r="N280" s="1">
        <v>5</v>
      </c>
      <c r="O280" s="1">
        <v>4</v>
      </c>
      <c r="P280" s="1" t="s">
        <v>1455</v>
      </c>
      <c r="Q280" s="1" t="s">
        <v>45</v>
      </c>
      <c r="R280" s="1" t="s">
        <v>1456</v>
      </c>
      <c r="S280" s="1" t="s">
        <v>47</v>
      </c>
      <c r="T280" s="1" t="s">
        <v>1457</v>
      </c>
      <c r="U280" s="1" t="s">
        <v>1455</v>
      </c>
      <c r="V280" s="1" t="s">
        <v>48</v>
      </c>
      <c r="W280" s="1" t="s">
        <v>49</v>
      </c>
      <c r="X280" s="1" t="s">
        <v>38</v>
      </c>
      <c r="Y280" s="1" t="s">
        <v>1458</v>
      </c>
      <c r="Z280" s="1" t="s">
        <v>51</v>
      </c>
      <c r="AA280" s="1" t="s">
        <v>74</v>
      </c>
      <c r="AB280" s="1" t="s">
        <v>1459</v>
      </c>
      <c r="AC280" s="1" t="s">
        <v>1021</v>
      </c>
      <c r="AE280" s="1" t="s">
        <v>54</v>
      </c>
      <c r="AF280" s="1" t="s">
        <v>55</v>
      </c>
      <c r="AH280" s="1" t="s">
        <v>78</v>
      </c>
      <c r="AI280" s="1" t="s">
        <v>79</v>
      </c>
      <c r="AL280" s="1" t="s">
        <v>58</v>
      </c>
      <c r="AM280" s="1" t="s">
        <v>59</v>
      </c>
      <c r="AN280" s="1" t="s">
        <v>628</v>
      </c>
      <c r="AO280" s="1" t="s">
        <v>1460</v>
      </c>
    </row>
    <row r="281" spans="1:41" x14ac:dyDescent="0.3">
      <c r="A281" s="1" t="str">
        <f>HYPERLINK("https://hsdes.intel.com/resource/14013187545","14013187545")</f>
        <v>14013187545</v>
      </c>
      <c r="B281" s="1" t="s">
        <v>1717</v>
      </c>
      <c r="C281" s="7" t="s">
        <v>2194</v>
      </c>
      <c r="E281" s="1" t="s">
        <v>2200</v>
      </c>
      <c r="F281" s="1" t="s">
        <v>63</v>
      </c>
      <c r="H281" s="1" t="s">
        <v>64</v>
      </c>
      <c r="I281" s="1" t="s">
        <v>39</v>
      </c>
      <c r="J281" s="1" t="s">
        <v>40</v>
      </c>
      <c r="K281" s="1" t="s">
        <v>65</v>
      </c>
      <c r="L281" s="1" t="s">
        <v>42</v>
      </c>
      <c r="M281" s="1" t="s">
        <v>43</v>
      </c>
      <c r="N281" s="1">
        <v>10</v>
      </c>
      <c r="O281" s="1">
        <v>8</v>
      </c>
      <c r="P281" s="1" t="s">
        <v>1718</v>
      </c>
      <c r="Q281" s="1" t="s">
        <v>139</v>
      </c>
      <c r="R281" s="1" t="s">
        <v>1719</v>
      </c>
      <c r="S281" s="1" t="s">
        <v>1720</v>
      </c>
      <c r="T281" s="1" t="s">
        <v>1721</v>
      </c>
      <c r="U281" s="1" t="s">
        <v>1718</v>
      </c>
      <c r="V281" s="1" t="s">
        <v>48</v>
      </c>
      <c r="X281" s="1" t="s">
        <v>64</v>
      </c>
      <c r="Y281" s="1" t="s">
        <v>1722</v>
      </c>
      <c r="Z281" s="1" t="s">
        <v>51</v>
      </c>
      <c r="AA281" s="1" t="s">
        <v>330</v>
      </c>
      <c r="AB281" s="1" t="s">
        <v>125</v>
      </c>
      <c r="AC281" s="1" t="s">
        <v>117</v>
      </c>
      <c r="AE281" s="1" t="s">
        <v>54</v>
      </c>
      <c r="AF281" s="1" t="s">
        <v>77</v>
      </c>
      <c r="AH281" s="1" t="s">
        <v>78</v>
      </c>
      <c r="AI281" s="1" t="s">
        <v>79</v>
      </c>
      <c r="AL281" s="1" t="s">
        <v>58</v>
      </c>
      <c r="AM281" s="1" t="s">
        <v>1599</v>
      </c>
      <c r="AN281" s="1" t="s">
        <v>1723</v>
      </c>
      <c r="AO281" s="1" t="s">
        <v>1724</v>
      </c>
    </row>
    <row r="282" spans="1:41" x14ac:dyDescent="0.3">
      <c r="A282" s="1" t="str">
        <f>HYPERLINK("https://hsdes.intel.com/resource/14013187332","14013187332")</f>
        <v>14013187332</v>
      </c>
      <c r="B282" s="1" t="s">
        <v>1539</v>
      </c>
      <c r="C282" s="7" t="s">
        <v>2194</v>
      </c>
      <c r="D282" s="9"/>
      <c r="E282" s="11" t="s">
        <v>2197</v>
      </c>
      <c r="F282" s="1" t="s">
        <v>63</v>
      </c>
      <c r="H282" s="1" t="s">
        <v>160</v>
      </c>
      <c r="I282" s="1" t="s">
        <v>39</v>
      </c>
      <c r="J282" s="1" t="s">
        <v>40</v>
      </c>
      <c r="K282" s="1" t="s">
        <v>65</v>
      </c>
      <c r="L282" s="1" t="s">
        <v>42</v>
      </c>
      <c r="M282" s="1" t="s">
        <v>161</v>
      </c>
      <c r="N282" s="1">
        <v>8</v>
      </c>
      <c r="O282" s="1">
        <v>6</v>
      </c>
      <c r="P282" s="1" t="s">
        <v>1540</v>
      </c>
      <c r="Q282" s="1" t="s">
        <v>163</v>
      </c>
      <c r="R282" s="1" t="s">
        <v>1541</v>
      </c>
      <c r="S282" s="1" t="s">
        <v>1542</v>
      </c>
      <c r="T282" s="1" t="s">
        <v>1543</v>
      </c>
      <c r="U282" s="1" t="s">
        <v>1540</v>
      </c>
      <c r="V282" s="1" t="s">
        <v>72</v>
      </c>
      <c r="X282" s="1" t="s">
        <v>64</v>
      </c>
      <c r="Y282" s="1" t="s">
        <v>1544</v>
      </c>
      <c r="Z282" s="1" t="s">
        <v>51</v>
      </c>
      <c r="AA282" s="1" t="s">
        <v>74</v>
      </c>
      <c r="AB282" s="1" t="s">
        <v>229</v>
      </c>
      <c r="AC282" s="1" t="s">
        <v>308</v>
      </c>
      <c r="AE282" s="1" t="s">
        <v>54</v>
      </c>
      <c r="AF282" s="1" t="s">
        <v>77</v>
      </c>
      <c r="AH282" s="1" t="s">
        <v>78</v>
      </c>
      <c r="AI282" s="1" t="s">
        <v>79</v>
      </c>
      <c r="AL282" s="1" t="s">
        <v>58</v>
      </c>
      <c r="AM282" s="1" t="s">
        <v>80</v>
      </c>
      <c r="AN282" s="1" t="s">
        <v>1545</v>
      </c>
      <c r="AO282" s="1" t="s">
        <v>1546</v>
      </c>
    </row>
    <row r="283" spans="1:41" x14ac:dyDescent="0.3">
      <c r="A283" s="1" t="str">
        <f>HYPERLINK("https://hsdes.intel.com/resource/14013186251","14013186251")</f>
        <v>14013186251</v>
      </c>
      <c r="B283" s="1" t="s">
        <v>406</v>
      </c>
      <c r="C283" s="7" t="s">
        <v>2194</v>
      </c>
      <c r="E283" s="1" t="s">
        <v>2195</v>
      </c>
      <c r="F283" s="1" t="s">
        <v>63</v>
      </c>
      <c r="H283" s="1" t="s">
        <v>160</v>
      </c>
      <c r="I283" s="1" t="s">
        <v>39</v>
      </c>
      <c r="J283" s="1" t="s">
        <v>40</v>
      </c>
      <c r="K283" s="1" t="s">
        <v>65</v>
      </c>
      <c r="L283" s="1" t="s">
        <v>42</v>
      </c>
      <c r="M283" s="1" t="s">
        <v>161</v>
      </c>
      <c r="N283" s="1">
        <v>25</v>
      </c>
      <c r="O283" s="1">
        <v>15</v>
      </c>
      <c r="P283" s="1" t="s">
        <v>407</v>
      </c>
      <c r="Q283" s="1" t="s">
        <v>163</v>
      </c>
      <c r="R283" s="1" t="s">
        <v>408</v>
      </c>
      <c r="S283" s="1" t="s">
        <v>409</v>
      </c>
      <c r="T283" s="1" t="s">
        <v>410</v>
      </c>
      <c r="U283" s="1" t="s">
        <v>407</v>
      </c>
      <c r="V283" s="1" t="s">
        <v>72</v>
      </c>
      <c r="X283" s="1" t="s">
        <v>64</v>
      </c>
      <c r="Y283" s="1" t="s">
        <v>411</v>
      </c>
      <c r="Z283" s="1" t="s">
        <v>51</v>
      </c>
      <c r="AA283" s="1" t="s">
        <v>74</v>
      </c>
      <c r="AB283" s="1" t="s">
        <v>229</v>
      </c>
      <c r="AC283" s="1" t="s">
        <v>308</v>
      </c>
      <c r="AE283" s="1" t="s">
        <v>54</v>
      </c>
      <c r="AF283" s="1" t="s">
        <v>77</v>
      </c>
      <c r="AH283" s="1" t="s">
        <v>56</v>
      </c>
      <c r="AI283" s="1" t="s">
        <v>79</v>
      </c>
      <c r="AL283" s="1" t="s">
        <v>58</v>
      </c>
      <c r="AM283" s="1" t="s">
        <v>80</v>
      </c>
      <c r="AN283" s="1" t="s">
        <v>412</v>
      </c>
      <c r="AO283" s="1" t="s">
        <v>413</v>
      </c>
    </row>
    <row r="284" spans="1:41" x14ac:dyDescent="0.3">
      <c r="A284" s="1" t="str">
        <f>HYPERLINK("https://hsdes.intel.com/resource/14013187887","14013187887")</f>
        <v>14013187887</v>
      </c>
      <c r="B284" s="1" t="s">
        <v>2115</v>
      </c>
      <c r="C284" s="4" t="s">
        <v>2199</v>
      </c>
      <c r="D284" s="8" t="s">
        <v>2186</v>
      </c>
      <c r="E284" s="8"/>
      <c r="F284" s="1" t="s">
        <v>63</v>
      </c>
      <c r="H284" s="1" t="s">
        <v>312</v>
      </c>
      <c r="I284" s="1" t="s">
        <v>39</v>
      </c>
      <c r="J284" s="1" t="s">
        <v>40</v>
      </c>
      <c r="K284" s="1" t="s">
        <v>65</v>
      </c>
      <c r="L284" s="1" t="s">
        <v>42</v>
      </c>
      <c r="M284" s="1" t="s">
        <v>43</v>
      </c>
      <c r="N284" s="1">
        <v>25</v>
      </c>
      <c r="O284" s="1">
        <v>20</v>
      </c>
      <c r="P284" s="1" t="s">
        <v>2116</v>
      </c>
      <c r="Q284" s="1" t="s">
        <v>442</v>
      </c>
      <c r="R284" s="1" t="s">
        <v>2117</v>
      </c>
      <c r="S284" s="1" t="s">
        <v>2118</v>
      </c>
      <c r="T284" s="1" t="s">
        <v>2119</v>
      </c>
      <c r="U284" s="1" t="s">
        <v>2116</v>
      </c>
      <c r="V284" s="1" t="s">
        <v>48</v>
      </c>
      <c r="X284" s="1" t="s">
        <v>320</v>
      </c>
      <c r="Y284" s="1" t="s">
        <v>2120</v>
      </c>
      <c r="Z284" s="1" t="s">
        <v>51</v>
      </c>
      <c r="AA284" s="1" t="s">
        <v>74</v>
      </c>
      <c r="AB284" s="1" t="s">
        <v>75</v>
      </c>
      <c r="AC284" s="1" t="s">
        <v>76</v>
      </c>
      <c r="AE284" s="1" t="s">
        <v>54</v>
      </c>
      <c r="AF284" s="1" t="s">
        <v>77</v>
      </c>
      <c r="AH284" s="1" t="s">
        <v>56</v>
      </c>
      <c r="AI284" s="1" t="s">
        <v>79</v>
      </c>
      <c r="AL284" s="1" t="s">
        <v>58</v>
      </c>
      <c r="AM284" s="1" t="s">
        <v>80</v>
      </c>
      <c r="AN284" s="1" t="s">
        <v>2121</v>
      </c>
      <c r="AO284" s="1" t="s">
        <v>2122</v>
      </c>
    </row>
    <row r="285" spans="1:41" x14ac:dyDescent="0.3">
      <c r="A285" s="1" t="str">
        <f>HYPERLINK("https://hsdes.intel.com/resource/14013187893","14013187893")</f>
        <v>14013187893</v>
      </c>
      <c r="B285" s="1" t="s">
        <v>2130</v>
      </c>
      <c r="C285" s="4" t="s">
        <v>2199</v>
      </c>
      <c r="D285" s="8" t="s">
        <v>2186</v>
      </c>
      <c r="E285" s="8"/>
      <c r="F285" s="1" t="s">
        <v>37</v>
      </c>
      <c r="H285" s="1" t="s">
        <v>312</v>
      </c>
      <c r="I285" s="1" t="s">
        <v>39</v>
      </c>
      <c r="J285" s="1" t="s">
        <v>40</v>
      </c>
      <c r="K285" s="1" t="s">
        <v>65</v>
      </c>
      <c r="L285" s="1" t="s">
        <v>42</v>
      </c>
      <c r="M285" s="1" t="s">
        <v>234</v>
      </c>
      <c r="N285" s="1">
        <v>25</v>
      </c>
      <c r="O285" s="1">
        <v>20</v>
      </c>
      <c r="P285" s="1" t="s">
        <v>2131</v>
      </c>
      <c r="Q285" s="1" t="s">
        <v>442</v>
      </c>
      <c r="R285" s="1" t="s">
        <v>2125</v>
      </c>
      <c r="S285" s="1" t="s">
        <v>2118</v>
      </c>
      <c r="T285" s="1" t="s">
        <v>2132</v>
      </c>
      <c r="U285" s="1" t="s">
        <v>2131</v>
      </c>
      <c r="V285" s="1" t="s">
        <v>48</v>
      </c>
      <c r="X285" s="1" t="s">
        <v>320</v>
      </c>
      <c r="Y285" s="1" t="s">
        <v>2120</v>
      </c>
      <c r="Z285" s="1" t="s">
        <v>51</v>
      </c>
      <c r="AA285" s="1" t="s">
        <v>74</v>
      </c>
      <c r="AB285" s="1" t="s">
        <v>107</v>
      </c>
      <c r="AC285" s="1" t="s">
        <v>75</v>
      </c>
      <c r="AE285" s="1" t="s">
        <v>54</v>
      </c>
      <c r="AF285" s="1" t="s">
        <v>55</v>
      </c>
      <c r="AH285" s="1" t="s">
        <v>56</v>
      </c>
      <c r="AI285" s="1" t="s">
        <v>79</v>
      </c>
      <c r="AL285" s="1" t="s">
        <v>58</v>
      </c>
      <c r="AM285" s="1" t="s">
        <v>80</v>
      </c>
      <c r="AN285" s="1" t="s">
        <v>2133</v>
      </c>
      <c r="AO285" s="1" t="s">
        <v>2134</v>
      </c>
    </row>
    <row r="286" spans="1:41" x14ac:dyDescent="0.3">
      <c r="A286" s="1" t="str">
        <f>HYPERLINK("https://hsdes.intel.com/resource/14013187889","14013187889")</f>
        <v>14013187889</v>
      </c>
      <c r="B286" s="1" t="s">
        <v>2123</v>
      </c>
      <c r="C286" s="4" t="s">
        <v>2199</v>
      </c>
      <c r="D286" s="8" t="s">
        <v>2186</v>
      </c>
      <c r="E286" s="8"/>
      <c r="F286" s="1" t="s">
        <v>63</v>
      </c>
      <c r="H286" s="1" t="s">
        <v>312</v>
      </c>
      <c r="I286" s="1" t="s">
        <v>39</v>
      </c>
      <c r="J286" s="1" t="s">
        <v>40</v>
      </c>
      <c r="K286" s="1" t="s">
        <v>65</v>
      </c>
      <c r="L286" s="1" t="s">
        <v>42</v>
      </c>
      <c r="M286" s="1" t="s">
        <v>43</v>
      </c>
      <c r="N286" s="1">
        <v>15</v>
      </c>
      <c r="O286" s="1">
        <v>10</v>
      </c>
      <c r="P286" s="1" t="s">
        <v>2124</v>
      </c>
      <c r="Q286" s="1" t="s">
        <v>442</v>
      </c>
      <c r="R286" s="1" t="s">
        <v>2125</v>
      </c>
      <c r="S286" s="1" t="s">
        <v>2118</v>
      </c>
      <c r="T286" s="1" t="s">
        <v>2126</v>
      </c>
      <c r="U286" s="1" t="s">
        <v>2124</v>
      </c>
      <c r="V286" s="1" t="s">
        <v>48</v>
      </c>
      <c r="X286" s="1" t="s">
        <v>320</v>
      </c>
      <c r="Y286" s="1" t="s">
        <v>2127</v>
      </c>
      <c r="Z286" s="1" t="s">
        <v>51</v>
      </c>
      <c r="AA286" s="1" t="s">
        <v>74</v>
      </c>
      <c r="AB286" s="1" t="s">
        <v>75</v>
      </c>
      <c r="AC286" s="1" t="s">
        <v>76</v>
      </c>
      <c r="AE286" s="1" t="s">
        <v>54</v>
      </c>
      <c r="AF286" s="1" t="s">
        <v>77</v>
      </c>
      <c r="AH286" s="1" t="s">
        <v>78</v>
      </c>
      <c r="AI286" s="1" t="s">
        <v>79</v>
      </c>
      <c r="AL286" s="1" t="s">
        <v>58</v>
      </c>
      <c r="AM286" s="1" t="s">
        <v>80</v>
      </c>
      <c r="AN286" s="1" t="s">
        <v>2128</v>
      </c>
      <c r="AO286" s="1" t="s">
        <v>2129</v>
      </c>
    </row>
  </sheetData>
  <autoFilter ref="A1:AO286" xr:uid="{00000000-0001-0000-0000-000000000000}">
    <sortState xmlns:xlrd2="http://schemas.microsoft.com/office/spreadsheetml/2017/richdata2" ref="A3:AO286">
      <sortCondition ref="B1:B286"/>
    </sortState>
  </autoFilter>
  <customSheetViews>
    <customSheetView guid="{7BCF7321-84A5-4F2F-A93D-BD4E24F5A235}" scale="70" showAutoFilter="1">
      <selection activeCell="C1" sqref="C1"/>
      <pageMargins left="0.7" right="0.7" top="0.75" bottom="0.75" header="0.3" footer="0.3"/>
      <pageSetup orientation="portrait" r:id="rId1"/>
      <autoFilter ref="A1:AO286" xr:uid="{00000000-0001-0000-0000-000000000000}">
        <sortState xmlns:xlrd2="http://schemas.microsoft.com/office/spreadsheetml/2017/richdata2" ref="A3:AO286">
          <sortCondition ref="B1:B286"/>
        </sortState>
      </autoFilter>
    </customSheetView>
    <customSheetView guid="{4BB0ECC7-E4B6-4428-94D3-B9CE737E9DD1}" scale="93" filter="1" showAutoFilter="1">
      <selection activeCell="C5" sqref="C5"/>
      <pageMargins left="0.7" right="0.7" top="0.75" bottom="0.75" header="0.3" footer="0.3"/>
      <pageSetup orientation="portrait" r:id="rId2"/>
      <autoFilter ref="A1:AO286" xr:uid="{6F4B7B9F-9286-4E82-8990-36E034ECB143}">
        <filterColumn colId="2">
          <filters blank="1"/>
        </filterColumn>
        <filterColumn colId="3">
          <filters blank="1"/>
        </filterColumn>
        <filterColumn colId="4">
          <filters blank="1"/>
        </filterColumn>
        <sortState xmlns:xlrd2="http://schemas.microsoft.com/office/spreadsheetml/2017/richdata2" ref="A3:AO286">
          <sortCondition ref="B1:B286"/>
        </sortState>
      </autoFilter>
    </customSheetView>
    <customSheetView guid="{914CE8E8-EAD8-4FEE-8A7C-BCF92A97D40A}" scale="96" filter="1" showAutoFilter="1" topLeftCell="A242">
      <selection activeCell="D159" sqref="D159"/>
      <pageMargins left="0.7" right="0.7" top="0.75" bottom="0.75" header="0.3" footer="0.3"/>
      <pageSetup orientation="portrait" r:id="rId3"/>
      <autoFilter ref="A1:AO286" xr:uid="{56B26E0A-3E9B-48E4-809E-3A2D5CD3BC31}">
        <filterColumn colId="2">
          <filters blank="1"/>
        </filterColumn>
        <filterColumn colId="3">
          <filters blank="1"/>
        </filterColumn>
        <filterColumn colId="4">
          <filters blank="1"/>
        </filterColumn>
        <sortState xmlns:xlrd2="http://schemas.microsoft.com/office/spreadsheetml/2017/richdata2" ref="A3:AO286">
          <sortCondition ref="B1:B286"/>
        </sortState>
      </autoFilter>
    </customSheetView>
    <customSheetView guid="{CDE23880-CA62-4A12-AD22-AC8783BE719F}" scale="70" filter="1" showAutoFilter="1">
      <selection activeCell="C273" sqref="C273"/>
      <pageMargins left="0.7" right="0.7" top="0.75" bottom="0.75" header="0.3" footer="0.3"/>
      <pageSetup orientation="portrait" r:id="rId4"/>
      <autoFilter ref="A1:AO286" xr:uid="{F1CC25D5-A282-4387-8CC6-D59E0AACA93D}">
        <filterColumn colId="2">
          <customFilters>
            <customFilter operator="notEqual" val=" "/>
          </customFilters>
        </filterColumn>
        <sortState xmlns:xlrd2="http://schemas.microsoft.com/office/spreadsheetml/2017/richdata2" ref="A3:AO286">
          <sortCondition ref="B1:B286"/>
        </sortState>
      </autoFilter>
    </customSheetView>
    <customSheetView guid="{4CFAE672-E583-4866-9D6A-79FDA3C1205C}" filter="1" showAutoFilter="1" topLeftCell="A226">
      <selection activeCell="E287" sqref="E287"/>
      <pageMargins left="0.7" right="0.7" top="0.75" bottom="0.75" header="0.3" footer="0.3"/>
      <pageSetup orientation="portrait" r:id="rId5"/>
      <autoFilter ref="A1:AO286" xr:uid="{9926A4C5-EFF2-4E17-B48C-5C26942F3302}">
        <filterColumn colId="2">
          <filters blank="1"/>
        </filterColumn>
        <filterColumn colId="3">
          <filters blank="1"/>
        </filterColumn>
        <filterColumn colId="4">
          <filters blank="1"/>
        </filterColumn>
      </autoFilter>
    </customSheetView>
    <customSheetView guid="{E558CD47-27BE-4967-BAC6-36719FD4F220}" filter="1" showAutoFilter="1">
      <selection activeCell="E156" sqref="E156"/>
      <pageMargins left="0.7" right="0.7" top="0.75" bottom="0.75" header="0.3" footer="0.3"/>
      <pageSetup orientation="portrait" r:id="rId6"/>
      <autoFilter ref="A1:AO286" xr:uid="{9D9D336E-94D4-4FAA-A5A2-E98DC9A1AD2E}">
        <filterColumn colId="1">
          <filters>
            <filter val="Validate USB 2.0 device enumeration when hot plug device pre and post  Sx cycle over USB Type-A port"/>
            <filter val="Validate USB 2.0 device hot-plug functionality over USB2.0 Type-A port"/>
            <filter val="Validate USB 2.0 device hot-plug functionality over USB3.0 Type-A port"/>
            <filter val="Validate USB 2.0 devices functionality over USB Type-A port with pre and post Sx cycle"/>
            <filter val="Validate USB 3.0 device enumeration when hot plug device pre and post  Sx/S0ix cycle over USB Type-A port"/>
            <filter val="Validate USB 3.0 device hot-plug functionality over USB2.0-Type-A port"/>
            <filter val="Validate USB 3.0 devices functionality over USB Type-A port with pre and post Sx cycle"/>
            <filter val="Validate USB2.0 HUB Functionality check in OS over USB Type-A port"/>
            <filter val="Validate USB2.0/3.0 HUB Functionality check in OS post Sx/S0ix cycle over USB Type-A port"/>
          </filters>
        </filterColumn>
        <filterColumn colId="2">
          <filters blank="1"/>
        </filterColumn>
      </autoFilter>
    </customSheetView>
    <customSheetView guid="{BBACFA06-1B63-45DA-A97B-76035BADD7F8}" filter="1" showAutoFilter="1" topLeftCell="A144">
      <selection activeCell="B163" sqref="B163"/>
      <pageMargins left="0.7" right="0.7" top="0.75" bottom="0.75" header="0.3" footer="0.3"/>
      <pageSetup orientation="portrait" r:id="rId7"/>
      <autoFilter ref="A1:AO286" xr:uid="{C0DFF9E2-B185-44DF-AEA4-EB290E38E2C1}">
        <filterColumn colId="2">
          <filters>
            <filter val="Passed"/>
          </filters>
        </filterColumn>
        <sortState xmlns:xlrd2="http://schemas.microsoft.com/office/spreadsheetml/2017/richdata2" ref="A2:AO286">
          <sortCondition descending="1" ref="B1:B286"/>
        </sortState>
      </autoFilter>
    </customSheetView>
    <customSheetView guid="{C9449C0B-0651-4193-BD35-CA0B3FE1D37D}" scale="98" showPageBreaks="1" filter="1" showAutoFilter="1" topLeftCell="A104">
      <selection activeCell="D164" sqref="D164"/>
      <pageMargins left="0.7" right="0.7" top="0.75" bottom="0.75" header="0.3" footer="0.3"/>
      <pageSetup orientation="portrait" r:id="rId8"/>
      <autoFilter ref="A1:AO286" xr:uid="{5C22B767-EB5F-4839-8D22-E2F123E0ABC5}">
        <filterColumn colId="2">
          <filters blank="1"/>
        </filterColumn>
      </autoFilter>
    </customSheetView>
    <customSheetView guid="{1671F4F2-5F92-4A4B-B8F9-2B0EDF22F8A3}" scale="70" filter="1" showAutoFilter="1">
      <selection activeCell="D175" sqref="D175"/>
      <pageMargins left="0.7" right="0.7" top="0.75" bottom="0.75" header="0.3" footer="0.3"/>
      <pageSetup orientation="portrait" r:id="rId9"/>
      <autoFilter ref="A1:AO286" xr:uid="{EAE64DCE-A844-4A4B-AE54-A3A98E0B4C4B}">
        <filterColumn colId="2">
          <filters>
            <filter val="Intel"/>
          </filters>
        </filterColumn>
        <filterColumn colId="4">
          <filters blank="1"/>
        </filterColumn>
      </autoFilter>
    </customSheetView>
    <customSheetView guid="{AD165226-10ED-4A07-BE8D-177534B79A09}" scale="70" filter="1" showAutoFilter="1">
      <selection activeCell="B293" sqref="B293"/>
      <pageMargins left="0.7" right="0.7" top="0.75" bottom="0.75" header="0.3" footer="0.3"/>
      <pageSetup orientation="portrait" r:id="rId10"/>
      <autoFilter ref="A1:AO286" xr:uid="{F8DC8CB7-A2EC-4CC7-9025-3835B70D1C11}">
        <filterColumn colId="2">
          <filters blank="1">
            <filter val="intel"/>
            <filter val="tst"/>
          </filters>
        </filterColumn>
        <sortState xmlns:xlrd2="http://schemas.microsoft.com/office/spreadsheetml/2017/richdata2" ref="A3:AO286">
          <sortCondition ref="B1:B286"/>
        </sortState>
      </autoFilter>
    </customSheetView>
    <customSheetView guid="{E00478AB-A697-473B-98CB-7DDDCC31F3AA}" scale="110" filter="1" showAutoFilter="1" hiddenColumns="1" topLeftCell="A74">
      <selection activeCell="B97" sqref="B97"/>
      <pageMargins left="0.7" right="0.7" top="0.75" bottom="0.75" header="0.3" footer="0.3"/>
      <pageSetup orientation="portrait" r:id="rId11"/>
      <autoFilter ref="A1:D286" xr:uid="{EADB137C-ADD0-4DE5-8E5F-771E9B0FA555}">
        <filterColumn colId="2">
          <filters blank="1"/>
        </filterColumn>
      </autoFilter>
    </customSheetView>
    <customSheetView guid="{2A2054C2-EC59-4E80-AF0C-DF057EC88F56}" scale="70" filter="1" showAutoFilter="1">
      <selection activeCell="F142" sqref="F142"/>
      <pageMargins left="0.7" right="0.7" top="0.75" bottom="0.75" header="0.3" footer="0.3"/>
      <pageSetup orientation="portrait" r:id="rId12"/>
      <autoFilter ref="A1:AO286" xr:uid="{2AF75285-687C-413E-8F61-E05CC2BA06BE}">
        <filterColumn colId="1">
          <filters>
            <filter val="ISH Sensor Enumeration pre and post Connected Standby (CMS) cycle - Barometric Pressure"/>
            <filter val="ISH Sensor Enumeration pre and post Connected Standby (CMS) cycle - Device Orientation"/>
            <filter val="ISH Sensor Enumeration pre and post Connected Standby (CMS) cycle - Proximity"/>
            <filter val="ISH Sensor Functionality - ALS"/>
            <filter val="ISH Sensor Functionality - Altimeter"/>
            <filter val="ISH Sensor Functionality - Barometric Pressure"/>
            <filter val="ISH Sensor Functionality - Device Orientation"/>
            <filter val="ISH Sensor Functionality - Gyro"/>
            <filter val="ISH Sensor Functionality - Hall effect Sensor"/>
            <filter val="ISH Sensor Functionality - Proximity"/>
            <filter val="ISH Sensor Functionality pre and post Sx cycle - Accelerometer/3D Accelerometer"/>
            <filter val="ISH Sensor Functionality pre and post Sx cycle - Gyro"/>
            <filter val="ISH sensor functionality pre and post Sx cycle- Barometric Pressure"/>
            <filter val="ISH Sensor Functionality pre post Sx cycle - Device Orientation"/>
            <filter val="Verify Altimeter sensor enumeration pre and post Sx cycle"/>
            <filter val="Verify Barometric Pressure Sensor enumeration via ISH pre and post Sx Cycle"/>
            <filter val="Verify Gravity sensor enumeration pre and post Sx cycle"/>
            <filter val="Verify Gravity sensor functionality pre and post Sx cycle"/>
            <filter val="Verify Gyrometer Sensor enumeration Pre and post Sx cycle"/>
            <filter val="Verify IPU-Sensor module enumeration Post CMS cycle"/>
            <filter val="Verify ISH Proximity sensor functionality pre and post Sx cycle"/>
            <filter val="Verify ISH Sensor - Proximity Enumeration pre and post Sx cycle"/>
            <filter val="Verify ISH Sensor Enumeration - Accelerometer/3D Accelerometer"/>
            <filter val="Verify ISH Sensor Enumeration pre and post Connected Modern Standby (CMS) cycle - Altimeter"/>
            <filter val="Verify ISH Sensor Enumeration pre and post disconnected Modern Standby cycle - Altimeter"/>
            <filter val="Verify ISH Sensor Enumeration pre and post Sx cycle - Accelerometer/3D Accelerometer"/>
            <filter val="Verify ISH Sensor Enumeration pre post Connected Standby (CMS) cycle - Accelerometer/3D Accelerometer"/>
            <filter val="Verify ISH Sensor Functionality pre and post Connected Modern Standby (CMS) cycle - Altimeter"/>
            <filter val="Verify ISH(Integrated sensor hub) functionality for BOM1 configuration"/>
            <filter val="Verify ISH(Integrated sensor hub) functionality for BOM1 configuration pre and post pseudo G3"/>
            <filter val="Verify ISH(Integrated sensor hub) functionality for BOM1 configuration pre and post S3 cycle"/>
            <filter val="Verify ISH(Integrated sensor hub) functionality for BOM1 configuration pre and post S4, S5, Warm Reset, Cold Reset, G3 State"/>
            <filter val="Verify Sensor -Device Orientation test"/>
            <filter val="Verify SUT wake from S0i3 in sensor event"/>
            <filter val="Verify System Login using Finger print Sensor (FPS)"/>
            <filter val="Verify System Login using Finger print Sensor (FPS) and IR Camera"/>
          </filters>
        </filterColumn>
        <filterColumn colId="2">
          <filters blank="1"/>
        </filterColumn>
        <filterColumn colId="3">
          <filters blank="1"/>
        </filterColumn>
        <sortState xmlns:xlrd2="http://schemas.microsoft.com/office/spreadsheetml/2017/richdata2" ref="A3:AO286">
          <sortCondition ref="B1:B286"/>
        </sortState>
      </autoFilter>
    </customSheetView>
  </customSheetViews>
  <pageMargins left="0.7" right="0.7" top="0.75" bottom="0.75" header="0.3" footer="0.3"/>
  <pageSetup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B8966-2673-43EE-98B7-EB2F74A42D15}">
  <dimension ref="A1"/>
  <sheetViews>
    <sheetView workbookViewId="0"/>
  </sheetViews>
  <sheetFormatPr defaultRowHeight="14.4" x14ac:dyDescent="0.3"/>
  <sheetData/>
  <customSheetViews>
    <customSheetView guid="{7BCF7321-84A5-4F2F-A93D-BD4E24F5A235}">
      <pageMargins left="0.7" right="0.7" top="0.75" bottom="0.75" header="0.3" footer="0.3"/>
    </customSheetView>
    <customSheetView guid="{4BB0ECC7-E4B6-4428-94D3-B9CE737E9DD1}">
      <pageMargins left="0.7" right="0.7" top="0.75" bottom="0.75" header="0.3" footer="0.3"/>
    </customSheetView>
    <customSheetView guid="{914CE8E8-EAD8-4FEE-8A7C-BCF92A97D40A}">
      <pageMargins left="0.7" right="0.7" top="0.75" bottom="0.75" header="0.3" footer="0.3"/>
    </customSheetView>
    <customSheetView guid="{CDE23880-CA62-4A12-AD22-AC8783BE719F}">
      <pageMargins left="0.7" right="0.7" top="0.75" bottom="0.75" header="0.3" footer="0.3"/>
    </customSheetView>
    <customSheetView guid="{C9449C0B-0651-4193-BD35-CA0B3FE1D37D}">
      <pageMargins left="0.7" right="0.7" top="0.75" bottom="0.75" header="0.3" footer="0.3"/>
    </customSheetView>
    <customSheetView guid="{1671F4F2-5F92-4A4B-B8F9-2B0EDF22F8A3}">
      <pageMargins left="0.7" right="0.7" top="0.75" bottom="0.75" header="0.3" footer="0.3"/>
    </customSheetView>
    <customSheetView guid="{AD165226-10ED-4A07-BE8D-177534B79A09}">
      <pageMargins left="0.7" right="0.7" top="0.75" bottom="0.75" header="0.3" footer="0.3"/>
    </customSheetView>
    <customSheetView guid="{E00478AB-A697-473B-98CB-7DDDCC31F3AA}">
      <pageMargins left="0.7" right="0.7" top="0.75" bottom="0.75" header="0.3" footer="0.3"/>
    </customSheetView>
    <customSheetView guid="{2A2054C2-EC59-4E80-AF0C-DF057EC88F56}">
      <pageMargins left="0.7" right="0.7" top="0.75" bottom="0.75" header="0.3" footer="0.3"/>
    </customSheetView>
  </customSheetViews>
  <pageMargins left="0.7" right="0.7" top="0.75" bottom="0.75" header="0.3" footer="0.3"/>
</worksheet>
</file>

<file path=xl/worksheets/wsSortMap1.xml><?xml version="1.0" encoding="utf-8"?>
<worksheetSortMap xmlns="http://schemas.microsoft.com/office/excel/2006/main">
  <rowSortMap ref="A2:XFD286" count="261">
    <row newVal="1" oldVal="5"/>
    <row newVal="2" oldVal="16"/>
    <row newVal="3" oldVal="260"/>
    <row newVal="4" oldVal="43"/>
    <row newVal="5" oldVal="198"/>
    <row newVal="6" oldVal="167"/>
    <row newVal="7" oldVal="193"/>
    <row newVal="8" oldVal="194"/>
    <row newVal="9" oldVal="191"/>
    <row newVal="10" oldVal="229"/>
    <row newVal="11" oldVal="13"/>
    <row newVal="12" oldVal="238"/>
    <row newVal="13" oldVal="50"/>
    <row newVal="14" oldVal="51"/>
    <row newVal="15" oldVal="239"/>
    <row newVal="16" oldVal="45"/>
    <row newVal="17" oldVal="15"/>
    <row newVal="18" oldVal="11"/>
    <row newVal="19" oldVal="12"/>
    <row newVal="20" oldVal="247"/>
    <row newVal="21" oldVal="135"/>
    <row newVal="23" oldVal="246"/>
    <row newVal="24" oldVal="14"/>
    <row newVal="25" oldVal="145"/>
    <row newVal="26" oldVal="242"/>
    <row newVal="27" oldVal="68"/>
    <row newVal="28" oldVal="10"/>
    <row newVal="29" oldVal="244"/>
    <row newVal="30" oldVal="220"/>
    <row newVal="34" oldVal="24"/>
    <row newVal="35" oldVal="26"/>
    <row newVal="36" oldVal="25"/>
    <row newVal="37" oldVal="224"/>
    <row newVal="38" oldVal="150"/>
    <row newVal="39" oldVal="149"/>
    <row newVal="40" oldVal="53"/>
    <row newVal="41" oldVal="154"/>
    <row newVal="42" oldVal="197"/>
    <row newVal="43" oldVal="103"/>
    <row newVal="44" oldVal="124"/>
    <row newVal="45" oldVal="41"/>
    <row newVal="46" oldVal="137"/>
    <row newVal="47" oldVal="256"/>
    <row newVal="48" oldVal="261"/>
    <row newVal="49" oldVal="101"/>
    <row newVal="50" oldVal="253"/>
    <row newVal="51" oldVal="100"/>
    <row newVal="52" oldVal="199"/>
    <row newVal="53" oldVal="99"/>
    <row newVal="54" oldVal="42"/>
    <row newVal="55" oldVal="248"/>
    <row newVal="56" oldVal="129"/>
    <row newVal="57" oldVal="52"/>
    <row newVal="58" oldVal="192"/>
    <row newVal="59" oldVal="19"/>
    <row newVal="60" oldVal="205"/>
    <row newVal="61" oldVal="206"/>
    <row newVal="62" oldVal="252"/>
    <row newVal="63" oldVal="207"/>
    <row newVal="64" oldVal="20"/>
    <row newVal="65" oldVal="39"/>
    <row newVal="66" oldVal="82"/>
    <row newVal="67" oldVal="89"/>
    <row newVal="68" oldVal="141"/>
    <row newVal="69" oldVal="216"/>
    <row newVal="70" oldVal="139"/>
    <row newVal="71" oldVal="143"/>
    <row newVal="74" oldVal="218"/>
    <row newVal="75" oldVal="279"/>
    <row newVal="76" oldVal="188"/>
    <row newVal="77" oldVal="228"/>
    <row newVal="78" oldVal="189"/>
    <row newVal="80" oldVal="57"/>
    <row newVal="81" oldVal="59"/>
    <row newVal="82" oldVal="211"/>
    <row newVal="83" oldVal="63"/>
    <row newVal="84" oldVal="64"/>
    <row newVal="85" oldVal="159"/>
    <row newVal="86" oldVal="225"/>
    <row newVal="87" oldVal="160"/>
    <row newVal="89" oldVal="23"/>
    <row newVal="90" oldVal="104"/>
    <row newVal="91" oldVal="105"/>
    <row newVal="92" oldVal="106"/>
    <row newVal="93" oldVal="4"/>
    <row newVal="94" oldVal="3"/>
    <row newVal="95" oldVal="122"/>
    <row newVal="96" oldVal="102"/>
    <row newVal="97" oldVal="6"/>
    <row newVal="99" oldVal="7"/>
    <row newVal="100" oldVal="215"/>
    <row newVal="101" oldVal="30"/>
    <row newVal="102" oldVal="267"/>
    <row newVal="103" oldVal="265"/>
    <row newVal="104" oldVal="259"/>
    <row newVal="105" oldVal="249"/>
    <row newVal="106" oldVal="113"/>
    <row newVal="107" oldVal="40"/>
    <row newVal="108" oldVal="93"/>
    <row newVal="109" oldVal="34"/>
    <row newVal="110" oldVal="29"/>
    <row newVal="111" oldVal="151"/>
    <row newVal="112" oldVal="133"/>
    <row newVal="113" oldVal="134"/>
    <row newVal="114" oldVal="27"/>
    <row newVal="115" oldVal="130"/>
    <row newVal="117" oldVal="138"/>
    <row newVal="119" oldVal="83"/>
    <row newVal="120" oldVal="217"/>
    <row newVal="121" oldVal="284"/>
    <row newVal="122" oldVal="283"/>
    <row newVal="123" oldVal="285"/>
    <row newVal="124" oldVal="1"/>
    <row newVal="125" oldVal="97"/>
    <row newVal="126" oldVal="95"/>
    <row newVal="127" oldVal="174"/>
    <row newVal="128" oldVal="61"/>
    <row newVal="129" oldVal="58"/>
    <row newVal="130" oldVal="178"/>
    <row newVal="131" oldVal="77"/>
    <row newVal="132" oldVal="60"/>
    <row newVal="133" oldVal="180"/>
    <row newVal="134" oldVal="177"/>
    <row newVal="135" oldVal="56"/>
    <row newVal="137" oldVal="76"/>
    <row newVal="138" oldVal="75"/>
    <row newVal="139" oldVal="96"/>
    <row newVal="140" oldVal="94"/>
    <row newVal="141" oldVal="176"/>
    <row newVal="142" oldVal="65"/>
    <row newVal="143" oldVal="67"/>
    <row newVal="144" oldVal="186"/>
    <row newVal="145" oldVal="184"/>
    <row newVal="146" oldVal="142"/>
    <row newVal="147" oldVal="140"/>
    <row newVal="148" oldVal="144"/>
    <row newVal="149" oldVal="219"/>
    <row newVal="150" oldVal="196"/>
    <row newVal="151" oldVal="48"/>
    <row newVal="154" oldVal="2"/>
    <row newVal="155" oldVal="107"/>
    <row newVal="156" oldVal="37"/>
    <row newVal="157" oldVal="49"/>
    <row newVal="158" oldVal="114"/>
    <row newVal="159" oldVal="274"/>
    <row newVal="160" oldVal="273"/>
    <row newVal="161" oldVal="275"/>
    <row newVal="162" oldVal="17"/>
    <row newVal="163" oldVal="282"/>
    <row newVal="164" oldVal="280"/>
    <row newVal="165" oldVal="126"/>
    <row newVal="166" oldVal="125"/>
    <row newVal="167" oldVal="8"/>
    <row newVal="168" oldVal="87"/>
    <row newVal="169" oldVal="161"/>
    <row newVal="170" oldVal="162"/>
    <row newVal="171" oldVal="226"/>
    <row newVal="172" oldVal="268"/>
    <row newVal="173" oldVal="266"/>
    <row newVal="174" oldVal="270"/>
    <row newVal="175" oldVal="92"/>
    <row newVal="176" oldVal="214"/>
    <row newVal="177" oldVal="74"/>
    <row newVal="178" oldVal="202"/>
    <row newVal="179" oldVal="91"/>
    <row newVal="180" oldVal="84"/>
    <row newVal="181" oldVal="254"/>
    <row newVal="182" oldVal="115"/>
    <row newVal="183" oldVal="241"/>
    <row newVal="184" oldVal="28"/>
    <row newVal="185" oldVal="201"/>
    <row newVal="186" oldVal="240"/>
    <row newVal="188" oldVal="243"/>
    <row newVal="189" oldVal="148"/>
    <row newVal="191" oldVal="222"/>
    <row newVal="192" oldVal="147"/>
    <row newVal="193" oldVal="272"/>
    <row newVal="194" oldVal="271"/>
    <row newVal="195" oldVal="203"/>
    <row newVal="196" oldVal="128"/>
    <row newVal="197" oldVal="127"/>
    <row newVal="198" oldVal="9"/>
    <row newVal="199" oldVal="171"/>
    <row newVal="201" oldVal="85"/>
    <row newVal="202" oldVal="86"/>
    <row newVal="203" oldVal="110"/>
    <row newVal="204" oldVal="109"/>
    <row newVal="205" oldVal="117"/>
    <row newVal="206" oldVal="168"/>
    <row newVal="207" oldVal="208"/>
    <row newVal="208" oldVal="170"/>
    <row newVal="209" oldVal="169"/>
    <row newVal="210" oldVal="223"/>
    <row newVal="211" oldVal="47"/>
    <row newVal="212" oldVal="18"/>
    <row newVal="213" oldVal="258"/>
    <row newVal="214" oldVal="54"/>
    <row newVal="215" oldVal="281"/>
    <row newVal="216" oldVal="112"/>
    <row newVal="217" oldVal="245"/>
    <row newVal="218" oldVal="146"/>
    <row newVal="219" oldVal="21"/>
    <row newVal="220" oldVal="204"/>
    <row newVal="221" oldVal="166"/>
    <row newVal="222" oldVal="237"/>
    <row newVal="223" oldVal="132"/>
    <row newVal="224" oldVal="131"/>
    <row newVal="225" oldVal="227"/>
    <row newVal="226" oldVal="165"/>
    <row newVal="227" oldVal="156"/>
    <row newVal="228" oldVal="158"/>
    <row newVal="229" oldVal="164"/>
    <row newVal="237" oldVal="163"/>
    <row newVal="238" oldVal="155"/>
    <row newVal="239" oldVal="157"/>
    <row newVal="240" oldVal="263"/>
    <row newVal="241" oldVal="262"/>
    <row newVal="242" oldVal="269"/>
    <row newVal="243" oldVal="46"/>
    <row newVal="244" oldVal="108"/>
    <row newVal="245" oldVal="44"/>
    <row newVal="246" oldVal="35"/>
    <row newVal="247" oldVal="36"/>
    <row newVal="248" oldVal="111"/>
    <row newVal="249" oldVal="257"/>
    <row newVal="250" oldVal="90"/>
    <row newVal="251" oldVal="78"/>
    <row newVal="252" oldVal="81"/>
    <row newVal="253" oldVal="250"/>
    <row newVal="254" oldVal="251"/>
    <row newVal="255" oldVal="121"/>
    <row newVal="256" oldVal="123"/>
    <row newVal="257" oldVal="120"/>
    <row newVal="258" oldVal="119"/>
    <row newVal="259" oldVal="213"/>
    <row newVal="260" oldVal="210"/>
    <row newVal="261" oldVal="175"/>
    <row newVal="262" oldVal="62"/>
    <row newVal="263" oldVal="182"/>
    <row newVal="264" oldVal="179"/>
    <row newVal="265" oldVal="66"/>
    <row newVal="266" oldVal="255"/>
    <row newVal="267" oldVal="181"/>
    <row newVal="268" oldVal="264"/>
    <row newVal="269" oldVal="212"/>
    <row newVal="270" oldVal="209"/>
    <row newVal="271" oldVal="55"/>
    <row newVal="272" oldVal="185"/>
    <row newVal="273" oldVal="173"/>
    <row newVal="274" oldVal="71"/>
    <row newVal="275" oldVal="80"/>
    <row newVal="276" oldVal="70"/>
    <row newVal="277" oldVal="69"/>
    <row newVal="278" oldVal="172"/>
    <row newVal="279" oldVal="183"/>
    <row newVal="280" oldVal="221"/>
    <row newVal="281" oldVal="195"/>
    <row newVal="282" oldVal="38"/>
    <row newVal="283" oldVal="276"/>
    <row newVal="284" oldVal="278"/>
    <row newVal="285" oldVal="277"/>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ADL_M_LP5_CONS_BAT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cp:lastPrinted>2022-02-10T11:14:11Z</cp:lastPrinted>
  <dcterms:created xsi:type="dcterms:W3CDTF">2022-01-21T10:58:14Z</dcterms:created>
  <dcterms:modified xsi:type="dcterms:W3CDTF">2023-01-08T16:14:14Z</dcterms:modified>
</cp:coreProperties>
</file>