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8EAC2C50-7757-4F13-916E-CDD8E562D9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Test_Data!$A$1:$O$1</definedName>
    <definedName name="Z_0AACA5FB_BB34_41BC_B4E0_AAFD2DB3B4B7_.wvu.FilterData" localSheetId="0" hidden="1">Test_Data!$A$1:$O$111</definedName>
    <definedName name="Z_123671A1_7E4E_44E8_8597_9327914218E7_.wvu.FilterData" localSheetId="0" hidden="1">Test_Data!$A$1:$O$111</definedName>
    <definedName name="Z_1C3EE71B_5718_47D6_B3BD_248E2FC2EB87_.wvu.FilterData" localSheetId="0" hidden="1">Test_Data!$A$1:$O$111</definedName>
    <definedName name="Z_1D8355F1_DF19_4C84_AA38_3B14CAEC6B83_.wvu.FilterData" localSheetId="0" hidden="1">Test_Data!$A$1:$O$111</definedName>
    <definedName name="Z_22DFE62C_8758_46B1_9C5C_788B4AEF240A_.wvu.FilterData" localSheetId="0" hidden="1">Test_Data!$A$1:$O$111</definedName>
    <definedName name="Z_341B4BDB_0A84_46DE_BF83_E5DE69FE0AB7_.wvu.FilterData" localSheetId="0" hidden="1">Test_Data!$A$1:$O$111</definedName>
    <definedName name="Z_394B7708_B42E_40F1_A254_CD22012C6C5D_.wvu.FilterData" localSheetId="0" hidden="1">Test_Data!$A$1:$O$111</definedName>
    <definedName name="Z_48591E47_F3EC_4724_BB4D_5339F8988A04_.wvu.Cols" localSheetId="0" hidden="1">Test_Data!$D:$G</definedName>
    <definedName name="Z_48591E47_F3EC_4724_BB4D_5339F8988A04_.wvu.FilterData" localSheetId="0" hidden="1">Test_Data!$A$1:$O$111</definedName>
    <definedName name="Z_4AB21F6B_41D5_4571_8662_508BA3BAE2A3_.wvu.Cols" localSheetId="0" hidden="1">Test_Data!$D:$G</definedName>
    <definedName name="Z_4AB21F6B_41D5_4571_8662_508BA3BAE2A3_.wvu.FilterData" localSheetId="0" hidden="1">Test_Data!$A$1:$O$111</definedName>
    <definedName name="Z_5AE231AC_4BB6_4FA5_AA6C_C910B9487C79_.wvu.FilterData" localSheetId="0" hidden="1">Test_Data!$A$1:$O$111</definedName>
    <definedName name="Z_61869537_EDBE_4924_A6D6_6C76592A7008_.wvu.FilterData" localSheetId="0" hidden="1">Test_Data!$A$1:$O$111</definedName>
    <definedName name="Z_67BD39E2_58EF_464E_82F4_FDFF4EF01EC5_.wvu.FilterData" localSheetId="0" hidden="1">Test_Data!$A$1:$O$111</definedName>
    <definedName name="Z_7AC011A2_F47F_458A_98D4_A9E2EC7F199A_.wvu.FilterData" localSheetId="0" hidden="1">Test_Data!$A$1:$O$111</definedName>
    <definedName name="Z_95F2D7BC_66DA_4E72_B86F_1D23041D802F_.wvu.FilterData" localSheetId="0" hidden="1">Test_Data!$A$1:$O$111</definedName>
    <definedName name="Z_9B039DB8_9C17_4201_8DBA_070D96C6BEF2_.wvu.FilterData" localSheetId="0" hidden="1">Test_Data!$A$1:$O$111</definedName>
    <definedName name="Z_A52C4529_02EE_4E19_8911_CA0BBF08DEA8_.wvu.FilterData" localSheetId="0" hidden="1">Test_Data!$A$1:$O$111</definedName>
    <definedName name="Z_B310826F_FE1F_4C4D_803F_FB1D59E88D8C_.wvu.Cols" localSheetId="0" hidden="1">Test_Data!$D:$G</definedName>
    <definedName name="Z_B310826F_FE1F_4C4D_803F_FB1D59E88D8C_.wvu.FilterData" localSheetId="0" hidden="1">Test_Data!$A$1:$O$111</definedName>
    <definedName name="Z_DD3E9253_BC52_44A4_A633_1DEE41CA0D81_.wvu.Cols" localSheetId="0" hidden="1">Test_Data!$D:$G</definedName>
    <definedName name="Z_DD3E9253_BC52_44A4_A633_1DEE41CA0D81_.wvu.FilterData" localSheetId="0" hidden="1">Test_Data!$A$1:$O$111</definedName>
    <definedName name="Z_E42682AA_8050_4EEB_9308_E11621DAB7A6_.wvu.FilterData" localSheetId="0" hidden="1">Test_Data!$A$1:$O$111</definedName>
    <definedName name="Z_E526AD3A_FD08_4BBE_A972_399B79930CB5_.wvu.FilterData" localSheetId="0" hidden="1">Test_Data!$A$1:$O$111</definedName>
    <definedName name="Z_F74E2C59_1FDE_4C08_AE26_FDB9241C73ED_.wvu.FilterData" localSheetId="0" hidden="1">Test_Data!$A$1:$O$111</definedName>
    <definedName name="Z_FB26E9F2_C231_4A6E_8B24_E83DC5D2DA12_.wvu.FilterData" localSheetId="0" hidden="1">Test_Data!$A$1:$O$111</definedName>
  </definedNames>
  <calcPr calcId="191029"/>
  <customWorkbookViews>
    <customWorkbookView name="Tariq, MalikX Raihan - Personal View" guid="{4AB21F6B-41D5-4571-8662-508BA3BAE2A3}" mergeInterval="0" personalView="1" maximized="1" xWindow="-11" yWindow="-11" windowWidth="1942" windowHeight="1042" activeSheetId="2"/>
    <customWorkbookView name="Radhakrishnan, SreelaksmiX Mayamandiram - Personal View" guid="{B310826F-FE1F-4C4D-803F-FB1D59E88D8C}" mergeInterval="0" personalView="1" maximized="1" xWindow="-11" yWindow="-11" windowWidth="1942" windowHeight="1042" activeSheetId="2"/>
    <customWorkbookView name="Zama, MohammedX Faheem - Personal View" guid="{48591E47-F3EC-4724-BB4D-5339F8988A04}" mergeInterval="0" personalView="1" maximized="1" xWindow="-9" yWindow="-9" windowWidth="1938" windowHeight="1048" activeSheetId="2"/>
    <customWorkbookView name="Prakash, AbhijithX - Personal View" guid="{DD3E9253-BC52-44A4-A633-1DEE41CA0D81}" mergeInterval="0" personalView="1" xWindow="1" yWindow="1" windowWidth="1918" windowHeight="1028" activeSheetId="2"/>
    <customWorkbookView name="Vishwanath, PoluruX - Personal View" guid="{123671A1-7E4E-44E8-8597-9327914218E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2" l="1"/>
  <c r="A89" i="2"/>
  <c r="A10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9" i="2"/>
</calcChain>
</file>

<file path=xl/sharedStrings.xml><?xml version="1.0" encoding="utf-8"?>
<sst xmlns="http://schemas.openxmlformats.org/spreadsheetml/2006/main" count="1131" uniqueCount="284">
  <si>
    <t>jama_id</t>
  </si>
  <si>
    <t>owner</t>
  </si>
  <si>
    <t>test_complexity</t>
  </si>
  <si>
    <t>Verify Board ID, FW, BIOS, ME, EC and IGFX GOP details on BIOS Platform Information Menu  and System scope tool are accurate</t>
  </si>
  <si>
    <t>Platform Config and Board BOM</t>
  </si>
  <si>
    <t>CSS-IVE-50989</t>
  </si>
  <si>
    <t>chassanx</t>
  </si>
  <si>
    <t>Low</t>
  </si>
  <si>
    <t>Validate functionality of BIOS hot keys (F2, F4, F3 &amp; F7)</t>
  </si>
  <si>
    <t>Flex I/O and Internal Buses</t>
  </si>
  <si>
    <t>CSS-IVE-52390</t>
  </si>
  <si>
    <t>reddyv5x</t>
  </si>
  <si>
    <t>Verify DMIC Array works with Intel Wake on Voice enabled in BIOS</t>
  </si>
  <si>
    <t>Display, Graphics, Video and Audio</t>
  </si>
  <si>
    <t>CSS-IVE-53969</t>
  </si>
  <si>
    <t>Medium</t>
  </si>
  <si>
    <t>Validate if BIOS detects and initializes the memory module inserted</t>
  </si>
  <si>
    <t>Memory Technologies and Topologies</t>
  </si>
  <si>
    <t>CSS-IVE-54163</t>
  </si>
  <si>
    <t>anaray5x</t>
  </si>
  <si>
    <t>SMBIOS Type 17 Structure</t>
  </si>
  <si>
    <t>Industry Specs and Open source initiatives</t>
  </si>
  <si>
    <t>CSS-IVE-54188</t>
  </si>
  <si>
    <t>vhebbarx</t>
  </si>
  <si>
    <t>Verify system stability post Hibernate(S4) cycling</t>
  </si>
  <si>
    <t>Power Management</t>
  </si>
  <si>
    <t>CSS-IVE-54313</t>
  </si>
  <si>
    <t>Verify system stability post Reboot(S5) cycling</t>
  </si>
  <si>
    <t>CSS-IVE-60413</t>
  </si>
  <si>
    <t>Verify system stability post Sleep(S3) cycling</t>
  </si>
  <si>
    <t>CSS-IVE-60509</t>
  </si>
  <si>
    <t>BIOS should update the changes for SMBIOS type 7</t>
  </si>
  <si>
    <t>CSS-IVE-50533</t>
  </si>
  <si>
    <t>Verify Processor reaches all P-states irrespective of C-states</t>
  </si>
  <si>
    <t>CSS-IVE-50806</t>
  </si>
  <si>
    <t>BIOS should update the changes for SMBIOS type 4 [Processor Information]</t>
  </si>
  <si>
    <t>CSS-IVE-50532</t>
  </si>
  <si>
    <t>Validate the number of CPU Core enumeration under OS</t>
  </si>
  <si>
    <t>CSS-IVE-50706</t>
  </si>
  <si>
    <t>Validate the CPU ID listed in BIOS</t>
  </si>
  <si>
    <t>CSS-IVE-85701</t>
  </si>
  <si>
    <t>Verify PC10 when S0 idle condition</t>
  </si>
  <si>
    <t>CSS-IVE-130052</t>
  </si>
  <si>
    <t>Verify 4K Display Monitor functionality over USB type-C port</t>
  </si>
  <si>
    <t>TCSS</t>
  </si>
  <si>
    <t>CSS-IVE-66098</t>
  </si>
  <si>
    <t>raghav3x</t>
  </si>
  <si>
    <t>Verify the functionality of Bluetooth device[Mouse,Keyboard,Headset]</t>
  </si>
  <si>
    <t>Networking and Connectivity</t>
  </si>
  <si>
    <t>CSS-IVE-70025</t>
  </si>
  <si>
    <t>Verify user will be only able to login using registered finger</t>
  </si>
  <si>
    <t>Touch &amp; Sensing</t>
  </si>
  <si>
    <t>CSS-IVE-70969</t>
  </si>
  <si>
    <t>sumith2x</t>
  </si>
  <si>
    <t>Verify DP display functionality over USB Type-C port during Pre and Post boot</t>
  </si>
  <si>
    <t>CSS-IVE-88912</t>
  </si>
  <si>
    <t>High</t>
  </si>
  <si>
    <t>Verify BIOS passes all PEP Constraints using WOS PEP BIOS Checker tool</t>
  </si>
  <si>
    <t>CSS-IVE-92262</t>
  </si>
  <si>
    <t>Verify BIOS Setup options between current and previous BIOS version</t>
  </si>
  <si>
    <t>CSS-IVE-92253</t>
  </si>
  <si>
    <t>Verify USB3.1 gen2 device enumeration as SuperSpeed+ device over USB3.0 Type-A port</t>
  </si>
  <si>
    <t>Internal and External Storage</t>
  </si>
  <si>
    <t>CSS-IVE-99297</t>
  </si>
  <si>
    <t>Verify C-state low power audio residency on system entry and exit to low power state with audio playback</t>
  </si>
  <si>
    <t>CSS-IVE-99448</t>
  </si>
  <si>
    <t>Verify system can shutdown(S5) using OS start Menu followed by G3</t>
  </si>
  <si>
    <t>CSS-IVE-100919</t>
  </si>
  <si>
    <t>Verify TouchPad option Enable/Disable in BIOS</t>
  </si>
  <si>
    <t>CSS-IVE-97325</t>
  </si>
  <si>
    <t>Verify Type-C Concurrent x4 DP, High Speed Device Functionality on Clod-plug</t>
  </si>
  <si>
    <t>CSS-IVE-101082</t>
  </si>
  <si>
    <t>Verify USB2 DbC Functionality</t>
  </si>
  <si>
    <t>Debug Interfaces and Traces</t>
  </si>
  <si>
    <t>CSS-IVE-101316</t>
  </si>
  <si>
    <t>Verify CNVi Mode BIOS Options</t>
  </si>
  <si>
    <t>CSS-IVE-101555</t>
  </si>
  <si>
    <t>Verify SMBIOS type 1 provides System information</t>
  </si>
  <si>
    <t>CSS-IVE-101593</t>
  </si>
  <si>
    <t>Verify SLP_S0 residency when system connected to Wi-Fi Network</t>
  </si>
  <si>
    <t>CSS-IVE-105840</t>
  </si>
  <si>
    <t>[FSP2.0]: Verify "FSP Information" under BIOS</t>
  </si>
  <si>
    <t>CSS-IVE-108352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</si>
  <si>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</si>
  <si>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</si>
  <si>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</si>
  <si>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</si>
  <si>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OS content during system"s hibernation entry and exit</t>
  </si>
  <si>
    <t>CSS-IVE-115668</t>
  </si>
  <si>
    <t>Verify if system boot with MAF configuration</t>
  </si>
  <si>
    <t>System Firmware Builds and bringup</t>
  </si>
  <si>
    <t>CSS-IVE-116793</t>
  </si>
  <si>
    <t>Verify Xml Cli support</t>
  </si>
  <si>
    <t>CSS-IVE-116755</t>
  </si>
  <si>
    <t>Verify Power Consumption by Wi-Fi module using "Power Meter" tool</t>
  </si>
  <si>
    <t>CSS-IVE-117486</t>
  </si>
  <si>
    <t>Verify System memory using Windows Memory Diagnostics tool (Standard)</t>
  </si>
  <si>
    <t>CSS-IVE-135380</t>
  </si>
  <si>
    <t>Verify USB-Keyboards functionality connected on Type-C port in Pre-OS and Post OS environment</t>
  </si>
  <si>
    <t>CSS-IVE-76273</t>
  </si>
  <si>
    <t>Verify system stability when hot-plug Type-C power adapter</t>
  </si>
  <si>
    <t>CSS-IVE-134011</t>
  </si>
  <si>
    <t>Verify CPU fan is on during system boot</t>
  </si>
  <si>
    <t>Embedded controller and Power sources</t>
  </si>
  <si>
    <t>CSS-IVE-71406</t>
  </si>
  <si>
    <t>Verify Scroll Lock/Num/caps Lock on-board LED Functionality using USB keyboard</t>
  </si>
  <si>
    <t>CSS-IVE-71476</t>
  </si>
  <si>
    <t>[FSP]: Verify FSP image ID and Image Revision</t>
  </si>
  <si>
    <t>CSS-IVE-78723</t>
  </si>
  <si>
    <t>Verify FSP version on SUT</t>
  </si>
  <si>
    <t>CSS-IVE-78727</t>
  </si>
  <si>
    <t>[FSP2.0]: Validate FSP TempRamInit initialization and TempRamExit API"s</t>
  </si>
  <si>
    <t>CSS-IVE-78730</t>
  </si>
  <si>
    <t>[FSP2.0]: Validate Pre and Post OS display with different FSP Bios</t>
  </si>
  <si>
    <t>CSS-IVE-78900</t>
  </si>
  <si>
    <t>[FSP2.0]: Verify GUID of SMBIOS HOB"s (Memory, Processor and Cache)</t>
  </si>
  <si>
    <t>CSS-IVE-86540</t>
  </si>
  <si>
    <t>[FSP] Verify FSP BIOS Boot Flow</t>
  </si>
  <si>
    <t>CSS-IVE-78905</t>
  </si>
  <si>
    <t>[FSP2.1]: Verify FSP_SMBIOS_EFI_PEI_GRAPHICS_DEVICE_INFO_HOB table</t>
  </si>
  <si>
    <t>CSS-IVE-122365</t>
  </si>
  <si>
    <t>[FSP2.0][GCC]: Verify "FSP Information" under BIOS</t>
  </si>
  <si>
    <t>CSS-IVE-132867</t>
  </si>
  <si>
    <t>[FSP][GCC]: Verify FSP version on SUT</t>
  </si>
  <si>
    <t>CSS-IVE-132853</t>
  </si>
  <si>
    <t>[FSP2.1][GCC]: Verify FSP_SMBIOS_EFI_PEI_GRAPHICS_DEVICE_INFO_HOB table</t>
  </si>
  <si>
    <t>CSS-IVE-132898</t>
  </si>
  <si>
    <t>Verifying Brightness levels in AC/DC mode</t>
  </si>
  <si>
    <t>CSS-IVE-67805</t>
  </si>
  <si>
    <t>Verify OPI/DMI Config enabled</t>
  </si>
  <si>
    <t>CSS-IVE-70958</t>
  </si>
  <si>
    <t>Verify IPU AVStream enumerated as ACPI device</t>
  </si>
  <si>
    <t>CSS-IVE-71125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</si>
  <si>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</si>
  <si>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</si>
  <si>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</si>
  <si>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</si>
  <si>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and recording on 3.5mm-Jack-Headset (via Soundwire)</t>
  </si>
  <si>
    <t>CSS-IVE-99977</t>
  </si>
  <si>
    <t>Verify Tri-display is working in Extended mode</t>
  </si>
  <si>
    <t>CSS-IVE-103532</t>
  </si>
  <si>
    <t>Verify IPU Enable/Disable Capability in BIOS</t>
  </si>
  <si>
    <t>CSS-IVE-105482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</si>
  <si>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</si>
  <si>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</si>
  <si>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</si>
  <si>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</si>
  <si>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</si>
  <si>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</si>
  <si>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Validate presence of computer systems/components information as per Intel standards</t>
  </si>
  <si>
    <t>CSS-IVE-44411</t>
  </si>
  <si>
    <t>Verify if bootable devices are detected properly on the first boot itself, after flashing BIOS</t>
  </si>
  <si>
    <t>CSS-IVE-44418</t>
  </si>
  <si>
    <t>Verify eSPI Initialization</t>
  </si>
  <si>
    <t>CSS-IVE-62161</t>
  </si>
  <si>
    <t>Verify Trace Hub Initialization</t>
  </si>
  <si>
    <t>CSS-IVE-62162</t>
  </si>
  <si>
    <t>Verify plug &amp; unplug USB hub over Type-C port</t>
  </si>
  <si>
    <t>CSS-IVE-70029</t>
  </si>
  <si>
    <t>Verify Trace hub initialization in debug BIOS</t>
  </si>
  <si>
    <t>CSS-IVE-71061</t>
  </si>
  <si>
    <t>Verify USB3 ports description in ACPI domain</t>
  </si>
  <si>
    <t>CSS-IVE-73615</t>
  </si>
  <si>
    <t>Verify Embedded-keyboard functionality in pre and post OS</t>
  </si>
  <si>
    <t>CSS-IVE-93289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</si>
  <si>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</si>
  <si>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</si>
  <si>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</si>
  <si>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</si>
  <si>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BIOS should be able to change, append and remove devices from the boot order</t>
  </si>
  <si>
    <t>CSS-IVE-85705</t>
  </si>
  <si>
    <t>Verify PCIe SD Card detection after multiple cycles of plug and play media file with Sx cycles in DC mode</t>
  </si>
  <si>
    <t>CSS-IVE-101619</t>
  </si>
  <si>
    <t>Verify device initialization and respective register configuration don"t have failures in Self test tool</t>
  </si>
  <si>
    <t>CSS-IVE-105545</t>
  </si>
  <si>
    <t>Verify GPIO initialization and respective values don"t have failures in GPIO configuration tool</t>
  </si>
  <si>
    <t>CSS-IVE-115843</t>
  </si>
  <si>
    <t>Verify CNVi Bluetooth Enumeration in OS before and after warm and cold  reset</t>
  </si>
  <si>
    <t>CSS-IVE-145028</t>
  </si>
  <si>
    <t>Verify "Wake on Voice" functionality when System in SLP_S0 state using DMIC pre and post S4/S5 cycle</t>
  </si>
  <si>
    <t>CSS-IVE-145227</t>
  </si>
  <si>
    <t>Verify Audio recording and Playback over 3.5mm-Jack-Headsets (via HD-A) pre and post S4, S5, warm and cold reboot cycles</t>
  </si>
  <si>
    <t>CSS-IVE-145257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</si>
  <si>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</si>
  <si>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</si>
  <si>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</si>
  <si>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</si>
  <si>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System boot to OS/BIOS/EDK from diffrent reset flow</t>
  </si>
  <si>
    <t>CSS-IVE-62409</t>
  </si>
  <si>
    <t>Validate hot-plug USB keyboard, mouse over USB Type-A port when SUT is in BIOS, EFI and OS level</t>
  </si>
  <si>
    <t>CSS-IVE-64111</t>
  </si>
  <si>
    <t>Microcode version should be uniform in all CPU cores</t>
  </si>
  <si>
    <t>CSS-IVE-65505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</si>
  <si>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</si>
  <si>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</si>
  <si>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</si>
  <si>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</si>
  <si>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</si>
  <si>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</si>
  <si>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Debug log for no asserts messages</t>
  </si>
  <si>
    <t>CSS-IVE-101572</t>
  </si>
  <si>
    <t>Verify C10 package state support</t>
  </si>
  <si>
    <t>CSS-IVE-63683</t>
  </si>
  <si>
    <t>Verify that the microcode patch is loaded and applied</t>
  </si>
  <si>
    <t>CSS-IVE-62676</t>
  </si>
  <si>
    <t>Verify SUT boot from USB2.0 device</t>
  </si>
  <si>
    <t>CSS-IVE-75930</t>
  </si>
  <si>
    <t>Verify that the system boots to the BIOS setup menu</t>
  </si>
  <si>
    <t>CSS-IVE-75933</t>
  </si>
  <si>
    <t>Verify system stability on performing cold boot cycles</t>
  </si>
  <si>
    <t>CSS-IVE-75953</t>
  </si>
  <si>
    <t>Verify that SUT boots to OS with Virtual battery &amp; retain AC/DC mode after Sx/G3 cycle</t>
  </si>
  <si>
    <t>CSS-IVE-75957</t>
  </si>
  <si>
    <t>Verify BKC drivers installation on SUT</t>
  </si>
  <si>
    <t>CSS-IVE-76107</t>
  </si>
  <si>
    <t>Verify OS installation on SUT</t>
  </si>
  <si>
    <t>CSS-IVE-75927</t>
  </si>
  <si>
    <t>Validate Type-C USB2.0 Host Mode (Type-C to A) functionality on hot insert and removal over Type-C port</t>
  </si>
  <si>
    <t>CSS-IVE-76581</t>
  </si>
  <si>
    <t>Verify system wakes from S3 using Keyboard as Wake Source</t>
  </si>
  <si>
    <t>CSS-IVE-77147</t>
  </si>
  <si>
    <t>Verify system wakes from sleep via Mouse as wake source</t>
  </si>
  <si>
    <t>CSS-IVE-77148</t>
  </si>
  <si>
    <t>Verify RTC Date and Time at BIOS and OS level</t>
  </si>
  <si>
    <t>CSS-IVE-77378</t>
  </si>
  <si>
    <t>Verify the Processor Information Displayed in BIOS page and OS are same.</t>
  </si>
  <si>
    <t>CSS-IVE-63681</t>
  </si>
  <si>
    <t>Validate Basic boot check after flashing IFWI to SPI</t>
  </si>
  <si>
    <t>CSS-IVE-71038</t>
  </si>
  <si>
    <t>CPU Patch (MCU) load check and version check</t>
  </si>
  <si>
    <t>CSS-IVE-78721</t>
  </si>
  <si>
    <t>Validate POST Code Progress for IA during Booting on 7 seg Display.</t>
  </si>
  <si>
    <t>CSS-IVE-63287</t>
  </si>
  <si>
    <t>Verify No device yellow bangs pre and post S0i3(Modern Standby) cycle with all device connected as per config planned ( Golden, delta, 5, 4, 3 STAR )</t>
  </si>
  <si>
    <t>CSS-IVE-90558</t>
  </si>
  <si>
    <t>Verify system stability on waking from idle state pre and post CMS/S0i3 cycle</t>
  </si>
  <si>
    <t>CSS-IVE-90933</t>
  </si>
  <si>
    <t>Validate Type-C USB3.0 Host Mode (Type-C to A) functionality on hot insert and removal over Type-C port and connector reversibility</t>
  </si>
  <si>
    <t>CSS-IVE-105843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</si>
  <si>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</si>
  <si>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</si>
  <si>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</si>
  <si>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</si>
  <si>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</si>
  <si>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</si>
  <si>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</si>
  <si>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</si>
  <si>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</si>
  <si>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</si>
  <si>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Verify No device yellow bangs with all device connected as per config planned ( Golden, delta, 5, 4, 3 STAR ) pre and post S4 , S5 , warm and cold reboot cycles</t>
  </si>
  <si>
    <t>Y</t>
  </si>
  <si>
    <t>FSP Release</t>
  </si>
  <si>
    <t>Aswanth</t>
  </si>
  <si>
    <t>CSS-IVE-118952</t>
  </si>
  <si>
    <t>Verify Xml Cli support for Test Menu enabled Bios</t>
  </si>
  <si>
    <t>22011834285</t>
  </si>
  <si>
    <t>CSS-IVE-119238</t>
  </si>
  <si>
    <t>Verify whether SUT can power off from EDK shell using PWR_BTN</t>
  </si>
  <si>
    <t>22011834519</t>
  </si>
  <si>
    <t>Faheem</t>
  </si>
  <si>
    <t>NA</t>
  </si>
  <si>
    <t>Malik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</si>
  <si>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</si>
  <si>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</si>
  <si>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</si>
  <si>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</si>
  <si>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QRC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</si>
  <si>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</si>
  <si>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</si>
  <si>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</si>
  <si>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</si>
  <si>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</si>
  <si>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</si>
  <si>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</si>
  <si>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</si>
  <si>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N</t>
  </si>
  <si>
    <t>v3301_00_120</t>
  </si>
  <si>
    <t>ADL-N-ADP-N-SV2-CONS-22.29.5.90</t>
  </si>
  <si>
    <t>ADL_NR01_NNNN-A0ADPN_CPRF_SEP5_01190218_2022WW28.4.0.bin</t>
  </si>
  <si>
    <t>Abhijith</t>
  </si>
  <si>
    <t>passed</t>
  </si>
  <si>
    <t>Failed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</si>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</sst>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3">
    <xf numFmtId="0" fontId="0" fillId="0" borderId="0" xfId="0"/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13" fillId="33" borderId="0" xfId="0" applyFont="1" applyFill="1" applyBorder="1"/>
    <xf numFmtId="0" fontId="13" fillId="33" borderId="0" xfId="0" applyFont="1" applyFill="1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0" fontId="18" fillId="0" borderId="0" xfId="0" applyFont="1" applyBorder="1" applyAlignment="1">
      <alignment horizontal="left"/>
    </xf>
    <xf numFmtId="0" fontId="0" fillId="0" borderId="0" xfId="0" applyFill="1" applyBorder="1"/>
    <xf numFmtId="0" fontId="25" fillId="0" borderId="0" xfId="0" applyFont="1" applyBorder="1"/>
    <xf numFmtId="0" fontId="25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topLeftCell="G1" workbookViewId="0">
      <selection activeCell="B1" sqref="B1"/>
    </sheetView>
  </sheetViews>
  <sheetFormatPr defaultColWidth="8.88671875" defaultRowHeight="14.4" x14ac:dyDescent="0.3"/>
  <cols>
    <col min="1" max="1" width="12.77734375" style="7" customWidth="1"/>
    <col min="2" max="2" width="125.88671875" style="7" bestFit="1" customWidth="1"/>
    <col min="3" max="3" width="35.5546875" style="7" bestFit="1" customWidth="1"/>
    <col min="4" max="4" width="7.44140625" style="7" customWidth="1"/>
    <col min="5" max="5" width="16.44140625" style="7" customWidth="1"/>
    <col min="6" max="6" width="60.44140625" style="7" customWidth="1"/>
    <col min="7" max="7" width="14.5546875" style="7" customWidth="1"/>
    <col min="8" max="9" width="8.88671875" style="7"/>
    <col min="10" max="10" width="13.33203125" style="7" bestFit="1" customWidth="1"/>
    <col min="11" max="11" width="12.33203125" style="7" bestFit="1" customWidth="1"/>
    <col min="12" max="12" width="11.77734375" style="7" customWidth="1"/>
    <col min="13" max="13" width="20.77734375" style="7" customWidth="1"/>
    <col min="14" max="14" width="11.21875" style="7" customWidth="1"/>
    <col min="15" max="16384" width="8.88671875" style="7"/>
  </cols>
  <sheetData>
    <row r="1" spans="1:15" x14ac:dyDescent="0.3">
      <c r="A1" s="5" t="s">
        <v>282</v>
      </c>
      <c r="B1" s="5" t="s">
        <v>283</v>
      </c>
      <c r="C1" s="6" t="s">
        <v>239</v>
      </c>
      <c r="D1" s="6" t="s">
        <v>240</v>
      </c>
      <c r="E1" s="5" t="s">
        <v>241</v>
      </c>
      <c r="F1" s="5" t="s">
        <v>242</v>
      </c>
      <c r="G1" s="5" t="s">
        <v>243</v>
      </c>
      <c r="H1" s="5" t="s">
        <v>244</v>
      </c>
      <c r="I1" s="5" t="s">
        <v>245</v>
      </c>
      <c r="J1" s="5" t="s">
        <v>246</v>
      </c>
      <c r="K1" s="5" t="s">
        <v>247</v>
      </c>
      <c r="L1" s="5" t="s">
        <v>248</v>
      </c>
      <c r="M1" s="5" t="s">
        <v>0</v>
      </c>
      <c r="N1" s="5" t="s">
        <v>1</v>
      </c>
      <c r="O1" s="5" t="s">
        <v>2</v>
      </c>
    </row>
    <row r="2" spans="1:15" x14ac:dyDescent="0.3">
      <c r="A2" s="7" t="str">
        <f>HYPERLINK("https://hsdes.intel.com/resource/14013115489","14013115489")</f>
        <v>14013115489</v>
      </c>
      <c r="B2" s="7" t="s">
        <v>3</v>
      </c>
      <c r="C2" s="7" t="s">
        <v>4</v>
      </c>
      <c r="D2" s="7" t="s">
        <v>250</v>
      </c>
      <c r="E2" s="7" t="s">
        <v>251</v>
      </c>
      <c r="F2" s="7" t="s">
        <v>278</v>
      </c>
      <c r="H2" s="10" t="s">
        <v>280</v>
      </c>
      <c r="I2" s="7" t="s">
        <v>252</v>
      </c>
      <c r="L2" s="8">
        <v>44762</v>
      </c>
      <c r="M2" s="7" t="s">
        <v>5</v>
      </c>
      <c r="N2" s="7" t="s">
        <v>6</v>
      </c>
      <c r="O2" s="7" t="s">
        <v>7</v>
      </c>
    </row>
    <row r="3" spans="1:15" x14ac:dyDescent="0.3">
      <c r="A3" s="7" t="str">
        <f>HYPERLINK("https://hsdes.intel.com/resource/14013119042","14013119042")</f>
        <v>14013119042</v>
      </c>
      <c r="B3" s="7" t="s">
        <v>8</v>
      </c>
      <c r="C3" s="7" t="s">
        <v>9</v>
      </c>
      <c r="D3" s="7" t="s">
        <v>275</v>
      </c>
      <c r="E3" s="7" t="s">
        <v>251</v>
      </c>
      <c r="F3" s="7" t="s">
        <v>278</v>
      </c>
      <c r="H3" s="7" t="s">
        <v>280</v>
      </c>
      <c r="I3" s="7" t="s">
        <v>279</v>
      </c>
      <c r="L3" s="8">
        <v>44762</v>
      </c>
      <c r="M3" s="7" t="s">
        <v>10</v>
      </c>
      <c r="N3" s="7" t="s">
        <v>11</v>
      </c>
      <c r="O3" s="7" t="s">
        <v>7</v>
      </c>
    </row>
    <row r="4" spans="1:15" x14ac:dyDescent="0.3">
      <c r="A4" s="7" t="str">
        <f>HYPERLINK("https://hsdes.intel.com/resource/14013120106","14013120106")</f>
        <v>14013120106</v>
      </c>
      <c r="B4" s="7" t="s">
        <v>12</v>
      </c>
      <c r="C4" s="7" t="s">
        <v>13</v>
      </c>
      <c r="D4" s="7" t="s">
        <v>250</v>
      </c>
      <c r="E4" s="7" t="s">
        <v>251</v>
      </c>
      <c r="F4" s="7" t="s">
        <v>278</v>
      </c>
      <c r="H4" s="7" t="s">
        <v>280</v>
      </c>
      <c r="I4" s="7" t="s">
        <v>259</v>
      </c>
      <c r="L4" s="8">
        <v>44762</v>
      </c>
      <c r="M4" s="7" t="s">
        <v>14</v>
      </c>
      <c r="N4" s="7" t="s">
        <v>6</v>
      </c>
      <c r="O4" s="7" t="s">
        <v>15</v>
      </c>
    </row>
    <row r="5" spans="1:15" x14ac:dyDescent="0.3">
      <c r="A5" s="7" t="str">
        <f>HYPERLINK("https://hsdes.intel.com/resource/14013120596","14013120596")</f>
        <v>14013120596</v>
      </c>
      <c r="B5" s="7" t="s">
        <v>16</v>
      </c>
      <c r="C5" s="7" t="s">
        <v>17</v>
      </c>
      <c r="D5" s="7" t="s">
        <v>275</v>
      </c>
      <c r="E5" s="7" t="s">
        <v>251</v>
      </c>
      <c r="F5" s="7" t="s">
        <v>278</v>
      </c>
      <c r="H5" s="7" t="s">
        <v>280</v>
      </c>
      <c r="I5" s="7" t="s">
        <v>279</v>
      </c>
      <c r="L5" s="8">
        <v>44762</v>
      </c>
      <c r="M5" s="7" t="s">
        <v>18</v>
      </c>
      <c r="N5" s="7" t="s">
        <v>19</v>
      </c>
      <c r="O5" s="7" t="s">
        <v>7</v>
      </c>
    </row>
    <row r="6" spans="1:15" x14ac:dyDescent="0.3">
      <c r="A6" s="7" t="str">
        <f>HYPERLINK("https://hsdes.intel.com/resource/14013120845","14013120845")</f>
        <v>14013120845</v>
      </c>
      <c r="B6" s="7" t="s">
        <v>20</v>
      </c>
      <c r="C6" s="7" t="s">
        <v>21</v>
      </c>
      <c r="D6" s="7" t="s">
        <v>250</v>
      </c>
      <c r="E6" s="7" t="s">
        <v>251</v>
      </c>
      <c r="F6" s="7" t="s">
        <v>278</v>
      </c>
      <c r="H6" s="10" t="s">
        <v>280</v>
      </c>
      <c r="I6" s="7" t="s">
        <v>261</v>
      </c>
      <c r="L6" s="8">
        <v>44762</v>
      </c>
      <c r="M6" s="7" t="s">
        <v>22</v>
      </c>
      <c r="N6" s="7" t="s">
        <v>23</v>
      </c>
      <c r="O6" s="7" t="s">
        <v>7</v>
      </c>
    </row>
    <row r="7" spans="1:15" x14ac:dyDescent="0.3">
      <c r="A7" s="7" t="str">
        <f>HYPERLINK("https://hsdes.intel.com/resource/14013120952","14013120952")</f>
        <v>14013120952</v>
      </c>
      <c r="B7" s="7" t="s">
        <v>24</v>
      </c>
      <c r="C7" s="7" t="s">
        <v>25</v>
      </c>
      <c r="D7" s="7" t="s">
        <v>250</v>
      </c>
      <c r="E7" s="7" t="s">
        <v>251</v>
      </c>
      <c r="F7" s="7" t="s">
        <v>278</v>
      </c>
      <c r="H7" s="10" t="s">
        <v>280</v>
      </c>
      <c r="I7" s="7" t="s">
        <v>252</v>
      </c>
      <c r="L7" s="8">
        <v>44762</v>
      </c>
      <c r="M7" s="7" t="s">
        <v>26</v>
      </c>
      <c r="N7" s="7" t="s">
        <v>11</v>
      </c>
      <c r="O7" s="7" t="s">
        <v>7</v>
      </c>
    </row>
    <row r="8" spans="1:15" x14ac:dyDescent="0.3">
      <c r="A8" s="7" t="str">
        <f>HYPERLINK("https://hsdes.intel.com/resource/14013121149","14013121149")</f>
        <v>14013121149</v>
      </c>
      <c r="B8" s="7" t="s">
        <v>27</v>
      </c>
      <c r="C8" s="7" t="s">
        <v>25</v>
      </c>
      <c r="D8" s="7" t="s">
        <v>250</v>
      </c>
      <c r="E8" s="7" t="s">
        <v>251</v>
      </c>
      <c r="F8" s="7" t="s">
        <v>278</v>
      </c>
      <c r="H8" s="10" t="s">
        <v>280</v>
      </c>
      <c r="I8" s="7" t="s">
        <v>252</v>
      </c>
      <c r="L8" s="8">
        <v>44762</v>
      </c>
      <c r="M8" s="7" t="s">
        <v>28</v>
      </c>
      <c r="N8" s="7" t="s">
        <v>11</v>
      </c>
      <c r="O8" s="7" t="s">
        <v>7</v>
      </c>
    </row>
    <row r="9" spans="1:15" x14ac:dyDescent="0.3">
      <c r="A9" s="7" t="str">
        <f>HYPERLINK("https://hsdes.intel.com/resource/14013121166","14013121166")</f>
        <v>14013121166</v>
      </c>
      <c r="B9" s="7" t="s">
        <v>29</v>
      </c>
      <c r="C9" s="7" t="s">
        <v>25</v>
      </c>
      <c r="D9" s="7" t="s">
        <v>250</v>
      </c>
      <c r="E9" s="7" t="s">
        <v>251</v>
      </c>
      <c r="F9" s="7" t="s">
        <v>278</v>
      </c>
      <c r="H9" s="10" t="s">
        <v>280</v>
      </c>
      <c r="I9" s="7" t="s">
        <v>252</v>
      </c>
      <c r="L9" s="8">
        <v>44762</v>
      </c>
      <c r="M9" s="7" t="s">
        <v>30</v>
      </c>
      <c r="N9" s="7" t="s">
        <v>11</v>
      </c>
      <c r="O9" s="7" t="s">
        <v>7</v>
      </c>
    </row>
    <row r="10" spans="1:15" x14ac:dyDescent="0.3">
      <c r="A10" s="7" t="str">
        <f>HYPERLINK("https://hsdes.intel.com/resource/14013156867","14013156867")</f>
        <v>14013156867</v>
      </c>
      <c r="B10" s="7" t="s">
        <v>31</v>
      </c>
      <c r="C10" s="7" t="s">
        <v>21</v>
      </c>
      <c r="D10" s="7" t="s">
        <v>250</v>
      </c>
      <c r="E10" s="7" t="s">
        <v>251</v>
      </c>
      <c r="F10" s="7" t="s">
        <v>278</v>
      </c>
      <c r="H10" s="7" t="s">
        <v>280</v>
      </c>
      <c r="I10" s="7" t="s">
        <v>279</v>
      </c>
      <c r="L10" s="8">
        <v>44762</v>
      </c>
      <c r="M10" s="7" t="s">
        <v>32</v>
      </c>
      <c r="N10" s="7" t="s">
        <v>23</v>
      </c>
      <c r="O10" s="7" t="s">
        <v>15</v>
      </c>
    </row>
    <row r="11" spans="1:15" x14ac:dyDescent="0.3">
      <c r="A11" s="7" t="str">
        <f>HYPERLINK("https://hsdes.intel.com/resource/14013156871","14013156871")</f>
        <v>14013156871</v>
      </c>
      <c r="B11" s="7" t="s">
        <v>33</v>
      </c>
      <c r="C11" s="7" t="s">
        <v>25</v>
      </c>
      <c r="D11" s="7" t="s">
        <v>250</v>
      </c>
      <c r="E11" s="7" t="s">
        <v>251</v>
      </c>
      <c r="F11" s="7" t="s">
        <v>278</v>
      </c>
      <c r="H11" s="7" t="s">
        <v>280</v>
      </c>
      <c r="I11" s="7" t="s">
        <v>279</v>
      </c>
      <c r="L11" s="8">
        <v>44762</v>
      </c>
      <c r="M11" s="7" t="s">
        <v>34</v>
      </c>
      <c r="N11" s="7" t="s">
        <v>11</v>
      </c>
      <c r="O11" s="7" t="s">
        <v>7</v>
      </c>
    </row>
    <row r="12" spans="1:15" x14ac:dyDescent="0.3">
      <c r="A12" s="7" t="str">
        <f>HYPERLINK("https://hsdes.intel.com/resource/14013156884","14013156884")</f>
        <v>14013156884</v>
      </c>
      <c r="B12" s="7" t="s">
        <v>35</v>
      </c>
      <c r="C12" s="7" t="s">
        <v>21</v>
      </c>
      <c r="D12" s="7" t="s">
        <v>250</v>
      </c>
      <c r="E12" s="7" t="s">
        <v>251</v>
      </c>
      <c r="F12" s="7" t="s">
        <v>278</v>
      </c>
      <c r="H12" s="7" t="s">
        <v>280</v>
      </c>
      <c r="I12" s="7" t="s">
        <v>279</v>
      </c>
      <c r="L12" s="8">
        <v>44762</v>
      </c>
      <c r="M12" s="7" t="s">
        <v>36</v>
      </c>
      <c r="N12" s="7" t="s">
        <v>23</v>
      </c>
      <c r="O12" s="7" t="s">
        <v>15</v>
      </c>
    </row>
    <row r="13" spans="1:15" x14ac:dyDescent="0.3">
      <c r="A13" s="7" t="str">
        <f>HYPERLINK("https://hsdes.intel.com/resource/14013156894","14013156894")</f>
        <v>14013156894</v>
      </c>
      <c r="B13" s="7" t="s">
        <v>37</v>
      </c>
      <c r="C13" s="7" t="s">
        <v>4</v>
      </c>
      <c r="D13" s="7" t="s">
        <v>250</v>
      </c>
      <c r="E13" s="7" t="s">
        <v>251</v>
      </c>
      <c r="F13" s="7" t="s">
        <v>278</v>
      </c>
      <c r="H13" s="10" t="s">
        <v>280</v>
      </c>
      <c r="I13" s="7" t="s">
        <v>252</v>
      </c>
      <c r="L13" s="8">
        <v>44762</v>
      </c>
      <c r="M13" s="7" t="s">
        <v>38</v>
      </c>
      <c r="N13" s="7" t="s">
        <v>6</v>
      </c>
      <c r="O13" s="7" t="s">
        <v>7</v>
      </c>
    </row>
    <row r="14" spans="1:15" x14ac:dyDescent="0.3">
      <c r="A14" s="7" t="str">
        <f>HYPERLINK("https://hsdes.intel.com/resource/14013157057","14013157057")</f>
        <v>14013157057</v>
      </c>
      <c r="B14" s="7" t="s">
        <v>39</v>
      </c>
      <c r="C14" s="7" t="s">
        <v>4</v>
      </c>
      <c r="D14" s="7" t="s">
        <v>250</v>
      </c>
      <c r="E14" s="7" t="s">
        <v>251</v>
      </c>
      <c r="F14" s="7" t="s">
        <v>278</v>
      </c>
      <c r="H14" s="10" t="s">
        <v>280</v>
      </c>
      <c r="I14" s="7" t="s">
        <v>252</v>
      </c>
      <c r="L14" s="8">
        <v>44762</v>
      </c>
      <c r="M14" s="7" t="s">
        <v>40</v>
      </c>
      <c r="N14" s="7" t="s">
        <v>6</v>
      </c>
      <c r="O14" s="7" t="s">
        <v>7</v>
      </c>
    </row>
    <row r="15" spans="1:15" x14ac:dyDescent="0.3">
      <c r="A15" s="7" t="str">
        <f>HYPERLINK("https://hsdes.intel.com/resource/14013157552","14013157552")</f>
        <v>14013157552</v>
      </c>
      <c r="B15" s="7" t="s">
        <v>41</v>
      </c>
      <c r="C15" s="7" t="s">
        <v>25</v>
      </c>
      <c r="D15" s="7" t="s">
        <v>250</v>
      </c>
      <c r="E15" s="7" t="s">
        <v>251</v>
      </c>
      <c r="F15" s="7" t="s">
        <v>278</v>
      </c>
      <c r="H15" s="7" t="s">
        <v>280</v>
      </c>
      <c r="I15" s="7" t="s">
        <v>259</v>
      </c>
      <c r="L15" s="8">
        <v>44762</v>
      </c>
      <c r="M15" s="7" t="s">
        <v>42</v>
      </c>
      <c r="N15" s="7" t="s">
        <v>11</v>
      </c>
      <c r="O15" s="7" t="s">
        <v>7</v>
      </c>
    </row>
    <row r="16" spans="1:15" x14ac:dyDescent="0.3">
      <c r="A16" s="7" t="str">
        <f>HYPERLINK("https://hsdes.intel.com/resource/14013158105","14013158105")</f>
        <v>14013158105</v>
      </c>
      <c r="B16" s="7" t="s">
        <v>43</v>
      </c>
      <c r="C16" s="7" t="s">
        <v>44</v>
      </c>
      <c r="D16" s="7" t="s">
        <v>250</v>
      </c>
      <c r="E16" s="7" t="s">
        <v>251</v>
      </c>
      <c r="F16" s="7" t="s">
        <v>278</v>
      </c>
      <c r="H16" s="10" t="s">
        <v>280</v>
      </c>
      <c r="I16" s="7" t="s">
        <v>261</v>
      </c>
      <c r="L16" s="8">
        <v>44762</v>
      </c>
      <c r="M16" s="7" t="s">
        <v>45</v>
      </c>
      <c r="N16" s="7" t="s">
        <v>46</v>
      </c>
      <c r="O16" s="7" t="s">
        <v>7</v>
      </c>
    </row>
    <row r="17" spans="1:15" x14ac:dyDescent="0.3">
      <c r="A17" s="7" t="str">
        <f>HYPERLINK("https://hsdes.intel.com/resource/14013158206","14013158206")</f>
        <v>14013158206</v>
      </c>
      <c r="B17" s="7" t="s">
        <v>47</v>
      </c>
      <c r="C17" s="7" t="s">
        <v>48</v>
      </c>
      <c r="D17" s="7" t="s">
        <v>250</v>
      </c>
      <c r="E17" s="7" t="s">
        <v>251</v>
      </c>
      <c r="F17" s="7" t="s">
        <v>278</v>
      </c>
      <c r="H17" s="10" t="s">
        <v>280</v>
      </c>
      <c r="I17" s="7" t="s">
        <v>261</v>
      </c>
      <c r="L17" s="8">
        <v>44762</v>
      </c>
      <c r="M17" s="7" t="s">
        <v>49</v>
      </c>
      <c r="N17" s="7" t="s">
        <v>23</v>
      </c>
      <c r="O17" s="7" t="s">
        <v>7</v>
      </c>
    </row>
    <row r="18" spans="1:15" x14ac:dyDescent="0.3">
      <c r="A18" s="7" t="str">
        <f>HYPERLINK("https://hsdes.intel.com/resource/14013158285","14013158285")</f>
        <v>14013158285</v>
      </c>
      <c r="B18" s="7" t="s">
        <v>50</v>
      </c>
      <c r="C18" s="7" t="s">
        <v>51</v>
      </c>
      <c r="D18" s="7" t="s">
        <v>250</v>
      </c>
      <c r="E18" s="7" t="s">
        <v>251</v>
      </c>
      <c r="F18" s="7" t="s">
        <v>278</v>
      </c>
      <c r="H18" s="7" t="s">
        <v>280</v>
      </c>
      <c r="I18" s="7" t="s">
        <v>279</v>
      </c>
      <c r="L18" s="8">
        <v>44762</v>
      </c>
      <c r="M18" s="7" t="s">
        <v>52</v>
      </c>
      <c r="N18" s="7" t="s">
        <v>53</v>
      </c>
      <c r="O18" s="7" t="s">
        <v>7</v>
      </c>
    </row>
    <row r="19" spans="1:15" x14ac:dyDescent="0.3">
      <c r="A19" s="7" t="str">
        <f>HYPERLINK("https://hsdes.intel.com/resource/14013158468","14013158468")</f>
        <v>14013158468</v>
      </c>
      <c r="B19" s="7" t="s">
        <v>54</v>
      </c>
      <c r="C19" s="7" t="s">
        <v>44</v>
      </c>
      <c r="D19" s="7" t="s">
        <v>250</v>
      </c>
      <c r="E19" s="7" t="s">
        <v>251</v>
      </c>
      <c r="F19" s="7" t="s">
        <v>278</v>
      </c>
      <c r="H19" s="7" t="s">
        <v>280</v>
      </c>
      <c r="I19" s="7" t="s">
        <v>279</v>
      </c>
      <c r="L19" s="8">
        <v>44762</v>
      </c>
      <c r="M19" s="7" t="s">
        <v>55</v>
      </c>
      <c r="N19" s="7" t="s">
        <v>46</v>
      </c>
      <c r="O19" s="7" t="s">
        <v>56</v>
      </c>
    </row>
    <row r="20" spans="1:15" x14ac:dyDescent="0.3">
      <c r="A20" s="7" t="str">
        <f>HYPERLINK("https://hsdes.intel.com/resource/14013158543","14013158543")</f>
        <v>14013158543</v>
      </c>
      <c r="B20" s="7" t="s">
        <v>57</v>
      </c>
      <c r="C20" s="7" t="s">
        <v>21</v>
      </c>
      <c r="D20" s="7" t="s">
        <v>250</v>
      </c>
      <c r="E20" s="7" t="s">
        <v>251</v>
      </c>
      <c r="F20" s="7" t="s">
        <v>278</v>
      </c>
      <c r="H20" s="7" t="s">
        <v>280</v>
      </c>
      <c r="I20" s="7" t="s">
        <v>259</v>
      </c>
      <c r="L20" s="8">
        <v>44762</v>
      </c>
      <c r="M20" s="7" t="s">
        <v>58</v>
      </c>
      <c r="N20" s="7" t="s">
        <v>23</v>
      </c>
      <c r="O20" s="7" t="s">
        <v>15</v>
      </c>
    </row>
    <row r="21" spans="1:15" x14ac:dyDescent="0.3">
      <c r="A21" s="7" t="str">
        <f>HYPERLINK("https://hsdes.intel.com/resource/14013158758","14013158758")</f>
        <v>14013158758</v>
      </c>
      <c r="B21" s="7" t="s">
        <v>59</v>
      </c>
      <c r="C21" s="7" t="s">
        <v>4</v>
      </c>
      <c r="D21" s="7" t="s">
        <v>250</v>
      </c>
      <c r="E21" s="7" t="s">
        <v>251</v>
      </c>
      <c r="F21" s="7" t="s">
        <v>278</v>
      </c>
      <c r="H21" s="7" t="s">
        <v>280</v>
      </c>
      <c r="I21" s="7" t="s">
        <v>279</v>
      </c>
      <c r="L21" s="8">
        <v>44762</v>
      </c>
      <c r="M21" s="7" t="s">
        <v>60</v>
      </c>
      <c r="N21" s="7" t="s">
        <v>6</v>
      </c>
      <c r="O21" s="7" t="s">
        <v>7</v>
      </c>
    </row>
    <row r="22" spans="1:15" x14ac:dyDescent="0.3">
      <c r="A22" s="7" t="str">
        <f>HYPERLINK("https://hsdes.intel.com/resource/14013158998","14013158998")</f>
        <v>14013158998</v>
      </c>
      <c r="B22" s="7" t="s">
        <v>61</v>
      </c>
      <c r="C22" s="7" t="s">
        <v>62</v>
      </c>
      <c r="D22" s="7" t="s">
        <v>250</v>
      </c>
      <c r="E22" s="7" t="s">
        <v>251</v>
      </c>
      <c r="F22" s="7" t="s">
        <v>278</v>
      </c>
      <c r="H22" s="10" t="s">
        <v>280</v>
      </c>
      <c r="I22" s="7" t="s">
        <v>252</v>
      </c>
      <c r="L22" s="8">
        <v>44762</v>
      </c>
      <c r="M22" s="7" t="s">
        <v>63</v>
      </c>
      <c r="N22" s="7" t="s">
        <v>19</v>
      </c>
      <c r="O22" s="7" t="s">
        <v>7</v>
      </c>
    </row>
    <row r="23" spans="1:15" x14ac:dyDescent="0.3">
      <c r="A23" s="7" t="str">
        <f>HYPERLINK("https://hsdes.intel.com/resource/14013159015","14013159015")</f>
        <v>14013159015</v>
      </c>
      <c r="B23" s="7" t="s">
        <v>64</v>
      </c>
      <c r="C23" s="7" t="s">
        <v>25</v>
      </c>
      <c r="D23" s="7" t="s">
        <v>250</v>
      </c>
      <c r="E23" s="7" t="s">
        <v>251</v>
      </c>
      <c r="F23" s="7" t="s">
        <v>278</v>
      </c>
      <c r="H23" s="10" t="s">
        <v>280</v>
      </c>
      <c r="I23" s="7" t="s">
        <v>261</v>
      </c>
      <c r="L23" s="8">
        <v>44762</v>
      </c>
      <c r="M23" s="7" t="s">
        <v>65</v>
      </c>
      <c r="N23" s="7" t="s">
        <v>11</v>
      </c>
      <c r="O23" s="7" t="s">
        <v>7</v>
      </c>
    </row>
    <row r="24" spans="1:15" x14ac:dyDescent="0.3">
      <c r="A24" s="7" t="str">
        <f>HYPERLINK("https://hsdes.intel.com/resource/14013159289","14013159289")</f>
        <v>14013159289</v>
      </c>
      <c r="B24" s="7" t="s">
        <v>66</v>
      </c>
      <c r="C24" s="7" t="s">
        <v>25</v>
      </c>
      <c r="D24" s="7" t="s">
        <v>250</v>
      </c>
      <c r="E24" s="7" t="s">
        <v>251</v>
      </c>
      <c r="F24" s="7" t="s">
        <v>278</v>
      </c>
      <c r="H24" s="10" t="s">
        <v>280</v>
      </c>
      <c r="I24" s="7" t="s">
        <v>252</v>
      </c>
      <c r="L24" s="8">
        <v>44762</v>
      </c>
      <c r="M24" s="7" t="s">
        <v>67</v>
      </c>
      <c r="N24" s="7" t="s">
        <v>11</v>
      </c>
      <c r="O24" s="7" t="s">
        <v>7</v>
      </c>
    </row>
    <row r="25" spans="1:15" x14ac:dyDescent="0.3">
      <c r="A25" s="7" t="str">
        <f>HYPERLINK("https://hsdes.intel.com/resource/14013159317","14013159317")</f>
        <v>14013159317</v>
      </c>
      <c r="B25" s="7" t="s">
        <v>68</v>
      </c>
      <c r="C25" s="7" t="s">
        <v>51</v>
      </c>
      <c r="D25" s="7" t="s">
        <v>250</v>
      </c>
      <c r="E25" s="7" t="s">
        <v>251</v>
      </c>
      <c r="F25" s="7" t="s">
        <v>278</v>
      </c>
      <c r="H25" s="10" t="s">
        <v>280</v>
      </c>
      <c r="I25" s="7" t="s">
        <v>252</v>
      </c>
      <c r="L25" s="8">
        <v>44762</v>
      </c>
      <c r="M25" s="7" t="s">
        <v>69</v>
      </c>
      <c r="N25" s="7" t="s">
        <v>53</v>
      </c>
      <c r="O25" s="7" t="s">
        <v>7</v>
      </c>
    </row>
    <row r="26" spans="1:15" x14ac:dyDescent="0.3">
      <c r="A26" s="7" t="str">
        <f>HYPERLINK("https://hsdes.intel.com/resource/14013159448","14013159448")</f>
        <v>14013159448</v>
      </c>
      <c r="B26" s="7" t="s">
        <v>70</v>
      </c>
      <c r="C26" s="7" t="s">
        <v>44</v>
      </c>
      <c r="D26" s="7" t="s">
        <v>250</v>
      </c>
      <c r="E26" s="7" t="s">
        <v>251</v>
      </c>
      <c r="F26" s="7" t="s">
        <v>278</v>
      </c>
      <c r="H26" s="10" t="s">
        <v>280</v>
      </c>
      <c r="I26" s="7" t="s">
        <v>261</v>
      </c>
      <c r="L26" s="8">
        <v>44762</v>
      </c>
      <c r="M26" s="7" t="s">
        <v>71</v>
      </c>
      <c r="N26" s="7" t="s">
        <v>46</v>
      </c>
      <c r="O26" s="7" t="s">
        <v>56</v>
      </c>
    </row>
    <row r="27" spans="1:15" x14ac:dyDescent="0.3">
      <c r="A27" s="7" t="str">
        <f>HYPERLINK("https://hsdes.intel.com/resource/14013159992","14013159992")</f>
        <v>14013159992</v>
      </c>
      <c r="B27" s="7" t="s">
        <v>72</v>
      </c>
      <c r="C27" s="7" t="s">
        <v>73</v>
      </c>
      <c r="D27" s="7" t="s">
        <v>250</v>
      </c>
      <c r="E27" s="7" t="s">
        <v>251</v>
      </c>
      <c r="F27" s="7" t="s">
        <v>278</v>
      </c>
      <c r="H27" s="10" t="s">
        <v>280</v>
      </c>
      <c r="I27" s="7" t="s">
        <v>259</v>
      </c>
      <c r="L27" s="8">
        <v>44762</v>
      </c>
      <c r="M27" s="7" t="s">
        <v>74</v>
      </c>
      <c r="N27" s="7" t="s">
        <v>6</v>
      </c>
      <c r="O27" s="7" t="s">
        <v>56</v>
      </c>
    </row>
    <row r="28" spans="1:15" x14ac:dyDescent="0.3">
      <c r="A28" s="7" t="str">
        <f>HYPERLINK("https://hsdes.intel.com/resource/14013160097","14013160097")</f>
        <v>14013160097</v>
      </c>
      <c r="B28" s="7" t="s">
        <v>75</v>
      </c>
      <c r="C28" s="7" t="s">
        <v>48</v>
      </c>
      <c r="D28" s="7" t="s">
        <v>250</v>
      </c>
      <c r="E28" s="7" t="s">
        <v>251</v>
      </c>
      <c r="F28" s="7" t="s">
        <v>278</v>
      </c>
      <c r="H28" s="10" t="s">
        <v>280</v>
      </c>
      <c r="I28" s="7" t="s">
        <v>252</v>
      </c>
      <c r="L28" s="8">
        <v>44762</v>
      </c>
      <c r="M28" s="7" t="s">
        <v>76</v>
      </c>
      <c r="N28" s="7" t="s">
        <v>23</v>
      </c>
      <c r="O28" s="7" t="s">
        <v>7</v>
      </c>
    </row>
    <row r="29" spans="1:15" x14ac:dyDescent="0.3">
      <c r="A29" s="7" t="str">
        <f>HYPERLINK("https://hsdes.intel.com/resource/14013160122","14013160122")</f>
        <v>14013160122</v>
      </c>
      <c r="B29" s="7" t="s">
        <v>77</v>
      </c>
      <c r="C29" s="7" t="s">
        <v>21</v>
      </c>
      <c r="D29" s="7" t="s">
        <v>250</v>
      </c>
      <c r="E29" s="7" t="s">
        <v>251</v>
      </c>
      <c r="F29" s="7" t="s">
        <v>278</v>
      </c>
      <c r="H29" s="10" t="s">
        <v>280</v>
      </c>
      <c r="I29" s="7" t="s">
        <v>261</v>
      </c>
      <c r="L29" s="8">
        <v>44762</v>
      </c>
      <c r="M29" s="7" t="s">
        <v>78</v>
      </c>
      <c r="N29" s="7" t="s">
        <v>23</v>
      </c>
      <c r="O29" s="7" t="s">
        <v>15</v>
      </c>
    </row>
    <row r="30" spans="1:15" x14ac:dyDescent="0.3">
      <c r="A30" s="7" t="str">
        <f>HYPERLINK("https://hsdes.intel.com/resource/14013160810","14013160810")</f>
        <v>14013160810</v>
      </c>
      <c r="B30" s="7" t="s">
        <v>79</v>
      </c>
      <c r="C30" s="7" t="s">
        <v>48</v>
      </c>
      <c r="D30" s="7" t="s">
        <v>250</v>
      </c>
      <c r="E30" s="7" t="s">
        <v>251</v>
      </c>
      <c r="F30" s="7" t="s">
        <v>278</v>
      </c>
      <c r="H30" s="7" t="s">
        <v>280</v>
      </c>
      <c r="I30" s="7" t="s">
        <v>259</v>
      </c>
      <c r="L30" s="8">
        <v>44762</v>
      </c>
      <c r="M30" s="7" t="s">
        <v>80</v>
      </c>
      <c r="N30" s="7" t="s">
        <v>23</v>
      </c>
      <c r="O30" s="7" t="s">
        <v>7</v>
      </c>
    </row>
    <row r="31" spans="1:15" x14ac:dyDescent="0.3">
      <c r="A31" s="7" t="str">
        <f>HYPERLINK("https://hsdes.intel.com/resource/14013160841","14013160841")</f>
        <v>14013160841</v>
      </c>
      <c r="B31" s="7" t="s">
        <v>81</v>
      </c>
      <c r="C31" s="7" t="s">
        <v>21</v>
      </c>
      <c r="D31" s="7" t="s">
        <v>250</v>
      </c>
      <c r="E31" s="7" t="s">
        <v>251</v>
      </c>
      <c r="F31" s="7" t="s">
        <v>278</v>
      </c>
      <c r="H31" s="10" t="s">
        <v>280</v>
      </c>
      <c r="I31" s="7" t="s">
        <v>252</v>
      </c>
      <c r="L31" s="8">
        <v>44762</v>
      </c>
      <c r="M31" s="7" t="s">
        <v>82</v>
      </c>
      <c r="N31" s="7" t="s">
        <v>23</v>
      </c>
      <c r="O31" s="7" t="s">
        <v>7</v>
      </c>
    </row>
    <row r="32" spans="1:15" x14ac:dyDescent="0.3">
      <c r="A32" s="7" t="str">
        <f>HYPERLINK("https://hsdes.intel.com/resource/14013160906","14013160906")</f>
        <v>14013160906</v>
      </c>
      <c r="B32" s="7" t="s">
        <v>83</v>
      </c>
      <c r="C32" s="7" t="s">
        <v>44</v>
      </c>
      <c r="D32" s="7" t="s">
        <v>250</v>
      </c>
      <c r="E32" s="7" t="s">
        <v>251</v>
      </c>
      <c r="F32" s="7" t="s">
        <v>278</v>
      </c>
      <c r="H32" s="10" t="s">
        <v>280</v>
      </c>
      <c r="I32" s="7" t="s">
        <v>261</v>
      </c>
      <c r="L32" s="8">
        <v>44762</v>
      </c>
      <c r="M32" s="7" t="s">
        <v>84</v>
      </c>
      <c r="N32" s="7" t="s">
        <v>46</v>
      </c>
      <c r="O32" s="7" t="s">
        <v>7</v>
      </c>
    </row>
    <row r="33" spans="1:15" x14ac:dyDescent="0.3">
      <c r="A33" s="7" t="str">
        <f>HYPERLINK("https://hsdes.intel.com/resource/14013160932","14013160932")</f>
        <v>14013160932</v>
      </c>
      <c r="B33" s="7" t="s">
        <v>85</v>
      </c>
      <c r="C33" s="7" t="s">
        <v>73</v>
      </c>
      <c r="D33" s="7" t="s">
        <v>250</v>
      </c>
      <c r="E33" s="7" t="s">
        <v>251</v>
      </c>
      <c r="F33" s="7" t="s">
        <v>278</v>
      </c>
      <c r="H33" s="10" t="s">
        <v>280</v>
      </c>
      <c r="I33" s="7" t="s">
        <v>252</v>
      </c>
      <c r="L33" s="8">
        <v>44762</v>
      </c>
      <c r="M33" s="7" t="s">
        <v>86</v>
      </c>
      <c r="N33" s="7" t="s">
        <v>6</v>
      </c>
      <c r="O33" s="7" t="s">
        <v>15</v>
      </c>
    </row>
    <row r="34" spans="1:15" x14ac:dyDescent="0.3">
      <c r="A34" s="7" t="str">
        <f>HYPERLINK("https://hsdes.intel.com/resource/14013161567","14013161567")</f>
        <v>14013161567</v>
      </c>
      <c r="B34" s="7" t="s">
        <v>87</v>
      </c>
      <c r="C34" s="7" t="s">
        <v>25</v>
      </c>
      <c r="D34" s="7" t="s">
        <v>250</v>
      </c>
      <c r="E34" s="7" t="s">
        <v>251</v>
      </c>
      <c r="F34" s="7" t="s">
        <v>278</v>
      </c>
      <c r="H34" s="10" t="s">
        <v>280</v>
      </c>
      <c r="I34" s="7" t="s">
        <v>252</v>
      </c>
      <c r="L34" s="8">
        <v>44762</v>
      </c>
      <c r="M34" s="7" t="s">
        <v>88</v>
      </c>
      <c r="N34" s="7" t="s">
        <v>11</v>
      </c>
      <c r="O34" s="7" t="s">
        <v>7</v>
      </c>
    </row>
    <row r="35" spans="1:15" x14ac:dyDescent="0.3">
      <c r="A35" s="7" t="str">
        <f>HYPERLINK("https://hsdes.intel.com/resource/14013161609","14013161609")</f>
        <v>14013161609</v>
      </c>
      <c r="B35" s="7" t="s">
        <v>89</v>
      </c>
      <c r="C35" s="7" t="s">
        <v>90</v>
      </c>
      <c r="D35" s="7" t="s">
        <v>250</v>
      </c>
      <c r="E35" s="7" t="s">
        <v>251</v>
      </c>
      <c r="F35" s="7" t="s">
        <v>278</v>
      </c>
      <c r="H35" s="10" t="s">
        <v>280</v>
      </c>
      <c r="I35" s="7" t="s">
        <v>252</v>
      </c>
      <c r="L35" s="8">
        <v>44762</v>
      </c>
      <c r="M35" s="7" t="s">
        <v>91</v>
      </c>
      <c r="N35" s="7" t="s">
        <v>6</v>
      </c>
      <c r="O35" s="7" t="s">
        <v>7</v>
      </c>
    </row>
    <row r="36" spans="1:15" x14ac:dyDescent="0.3">
      <c r="A36" s="7" t="str">
        <f>HYPERLINK("https://hsdes.intel.com/resource/14013161615","14013161615")</f>
        <v>14013161615</v>
      </c>
      <c r="B36" s="7" t="s">
        <v>92</v>
      </c>
      <c r="C36" s="7" t="s">
        <v>90</v>
      </c>
      <c r="D36" s="7" t="s">
        <v>250</v>
      </c>
      <c r="E36" s="7" t="s">
        <v>251</v>
      </c>
      <c r="F36" s="7" t="s">
        <v>278</v>
      </c>
      <c r="H36" s="10" t="s">
        <v>280</v>
      </c>
      <c r="I36" s="7" t="s">
        <v>252</v>
      </c>
      <c r="L36" s="8">
        <v>44762</v>
      </c>
      <c r="M36" s="7" t="s">
        <v>93</v>
      </c>
      <c r="N36" s="7" t="s">
        <v>6</v>
      </c>
      <c r="O36" s="7" t="s">
        <v>7</v>
      </c>
    </row>
    <row r="37" spans="1:15" x14ac:dyDescent="0.3">
      <c r="A37" s="7" t="str">
        <f>HYPERLINK("https://hsdes.intel.com/resource/14013161731","14013161731")</f>
        <v>14013161731</v>
      </c>
      <c r="B37" s="7" t="s">
        <v>94</v>
      </c>
      <c r="C37" s="7" t="s">
        <v>48</v>
      </c>
      <c r="D37" s="7" t="s">
        <v>250</v>
      </c>
      <c r="E37" s="7" t="s">
        <v>251</v>
      </c>
      <c r="F37" s="7" t="s">
        <v>278</v>
      </c>
      <c r="H37" s="10" t="s">
        <v>280</v>
      </c>
      <c r="I37" s="7" t="s">
        <v>261</v>
      </c>
      <c r="L37" s="8">
        <v>44762</v>
      </c>
      <c r="M37" s="7" t="s">
        <v>95</v>
      </c>
      <c r="N37" s="7" t="s">
        <v>23</v>
      </c>
      <c r="O37" s="7" t="s">
        <v>7</v>
      </c>
    </row>
    <row r="38" spans="1:15" x14ac:dyDescent="0.3">
      <c r="A38" s="7" t="str">
        <f>HYPERLINK("https://hsdes.intel.com/resource/14013169052","14013169052")</f>
        <v>14013169052</v>
      </c>
      <c r="B38" s="7" t="s">
        <v>96</v>
      </c>
      <c r="C38" s="7" t="s">
        <v>17</v>
      </c>
      <c r="D38" s="7" t="s">
        <v>250</v>
      </c>
      <c r="E38" s="7" t="s">
        <v>251</v>
      </c>
      <c r="F38" s="7" t="s">
        <v>278</v>
      </c>
      <c r="H38" s="10" t="s">
        <v>281</v>
      </c>
      <c r="I38" s="7" t="s">
        <v>259</v>
      </c>
      <c r="J38" s="12">
        <f>HYPERLINK("https://hsdes.intel.com/appstore/article/#/16014364203",16014364203)</f>
        <v>16014364203</v>
      </c>
      <c r="L38" s="8">
        <v>44762</v>
      </c>
      <c r="M38" s="7" t="s">
        <v>97</v>
      </c>
      <c r="N38" s="7" t="s">
        <v>19</v>
      </c>
      <c r="O38" s="7" t="s">
        <v>15</v>
      </c>
    </row>
    <row r="39" spans="1:15" x14ac:dyDescent="0.3">
      <c r="A39" s="7" t="str">
        <f>HYPERLINK("https://hsdes.intel.com/resource/14013172917","14013172917")</f>
        <v>14013172917</v>
      </c>
      <c r="B39" s="7" t="s">
        <v>98</v>
      </c>
      <c r="C39" s="7" t="s">
        <v>44</v>
      </c>
      <c r="D39" s="7" t="s">
        <v>250</v>
      </c>
      <c r="E39" s="7" t="s">
        <v>251</v>
      </c>
      <c r="F39" s="7" t="s">
        <v>278</v>
      </c>
      <c r="H39" s="10" t="s">
        <v>280</v>
      </c>
      <c r="I39" s="7" t="s">
        <v>252</v>
      </c>
      <c r="L39" s="8">
        <v>44762</v>
      </c>
      <c r="M39" s="7" t="s">
        <v>99</v>
      </c>
      <c r="N39" s="7" t="s">
        <v>46</v>
      </c>
      <c r="O39" s="7" t="s">
        <v>15</v>
      </c>
    </row>
    <row r="40" spans="1:15" x14ac:dyDescent="0.3">
      <c r="A40" s="7" t="str">
        <f>HYPERLINK("https://hsdes.intel.com/resource/14013172952","14013172952")</f>
        <v>14013172952</v>
      </c>
      <c r="B40" s="7" t="s">
        <v>100</v>
      </c>
      <c r="C40" s="7" t="s">
        <v>44</v>
      </c>
      <c r="D40" s="7" t="s">
        <v>250</v>
      </c>
      <c r="E40" s="7" t="s">
        <v>251</v>
      </c>
      <c r="F40" s="7" t="s">
        <v>278</v>
      </c>
      <c r="H40" s="7" t="s">
        <v>280</v>
      </c>
      <c r="I40" s="7" t="s">
        <v>279</v>
      </c>
      <c r="L40" s="8">
        <v>44762</v>
      </c>
      <c r="M40" s="7" t="s">
        <v>101</v>
      </c>
      <c r="N40" s="7" t="s">
        <v>46</v>
      </c>
      <c r="O40" s="7" t="s">
        <v>56</v>
      </c>
    </row>
    <row r="41" spans="1:15" x14ac:dyDescent="0.3">
      <c r="A41" s="7" t="str">
        <f>HYPERLINK("https://hsdes.intel.com/resource/14013173096","14013173096")</f>
        <v>14013173096</v>
      </c>
      <c r="B41" s="7" t="s">
        <v>102</v>
      </c>
      <c r="C41" s="7" t="s">
        <v>103</v>
      </c>
      <c r="D41" s="7" t="s">
        <v>250</v>
      </c>
      <c r="E41" s="7" t="s">
        <v>251</v>
      </c>
      <c r="F41" s="7" t="s">
        <v>278</v>
      </c>
      <c r="H41" s="7" t="s">
        <v>280</v>
      </c>
      <c r="I41" s="7" t="s">
        <v>279</v>
      </c>
      <c r="L41" s="8">
        <v>44762</v>
      </c>
      <c r="M41" s="7" t="s">
        <v>104</v>
      </c>
      <c r="N41" s="7" t="s">
        <v>46</v>
      </c>
      <c r="O41" s="7" t="s">
        <v>7</v>
      </c>
    </row>
    <row r="42" spans="1:15" x14ac:dyDescent="0.3">
      <c r="A42" s="7" t="str">
        <f>HYPERLINK("https://hsdes.intel.com/resource/14013173122","14013173122")</f>
        <v>14013173122</v>
      </c>
      <c r="B42" s="7" t="s">
        <v>105</v>
      </c>
      <c r="C42" s="7" t="s">
        <v>9</v>
      </c>
      <c r="D42" s="7" t="s">
        <v>275</v>
      </c>
      <c r="E42" s="7" t="s">
        <v>251</v>
      </c>
      <c r="F42" s="7" t="s">
        <v>278</v>
      </c>
      <c r="H42" s="10" t="s">
        <v>280</v>
      </c>
      <c r="I42" s="7" t="s">
        <v>261</v>
      </c>
      <c r="L42" s="8">
        <v>44762</v>
      </c>
      <c r="M42" s="7" t="s">
        <v>106</v>
      </c>
      <c r="N42" s="7" t="s">
        <v>6</v>
      </c>
      <c r="O42" s="7" t="s">
        <v>7</v>
      </c>
    </row>
    <row r="43" spans="1:15" x14ac:dyDescent="0.3">
      <c r="A43" s="7" t="str">
        <f>HYPERLINK("https://hsdes.intel.com/resource/14013173247","14013173247")</f>
        <v>14013173247</v>
      </c>
      <c r="B43" s="7" t="s">
        <v>107</v>
      </c>
      <c r="C43" s="7" t="s">
        <v>21</v>
      </c>
      <c r="D43" s="7" t="s">
        <v>250</v>
      </c>
      <c r="E43" s="7" t="s">
        <v>251</v>
      </c>
      <c r="F43" s="7" t="s">
        <v>278</v>
      </c>
      <c r="H43" s="10" t="s">
        <v>280</v>
      </c>
      <c r="I43" s="7" t="s">
        <v>252</v>
      </c>
      <c r="L43" s="8">
        <v>44762</v>
      </c>
      <c r="M43" s="7" t="s">
        <v>108</v>
      </c>
      <c r="N43" s="7" t="s">
        <v>23</v>
      </c>
      <c r="O43" s="7" t="s">
        <v>7</v>
      </c>
    </row>
    <row r="44" spans="1:15" x14ac:dyDescent="0.3">
      <c r="A44" s="7" t="str">
        <f>HYPERLINK("https://hsdes.intel.com/resource/14013173250","14013173250")</f>
        <v>14013173250</v>
      </c>
      <c r="B44" s="7" t="s">
        <v>109</v>
      </c>
      <c r="C44" s="7" t="s">
        <v>21</v>
      </c>
      <c r="D44" s="7" t="s">
        <v>250</v>
      </c>
      <c r="E44" s="7" t="s">
        <v>251</v>
      </c>
      <c r="F44" s="7" t="s">
        <v>278</v>
      </c>
      <c r="H44" s="10" t="s">
        <v>280</v>
      </c>
      <c r="I44" s="7" t="s">
        <v>252</v>
      </c>
      <c r="L44" s="8">
        <v>44762</v>
      </c>
      <c r="M44" s="7" t="s">
        <v>110</v>
      </c>
      <c r="N44" s="7" t="s">
        <v>23</v>
      </c>
      <c r="O44" s="7" t="s">
        <v>7</v>
      </c>
    </row>
    <row r="45" spans="1:15" x14ac:dyDescent="0.3">
      <c r="A45" s="7" t="str">
        <f>HYPERLINK("https://hsdes.intel.com/resource/14013173252","14013173252")</f>
        <v>14013173252</v>
      </c>
      <c r="B45" s="7" t="s">
        <v>111</v>
      </c>
      <c r="C45" s="7" t="s">
        <v>21</v>
      </c>
      <c r="D45" s="7" t="s">
        <v>250</v>
      </c>
      <c r="E45" s="7" t="s">
        <v>251</v>
      </c>
      <c r="F45" s="7" t="s">
        <v>278</v>
      </c>
      <c r="H45" s="10" t="s">
        <v>280</v>
      </c>
      <c r="I45" s="7" t="s">
        <v>252</v>
      </c>
      <c r="L45" s="8">
        <v>44762</v>
      </c>
      <c r="M45" s="7" t="s">
        <v>112</v>
      </c>
      <c r="N45" s="7" t="s">
        <v>23</v>
      </c>
      <c r="O45" s="7" t="s">
        <v>7</v>
      </c>
    </row>
    <row r="46" spans="1:15" x14ac:dyDescent="0.3">
      <c r="A46" s="7" t="str">
        <f>HYPERLINK("https://hsdes.intel.com/resource/14013173259","14013173259")</f>
        <v>14013173259</v>
      </c>
      <c r="B46" s="7" t="s">
        <v>113</v>
      </c>
      <c r="C46" s="7" t="s">
        <v>21</v>
      </c>
      <c r="D46" s="7" t="s">
        <v>250</v>
      </c>
      <c r="E46" s="7" t="s">
        <v>251</v>
      </c>
      <c r="F46" s="7" t="s">
        <v>278</v>
      </c>
      <c r="H46" s="10" t="s">
        <v>280</v>
      </c>
      <c r="I46" s="7" t="s">
        <v>252</v>
      </c>
      <c r="L46" s="8">
        <v>44762</v>
      </c>
      <c r="M46" s="7" t="s">
        <v>114</v>
      </c>
      <c r="N46" s="7" t="s">
        <v>23</v>
      </c>
      <c r="O46" s="7" t="s">
        <v>7</v>
      </c>
    </row>
    <row r="47" spans="1:15" x14ac:dyDescent="0.3">
      <c r="A47" s="7" t="str">
        <f>HYPERLINK("https://hsdes.intel.com/resource/14013173281","14013173281")</f>
        <v>14013173281</v>
      </c>
      <c r="B47" s="7" t="s">
        <v>115</v>
      </c>
      <c r="C47" s="7" t="s">
        <v>21</v>
      </c>
      <c r="D47" s="7" t="s">
        <v>250</v>
      </c>
      <c r="E47" s="7" t="s">
        <v>251</v>
      </c>
      <c r="F47" s="7" t="s">
        <v>278</v>
      </c>
      <c r="H47" s="10" t="s">
        <v>280</v>
      </c>
      <c r="I47" s="7" t="s">
        <v>252</v>
      </c>
      <c r="L47" s="8">
        <v>44762</v>
      </c>
      <c r="M47" s="7" t="s">
        <v>116</v>
      </c>
      <c r="N47" s="7" t="s">
        <v>23</v>
      </c>
      <c r="O47" s="7" t="s">
        <v>7</v>
      </c>
    </row>
    <row r="48" spans="1:15" x14ac:dyDescent="0.3">
      <c r="A48" s="7" t="str">
        <f>HYPERLINK("https://hsdes.intel.com/resource/14013173287","14013173287")</f>
        <v>14013173287</v>
      </c>
      <c r="B48" s="7" t="s">
        <v>117</v>
      </c>
      <c r="C48" s="7" t="s">
        <v>21</v>
      </c>
      <c r="D48" s="7" t="s">
        <v>250</v>
      </c>
      <c r="E48" s="7" t="s">
        <v>251</v>
      </c>
      <c r="F48" s="7" t="s">
        <v>278</v>
      </c>
      <c r="H48" s="7" t="s">
        <v>280</v>
      </c>
      <c r="I48" s="7" t="s">
        <v>279</v>
      </c>
      <c r="L48" s="8">
        <v>44762</v>
      </c>
      <c r="M48" s="7" t="s">
        <v>118</v>
      </c>
      <c r="N48" s="7" t="s">
        <v>23</v>
      </c>
      <c r="O48" s="7" t="s">
        <v>7</v>
      </c>
    </row>
    <row r="49" spans="1:15" x14ac:dyDescent="0.3">
      <c r="A49" s="7" t="str">
        <f>HYPERLINK("https://hsdes.intel.com/resource/14013173295","14013173295")</f>
        <v>14013173295</v>
      </c>
      <c r="B49" s="7" t="s">
        <v>119</v>
      </c>
      <c r="C49" s="7" t="s">
        <v>21</v>
      </c>
      <c r="D49" s="7" t="s">
        <v>250</v>
      </c>
      <c r="E49" s="7" t="s">
        <v>251</v>
      </c>
      <c r="F49" s="7" t="s">
        <v>278</v>
      </c>
      <c r="H49" s="10" t="s">
        <v>280</v>
      </c>
      <c r="I49" s="7" t="s">
        <v>252</v>
      </c>
      <c r="L49" s="8">
        <v>44762</v>
      </c>
      <c r="M49" s="7" t="s">
        <v>120</v>
      </c>
      <c r="N49" s="7" t="s">
        <v>23</v>
      </c>
      <c r="O49" s="7" t="s">
        <v>7</v>
      </c>
    </row>
    <row r="50" spans="1:15" x14ac:dyDescent="0.3">
      <c r="A50" s="7" t="str">
        <f>HYPERLINK("https://hsdes.intel.com/resource/14013173331","14013173331")</f>
        <v>14013173331</v>
      </c>
      <c r="B50" s="7" t="s">
        <v>121</v>
      </c>
      <c r="C50" s="7" t="s">
        <v>21</v>
      </c>
      <c r="D50" s="7" t="s">
        <v>250</v>
      </c>
      <c r="E50" s="7" t="s">
        <v>251</v>
      </c>
      <c r="F50" s="7" t="s">
        <v>278</v>
      </c>
      <c r="H50" s="10" t="s">
        <v>280</v>
      </c>
      <c r="I50" s="7" t="s">
        <v>252</v>
      </c>
      <c r="L50" s="8">
        <v>44762</v>
      </c>
      <c r="M50" s="7" t="s">
        <v>122</v>
      </c>
      <c r="N50" s="7" t="s">
        <v>23</v>
      </c>
      <c r="O50" s="7" t="s">
        <v>7</v>
      </c>
    </row>
    <row r="51" spans="1:15" x14ac:dyDescent="0.3">
      <c r="A51" s="7" t="str">
        <f>HYPERLINK("https://hsdes.intel.com/resource/14013173344","14013173344")</f>
        <v>14013173344</v>
      </c>
      <c r="B51" s="7" t="s">
        <v>123</v>
      </c>
      <c r="C51" s="7" t="s">
        <v>21</v>
      </c>
      <c r="D51" s="7" t="s">
        <v>250</v>
      </c>
      <c r="E51" s="7" t="s">
        <v>251</v>
      </c>
      <c r="F51" s="7" t="s">
        <v>278</v>
      </c>
      <c r="H51" s="7" t="s">
        <v>280</v>
      </c>
      <c r="I51" s="7" t="s">
        <v>279</v>
      </c>
      <c r="L51" s="8">
        <v>44762</v>
      </c>
      <c r="M51" s="7" t="s">
        <v>124</v>
      </c>
      <c r="N51" s="7" t="s">
        <v>23</v>
      </c>
      <c r="O51" s="7" t="s">
        <v>7</v>
      </c>
    </row>
    <row r="52" spans="1:15" x14ac:dyDescent="0.3">
      <c r="A52" s="7" t="str">
        <f>HYPERLINK("https://hsdes.intel.com/resource/14013173359","14013173359")</f>
        <v>14013173359</v>
      </c>
      <c r="B52" s="7" t="s">
        <v>125</v>
      </c>
      <c r="C52" s="7" t="s">
        <v>21</v>
      </c>
      <c r="D52" s="7" t="s">
        <v>250</v>
      </c>
      <c r="E52" s="7" t="s">
        <v>251</v>
      </c>
      <c r="F52" s="7" t="s">
        <v>278</v>
      </c>
      <c r="H52" s="10" t="s">
        <v>280</v>
      </c>
      <c r="I52" s="7" t="s">
        <v>252</v>
      </c>
      <c r="L52" s="8">
        <v>44762</v>
      </c>
      <c r="M52" s="7" t="s">
        <v>126</v>
      </c>
      <c r="N52" s="7" t="s">
        <v>23</v>
      </c>
      <c r="O52" s="7" t="s">
        <v>7</v>
      </c>
    </row>
    <row r="53" spans="1:15" x14ac:dyDescent="0.3">
      <c r="A53" s="7" t="str">
        <f>HYPERLINK("https://hsdes.intel.com/resource/14013173999","14013173999")</f>
        <v>14013173999</v>
      </c>
      <c r="B53" s="7" t="s">
        <v>127</v>
      </c>
      <c r="C53" s="7" t="s">
        <v>13</v>
      </c>
      <c r="D53" s="7" t="s">
        <v>250</v>
      </c>
      <c r="E53" s="7" t="s">
        <v>251</v>
      </c>
      <c r="F53" s="7" t="s">
        <v>278</v>
      </c>
      <c r="H53" s="7" t="s">
        <v>280</v>
      </c>
      <c r="I53" s="7" t="s">
        <v>279</v>
      </c>
      <c r="L53" s="8">
        <v>44762</v>
      </c>
      <c r="M53" s="7" t="s">
        <v>128</v>
      </c>
      <c r="N53" s="7" t="s">
        <v>6</v>
      </c>
      <c r="O53" s="7" t="s">
        <v>15</v>
      </c>
    </row>
    <row r="54" spans="1:15" x14ac:dyDescent="0.3">
      <c r="A54" s="7" t="str">
        <f>HYPERLINK("https://hsdes.intel.com/resource/14013174102","14013174102")</f>
        <v>14013174102</v>
      </c>
      <c r="B54" s="7" t="s">
        <v>129</v>
      </c>
      <c r="C54" s="7" t="s">
        <v>9</v>
      </c>
      <c r="D54" s="7" t="s">
        <v>275</v>
      </c>
      <c r="E54" s="7" t="s">
        <v>251</v>
      </c>
      <c r="F54" s="7" t="s">
        <v>278</v>
      </c>
      <c r="H54" s="10" t="s">
        <v>280</v>
      </c>
      <c r="I54" s="7" t="s">
        <v>252</v>
      </c>
      <c r="L54" s="8">
        <v>44762</v>
      </c>
      <c r="M54" s="7" t="s">
        <v>130</v>
      </c>
      <c r="N54" s="7" t="s">
        <v>11</v>
      </c>
      <c r="O54" s="7" t="s">
        <v>7</v>
      </c>
    </row>
    <row r="55" spans="1:15" x14ac:dyDescent="0.3">
      <c r="A55" s="7" t="str">
        <f>HYPERLINK("https://hsdes.intel.com/resource/14013174141","14013174141")</f>
        <v>14013174141</v>
      </c>
      <c r="B55" s="7" t="s">
        <v>131</v>
      </c>
      <c r="C55" s="7" t="s">
        <v>13</v>
      </c>
      <c r="D55" s="7" t="s">
        <v>250</v>
      </c>
      <c r="E55" s="7" t="s">
        <v>251</v>
      </c>
      <c r="F55" s="7" t="s">
        <v>278</v>
      </c>
      <c r="H55" s="7" t="s">
        <v>280</v>
      </c>
      <c r="I55" s="7" t="s">
        <v>259</v>
      </c>
      <c r="L55" s="8">
        <v>44762</v>
      </c>
      <c r="M55" s="7" t="s">
        <v>132</v>
      </c>
      <c r="N55" s="7" t="s">
        <v>6</v>
      </c>
      <c r="O55" s="7" t="s">
        <v>7</v>
      </c>
    </row>
    <row r="56" spans="1:15" x14ac:dyDescent="0.3">
      <c r="A56" s="7" t="str">
        <f>HYPERLINK("https://hsdes.intel.com/resource/14013174576","14013174576")</f>
        <v>14013174576</v>
      </c>
      <c r="B56" s="7" t="s">
        <v>133</v>
      </c>
      <c r="C56" s="7" t="s">
        <v>13</v>
      </c>
      <c r="D56" s="7" t="s">
        <v>250</v>
      </c>
      <c r="E56" s="7" t="s">
        <v>251</v>
      </c>
      <c r="F56" s="7" t="s">
        <v>278</v>
      </c>
      <c r="H56" s="10" t="s">
        <v>280</v>
      </c>
      <c r="I56" s="7" t="s">
        <v>261</v>
      </c>
      <c r="L56" s="8">
        <v>44762</v>
      </c>
      <c r="M56" s="7" t="s">
        <v>134</v>
      </c>
      <c r="N56" s="7" t="s">
        <v>6</v>
      </c>
      <c r="O56" s="7" t="s">
        <v>7</v>
      </c>
    </row>
    <row r="57" spans="1:15" x14ac:dyDescent="0.3">
      <c r="A57" s="7" t="str">
        <f>HYPERLINK("https://hsdes.intel.com/resource/14013174585","14013174585")</f>
        <v>14013174585</v>
      </c>
      <c r="B57" s="7" t="s">
        <v>135</v>
      </c>
      <c r="C57" s="7" t="s">
        <v>13</v>
      </c>
      <c r="D57" s="7" t="s">
        <v>250</v>
      </c>
      <c r="E57" s="7" t="s">
        <v>251</v>
      </c>
      <c r="F57" s="7" t="s">
        <v>278</v>
      </c>
      <c r="H57" s="10" t="s">
        <v>280</v>
      </c>
      <c r="I57" s="7" t="s">
        <v>261</v>
      </c>
      <c r="L57" s="8">
        <v>44762</v>
      </c>
      <c r="M57" s="7" t="s">
        <v>136</v>
      </c>
      <c r="N57" s="7" t="s">
        <v>6</v>
      </c>
      <c r="O57" s="7" t="s">
        <v>7</v>
      </c>
    </row>
    <row r="58" spans="1:15" x14ac:dyDescent="0.3">
      <c r="A58" s="7" t="str">
        <f>HYPERLINK("https://hsdes.intel.com/resource/14013174602","14013174602")</f>
        <v>14013174602</v>
      </c>
      <c r="B58" s="7" t="s">
        <v>137</v>
      </c>
      <c r="C58" s="7" t="s">
        <v>13</v>
      </c>
      <c r="D58" s="7" t="s">
        <v>250</v>
      </c>
      <c r="E58" s="7" t="s">
        <v>251</v>
      </c>
      <c r="F58" s="7" t="s">
        <v>278</v>
      </c>
      <c r="H58" s="10" t="s">
        <v>280</v>
      </c>
      <c r="I58" s="7" t="s">
        <v>259</v>
      </c>
      <c r="L58" s="8">
        <v>44762</v>
      </c>
      <c r="M58" s="7" t="s">
        <v>138</v>
      </c>
      <c r="N58" s="7" t="s">
        <v>6</v>
      </c>
      <c r="O58" s="7" t="s">
        <v>7</v>
      </c>
    </row>
    <row r="59" spans="1:15" x14ac:dyDescent="0.3">
      <c r="A59" s="7" t="str">
        <f>HYPERLINK("https://hsdes.intel.com/resource/14013174741","14013174741")</f>
        <v>14013174741</v>
      </c>
      <c r="B59" s="7" t="s">
        <v>139</v>
      </c>
      <c r="C59" s="7" t="s">
        <v>13</v>
      </c>
      <c r="D59" s="7" t="s">
        <v>250</v>
      </c>
      <c r="E59" s="7" t="s">
        <v>251</v>
      </c>
      <c r="F59" s="7" t="s">
        <v>278</v>
      </c>
      <c r="H59" s="10" t="s">
        <v>260</v>
      </c>
      <c r="I59" s="7" t="s">
        <v>260</v>
      </c>
      <c r="L59" s="8">
        <v>44762</v>
      </c>
      <c r="M59" s="7" t="s">
        <v>140</v>
      </c>
      <c r="N59" s="7" t="s">
        <v>6</v>
      </c>
      <c r="O59" s="7" t="s">
        <v>7</v>
      </c>
    </row>
    <row r="60" spans="1:15" x14ac:dyDescent="0.3">
      <c r="A60" s="7" t="str">
        <f>HYPERLINK("https://hsdes.intel.com/resource/14013174746","14013174746")</f>
        <v>14013174746</v>
      </c>
      <c r="B60" s="7" t="s">
        <v>141</v>
      </c>
      <c r="C60" s="7" t="s">
        <v>13</v>
      </c>
      <c r="D60" s="7" t="s">
        <v>250</v>
      </c>
      <c r="E60" s="7" t="s">
        <v>251</v>
      </c>
      <c r="F60" s="7" t="s">
        <v>278</v>
      </c>
      <c r="H60" s="7" t="s">
        <v>280</v>
      </c>
      <c r="I60" s="7" t="s">
        <v>259</v>
      </c>
      <c r="L60" s="8">
        <v>44762</v>
      </c>
      <c r="M60" s="7" t="s">
        <v>142</v>
      </c>
      <c r="N60" s="7" t="s">
        <v>6</v>
      </c>
      <c r="O60" s="7" t="s">
        <v>7</v>
      </c>
    </row>
    <row r="61" spans="1:15" x14ac:dyDescent="0.3">
      <c r="A61" s="7" t="str">
        <f>HYPERLINK("https://hsdes.intel.com/resource/14013175455","14013175455")</f>
        <v>14013175455</v>
      </c>
      <c r="B61" s="7" t="s">
        <v>143</v>
      </c>
      <c r="C61" s="7" t="s">
        <v>13</v>
      </c>
      <c r="D61" s="7" t="s">
        <v>250</v>
      </c>
      <c r="E61" s="7" t="s">
        <v>251</v>
      </c>
      <c r="F61" s="7" t="s">
        <v>278</v>
      </c>
      <c r="H61" s="10" t="s">
        <v>280</v>
      </c>
      <c r="I61" s="7" t="s">
        <v>252</v>
      </c>
      <c r="L61" s="8">
        <v>44762</v>
      </c>
      <c r="M61" s="7" t="s">
        <v>144</v>
      </c>
      <c r="N61" s="7" t="s">
        <v>6</v>
      </c>
      <c r="O61" s="7" t="s">
        <v>15</v>
      </c>
    </row>
    <row r="62" spans="1:15" x14ac:dyDescent="0.3">
      <c r="A62" s="7" t="str">
        <f>HYPERLINK("https://hsdes.intel.com/resource/14013175459","14013175459")</f>
        <v>14013175459</v>
      </c>
      <c r="B62" s="7" t="s">
        <v>145</v>
      </c>
      <c r="C62" s="7" t="s">
        <v>13</v>
      </c>
      <c r="D62" s="7" t="s">
        <v>250</v>
      </c>
      <c r="E62" s="7" t="s">
        <v>251</v>
      </c>
      <c r="F62" s="7" t="s">
        <v>278</v>
      </c>
      <c r="H62" s="10" t="s">
        <v>280</v>
      </c>
      <c r="I62" s="7" t="s">
        <v>252</v>
      </c>
      <c r="L62" s="8">
        <v>44762</v>
      </c>
      <c r="M62" s="7" t="s">
        <v>146</v>
      </c>
      <c r="N62" s="7" t="s">
        <v>6</v>
      </c>
      <c r="O62" s="7" t="s">
        <v>7</v>
      </c>
    </row>
    <row r="63" spans="1:15" x14ac:dyDescent="0.3">
      <c r="A63" s="7" t="str">
        <f>HYPERLINK("https://hsdes.intel.com/resource/14013175462","14013175462")</f>
        <v>14013175462</v>
      </c>
      <c r="B63" s="7" t="s">
        <v>147</v>
      </c>
      <c r="C63" s="7" t="s">
        <v>13</v>
      </c>
      <c r="D63" s="7" t="s">
        <v>250</v>
      </c>
      <c r="E63" s="7" t="s">
        <v>251</v>
      </c>
      <c r="F63" s="7" t="s">
        <v>278</v>
      </c>
      <c r="H63" s="10" t="s">
        <v>280</v>
      </c>
      <c r="I63" s="7" t="s">
        <v>252</v>
      </c>
      <c r="L63" s="8">
        <v>44762</v>
      </c>
      <c r="M63" s="7" t="s">
        <v>148</v>
      </c>
      <c r="N63" s="7" t="s">
        <v>6</v>
      </c>
      <c r="O63" s="7" t="s">
        <v>7</v>
      </c>
    </row>
    <row r="64" spans="1:15" x14ac:dyDescent="0.3">
      <c r="A64" s="7" t="str">
        <f>HYPERLINK("https://hsdes.intel.com/resource/14013175628","14013175628")</f>
        <v>14013175628</v>
      </c>
      <c r="B64" s="7" t="s">
        <v>149</v>
      </c>
      <c r="C64" s="7" t="s">
        <v>21</v>
      </c>
      <c r="D64" s="7" t="s">
        <v>250</v>
      </c>
      <c r="E64" s="7" t="s">
        <v>251</v>
      </c>
      <c r="F64" s="7" t="s">
        <v>278</v>
      </c>
      <c r="H64" s="7" t="s">
        <v>280</v>
      </c>
      <c r="I64" s="7" t="s">
        <v>259</v>
      </c>
      <c r="L64" s="8">
        <v>44762</v>
      </c>
      <c r="M64" s="7" t="s">
        <v>150</v>
      </c>
      <c r="N64" s="7" t="s">
        <v>23</v>
      </c>
      <c r="O64" s="7" t="s">
        <v>15</v>
      </c>
    </row>
    <row r="65" spans="1:15" x14ac:dyDescent="0.3">
      <c r="A65" s="7" t="str">
        <f>HYPERLINK("https://hsdes.intel.com/resource/14013175643","14013175643")</f>
        <v>14013175643</v>
      </c>
      <c r="B65" s="7" t="s">
        <v>151</v>
      </c>
      <c r="C65" s="7" t="s">
        <v>90</v>
      </c>
      <c r="D65" s="7" t="s">
        <v>250</v>
      </c>
      <c r="E65" s="7" t="s">
        <v>251</v>
      </c>
      <c r="F65" s="7" t="s">
        <v>278</v>
      </c>
      <c r="H65" s="10" t="s">
        <v>280</v>
      </c>
      <c r="I65" s="7" t="s">
        <v>261</v>
      </c>
      <c r="L65" s="8">
        <v>44762</v>
      </c>
      <c r="M65" s="7" t="s">
        <v>152</v>
      </c>
      <c r="N65" s="7" t="s">
        <v>6</v>
      </c>
      <c r="O65" s="7" t="s">
        <v>7</v>
      </c>
    </row>
    <row r="66" spans="1:15" x14ac:dyDescent="0.3">
      <c r="A66" s="7" t="str">
        <f>HYPERLINK("https://hsdes.intel.com/resource/14013175741","14013175741")</f>
        <v>14013175741</v>
      </c>
      <c r="B66" s="7" t="s">
        <v>153</v>
      </c>
      <c r="C66" s="7" t="s">
        <v>9</v>
      </c>
      <c r="D66" s="7" t="s">
        <v>275</v>
      </c>
      <c r="E66" s="7" t="s">
        <v>251</v>
      </c>
      <c r="F66" s="7" t="s">
        <v>278</v>
      </c>
      <c r="H66" s="10" t="s">
        <v>280</v>
      </c>
      <c r="I66" s="7" t="s">
        <v>252</v>
      </c>
      <c r="L66" s="8">
        <v>44762</v>
      </c>
      <c r="M66" s="7" t="s">
        <v>154</v>
      </c>
      <c r="N66" s="7" t="s">
        <v>11</v>
      </c>
      <c r="O66" s="7" t="s">
        <v>7</v>
      </c>
    </row>
    <row r="67" spans="1:15" x14ac:dyDescent="0.3">
      <c r="A67" s="7" t="str">
        <f>HYPERLINK("https://hsdes.intel.com/resource/14013175744","14013175744")</f>
        <v>14013175744</v>
      </c>
      <c r="B67" s="7" t="s">
        <v>155</v>
      </c>
      <c r="C67" s="7" t="s">
        <v>73</v>
      </c>
      <c r="D67" s="7" t="s">
        <v>275</v>
      </c>
      <c r="E67" s="7" t="s">
        <v>251</v>
      </c>
      <c r="F67" s="7" t="s">
        <v>278</v>
      </c>
      <c r="H67" s="10" t="s">
        <v>280</v>
      </c>
      <c r="I67" s="7" t="s">
        <v>252</v>
      </c>
      <c r="L67" s="8">
        <v>44762</v>
      </c>
      <c r="M67" s="7" t="s">
        <v>156</v>
      </c>
      <c r="N67" s="7" t="s">
        <v>6</v>
      </c>
      <c r="O67" s="7" t="s">
        <v>7</v>
      </c>
    </row>
    <row r="68" spans="1:15" x14ac:dyDescent="0.3">
      <c r="A68" s="7" t="str">
        <f>HYPERLINK("https://hsdes.intel.com/resource/14013175907","14013175907")</f>
        <v>14013175907</v>
      </c>
      <c r="B68" s="7" t="s">
        <v>157</v>
      </c>
      <c r="C68" s="7" t="s">
        <v>44</v>
      </c>
      <c r="D68" s="7" t="s">
        <v>275</v>
      </c>
      <c r="E68" s="7" t="s">
        <v>251</v>
      </c>
      <c r="F68" s="7" t="s">
        <v>278</v>
      </c>
      <c r="H68" s="7" t="s">
        <v>280</v>
      </c>
      <c r="I68" s="7" t="s">
        <v>279</v>
      </c>
      <c r="L68" s="8">
        <v>44762</v>
      </c>
      <c r="M68" s="7" t="s">
        <v>158</v>
      </c>
      <c r="N68" s="7" t="s">
        <v>46</v>
      </c>
      <c r="O68" s="7" t="s">
        <v>7</v>
      </c>
    </row>
    <row r="69" spans="1:15" x14ac:dyDescent="0.3">
      <c r="A69" s="7" t="str">
        <f>HYPERLINK("https://hsdes.intel.com/resource/14013176015","14013176015")</f>
        <v>14013176015</v>
      </c>
      <c r="B69" s="7" t="s">
        <v>159</v>
      </c>
      <c r="C69" s="7" t="s">
        <v>73</v>
      </c>
      <c r="D69" s="7" t="s">
        <v>275</v>
      </c>
      <c r="E69" s="7" t="s">
        <v>251</v>
      </c>
      <c r="F69" s="7" t="s">
        <v>278</v>
      </c>
      <c r="H69" s="10" t="s">
        <v>280</v>
      </c>
      <c r="I69" s="7" t="s">
        <v>259</v>
      </c>
      <c r="L69" s="8">
        <v>44762</v>
      </c>
      <c r="M69" s="7" t="s">
        <v>160</v>
      </c>
      <c r="N69" s="7" t="s">
        <v>6</v>
      </c>
      <c r="O69" s="7" t="s">
        <v>15</v>
      </c>
    </row>
    <row r="70" spans="1:15" x14ac:dyDescent="0.3">
      <c r="A70" s="7" t="str">
        <f>HYPERLINK("https://hsdes.intel.com/resource/14013176068","14013176068")</f>
        <v>14013176068</v>
      </c>
      <c r="B70" s="7" t="s">
        <v>161</v>
      </c>
      <c r="C70" s="7" t="s">
        <v>62</v>
      </c>
      <c r="D70" s="7" t="s">
        <v>250</v>
      </c>
      <c r="E70" s="7" t="s">
        <v>251</v>
      </c>
      <c r="F70" s="7" t="s">
        <v>278</v>
      </c>
      <c r="H70" s="7" t="s">
        <v>280</v>
      </c>
      <c r="I70" s="7" t="s">
        <v>279</v>
      </c>
      <c r="L70" s="8">
        <v>44762</v>
      </c>
      <c r="M70" s="7" t="s">
        <v>162</v>
      </c>
      <c r="N70" s="7" t="s">
        <v>19</v>
      </c>
      <c r="O70" s="7" t="s">
        <v>7</v>
      </c>
    </row>
    <row r="71" spans="1:15" x14ac:dyDescent="0.3">
      <c r="A71" s="7" t="str">
        <f>HYPERLINK("https://hsdes.intel.com/resource/14013176457","14013176457")</f>
        <v>14013176457</v>
      </c>
      <c r="B71" s="7" t="s">
        <v>163</v>
      </c>
      <c r="C71" s="7" t="s">
        <v>9</v>
      </c>
      <c r="D71" s="7" t="s">
        <v>250</v>
      </c>
      <c r="E71" s="7" t="s">
        <v>251</v>
      </c>
      <c r="F71" s="7" t="s">
        <v>278</v>
      </c>
      <c r="H71" s="10" t="s">
        <v>280</v>
      </c>
      <c r="I71" s="7" t="s">
        <v>259</v>
      </c>
      <c r="L71" s="8">
        <v>44762</v>
      </c>
      <c r="M71" s="7" t="s">
        <v>164</v>
      </c>
      <c r="N71" s="7" t="s">
        <v>46</v>
      </c>
      <c r="O71" s="7" t="s">
        <v>7</v>
      </c>
    </row>
    <row r="72" spans="1:15" x14ac:dyDescent="0.3">
      <c r="A72" s="7" t="str">
        <f>HYPERLINK("https://hsdes.intel.com/resource/14013176664","14013176664")</f>
        <v>14013176664</v>
      </c>
      <c r="B72" s="7" t="s">
        <v>165</v>
      </c>
      <c r="C72" s="7" t="s">
        <v>73</v>
      </c>
      <c r="D72" s="7" t="s">
        <v>250</v>
      </c>
      <c r="E72" s="7" t="s">
        <v>251</v>
      </c>
      <c r="F72" s="7" t="s">
        <v>278</v>
      </c>
      <c r="H72" s="10" t="s">
        <v>280</v>
      </c>
      <c r="I72" s="7" t="s">
        <v>259</v>
      </c>
      <c r="L72" s="8">
        <v>44762</v>
      </c>
      <c r="M72" s="7" t="s">
        <v>166</v>
      </c>
      <c r="N72" s="7" t="s">
        <v>6</v>
      </c>
      <c r="O72" s="7" t="s">
        <v>56</v>
      </c>
    </row>
    <row r="73" spans="1:15" x14ac:dyDescent="0.3">
      <c r="A73" s="7" t="str">
        <f>HYPERLINK("https://hsdes.intel.com/resource/14013176673","14013176673")</f>
        <v>14013176673</v>
      </c>
      <c r="B73" s="7" t="s">
        <v>167</v>
      </c>
      <c r="C73" s="7" t="s">
        <v>73</v>
      </c>
      <c r="D73" s="7" t="s">
        <v>250</v>
      </c>
      <c r="E73" s="7" t="s">
        <v>251</v>
      </c>
      <c r="F73" s="7" t="s">
        <v>278</v>
      </c>
      <c r="H73" s="10" t="s">
        <v>280</v>
      </c>
      <c r="I73" s="7" t="s">
        <v>259</v>
      </c>
      <c r="L73" s="8">
        <v>44762</v>
      </c>
      <c r="M73" s="7" t="s">
        <v>168</v>
      </c>
      <c r="N73" s="7" t="s">
        <v>6</v>
      </c>
      <c r="O73" s="7" t="s">
        <v>56</v>
      </c>
    </row>
    <row r="74" spans="1:15" x14ac:dyDescent="0.3">
      <c r="A74" s="7" t="str">
        <f>HYPERLINK("https://hsdes.intel.com/resource/14013176711","14013176711")</f>
        <v>14013176711</v>
      </c>
      <c r="B74" s="7" t="s">
        <v>169</v>
      </c>
      <c r="C74" s="7" t="s">
        <v>90</v>
      </c>
      <c r="D74" s="7" t="s">
        <v>250</v>
      </c>
      <c r="E74" s="7" t="s">
        <v>251</v>
      </c>
      <c r="F74" s="7" t="s">
        <v>278</v>
      </c>
      <c r="H74" s="7" t="s">
        <v>280</v>
      </c>
      <c r="I74" s="7" t="s">
        <v>279</v>
      </c>
      <c r="L74" s="8">
        <v>44762</v>
      </c>
      <c r="M74" s="7" t="s">
        <v>170</v>
      </c>
      <c r="N74" s="7" t="s">
        <v>6</v>
      </c>
      <c r="O74" s="7" t="s">
        <v>7</v>
      </c>
    </row>
    <row r="75" spans="1:15" x14ac:dyDescent="0.3">
      <c r="A75" s="7" t="str">
        <f>HYPERLINK("https://hsdes.intel.com/resource/14013176851","14013176851")</f>
        <v>14013176851</v>
      </c>
      <c r="B75" s="7" t="s">
        <v>171</v>
      </c>
      <c r="C75" s="7" t="s">
        <v>62</v>
      </c>
      <c r="D75" s="7" t="s">
        <v>250</v>
      </c>
      <c r="E75" s="7" t="s">
        <v>251</v>
      </c>
      <c r="F75" s="7" t="s">
        <v>278</v>
      </c>
      <c r="H75" s="10" t="s">
        <v>280</v>
      </c>
      <c r="I75" s="7" t="s">
        <v>261</v>
      </c>
      <c r="L75" s="8">
        <v>44762</v>
      </c>
      <c r="M75" s="7" t="s">
        <v>172</v>
      </c>
      <c r="N75" s="7" t="s">
        <v>19</v>
      </c>
      <c r="O75" s="7" t="s">
        <v>56</v>
      </c>
    </row>
    <row r="76" spans="1:15" x14ac:dyDescent="0.3">
      <c r="A76" s="7" t="str">
        <f>HYPERLINK("https://hsdes.intel.com/resource/14013176953","14013176953")</f>
        <v>14013176953</v>
      </c>
      <c r="B76" s="7" t="s">
        <v>173</v>
      </c>
      <c r="C76" s="7" t="s">
        <v>9</v>
      </c>
      <c r="D76" s="7" t="s">
        <v>275</v>
      </c>
      <c r="E76" s="7" t="s">
        <v>251</v>
      </c>
      <c r="F76" s="7" t="s">
        <v>278</v>
      </c>
      <c r="H76" s="7" t="s">
        <v>280</v>
      </c>
      <c r="I76" s="7" t="s">
        <v>259</v>
      </c>
      <c r="L76" s="8">
        <v>44762</v>
      </c>
      <c r="M76" s="7" t="s">
        <v>174</v>
      </c>
      <c r="N76" s="7" t="s">
        <v>11</v>
      </c>
      <c r="O76" s="7" t="s">
        <v>15</v>
      </c>
    </row>
    <row r="77" spans="1:15" x14ac:dyDescent="0.3">
      <c r="A77" s="7" t="str">
        <f>HYPERLINK("https://hsdes.intel.com/resource/14013177269","14013177269")</f>
        <v>14013177269</v>
      </c>
      <c r="B77" s="7" t="s">
        <v>175</v>
      </c>
      <c r="C77" s="7" t="s">
        <v>9</v>
      </c>
      <c r="D77" s="7" t="s">
        <v>275</v>
      </c>
      <c r="E77" s="7" t="s">
        <v>251</v>
      </c>
      <c r="F77" s="7" t="s">
        <v>278</v>
      </c>
      <c r="H77" s="7" t="s">
        <v>280</v>
      </c>
      <c r="I77" s="7" t="s">
        <v>259</v>
      </c>
      <c r="L77" s="8">
        <v>44762</v>
      </c>
      <c r="M77" s="7" t="s">
        <v>176</v>
      </c>
      <c r="N77" s="7" t="s">
        <v>11</v>
      </c>
      <c r="O77" s="7" t="s">
        <v>7</v>
      </c>
    </row>
    <row r="78" spans="1:15" x14ac:dyDescent="0.3">
      <c r="A78" s="7" t="str">
        <f>HYPERLINK("https://hsdes.intel.com/resource/14013179115","14013179115")</f>
        <v>14013179115</v>
      </c>
      <c r="B78" s="7" t="s">
        <v>177</v>
      </c>
      <c r="C78" s="7" t="s">
        <v>48</v>
      </c>
      <c r="D78" s="7" t="s">
        <v>250</v>
      </c>
      <c r="E78" s="7" t="s">
        <v>251</v>
      </c>
      <c r="F78" s="7" t="s">
        <v>278</v>
      </c>
      <c r="H78" s="10" t="s">
        <v>280</v>
      </c>
      <c r="I78" s="7" t="s">
        <v>252</v>
      </c>
      <c r="L78" s="8">
        <v>44762</v>
      </c>
      <c r="M78" s="7" t="s">
        <v>178</v>
      </c>
      <c r="N78" s="7" t="s">
        <v>23</v>
      </c>
      <c r="O78" s="7" t="s">
        <v>15</v>
      </c>
    </row>
    <row r="79" spans="1:15" x14ac:dyDescent="0.3">
      <c r="A79" s="7" t="str">
        <f>HYPERLINK("https://hsdes.intel.com/resource/14013179160","14013179160")</f>
        <v>14013179160</v>
      </c>
      <c r="B79" s="7" t="s">
        <v>179</v>
      </c>
      <c r="C79" s="7" t="s">
        <v>13</v>
      </c>
      <c r="D79" s="7" t="s">
        <v>250</v>
      </c>
      <c r="E79" s="7" t="s">
        <v>251</v>
      </c>
      <c r="F79" s="7" t="s">
        <v>278</v>
      </c>
      <c r="H79" s="10" t="s">
        <v>281</v>
      </c>
      <c r="I79" s="7" t="s">
        <v>259</v>
      </c>
      <c r="J79" s="12">
        <v>16017317319</v>
      </c>
      <c r="L79" s="8">
        <v>44762</v>
      </c>
      <c r="M79" s="7" t="s">
        <v>180</v>
      </c>
      <c r="N79" s="7" t="s">
        <v>6</v>
      </c>
      <c r="O79" s="7" t="s">
        <v>56</v>
      </c>
    </row>
    <row r="80" spans="1:15" x14ac:dyDescent="0.3">
      <c r="A80" s="7" t="str">
        <f>HYPERLINK("https://hsdes.intel.com/resource/14013179166","14013179166")</f>
        <v>14013179166</v>
      </c>
      <c r="B80" s="7" t="s">
        <v>181</v>
      </c>
      <c r="C80" s="7" t="s">
        <v>13</v>
      </c>
      <c r="D80" s="7" t="s">
        <v>250</v>
      </c>
      <c r="E80" s="7" t="s">
        <v>251</v>
      </c>
      <c r="F80" s="7" t="s">
        <v>278</v>
      </c>
      <c r="H80" s="7" t="s">
        <v>280</v>
      </c>
      <c r="I80" s="7" t="s">
        <v>259</v>
      </c>
      <c r="L80" s="8">
        <v>44762</v>
      </c>
      <c r="M80" s="7" t="s">
        <v>182</v>
      </c>
      <c r="N80" s="7" t="s">
        <v>6</v>
      </c>
      <c r="O80" s="7" t="s">
        <v>7</v>
      </c>
    </row>
    <row r="81" spans="1:15" x14ac:dyDescent="0.3">
      <c r="A81" s="7" t="str">
        <f>HYPERLINK("https://hsdes.intel.com/resource/14013179171","14013179171")</f>
        <v>14013179171</v>
      </c>
      <c r="B81" s="7" t="s">
        <v>183</v>
      </c>
      <c r="C81" s="7" t="s">
        <v>103</v>
      </c>
      <c r="D81" s="7" t="s">
        <v>250</v>
      </c>
      <c r="E81" s="7" t="s">
        <v>251</v>
      </c>
      <c r="F81" s="7" t="s">
        <v>278</v>
      </c>
      <c r="H81" s="10" t="s">
        <v>280</v>
      </c>
      <c r="I81" s="7" t="s">
        <v>252</v>
      </c>
      <c r="L81" s="8">
        <v>44762</v>
      </c>
      <c r="M81" s="7" t="s">
        <v>184</v>
      </c>
      <c r="N81" s="7" t="s">
        <v>6</v>
      </c>
      <c r="O81" s="7" t="s">
        <v>15</v>
      </c>
    </row>
    <row r="82" spans="1:15" x14ac:dyDescent="0.3">
      <c r="A82" s="7" t="str">
        <f>HYPERLINK("https://hsdes.intel.com/resource/14013179174","14013179174")</f>
        <v>14013179174</v>
      </c>
      <c r="B82" s="7" t="s">
        <v>185</v>
      </c>
      <c r="C82" s="7" t="s">
        <v>13</v>
      </c>
      <c r="D82" s="7" t="s">
        <v>250</v>
      </c>
      <c r="E82" s="7" t="s">
        <v>251</v>
      </c>
      <c r="F82" s="7" t="s">
        <v>278</v>
      </c>
      <c r="H82" s="7" t="s">
        <v>280</v>
      </c>
      <c r="I82" s="7" t="s">
        <v>259</v>
      </c>
      <c r="L82" s="8">
        <v>44762</v>
      </c>
      <c r="M82" s="7" t="s">
        <v>186</v>
      </c>
      <c r="N82" s="7" t="s">
        <v>23</v>
      </c>
      <c r="O82" s="7" t="s">
        <v>7</v>
      </c>
    </row>
    <row r="83" spans="1:15" x14ac:dyDescent="0.3">
      <c r="A83" s="7" t="str">
        <f>HYPERLINK("https://hsdes.intel.com/resource/14013179223","14013179223")</f>
        <v>14013179223</v>
      </c>
      <c r="B83" s="7" t="s">
        <v>187</v>
      </c>
      <c r="C83" s="7" t="s">
        <v>90</v>
      </c>
      <c r="D83" s="7" t="s">
        <v>250</v>
      </c>
      <c r="E83" s="7" t="s">
        <v>251</v>
      </c>
      <c r="F83" s="7" t="s">
        <v>278</v>
      </c>
      <c r="H83" s="10" t="s">
        <v>280</v>
      </c>
      <c r="I83" s="7" t="s">
        <v>252</v>
      </c>
      <c r="L83" s="8">
        <v>44762</v>
      </c>
      <c r="M83" s="7" t="s">
        <v>188</v>
      </c>
      <c r="N83" s="7" t="s">
        <v>6</v>
      </c>
      <c r="O83" s="7" t="s">
        <v>7</v>
      </c>
    </row>
    <row r="84" spans="1:15" x14ac:dyDescent="0.3">
      <c r="A84" s="7" t="str">
        <f>HYPERLINK("https://hsdes.intel.com/resource/14013179274","14013179274")</f>
        <v>14013179274</v>
      </c>
      <c r="B84" s="7" t="s">
        <v>189</v>
      </c>
      <c r="C84" s="7" t="s">
        <v>44</v>
      </c>
      <c r="D84" s="7" t="s">
        <v>250</v>
      </c>
      <c r="E84" s="7" t="s">
        <v>251</v>
      </c>
      <c r="F84" s="7" t="s">
        <v>278</v>
      </c>
      <c r="H84" s="10" t="s">
        <v>280</v>
      </c>
      <c r="I84" s="7" t="s">
        <v>261</v>
      </c>
      <c r="L84" s="8">
        <v>44762</v>
      </c>
      <c r="M84" s="7" t="s">
        <v>190</v>
      </c>
      <c r="N84" s="7" t="s">
        <v>46</v>
      </c>
      <c r="O84" s="7" t="s">
        <v>15</v>
      </c>
    </row>
    <row r="85" spans="1:15" x14ac:dyDescent="0.3">
      <c r="A85" s="7" t="str">
        <f>HYPERLINK("https://hsdes.intel.com/resource/14013179303","14013179303")</f>
        <v>14013179303</v>
      </c>
      <c r="B85" s="7" t="s">
        <v>191</v>
      </c>
      <c r="C85" s="7" t="s">
        <v>4</v>
      </c>
      <c r="D85" s="7" t="s">
        <v>250</v>
      </c>
      <c r="E85" s="7" t="s">
        <v>251</v>
      </c>
      <c r="F85" s="7" t="s">
        <v>278</v>
      </c>
      <c r="H85" s="10" t="s">
        <v>280</v>
      </c>
      <c r="I85" s="7" t="s">
        <v>252</v>
      </c>
      <c r="L85" s="8">
        <v>44762</v>
      </c>
      <c r="M85" s="7" t="s">
        <v>192</v>
      </c>
      <c r="N85" s="7" t="s">
        <v>6</v>
      </c>
      <c r="O85" s="7" t="s">
        <v>7</v>
      </c>
    </row>
    <row r="86" spans="1:15" x14ac:dyDescent="0.3">
      <c r="A86" s="7" t="str">
        <f>HYPERLINK("https://hsdes.intel.com/resource/14013179315","14013179315")</f>
        <v>14013179315</v>
      </c>
      <c r="B86" s="7" t="s">
        <v>193</v>
      </c>
      <c r="C86" s="7" t="s">
        <v>73</v>
      </c>
      <c r="D86" s="7" t="s">
        <v>250</v>
      </c>
      <c r="E86" s="7" t="s">
        <v>251</v>
      </c>
      <c r="F86" s="7" t="s">
        <v>278</v>
      </c>
      <c r="H86" s="10" t="s">
        <v>280</v>
      </c>
      <c r="I86" s="7" t="s">
        <v>261</v>
      </c>
      <c r="L86" s="8">
        <v>44762</v>
      </c>
      <c r="M86" s="7" t="s">
        <v>194</v>
      </c>
      <c r="N86" s="7" t="s">
        <v>6</v>
      </c>
      <c r="O86" s="7" t="s">
        <v>7</v>
      </c>
    </row>
    <row r="87" spans="1:15" x14ac:dyDescent="0.3">
      <c r="A87" s="7" t="str">
        <f>HYPERLINK("https://hsdes.intel.com/resource/14013179329","14013179329")</f>
        <v>14013179329</v>
      </c>
      <c r="B87" s="7" t="s">
        <v>195</v>
      </c>
      <c r="C87" s="7" t="s">
        <v>73</v>
      </c>
      <c r="D87" s="7" t="s">
        <v>250</v>
      </c>
      <c r="E87" s="7" t="s">
        <v>251</v>
      </c>
      <c r="F87" s="7" t="s">
        <v>278</v>
      </c>
      <c r="H87" s="10" t="s">
        <v>280</v>
      </c>
      <c r="I87" s="7" t="s">
        <v>259</v>
      </c>
      <c r="L87" s="8">
        <v>44762</v>
      </c>
      <c r="M87" s="7" t="s">
        <v>196</v>
      </c>
      <c r="N87" s="7" t="s">
        <v>6</v>
      </c>
      <c r="O87" s="7" t="s">
        <v>15</v>
      </c>
    </row>
    <row r="88" spans="1:15" x14ac:dyDescent="0.3">
      <c r="A88" s="7" t="str">
        <f>HYPERLINK("https://hsdes.intel.com/resource/14013179332","14013179332")</f>
        <v>14013179332</v>
      </c>
      <c r="B88" s="7" t="s">
        <v>197</v>
      </c>
      <c r="C88" s="7" t="s">
        <v>73</v>
      </c>
      <c r="D88" s="7" t="s">
        <v>275</v>
      </c>
      <c r="E88" s="7" t="s">
        <v>251</v>
      </c>
      <c r="F88" s="7" t="s">
        <v>278</v>
      </c>
      <c r="H88" s="7" t="s">
        <v>280</v>
      </c>
      <c r="I88" s="7" t="s">
        <v>279</v>
      </c>
      <c r="L88" s="8">
        <v>44762</v>
      </c>
      <c r="M88" s="7" t="s">
        <v>198</v>
      </c>
      <c r="N88" s="7" t="s">
        <v>6</v>
      </c>
      <c r="O88" s="7" t="s">
        <v>15</v>
      </c>
    </row>
    <row r="89" spans="1:15" x14ac:dyDescent="0.3">
      <c r="A89" s="11" t="str">
        <f>HYPERLINK("https://hsdes.intel.com/resource/14013179379","14013179379")</f>
        <v>14013179379</v>
      </c>
      <c r="B89" s="7" t="s">
        <v>199</v>
      </c>
      <c r="C89" s="7" t="s">
        <v>73</v>
      </c>
      <c r="D89" s="7" t="s">
        <v>250</v>
      </c>
      <c r="E89" s="7" t="s">
        <v>251</v>
      </c>
      <c r="F89" s="7" t="s">
        <v>278</v>
      </c>
      <c r="H89" s="7" t="s">
        <v>280</v>
      </c>
      <c r="I89" s="7" t="s">
        <v>279</v>
      </c>
      <c r="L89" s="8">
        <v>44762</v>
      </c>
      <c r="M89" s="7" t="s">
        <v>200</v>
      </c>
      <c r="N89" s="7" t="s">
        <v>6</v>
      </c>
      <c r="O89" s="7" t="s">
        <v>15</v>
      </c>
    </row>
    <row r="90" spans="1:15" x14ac:dyDescent="0.3">
      <c r="A90" s="7" t="str">
        <f>HYPERLINK("https://hsdes.intel.com/resource/14013179705","14013179705")</f>
        <v>14013179705</v>
      </c>
      <c r="B90" s="7" t="s">
        <v>201</v>
      </c>
      <c r="C90" s="7" t="s">
        <v>25</v>
      </c>
      <c r="D90" s="7" t="s">
        <v>250</v>
      </c>
      <c r="E90" s="7" t="s">
        <v>251</v>
      </c>
      <c r="F90" s="7" t="s">
        <v>278</v>
      </c>
      <c r="H90" s="7" t="s">
        <v>280</v>
      </c>
      <c r="I90" s="7" t="s">
        <v>279</v>
      </c>
      <c r="L90" s="8">
        <v>44762</v>
      </c>
      <c r="M90" s="7" t="s">
        <v>202</v>
      </c>
      <c r="N90" s="7" t="s">
        <v>11</v>
      </c>
      <c r="O90" s="7" t="s">
        <v>15</v>
      </c>
    </row>
    <row r="91" spans="1:15" x14ac:dyDescent="0.3">
      <c r="A91" s="7" t="str">
        <f>HYPERLINK("https://hsdes.intel.com/resource/14013179977","14013179977")</f>
        <v>14013179977</v>
      </c>
      <c r="B91" s="7" t="s">
        <v>203</v>
      </c>
      <c r="C91" s="7" t="s">
        <v>4</v>
      </c>
      <c r="D91" s="7" t="s">
        <v>250</v>
      </c>
      <c r="E91" s="7" t="s">
        <v>251</v>
      </c>
      <c r="F91" s="7" t="s">
        <v>278</v>
      </c>
      <c r="H91" s="10" t="s">
        <v>280</v>
      </c>
      <c r="I91" s="7" t="s">
        <v>252</v>
      </c>
      <c r="L91" s="8">
        <v>44762</v>
      </c>
      <c r="M91" s="7" t="s">
        <v>204</v>
      </c>
      <c r="N91" s="7" t="s">
        <v>6</v>
      </c>
      <c r="O91" s="7" t="s">
        <v>7</v>
      </c>
    </row>
    <row r="92" spans="1:15" x14ac:dyDescent="0.3">
      <c r="A92" s="7" t="str">
        <f>HYPERLINK("https://hsdes.intel.com/resource/14013182314","14013182314")</f>
        <v>14013182314</v>
      </c>
      <c r="B92" s="7" t="s">
        <v>205</v>
      </c>
      <c r="C92" s="7" t="s">
        <v>62</v>
      </c>
      <c r="D92" s="7" t="s">
        <v>250</v>
      </c>
      <c r="E92" s="7" t="s">
        <v>251</v>
      </c>
      <c r="F92" s="7" t="s">
        <v>278</v>
      </c>
      <c r="H92" s="7" t="s">
        <v>280</v>
      </c>
      <c r="I92" s="7" t="s">
        <v>259</v>
      </c>
      <c r="L92" s="8">
        <v>44762</v>
      </c>
      <c r="M92" s="7" t="s">
        <v>206</v>
      </c>
      <c r="N92" s="7" t="s">
        <v>19</v>
      </c>
      <c r="O92" s="7" t="s">
        <v>7</v>
      </c>
    </row>
    <row r="93" spans="1:15" x14ac:dyDescent="0.3">
      <c r="A93" s="7" t="str">
        <f>HYPERLINK("https://hsdes.intel.com/resource/14013182336","14013182336")</f>
        <v>14013182336</v>
      </c>
      <c r="B93" s="7" t="s">
        <v>207</v>
      </c>
      <c r="C93" s="7" t="s">
        <v>90</v>
      </c>
      <c r="D93" s="7" t="s">
        <v>250</v>
      </c>
      <c r="E93" s="7" t="s">
        <v>251</v>
      </c>
      <c r="F93" s="7" t="s">
        <v>278</v>
      </c>
      <c r="H93" s="10" t="s">
        <v>280</v>
      </c>
      <c r="I93" s="7" t="s">
        <v>252</v>
      </c>
      <c r="L93" s="8">
        <v>44762</v>
      </c>
      <c r="M93" s="7" t="s">
        <v>208</v>
      </c>
      <c r="N93" s="7" t="s">
        <v>6</v>
      </c>
      <c r="O93" s="7" t="s">
        <v>7</v>
      </c>
    </row>
    <row r="94" spans="1:15" x14ac:dyDescent="0.3">
      <c r="A94" s="7" t="str">
        <f>HYPERLINK("https://hsdes.intel.com/resource/14013182423","14013182423")</f>
        <v>14013182423</v>
      </c>
      <c r="B94" s="7" t="s">
        <v>209</v>
      </c>
      <c r="C94" s="7" t="s">
        <v>25</v>
      </c>
      <c r="D94" s="7" t="s">
        <v>250</v>
      </c>
      <c r="E94" s="7" t="s">
        <v>251</v>
      </c>
      <c r="F94" s="7" t="s">
        <v>278</v>
      </c>
      <c r="H94" s="10" t="s">
        <v>280</v>
      </c>
      <c r="I94" s="7" t="s">
        <v>252</v>
      </c>
      <c r="L94" s="8">
        <v>44762</v>
      </c>
      <c r="M94" s="7" t="s">
        <v>210</v>
      </c>
      <c r="N94" s="7" t="s">
        <v>11</v>
      </c>
      <c r="O94" s="7" t="s">
        <v>7</v>
      </c>
    </row>
    <row r="95" spans="1:15" x14ac:dyDescent="0.3">
      <c r="A95" s="7" t="str">
        <f>HYPERLINK("https://hsdes.intel.com/resource/14013182441","14013182441")</f>
        <v>14013182441</v>
      </c>
      <c r="B95" s="7" t="s">
        <v>211</v>
      </c>
      <c r="C95" s="7" t="s">
        <v>103</v>
      </c>
      <c r="D95" s="7" t="s">
        <v>250</v>
      </c>
      <c r="E95" s="7" t="s">
        <v>251</v>
      </c>
      <c r="F95" s="7" t="s">
        <v>278</v>
      </c>
      <c r="H95" s="10" t="s">
        <v>280</v>
      </c>
      <c r="I95" s="7" t="s">
        <v>252</v>
      </c>
      <c r="L95" s="8">
        <v>44762</v>
      </c>
      <c r="M95" s="7" t="s">
        <v>212</v>
      </c>
      <c r="N95" s="7" t="s">
        <v>46</v>
      </c>
      <c r="O95" s="7" t="s">
        <v>7</v>
      </c>
    </row>
    <row r="96" spans="1:15" x14ac:dyDescent="0.3">
      <c r="A96" s="7" t="str">
        <f>HYPERLINK("https://hsdes.intel.com/resource/14013182569","14013182569")</f>
        <v>14013182569</v>
      </c>
      <c r="B96" s="7" t="s">
        <v>213</v>
      </c>
      <c r="C96" s="7" t="s">
        <v>90</v>
      </c>
      <c r="D96" s="7" t="s">
        <v>250</v>
      </c>
      <c r="E96" s="7" t="s">
        <v>251</v>
      </c>
      <c r="F96" s="7" t="s">
        <v>278</v>
      </c>
      <c r="H96" s="10" t="s">
        <v>280</v>
      </c>
      <c r="I96" s="7" t="s">
        <v>252</v>
      </c>
      <c r="L96" s="8">
        <v>44762</v>
      </c>
      <c r="M96" s="7" t="s">
        <v>214</v>
      </c>
      <c r="N96" s="7" t="s">
        <v>6</v>
      </c>
      <c r="O96" s="7" t="s">
        <v>15</v>
      </c>
    </row>
    <row r="97" spans="1:15" x14ac:dyDescent="0.3">
      <c r="A97" s="7" t="str">
        <f>HYPERLINK("https://hsdes.intel.com/resource/14013182576","14013182576")</f>
        <v>14013182576</v>
      </c>
      <c r="B97" s="7" t="s">
        <v>215</v>
      </c>
      <c r="C97" s="7" t="s">
        <v>90</v>
      </c>
      <c r="D97" s="7" t="s">
        <v>250</v>
      </c>
      <c r="E97" s="7" t="s">
        <v>251</v>
      </c>
      <c r="F97" s="7" t="s">
        <v>278</v>
      </c>
      <c r="H97" s="10" t="s">
        <v>280</v>
      </c>
      <c r="I97" s="7" t="s">
        <v>252</v>
      </c>
      <c r="L97" s="8">
        <v>44762</v>
      </c>
      <c r="M97" s="7" t="s">
        <v>216</v>
      </c>
      <c r="N97" s="7" t="s">
        <v>6</v>
      </c>
      <c r="O97" s="7" t="s">
        <v>7</v>
      </c>
    </row>
    <row r="98" spans="1:15" x14ac:dyDescent="0.3">
      <c r="A98" s="7" t="str">
        <f>HYPERLINK("https://hsdes.intel.com/resource/14013184072","14013184072")</f>
        <v>14013184072</v>
      </c>
      <c r="B98" s="7" t="s">
        <v>217</v>
      </c>
      <c r="C98" s="7" t="s">
        <v>44</v>
      </c>
      <c r="D98" s="7" t="s">
        <v>250</v>
      </c>
      <c r="E98" s="7" t="s">
        <v>251</v>
      </c>
      <c r="F98" s="7" t="s">
        <v>278</v>
      </c>
      <c r="H98" s="10" t="s">
        <v>280</v>
      </c>
      <c r="I98" s="7" t="s">
        <v>261</v>
      </c>
      <c r="L98" s="8">
        <v>44762</v>
      </c>
      <c r="M98" s="7" t="s">
        <v>218</v>
      </c>
      <c r="N98" s="7" t="s">
        <v>46</v>
      </c>
      <c r="O98" s="7" t="s">
        <v>7</v>
      </c>
    </row>
    <row r="99" spans="1:15" x14ac:dyDescent="0.3">
      <c r="A99" s="7" t="str">
        <f>HYPERLINK("https://hsdes.intel.com/resource/14013184164","14013184164")</f>
        <v>14013184164</v>
      </c>
      <c r="B99" s="7" t="s">
        <v>219</v>
      </c>
      <c r="C99" s="7" t="s">
        <v>25</v>
      </c>
      <c r="D99" s="7" t="s">
        <v>250</v>
      </c>
      <c r="E99" s="7" t="s">
        <v>251</v>
      </c>
      <c r="F99" s="7" t="s">
        <v>278</v>
      </c>
      <c r="H99" s="10" t="s">
        <v>280</v>
      </c>
      <c r="I99" s="7" t="s">
        <v>252</v>
      </c>
      <c r="L99" s="8">
        <v>44762</v>
      </c>
      <c r="M99" s="7" t="s">
        <v>220</v>
      </c>
      <c r="N99" s="7" t="s">
        <v>11</v>
      </c>
      <c r="O99" s="7" t="s">
        <v>7</v>
      </c>
    </row>
    <row r="100" spans="1:15" x14ac:dyDescent="0.3">
      <c r="A100" s="7" t="str">
        <f>HYPERLINK("https://hsdes.intel.com/resource/14013184167","14013184167")</f>
        <v>14013184167</v>
      </c>
      <c r="B100" s="7" t="s">
        <v>221</v>
      </c>
      <c r="C100" s="7" t="s">
        <v>25</v>
      </c>
      <c r="D100" s="7" t="s">
        <v>250</v>
      </c>
      <c r="E100" s="7" t="s">
        <v>251</v>
      </c>
      <c r="F100" s="7" t="s">
        <v>278</v>
      </c>
      <c r="H100" s="10" t="s">
        <v>280</v>
      </c>
      <c r="I100" s="7" t="s">
        <v>252</v>
      </c>
      <c r="L100" s="8">
        <v>44762</v>
      </c>
      <c r="M100" s="7" t="s">
        <v>222</v>
      </c>
      <c r="N100" s="7" t="s">
        <v>11</v>
      </c>
      <c r="O100" s="7" t="s">
        <v>7</v>
      </c>
    </row>
    <row r="101" spans="1:15" x14ac:dyDescent="0.3">
      <c r="A101" s="7" t="str">
        <f>HYPERLINK("https://hsdes.intel.com/resource/14013184525","14013184525")</f>
        <v>14013184525</v>
      </c>
      <c r="B101" s="7" t="s">
        <v>223</v>
      </c>
      <c r="C101" s="7" t="s">
        <v>4</v>
      </c>
      <c r="D101" s="7" t="s">
        <v>275</v>
      </c>
      <c r="E101" s="7" t="s">
        <v>251</v>
      </c>
      <c r="F101" s="7" t="s">
        <v>278</v>
      </c>
      <c r="H101" s="7" t="s">
        <v>280</v>
      </c>
      <c r="I101" s="7" t="s">
        <v>259</v>
      </c>
      <c r="L101" s="8">
        <v>44762</v>
      </c>
      <c r="M101" s="7" t="s">
        <v>224</v>
      </c>
      <c r="N101" s="7" t="s">
        <v>6</v>
      </c>
      <c r="O101" s="7" t="s">
        <v>7</v>
      </c>
    </row>
    <row r="102" spans="1:15" x14ac:dyDescent="0.3">
      <c r="A102" s="7" t="str">
        <f>HYPERLINK("https://hsdes.intel.com/resource/14013184616","14013184616")</f>
        <v>14013184616</v>
      </c>
      <c r="B102" s="7" t="s">
        <v>225</v>
      </c>
      <c r="C102" s="7" t="s">
        <v>4</v>
      </c>
      <c r="D102" s="7" t="s">
        <v>275</v>
      </c>
      <c r="E102" s="7" t="s">
        <v>251</v>
      </c>
      <c r="F102" s="7" t="s">
        <v>278</v>
      </c>
      <c r="H102" s="10" t="s">
        <v>280</v>
      </c>
      <c r="I102" s="7" t="s">
        <v>252</v>
      </c>
      <c r="L102" s="8">
        <v>44762</v>
      </c>
      <c r="M102" s="7" t="s">
        <v>226</v>
      </c>
      <c r="N102" s="7" t="s">
        <v>6</v>
      </c>
      <c r="O102" s="7" t="s">
        <v>7</v>
      </c>
    </row>
    <row r="103" spans="1:15" x14ac:dyDescent="0.3">
      <c r="A103" s="7" t="str">
        <f>HYPERLINK("https://hsdes.intel.com/resource/14013184642","14013184642")</f>
        <v>14013184642</v>
      </c>
      <c r="B103" s="7" t="s">
        <v>227</v>
      </c>
      <c r="C103" s="7" t="s">
        <v>90</v>
      </c>
      <c r="D103" s="7" t="s">
        <v>250</v>
      </c>
      <c r="E103" s="7" t="s">
        <v>251</v>
      </c>
      <c r="F103" s="7" t="s">
        <v>278</v>
      </c>
      <c r="H103" s="10" t="s">
        <v>280</v>
      </c>
      <c r="I103" s="7" t="s">
        <v>261</v>
      </c>
      <c r="L103" s="8">
        <v>44762</v>
      </c>
      <c r="M103" s="7" t="s">
        <v>228</v>
      </c>
      <c r="N103" s="7" t="s">
        <v>6</v>
      </c>
      <c r="O103" s="7" t="s">
        <v>7</v>
      </c>
    </row>
    <row r="104" spans="1:15" x14ac:dyDescent="0.3">
      <c r="A104" s="7" t="str">
        <f>HYPERLINK("https://hsdes.intel.com/resource/14013184829","14013184829")</f>
        <v>14013184829</v>
      </c>
      <c r="B104" s="7" t="s">
        <v>229</v>
      </c>
      <c r="C104" s="7" t="s">
        <v>90</v>
      </c>
      <c r="D104" s="7" t="s">
        <v>250</v>
      </c>
      <c r="E104" s="7" t="s">
        <v>251</v>
      </c>
      <c r="F104" s="7" t="s">
        <v>278</v>
      </c>
      <c r="H104" s="10" t="s">
        <v>280</v>
      </c>
      <c r="I104" s="7" t="s">
        <v>252</v>
      </c>
      <c r="L104" s="8">
        <v>44762</v>
      </c>
      <c r="M104" s="7" t="s">
        <v>230</v>
      </c>
      <c r="N104" s="7" t="s">
        <v>6</v>
      </c>
      <c r="O104" s="7" t="s">
        <v>7</v>
      </c>
    </row>
    <row r="105" spans="1:15" x14ac:dyDescent="0.3">
      <c r="A105" s="7" t="str">
        <f>HYPERLINK("https://hsdes.intel.com/resource/14013185086","14013185086")</f>
        <v>14013185086</v>
      </c>
      <c r="B105" s="7" t="s">
        <v>231</v>
      </c>
      <c r="C105" s="7" t="s">
        <v>73</v>
      </c>
      <c r="D105" s="7" t="s">
        <v>250</v>
      </c>
      <c r="E105" s="7" t="s">
        <v>251</v>
      </c>
      <c r="F105" s="7" t="s">
        <v>278</v>
      </c>
      <c r="H105" s="10" t="s">
        <v>280</v>
      </c>
      <c r="I105" s="7" t="s">
        <v>252</v>
      </c>
      <c r="L105" s="8">
        <v>44762</v>
      </c>
      <c r="M105" s="7" t="s">
        <v>232</v>
      </c>
      <c r="N105" s="7" t="s">
        <v>6</v>
      </c>
      <c r="O105" s="7" t="s">
        <v>7</v>
      </c>
    </row>
    <row r="106" spans="1:15" x14ac:dyDescent="0.3">
      <c r="A106" s="7" t="str">
        <f>HYPERLINK("https://hsdes.intel.com/resource/14013185226","14013185226")</f>
        <v>14013185226</v>
      </c>
      <c r="B106" s="7" t="s">
        <v>233</v>
      </c>
      <c r="C106" s="7" t="s">
        <v>4</v>
      </c>
      <c r="D106" s="7" t="s">
        <v>250</v>
      </c>
      <c r="E106" s="7" t="s">
        <v>251</v>
      </c>
      <c r="F106" s="7" t="s">
        <v>278</v>
      </c>
      <c r="H106" s="7" t="s">
        <v>280</v>
      </c>
      <c r="I106" s="7" t="s">
        <v>279</v>
      </c>
      <c r="L106" s="8">
        <v>44762</v>
      </c>
      <c r="M106" s="7" t="s">
        <v>234</v>
      </c>
      <c r="N106" s="7" t="s">
        <v>6</v>
      </c>
      <c r="O106" s="7" t="s">
        <v>7</v>
      </c>
    </row>
    <row r="107" spans="1:15" x14ac:dyDescent="0.3">
      <c r="A107" s="7" t="str">
        <f>HYPERLINK("https://hsdes.intel.com/resource/14013185278","14013185278")</f>
        <v>14013185278</v>
      </c>
      <c r="B107" s="7" t="s">
        <v>235</v>
      </c>
      <c r="C107" s="7" t="s">
        <v>25</v>
      </c>
      <c r="D107" s="7" t="s">
        <v>250</v>
      </c>
      <c r="E107" s="7" t="s">
        <v>251</v>
      </c>
      <c r="F107" s="7" t="s">
        <v>278</v>
      </c>
      <c r="H107" s="10" t="s">
        <v>280</v>
      </c>
      <c r="I107" s="7" t="s">
        <v>261</v>
      </c>
      <c r="L107" s="8">
        <v>44762</v>
      </c>
      <c r="M107" s="7" t="s">
        <v>236</v>
      </c>
      <c r="N107" s="7" t="s">
        <v>11</v>
      </c>
      <c r="O107" s="7" t="s">
        <v>7</v>
      </c>
    </row>
    <row r="108" spans="1:15" x14ac:dyDescent="0.3">
      <c r="A108" s="7" t="str">
        <f>HYPERLINK("https://hsdes.intel.com/resource/14013185840","14013185840")</f>
        <v>14013185840</v>
      </c>
      <c r="B108" s="7" t="s">
        <v>249</v>
      </c>
      <c r="C108" s="7" t="s">
        <v>4</v>
      </c>
      <c r="D108" s="7" t="s">
        <v>250</v>
      </c>
      <c r="E108" s="7" t="s">
        <v>251</v>
      </c>
      <c r="F108" s="7" t="s">
        <v>278</v>
      </c>
      <c r="H108" s="10" t="s">
        <v>280</v>
      </c>
      <c r="I108" s="7" t="s">
        <v>252</v>
      </c>
      <c r="L108" s="8">
        <v>44762</v>
      </c>
      <c r="N108" s="7" t="s">
        <v>6</v>
      </c>
      <c r="O108" s="7" t="s">
        <v>7</v>
      </c>
    </row>
    <row r="109" spans="1:15" x14ac:dyDescent="0.3">
      <c r="A109" s="7" t="str">
        <f>HYPERLINK("https://hsdes.intel.com/resource/14013185755","14013185755")</f>
        <v>14013185755</v>
      </c>
      <c r="B109" s="7" t="s">
        <v>237</v>
      </c>
      <c r="C109" s="7" t="s">
        <v>44</v>
      </c>
      <c r="D109" s="7" t="s">
        <v>250</v>
      </c>
      <c r="E109" s="7" t="s">
        <v>251</v>
      </c>
      <c r="F109" s="7" t="s">
        <v>278</v>
      </c>
      <c r="H109" s="10" t="s">
        <v>280</v>
      </c>
      <c r="I109" s="7" t="s">
        <v>261</v>
      </c>
      <c r="L109" s="8">
        <v>44762</v>
      </c>
      <c r="M109" s="7" t="s">
        <v>238</v>
      </c>
      <c r="N109" s="7" t="s">
        <v>46</v>
      </c>
      <c r="O109" s="7" t="s">
        <v>15</v>
      </c>
    </row>
    <row r="110" spans="1:15" x14ac:dyDescent="0.3">
      <c r="A110" s="9" t="s">
        <v>258</v>
      </c>
      <c r="B110" s="9" t="s">
        <v>257</v>
      </c>
      <c r="C110" s="9" t="s">
        <v>25</v>
      </c>
      <c r="D110" s="7" t="s">
        <v>250</v>
      </c>
      <c r="E110" s="7" t="s">
        <v>251</v>
      </c>
      <c r="F110" s="7" t="s">
        <v>278</v>
      </c>
      <c r="H110" s="10" t="s">
        <v>280</v>
      </c>
      <c r="I110" s="7" t="s">
        <v>252</v>
      </c>
      <c r="L110" s="8">
        <v>44762</v>
      </c>
      <c r="M110" s="9" t="s">
        <v>256</v>
      </c>
      <c r="N110" s="7" t="s">
        <v>6</v>
      </c>
      <c r="O110" s="7" t="s">
        <v>7</v>
      </c>
    </row>
    <row r="111" spans="1:15" x14ac:dyDescent="0.3">
      <c r="A111" s="9" t="s">
        <v>255</v>
      </c>
      <c r="B111" s="9" t="s">
        <v>254</v>
      </c>
      <c r="C111" s="7" t="s">
        <v>90</v>
      </c>
      <c r="D111" s="7" t="s">
        <v>250</v>
      </c>
      <c r="E111" s="7" t="s">
        <v>251</v>
      </c>
      <c r="F111" s="7" t="s">
        <v>278</v>
      </c>
      <c r="H111" s="10" t="s">
        <v>280</v>
      </c>
      <c r="I111" s="7" t="s">
        <v>252</v>
      </c>
      <c r="L111" s="8">
        <v>44762</v>
      </c>
      <c r="M111" s="9" t="s">
        <v>253</v>
      </c>
      <c r="N111" s="7" t="s">
        <v>6</v>
      </c>
      <c r="O111" s="7" t="s">
        <v>7</v>
      </c>
    </row>
  </sheetData>
  <customSheetViews>
    <customSheetView guid="{4AB21F6B-41D5-4571-8662-508BA3BAE2A3}" filter="1" showAutoFilter="1" hiddenColumns="1" topLeftCell="D1">
      <selection activeCell="I32" sqref="I32"/>
      <pageMargins left="0.7" right="0.7" top="0.75" bottom="0.75" header="0.3" footer="0.3"/>
      <autoFilter ref="A1:P111" xr:uid="{89A78362-5346-40C8-80B9-1FCE305E9DCA}">
        <filterColumn colId="8">
          <filters blank="1"/>
        </filterColumn>
        <filterColumn colId="9">
          <filters>
            <filter val="Malik"/>
          </filters>
        </filterColumn>
      </autoFilter>
    </customSheetView>
    <customSheetView guid="{B310826F-FE1F-4C4D-803F-FB1D59E88D8C}" scale="96" showAutoFilter="1" hiddenColumns="1" topLeftCell="D19">
      <selection activeCell="J1" sqref="J1"/>
      <pageMargins left="0.7" right="0.7" top="0.75" bottom="0.75" header="0.3" footer="0.3"/>
      <autoFilter ref="A1:P111" xr:uid="{DE6CDF22-DFE3-46D9-B9E3-137E3A696769}"/>
    </customSheetView>
    <customSheetView guid="{48591E47-F3EC-4724-BB4D-5339F8988A04}" filter="1" showAutoFilter="1" hiddenColumns="1">
      <selection activeCell="L37" sqref="L37"/>
      <pageMargins left="0.7" right="0.7" top="0.75" bottom="0.75" header="0.3" footer="0.3"/>
      <autoFilter ref="A1:P111" xr:uid="{351943D5-A66D-421B-8B20-37749E3CB3ED}">
        <filterColumn colId="9">
          <filters>
            <filter val="Faheem"/>
          </filters>
        </filterColumn>
      </autoFilter>
    </customSheetView>
    <customSheetView guid="{DD3E9253-BC52-44A4-A633-1DEE41CA0D81}" scale="96" filter="1" showAutoFilter="1" hiddenColumns="1" topLeftCell="C1">
      <selection activeCell="M41" sqref="M41"/>
      <pageMargins left="0.7" right="0.7" top="0.75" bottom="0.75" header="0.3" footer="0.3"/>
      <autoFilter ref="A1:P111" xr:uid="{6DD7E5C0-4B3A-4142-BC7F-62D7A27029FC}">
        <filterColumn colId="9">
          <filters>
            <filter val="Abhijith"/>
          </filters>
        </filterColumn>
      </autoFilter>
    </customSheetView>
    <customSheetView guid="{123671A1-7E4E-44E8-8597-9327914218E7}" topLeftCell="D1">
      <selection activeCell="M2" sqref="M2"/>
      <pageMargins left="0.7" right="0.7" top="0.75" bottom="0.75" header="0.3" footer="0.3"/>
      <pageSetup orientation="portrait" r:id="rId1"/>
    </customSheetView>
  </customSheetViews>
  <conditionalFormatting sqref="A110:A111">
    <cfRule type="duplicateValues" dxfId="3" priority="7"/>
  </conditionalFormatting>
  <conditionalFormatting sqref="A110:A111">
    <cfRule type="duplicateValues" dxfId="2" priority="6"/>
  </conditionalFormatting>
  <conditionalFormatting sqref="A1:A1048576">
    <cfRule type="duplicateValues" dxfId="1" priority="2"/>
    <cfRule type="duplicateValues" dxfId="0" priority="4"/>
  </conditionalFormatting>
  <hyperlinks>
    <hyperlink ref="J79" r:id="rId2" location="/16017317319" display="https://hsdes.intel.com/appstore/article/ - /16017317319" xr:uid="{307B5E0F-D79E-4DFD-9077-ADE4674D769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D930-8C3B-4F62-9EFF-9A62BE4CFB88}">
  <dimension ref="A1:B10"/>
  <sheetViews>
    <sheetView workbookViewId="0">
      <selection activeCell="B13" sqref="B13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1" t="s">
        <v>262</v>
      </c>
      <c r="B1" s="1"/>
    </row>
    <row r="2" spans="1:2" x14ac:dyDescent="0.3">
      <c r="A2" s="2" t="s">
        <v>263</v>
      </c>
      <c r="B2" s="3" t="s">
        <v>264</v>
      </c>
    </row>
    <row r="3" spans="1:2" x14ac:dyDescent="0.3">
      <c r="A3" s="2" t="s">
        <v>265</v>
      </c>
      <c r="B3" s="3" t="s">
        <v>266</v>
      </c>
    </row>
    <row r="4" spans="1:2" x14ac:dyDescent="0.3">
      <c r="A4" s="2" t="s">
        <v>267</v>
      </c>
      <c r="B4" s="4" t="s">
        <v>276</v>
      </c>
    </row>
    <row r="5" spans="1:2" x14ac:dyDescent="0.3">
      <c r="A5" s="2" t="s">
        <v>268</v>
      </c>
      <c r="B5" s="4"/>
    </row>
    <row r="6" spans="1:2" x14ac:dyDescent="0.3">
      <c r="A6" s="2" t="s">
        <v>269</v>
      </c>
      <c r="B6" s="4" t="s">
        <v>277</v>
      </c>
    </row>
    <row r="7" spans="1:2" x14ac:dyDescent="0.3">
      <c r="A7" s="2" t="s">
        <v>270</v>
      </c>
      <c r="B7" s="3"/>
    </row>
    <row r="8" spans="1:2" x14ac:dyDescent="0.3">
      <c r="A8" s="2" t="s">
        <v>271</v>
      </c>
      <c r="B8" s="3"/>
    </row>
    <row r="9" spans="1:2" x14ac:dyDescent="0.3">
      <c r="A9" s="2" t="s">
        <v>272</v>
      </c>
      <c r="B9" s="3"/>
    </row>
    <row r="10" spans="1:2" x14ac:dyDescent="0.3">
      <c r="A10" s="2" t="s">
        <v>273</v>
      </c>
      <c r="B10" s="3" t="s">
        <v>274</v>
      </c>
    </row>
  </sheetData>
  <customSheetViews>
    <customSheetView guid="{4AB21F6B-41D5-4571-8662-508BA3BAE2A3}">
      <selection activeCell="G12" sqref="G12"/>
      <pageMargins left="0.7" right="0.7" top="0.75" bottom="0.75" header="0.3" footer="0.3"/>
    </customSheetView>
    <customSheetView guid="{B310826F-FE1F-4C4D-803F-FB1D59E88D8C}">
      <selection activeCell="G12" sqref="G12"/>
      <pageMargins left="0.7" right="0.7" top="0.75" bottom="0.75" header="0.3" footer="0.3"/>
    </customSheetView>
    <customSheetView guid="{48591E47-F3EC-4724-BB4D-5339F8988A04}">
      <selection activeCell="G12" sqref="G12"/>
      <pageMargins left="0.7" right="0.7" top="0.75" bottom="0.75" header="0.3" footer="0.3"/>
    </customSheetView>
    <customSheetView guid="{DD3E9253-BC52-44A4-A633-1DEE41CA0D81}">
      <selection activeCell="G12" sqref="G12"/>
      <pageMargins left="0.7" right="0.7" top="0.75" bottom="0.75" header="0.3" footer="0.3"/>
    </customSheetView>
    <customSheetView guid="{123671A1-7E4E-44E8-8597-9327914218E7}">
      <selection activeCell="D7" sqref="D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2022-07-07T04:50:34Z</dcterms:created>
  <dcterms:modified xsi:type="dcterms:W3CDTF">2022-12-13T12:45:28Z</dcterms:modified>
</cp:coreProperties>
</file>