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A1DCB7F6-C7AF-4E03-A0CA-27F16333E8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Test_Data!$A$1:$O$423</definedName>
    <definedName name="Z_03458E47_0813_4372_97CE_F743963A0774_.wvu.FilterData" localSheetId="0" hidden="1">Test_Data!$A$1:$O$423</definedName>
    <definedName name="Z_04CD1D62_7799_4ABE_BB06_CD830B23A6DA_.wvu.FilterData" localSheetId="0" hidden="1">Test_Data!$A$1:$O$1</definedName>
    <definedName name="Z_04CEEB81_9E3F_4F2A_8E4F_81711F5A0B60_.wvu.FilterData" localSheetId="0" hidden="1">Test_Data!$A$1:$O$423</definedName>
    <definedName name="Z_1A4C5E14_8BC7_4E32_9DFA_AF62CB1F4548_.wvu.FilterData" localSheetId="0" hidden="1">Test_Data!$A$1:$O$423</definedName>
    <definedName name="Z_1AC8838B_E189_4EE7_A09C_BA91D547484E_.wvu.FilterData" localSheetId="0" hidden="1">Test_Data!$A$1:$O$423</definedName>
    <definedName name="Z_1BB07045_070A_437B_98A3_DE539BB377C9_.wvu.FilterData" localSheetId="0" hidden="1">Test_Data!$A$1:$O$423</definedName>
    <definedName name="Z_1C75CC85_F4F6_4C87_AB00_F0BB7DD28959_.wvu.FilterData" localSheetId="0" hidden="1">Test_Data!$A$1:$O$423</definedName>
    <definedName name="Z_250501A7_1A36_489F_A2B1_8F40972233D7_.wvu.FilterData" localSheetId="0" hidden="1">Test_Data!$A$1:$O$423</definedName>
    <definedName name="Z_2524D8DE_919E_49CB_A8F3_2E8096835F69_.wvu.FilterData" localSheetId="0" hidden="1">Test_Data!$A$1:$O$423</definedName>
    <definedName name="Z_28C4B831_F1A6_4A9C_99D3_5E9551785B74_.wvu.FilterData" localSheetId="0" hidden="1">Test_Data!$A$1:$O$423</definedName>
    <definedName name="Z_2E92E850_45BF_446D_80B7_8C744887C32F_.wvu.FilterData" localSheetId="0" hidden="1">Test_Data!$A$1:$O$423</definedName>
    <definedName name="Z_2FEE7BC3_76FB_490A_A99B_B19D7CAC0C88_.wvu.FilterData" localSheetId="0" hidden="1">Test_Data!$A$1:$O$423</definedName>
    <definedName name="Z_301F0FEA_9B7E_4C0C_918B_B09AF3A7C045_.wvu.Cols" localSheetId="0" hidden="1">Test_Data!$C:$G,Test_Data!$M:$M</definedName>
    <definedName name="Z_301F0FEA_9B7E_4C0C_918B_B09AF3A7C045_.wvu.FilterData" localSheetId="0" hidden="1">Test_Data!$A$1:$O$423</definedName>
    <definedName name="Z_325778D8_FC42_4D37_BAF0_774D85A8B369_.wvu.FilterData" localSheetId="0" hidden="1">Test_Data!$A$1:$O$423</definedName>
    <definedName name="Z_378F0063_C6F4_4C88_980E_CD490EFEF4DA_.wvu.FilterData" localSheetId="0" hidden="1">Test_Data!$A$1:$O$423</definedName>
    <definedName name="Z_3CD39FBE_D056_48F8_BAD5_2844041E6F4C_.wvu.Cols" localSheetId="0" hidden="1">Test_Data!$D:$G</definedName>
    <definedName name="Z_3CD39FBE_D056_48F8_BAD5_2844041E6F4C_.wvu.FilterData" localSheetId="0" hidden="1">Test_Data!$A$1:$O$423</definedName>
    <definedName name="Z_4A0677CA_34BA_4121_95E4_0587A883444C_.wvu.FilterData" localSheetId="0" hidden="1">Test_Data!$A$1:$O$423</definedName>
    <definedName name="Z_4BB90033_4719_453E_A2BB_FA06F56A692B_.wvu.FilterData" localSheetId="0" hidden="1">Test_Data!$A$1:$O$423</definedName>
    <definedName name="Z_4C9BC1C6_6907_46EF_B1B6_B590559EA009_.wvu.FilterData" localSheetId="0" hidden="1">Test_Data!$A$1:$O$423</definedName>
    <definedName name="Z_576A5404_E6F4_4F9B_A623_A23AB91FB3C3_.wvu.FilterData" localSheetId="0" hidden="1">Test_Data!$A$1:$O$423</definedName>
    <definedName name="Z_5B13DC1D_D7DB_425A_9284_197C7C97BE23_.wvu.FilterData" localSheetId="0" hidden="1">Test_Data!$A$1:$O$423</definedName>
    <definedName name="Z_615B081F_CA52_40F3_AF2C_995117EC58BA_.wvu.FilterData" localSheetId="0" hidden="1">Test_Data!$A$1:$O$423</definedName>
    <definedName name="Z_62576B77_E56A_4752_B861_2A5C2E5FD949_.wvu.FilterData" localSheetId="0" hidden="1">Test_Data!$A$1:$O$423</definedName>
    <definedName name="Z_6C88CEAB_B016_46CD_A642_29236A6A2EEE_.wvu.FilterData" localSheetId="0" hidden="1">Test_Data!$A$1:$O$423</definedName>
    <definedName name="Z_6E16566C_AA55_4043_8FD8_58495904819D_.wvu.FilterData" localSheetId="0" hidden="1">Test_Data!$A$1:$O$423</definedName>
    <definedName name="Z_6EA95A69_3A94_46A4_BD29_70312B4FC90C_.wvu.FilterData" localSheetId="0" hidden="1">Test_Data!$A$1:$O$423</definedName>
    <definedName name="Z_6FE4EE1D_9654_48CA_A2DB_E086140EF874_.wvu.FilterData" localSheetId="0" hidden="1">Test_Data!$A$1:$O$423</definedName>
    <definedName name="Z_7B2BAC7E_21F0_4782_998E_4F6403F0F1EE_.wvu.FilterData" localSheetId="0" hidden="1">Test_Data!$A$1:$O$423</definedName>
    <definedName name="Z_7EB3EF1B_EFE1_44B6_9B2E_E801875EA6B1_.wvu.FilterData" localSheetId="0" hidden="1">Test_Data!$A$1:$O$423</definedName>
    <definedName name="Z_85504104_6294_43F7_8A2D_B8D39597D3B0_.wvu.FilterData" localSheetId="0" hidden="1">Test_Data!$A$1:$O$423</definedName>
    <definedName name="Z_8994D28C_C1E0_4C1F_A0E5_87762B091EEB_.wvu.FilterData" localSheetId="0" hidden="1">Test_Data!$A$1:$O$423</definedName>
    <definedName name="Z_91C3E868_FE9C_4074_8388_5AFB10F5C960_.wvu.FilterData" localSheetId="0" hidden="1">Test_Data!$A$1:$O$423</definedName>
    <definedName name="Z_9944FE80_D9CA_40A6_B57B_DB40C7553431_.wvu.FilterData" localSheetId="0" hidden="1">Test_Data!$A$1:$O$423</definedName>
    <definedName name="Z_9A41CC49_CFFA_4665_B79A_E67198ED93E2_.wvu.FilterData" localSheetId="0" hidden="1">Test_Data!$A$1:$O$423</definedName>
    <definedName name="Z_9AA4C7DE_FEF9_452A_B152_EE6DFC4907CE_.wvu.FilterData" localSheetId="0" hidden="1">Test_Data!$A$1:$O$423</definedName>
    <definedName name="Z_9EC98168_30E5_446D_91FE_14572E9252B8_.wvu.FilterData" localSheetId="0" hidden="1">Test_Data!$A$1:$O$423</definedName>
    <definedName name="Z_A1C77FAB_68D6_4D64_90CA_7DE27FE0DCFF_.wvu.Cols" localSheetId="0" hidden="1">Test_Data!$D:$G</definedName>
    <definedName name="Z_A1C77FAB_68D6_4D64_90CA_7DE27FE0DCFF_.wvu.FilterData" localSheetId="0" hidden="1">Test_Data!$A$1:$O$423</definedName>
    <definedName name="Z_A1F28F9B_26EE_4C62_B69B_C2D9D12371AF_.wvu.FilterData" localSheetId="0" hidden="1">Test_Data!$A$1:$O$423</definedName>
    <definedName name="Z_AF593B5E_3D58_4487_956E_B1F2B6CAA212_.wvu.FilterData" localSheetId="0" hidden="1">Test_Data!$A$1:$O$423</definedName>
    <definedName name="Z_B4B90887_B1D2_40C8_A1E8_D2BC965C2C36_.wvu.FilterData" localSheetId="0" hidden="1">Test_Data!$A$1:$O$423</definedName>
    <definedName name="Z_B8B96C64_8F02_4A8F_BDB9_39DDE96BAF2F_.wvu.FilterData" localSheetId="0" hidden="1">Test_Data!$A$1:$O$423</definedName>
    <definedName name="Z_BABF0C22_A13E_436F_8BF4_105E45003A30_.wvu.FilterData" localSheetId="0" hidden="1">Test_Data!$A$1:$O$423</definedName>
    <definedName name="Z_C2B83A42_B9F1_462C_806B_4F01F7A1B828_.wvu.FilterData" localSheetId="0" hidden="1">Test_Data!$A$1:$O$423</definedName>
    <definedName name="Z_C4059AD5_3ADC_44B6_A817_015D4572A279_.wvu.FilterData" localSheetId="0" hidden="1">Test_Data!$A$1:$O$423</definedName>
    <definedName name="Z_C56809D3_0AC1_4655_8BFA_AFEF66456B85_.wvu.FilterData" localSheetId="0" hidden="1">Test_Data!$A$1:$O$423</definedName>
    <definedName name="Z_C5773292_3483_4477_B040_69962E145A3C_.wvu.FilterData" localSheetId="0" hidden="1">Test_Data!$A$1:$O$423</definedName>
    <definedName name="Z_CAAB0909_04D0_4721_937F_0CFBA896B65F_.wvu.FilterData" localSheetId="0" hidden="1">Test_Data!$A$1:$O$423</definedName>
    <definedName name="Z_D0778607_9E19_4ADF_9CA4_3757F7041820_.wvu.FilterData" localSheetId="0" hidden="1">Test_Data!$A$1:$O$423</definedName>
    <definedName name="Z_D20CCD8B_9A8A_469C_8669_C1A709E18280_.wvu.FilterData" localSheetId="0" hidden="1">Test_Data!$A$1:$O$423</definedName>
    <definedName name="Z_D22A0425_BEEF_47AE_9616_A51B5EEC651D_.wvu.FilterData" localSheetId="0" hidden="1">Test_Data!$A$1:$O$423</definedName>
    <definedName name="Z_D7587D04_DB79_4254_B20A_2DA1ACFF959A_.wvu.FilterData" localSheetId="0" hidden="1">Test_Data!$A$1:$O$423</definedName>
    <definedName name="Z_E171E310_4710_438F_B646_07295790BE1E_.wvu.FilterData" localSheetId="0" hidden="1">Test_Data!$A$1:$O$423</definedName>
    <definedName name="Z_E2206BB3_6D24_4611_B3E8_AF0C86E29C48_.wvu.FilterData" localSheetId="0" hidden="1">Test_Data!$A$1:$O$423</definedName>
    <definedName name="Z_E350B6EB_C424_4A78_B5B3_CFECEFAE8BE8_.wvu.FilterData" localSheetId="0" hidden="1">Test_Data!$A$1:$O$423</definedName>
    <definedName name="Z_EE968FE4_C9B5_424A_A236_798D8B4731F9_.wvu.FilterData" localSheetId="0" hidden="1">Test_Data!$A$1:$O$423</definedName>
    <definedName name="Z_F1667AD7_88D2_4939_935B_5646B2F3B2BE_.wvu.FilterData" localSheetId="0" hidden="1">Test_Data!$A$1:$O$423</definedName>
    <definedName name="Z_F3E743B8_D2C1_499F_B426_4C7C06985ED4_.wvu.FilterData" localSheetId="0" hidden="1">Test_Data!$A$1:$O$423</definedName>
    <definedName name="Z_F679DC71_0980_4321_B139_307D14B70A9A_.wvu.FilterData" localSheetId="0" hidden="1">Test_Data!$A$1:$O$423</definedName>
    <definedName name="Z_F937A5CC_9DBC_403A_A4FC_F2D1B832FB9B_.wvu.FilterData" localSheetId="0" hidden="1">Test_Data!$A$1:$O$423</definedName>
    <definedName name="Z_F97F9C08_3B5A_44D6_A9F8_916588FBC87E_.wvu.FilterData" localSheetId="0" hidden="1">Test_Data!$A$1:$O$423</definedName>
    <definedName name="Z_FB0F62FF_BA8E_4434_A32D_7AA15A8D2F96_.wvu.FilterData" localSheetId="0" hidden="1">Test_Data!$A$1:$O$423</definedName>
    <definedName name="Z_FB75263A_7651_4A21_B6E8_BB6BB474D884_.wvu.FilterData" localSheetId="0" hidden="1">Test_Data!$A$1:$O$423</definedName>
  </definedNames>
  <calcPr calcId="191029"/>
  <customWorkbookViews>
    <customWorkbookView name="D, ShwethaX - Personal View" guid="{7B2BAC7E-21F0-4782-998E-4F6403F0F1EE}" mergeInterval="0" personalView="1" maximized="1" xWindow="-9" yWindow="-9" windowWidth="1938" windowHeight="1048" activeSheetId="2"/>
    <customWorkbookView name="Tariq, MalikX Raihan - Personal View" guid="{A1C77FAB-68D6-4D64-90CA-7DE27FE0DCFF}" mergeInterval="0" personalView="1" maximized="1" xWindow="-11" yWindow="-11" windowWidth="1942" windowHeight="1042" activeSheetId="2"/>
    <customWorkbookView name="Zama, MohammedX Faheem - Personal View" guid="{3CD39FBE-D056-48F8-BAD5-2844041E6F4C}" mergeInterval="0" personalView="1" maximized="1" xWindow="-9" yWindow="-9" windowWidth="1938" windowHeight="1048" activeSheetId="2"/>
    <customWorkbookView name="Radhakrishnan, SreelaksmiX Mayamandiram - Personal View" guid="{615B081F-CA52-40F3-AF2C-995117EC58BA}" mergeInterval="0" personalView="1" maximized="1" xWindow="-11" yWindow="-11" windowWidth="1942" windowHeight="1042" activeSheetId="2"/>
    <customWorkbookView name="Prakash, AbhijithX - Personal View" guid="{B8B96C64-8F02-4A8F-BDB9-39DDE96BAF2F}" mergeInterval="0" personalView="1" maximized="1" xWindow="-9" yWindow="-9" windowWidth="1938" windowHeight="1060" activeSheetId="2"/>
    <customWorkbookView name="Vishwanath, PoluruX - Personal View" guid="{301F0FEA-9B7E-4C0C-918B-B09AF3A7C045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1" i="2" l="1"/>
  <c r="A50" i="2" l="1"/>
  <c r="A148" i="2" l="1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<sst xmlns="http://schemas.openxmlformats.org/spreadsheetml/2006/main" count="4284" uniqueCount="924">
  <si>
    <t>jama_id</t>
  </si>
  <si>
    <t>owner</t>
  </si>
  <si>
    <t>test_complexity</t>
  </si>
  <si>
    <t>Verify Type-C USB3.1 gen2 device enumeration over Type-C port after resume from S3 with Retimer Compliance mode Enable/Disable</t>
  </si>
  <si>
    <t>TCSS</t>
  </si>
  <si>
    <t>CSS-IVE-133066</t>
  </si>
  <si>
    <t>raghav3x</t>
  </si>
  <si>
    <t>Medium</t>
  </si>
  <si>
    <t>Verify Fan rotation speed at the time of temperature crosses active trip point during OS hung condition</t>
  </si>
  <si>
    <t>Thermal Management</t>
  </si>
  <si>
    <t>CSS-IVE-50897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</si>
  <si>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</si>
  <si>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</si>
  <si>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</si>
  <si>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</si>
  <si>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Internal and External Storage</t>
  </si>
  <si>
    <t>CSS-IVE-50969</t>
  </si>
  <si>
    <t>anaray5x</t>
  </si>
  <si>
    <t>Verify system stability after S4 and S5 cycles via power button</t>
  </si>
  <si>
    <t>Power Management</t>
  </si>
  <si>
    <t>CSS-IVE-50984</t>
  </si>
  <si>
    <t>reddyv5x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</si>
  <si>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</si>
  <si>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</si>
  <si>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</si>
  <si>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</si>
  <si>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Touch &amp; Sensing</t>
  </si>
  <si>
    <t>CSS-IVE-51252</t>
  </si>
  <si>
    <t>sumith2x</t>
  </si>
  <si>
    <t>Verify Options available in the USB configuration page of BIOS Setup (AIO/DT/HALO)</t>
  </si>
  <si>
    <t>CSS-IVE-51253</t>
  </si>
  <si>
    <t>Verify BIOS reports correct SMBIOS table structure</t>
  </si>
  <si>
    <t>Industry Specs and Open source initiatives</t>
  </si>
  <si>
    <t>CSS-IVE-52386</t>
  </si>
  <si>
    <t>vhebbarx</t>
  </si>
  <si>
    <t>Validate GOP driver enumeration in UEFI</t>
  </si>
  <si>
    <t>Display, Graphics, Video and Audio</t>
  </si>
  <si>
    <t>CSS-IVE-52484</t>
  </si>
  <si>
    <t>pke</t>
  </si>
  <si>
    <t>Verify that Scan Matrix Keyboard functions in EFI Shell and OS</t>
  </si>
  <si>
    <t>Flex I/O and Internal Buses</t>
  </si>
  <si>
    <t>CSS-IVE-52493</t>
  </si>
  <si>
    <t>Verify BIOS can configure SATA mode to AHCI and OS can then be installed and verify device speed</t>
  </si>
  <si>
    <t>CSS-IVE-52766</t>
  </si>
  <si>
    <t>Verify that BIOS presents options to change the Boot Order</t>
  </si>
  <si>
    <t>Platform Config and Board BOM</t>
  </si>
  <si>
    <t>CSS-IVE-54154</t>
  </si>
  <si>
    <t>chassanx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</si>
  <si>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</si>
  <si>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</si>
  <si>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</si>
  <si>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</si>
  <si>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</si>
  <si>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</si>
  <si>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</si>
  <si>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</si>
  <si>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</si>
  <si>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</si>
  <si>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the basic functionality of Virtual Battery switch</t>
  </si>
  <si>
    <t>Embedded controller and Power sources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</si>
  <si>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</si>
  <si>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</si>
  <si>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</si>
  <si>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</si>
  <si>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</si>
  <si>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Sx cycles with SATA SSD connected when Windbg &amp; Hyper V enabled.</t>
  </si>
  <si>
    <t>CSS-IVE-147126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</si>
  <si>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</si>
  <si>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</si>
  <si>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</si>
  <si>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</si>
  <si>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</si>
  <si>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</si>
  <si>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</si>
  <si>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</si>
  <si>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</si>
  <si>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</si>
  <si>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</si>
  <si>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</si>
  <si>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</si>
  <si>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</si>
  <si>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system stability on changing power state settings</t>
  </si>
  <si>
    <t>CSS-IVE-120310</t>
  </si>
  <si>
    <t>Verify C-states (_CST) gets defined as part of ACPI dump</t>
  </si>
  <si>
    <t>CSS-IVE-95364</t>
  </si>
  <si>
    <t>Verify RAR TIMER CONFIG</t>
  </si>
  <si>
    <t>CSS-IVE-133778</t>
  </si>
  <si>
    <t>Verify CNVi BT/ WiFi enumeration in the device manager when BT/WiFI core enabled and disabled in the setup</t>
  </si>
  <si>
    <t>Networking and Connectivity</t>
  </si>
  <si>
    <t>CSS-IVE-147222</t>
  </si>
  <si>
    <t>Verify no errors or failures get registered as part of event viewer log post Sx cycles</t>
  </si>
  <si>
    <t>CSS-IVE-65922</t>
  </si>
  <si>
    <t>Verify Power Button Functionality in AC and DC</t>
  </si>
  <si>
    <t>CSS-IVE-61857</t>
  </si>
  <si>
    <t>Verify the charging of SUT using USB Type C Port in S3 (Sleep) State</t>
  </si>
  <si>
    <t>CSS-IVE-66049</t>
  </si>
  <si>
    <t>Verify audio switching between On-board, 3.5mm jack and HDMI speakers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</si>
  <si>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</si>
  <si>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</si>
  <si>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</si>
  <si>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</si>
  <si>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</si>
  <si>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</si>
  <si>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</si>
  <si>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</si>
  <si>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</si>
  <si>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</si>
  <si>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</si>
  <si>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</si>
  <si>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</si>
  <si>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</si>
  <si>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</si>
  <si>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</si>
  <si>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</si>
  <si>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</si>
  <si>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</si>
  <si>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BT data transfer functionality using discrete BT module connected to System</t>
  </si>
  <si>
    <t>CSS-IVE-85721</t>
  </si>
  <si>
    <t>Verify Post Codes for Connected Standby entry and exit</t>
  </si>
  <si>
    <t>CSS-IVE-80326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</si>
  <si>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</si>
  <si>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</si>
  <si>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</si>
  <si>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</si>
  <si>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</si>
  <si>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</si>
  <si>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</si>
  <si>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</si>
  <si>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</si>
  <si>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</si>
  <si>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</si>
  <si>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</si>
  <si>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</si>
  <si>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</si>
  <si>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Verify system enters Hibernate (S4) using OS start Menu or using "ALT+F4" in alternate validation cycle</t>
  </si>
  <si>
    <t>CSS-IVE-133666</t>
  </si>
  <si>
    <t>Verify Discrete BT ON-OFF-ON functionality in OS</t>
  </si>
  <si>
    <t>CSS-IVE-99735</t>
  </si>
  <si>
    <t>Verify CNVi Bluetooth ON-OFF-ON functionality in OS</t>
  </si>
  <si>
    <t>CSS-IVE-99736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</si>
  <si>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</si>
  <si>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</si>
  <si>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</si>
  <si>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</si>
  <si>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</si>
  <si>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</si>
  <si>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</si>
  <si>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</si>
  <si>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system enters Sleep (S3) using OS start Menu or using "ALT+F4" in alternate validation cycle</t>
  </si>
  <si>
    <t>CSS-IVE-132965</t>
  </si>
  <si>
    <t>Verify sleep entry and exit via power button</t>
  </si>
  <si>
    <t>CSS-IVE-101324</t>
  </si>
  <si>
    <t>Verify S0ix/CS LED Status</t>
  </si>
  <si>
    <t>CSS-IVE-101352</t>
  </si>
  <si>
    <t>Validate RTD3 for Touchpad</t>
  </si>
  <si>
    <t>CSS-IVE-101363</t>
  </si>
  <si>
    <t>Verify detection and enumeration of 3.5mm Jack Wired headphones/headset</t>
  </si>
  <si>
    <t>CSS-IVE-101518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</si>
  <si>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</si>
  <si>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</si>
  <si>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</si>
  <si>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</si>
  <si>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</si>
  <si>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Manageability Support</t>
  </si>
  <si>
    <t>CSS-IVE-101576</t>
  </si>
  <si>
    <t>BIOS Hotkey combination (CTRL-ALT-F1) should display by the BIOS during boot process</t>
  </si>
  <si>
    <t>CSS-IVE-102067</t>
  </si>
  <si>
    <t>Verify DCI Enable BIOS policy/options</t>
  </si>
  <si>
    <t>Debug Interfaces and Traces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</si>
  <si>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</si>
  <si>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</si>
  <si>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</si>
  <si>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</si>
  <si>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</si>
  <si>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</si>
  <si>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</si>
  <si>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</si>
  <si>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</si>
  <si>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</si>
  <si>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</si>
  <si>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</si>
  <si>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</si>
  <si>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ISH Sensor Enumeration Pre and Post S3 cycle - Altimeter</t>
  </si>
  <si>
    <t>CSS-IVE-102203</t>
  </si>
  <si>
    <t>ISH Sensor Functionality - Altimeter</t>
  </si>
  <si>
    <t>CSS-IVE-102206</t>
  </si>
  <si>
    <t>Verify ISH Sensor Enumeration pre and post disconnected Modern Standby cycle - Altimeter</t>
  </si>
  <si>
    <t>CSS-IVE-102210</t>
  </si>
  <si>
    <t>Verify SUT starts charging on connecting the charger when battery below 5%</t>
  </si>
  <si>
    <t>CSS-IVE-102304</t>
  </si>
  <si>
    <t>Verify Type-C Charging with non PD Charger (15W) during S3 and after S3</t>
  </si>
  <si>
    <t>CSS-IVE-102326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</si>
  <si>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</si>
  <si>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</si>
  <si>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</si>
  <si>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</si>
  <si>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enumeration of TouchPad in device manager pre and post Connected Standby (CMS) cycle</t>
  </si>
  <si>
    <t>CSS-IVE-105409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</si>
  <si>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</si>
  <si>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</si>
  <si>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</si>
  <si>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</si>
  <si>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</si>
  <si>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</si>
  <si>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WWAN enumeration pre and post Connected Standby (CMS) cycle</t>
  </si>
  <si>
    <t>CSS-IVE-105421</t>
  </si>
  <si>
    <t>Verify discrete Wi-Fi enumeration pre and post Connected Standby (CMS) cycle</t>
  </si>
  <si>
    <t>CSS-IVE-105423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</si>
  <si>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</si>
  <si>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</si>
  <si>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</si>
  <si>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</si>
  <si>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</si>
  <si>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</si>
  <si>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does not boot in Dead battery condition</t>
  </si>
  <si>
    <t>CSS-IVE-105576</t>
  </si>
  <si>
    <t>Verify USB devices information are displayed in F7 boot menu, connected over Type-C port</t>
  </si>
  <si>
    <t>CSS-IVE-113592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</si>
  <si>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</si>
  <si>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</si>
  <si>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</si>
  <si>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</si>
  <si>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</si>
  <si>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</si>
  <si>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</si>
  <si>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</si>
  <si>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Connected MoS entry/exit using power button/Timer option</t>
  </si>
  <si>
    <t>CSS-IVE-115018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</si>
  <si>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</si>
  <si>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</si>
  <si>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</si>
  <si>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</si>
  <si>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Verify System auto wakes from hibernate via RTC with system in AC mode</t>
  </si>
  <si>
    <t>CSS-IVE-115591</t>
  </si>
  <si>
    <t>Verify ISH Sensor Enumeration pre and post Connected Modern Standby (CMS) cycle - Altimeter</t>
  </si>
  <si>
    <t>CSS-IVE-115738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</si>
  <si>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</si>
  <si>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</si>
  <si>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</si>
  <si>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</si>
  <si>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Discrete Wi-Fi and Bluetooth functionality in OS</t>
  </si>
  <si>
    <t>CSS-IVE-117090</t>
  </si>
  <si>
    <t>Verify Coexistence of WiFi,Bluetooth, WWAN and GNSS enumeration and functionality in OS</t>
  </si>
  <si>
    <t>CSS-IVE-117093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</si>
  <si>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</si>
  <si>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</si>
  <si>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</si>
  <si>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</si>
  <si>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</si>
  <si>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</si>
  <si>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</si>
  <si>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System Firmware Builds and bringup</t>
  </si>
  <si>
    <t>CSS-IVE-117937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</si>
  <si>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</si>
  <si>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</si>
  <si>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</si>
  <si>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</si>
  <si>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Virtual iTouch Keyboard functionality in BIOS</t>
  </si>
  <si>
    <t>CSS-IVE-118208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</si>
  <si>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</si>
  <si>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</si>
  <si>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</si>
  <si>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</si>
  <si>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</si>
  <si>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</si>
  <si>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</si>
  <si>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</si>
  <si>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</si>
  <si>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</si>
  <si>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</si>
  <si>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</si>
  <si>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</si>
  <si>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</si>
  <si>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</si>
  <si>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</si>
  <si>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</si>
  <si>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</si>
  <si>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</si>
  <si>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</si>
  <si>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</si>
  <si>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</si>
  <si>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</si>
  <si>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</si>
  <si>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</si>
  <si>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</si>
  <si>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</si>
  <si>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</si>
  <si>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BIOS to implement DSM to enable UAOL workaround</t>
  </si>
  <si>
    <t>CSS-IVE-132616</t>
  </si>
  <si>
    <t>Verify functionality of all applicable on-board enabled Ports and Slots in RVP as mentioned in TOPS</t>
  </si>
  <si>
    <t>CSS-IVE-129709</t>
  </si>
  <si>
    <t>Verify display plug/unplug using Type-C Dock when SUT in CMS</t>
  </si>
  <si>
    <t>CSS-IVE-133011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</si>
  <si>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</si>
  <si>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</si>
  <si>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</si>
  <si>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</si>
  <si>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</si>
  <si>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system stability on performing 5 cycles of Hybrid Sleep</t>
  </si>
  <si>
    <t>CSS-IVE-133121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</si>
  <si>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</si>
  <si>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</si>
  <si>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</si>
  <si>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</si>
  <si>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CNVi WLAN Enumeration in OS before / after warm reset cycle</t>
  </si>
  <si>
    <t>CSS-IVE-135472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</si>
  <si>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</si>
  <si>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</si>
  <si>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</si>
  <si>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</si>
  <si>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</si>
  <si>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</si>
  <si>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</si>
  <si>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CSS-IVE-135714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</si>
  <si>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</si>
  <si>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</si>
  <si>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</si>
  <si>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</si>
  <si>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</si>
  <si>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</si>
  <si>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</si>
  <si>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</si>
  <si>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</si>
  <si>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</si>
  <si>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</si>
  <si>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</si>
  <si>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</si>
  <si>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</si>
  <si>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</si>
  <si>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</si>
  <si>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SLPS_S0 assertion before and after warm reboot cycle</t>
  </si>
  <si>
    <t>CSS-IVE-139109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</si>
  <si>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</si>
  <si>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</si>
  <si>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</si>
  <si>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</si>
  <si>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Validate GOP-VBT Merge tool functionality with Release and Debug image</t>
  </si>
  <si>
    <t>CSS-IVE-145232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</si>
  <si>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</si>
  <si>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</si>
  <si>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</si>
  <si>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</si>
  <si>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Verify System memory using Windows Memory Diagnostics tool (Basic)</t>
  </si>
  <si>
    <t>Memory Technologies and Topologies</t>
  </si>
  <si>
    <t>CSS-IVE-99732</t>
  </si>
  <si>
    <t>Verify Memory LPDDR4/LPDDR4x 8GB Memory Down configuration functionality</t>
  </si>
  <si>
    <t>CSS-IVE-105815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</si>
  <si>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</si>
  <si>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</si>
  <si>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</si>
  <si>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</si>
  <si>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</si>
  <si>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</si>
  <si>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that SUT boots to OS on   DC  mode</t>
  </si>
  <si>
    <t>CSS-IVE-122287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</si>
  <si>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</si>
  <si>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</si>
  <si>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</si>
  <si>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</si>
  <si>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</si>
  <si>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</si>
  <si>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</si>
  <si>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</si>
  <si>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the  functionality of Hardware buttons</t>
  </si>
  <si>
    <t>CSS-IVE-61869</t>
  </si>
  <si>
    <t>Verify Power Button press can shutdown and power up the system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</si>
  <si>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</si>
  <si>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</si>
  <si>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</si>
  <si>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</si>
  <si>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</si>
  <si>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CSS-IVE-99710</t>
  </si>
  <si>
    <t>Verify Type-C Connector reversibility functionality for Display over Type-C port</t>
  </si>
  <si>
    <t>CSS-IVE-99711</t>
  </si>
  <si>
    <t>Verify Boot to OS from NVMe Storage</t>
  </si>
  <si>
    <t>CSS-IVE-76111</t>
  </si>
  <si>
    <t>Verify Dead battery charging in S5 state using Type-C charger</t>
  </si>
  <si>
    <t>CSS-IVE-80690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</si>
  <si>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</si>
  <si>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</si>
  <si>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</si>
  <si>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</si>
  <si>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</si>
  <si>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</si>
  <si>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</si>
  <si>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</si>
  <si>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</si>
  <si>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</si>
  <si>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</si>
  <si>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</si>
  <si>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</si>
  <si>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</si>
  <si>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</si>
  <si>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</si>
  <si>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</si>
  <si>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</si>
  <si>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</si>
  <si>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</si>
  <si>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entry and exit from Deep S4 and Deep S5 in DC mode with "Disable DSX ACPRESENT PullDown" enabled in bios</t>
  </si>
  <si>
    <t>CSS-IVE-145408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</si>
  <si>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</si>
  <si>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</si>
  <si>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</si>
  <si>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</si>
  <si>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</si>
  <si>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</si>
  <si>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</si>
  <si>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</si>
  <si>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</si>
  <si>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</si>
  <si>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Verify SUT wake from Pseudo G3 via Power Button press</t>
  </si>
  <si>
    <t>CSS-IVE-145801</t>
  </si>
  <si>
    <t>Verify SUT wake from Pseudo G3 via RTC Wake Functionality</t>
  </si>
  <si>
    <t>CSS-IVE-145824</t>
  </si>
  <si>
    <t>Verify SUT wake from Pseudo G3 upon power source change</t>
  </si>
  <si>
    <t>CSS-IVE-146985</t>
  </si>
  <si>
    <t>Verify SUT switches to Sx state from Pseudo-G3 on AC Jack inserted in Pseudo-G3 and battery also charges</t>
  </si>
  <si>
    <t>CSS-IVE-146996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</si>
  <si>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</si>
  <si>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</si>
  <si>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</si>
  <si>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</si>
  <si>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</si>
  <si>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</si>
  <si>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</si>
  <si>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</si>
  <si>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</si>
  <si>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</si>
  <si>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</si>
  <si>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</si>
  <si>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</si>
  <si>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</si>
  <si>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</si>
  <si>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</si>
  <si>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</si>
  <si>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</si>
  <si>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</si>
  <si>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</si>
  <si>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</si>
  <si>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</si>
  <si>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</si>
  <si>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</si>
  <si>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</si>
  <si>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</si>
  <si>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</si>
  <si>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</si>
  <si>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Exercising GMM/GNA Error check in BIOS and corresponding BDF values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</si>
  <si>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</si>
  <si>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</si>
  <si>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</si>
  <si>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</si>
  <si>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</si>
  <si>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Hot-plug of HDMI is supported with MIPI connected</t>
  </si>
  <si>
    <t>CSS-IVE-69481</t>
  </si>
  <si>
    <t>Verify Audio playback and recording from Bluetooth Headset</t>
  </si>
  <si>
    <t>CSS-IVE-69879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</si>
  <si>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</si>
  <si>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</si>
  <si>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</si>
  <si>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</si>
  <si>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Power Management (PM) support for GT</t>
  </si>
  <si>
    <t>CSS-IVE-70951</t>
  </si>
  <si>
    <t>Verify if BIOS lists the GT details with DID</t>
  </si>
  <si>
    <t>CSS-IVE-71040</t>
  </si>
  <si>
    <t>Verify FHD USB camera is functioning properly for capturing images &amp; video</t>
  </si>
  <si>
    <t>CSS-IVE-86896</t>
  </si>
  <si>
    <t>Verify HDCP 2.2 functionality in OS</t>
  </si>
  <si>
    <t>CSS-IVE-92710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</si>
  <si>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</si>
  <si>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</si>
  <si>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</si>
  <si>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</si>
  <si>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Audio play back on Speakers/headset with enabling Soundwire option in BIOS</t>
  </si>
  <si>
    <t>CSS-IVE-86900</t>
  </si>
  <si>
    <t>Verify 8K Display Panel enumeration in Device Manager</t>
  </si>
  <si>
    <t>CSS-IVE-100089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</si>
  <si>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</si>
  <si>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</si>
  <si>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</si>
  <si>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</si>
  <si>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Soundwire enumeration in Device Manager</t>
  </si>
  <si>
    <t>CSS-IVE-100920</t>
  </si>
  <si>
    <t>Verify VP9 video playback functionality in OS</t>
  </si>
  <si>
    <t>CSS-IVE-101310</t>
  </si>
  <si>
    <t>Verify the Dual Display functionality (onboard eDP+DP) in OS Post S3 cycle</t>
  </si>
  <si>
    <t>CSS-IVE-101500</t>
  </si>
  <si>
    <t>Verify Display detection in Pre OS with 4K display panel</t>
  </si>
  <si>
    <t>CSS-IVE-101920</t>
  </si>
  <si>
    <t>Verify Audio Play back on HDMI 4K Display Panel</t>
  </si>
  <si>
    <t>CSS-IVE-101924</t>
  </si>
  <si>
    <t>Verify BIOS uses _DSM method to pass LTR information to IPU driver</t>
  </si>
  <si>
    <t>CSS-IVE-113748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</si>
  <si>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</si>
  <si>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</si>
  <si>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</si>
  <si>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</si>
  <si>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Audio Play back on 8K DP Monitor</t>
  </si>
  <si>
    <t>CSS-IVE-102052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</si>
  <si>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</si>
  <si>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</si>
  <si>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</si>
  <si>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</si>
  <si>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Pkg C-state with SUT idle and display ON</t>
  </si>
  <si>
    <t>CSS-IVE-130051</t>
  </si>
  <si>
    <t>Verify IR camera module enumeration and flash functionality in OS</t>
  </si>
  <si>
    <t>CSS-IVE-133095</t>
  </si>
  <si>
    <t>Verify G3 configuration as default setting in BIOS for all camera control logic and sensor settings</t>
  </si>
  <si>
    <t>CSS-IVE-135410</t>
  </si>
  <si>
    <t>Verify G3 Camera card LEDs functionality with enabling/disabling proportional Camera BIOS options</t>
  </si>
  <si>
    <t>CSS-IVE-135703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</si>
  <si>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</si>
  <si>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</si>
  <si>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</si>
  <si>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</si>
  <si>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</si>
  <si>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</si>
  <si>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</si>
  <si>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</si>
  <si>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MIPI panel in BIOS Setup and EFI</t>
  </si>
  <si>
    <t>CSS-IVE-145250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</si>
  <si>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</si>
  <si>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</si>
  <si>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</si>
  <si>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</si>
  <si>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</si>
  <si>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</si>
  <si>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</si>
  <si>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</si>
  <si>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</si>
  <si>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</si>
  <si>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</si>
  <si>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</si>
  <si>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Verify front camera is functioning properly for previewing and capturing a video pre and post S4, S5, warm and cold reboot cycles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</si>
  <si>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</si>
  <si>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</si>
  <si>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</si>
  <si>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</si>
  <si>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</si>
  <si>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</si>
  <si>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</si>
  <si>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</si>
  <si>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</si>
  <si>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 UFS detection by BIOS</t>
  </si>
  <si>
    <t>CSS-IVE-72689</t>
  </si>
  <si>
    <t>Verify eMMC device detection in EFI shell</t>
  </si>
  <si>
    <t>CSS-IVE-72690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</si>
  <si>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</si>
  <si>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</si>
  <si>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</si>
  <si>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</si>
  <si>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disable/enable ISH Controller option in BIOS</t>
  </si>
  <si>
    <t>CSS-IVE-65810</t>
  </si>
  <si>
    <t>Verify GPS/GNSS ON-OFF-ON functionality in OS</t>
  </si>
  <si>
    <t>CSS-IVE-69896</t>
  </si>
  <si>
    <t>Verify plug &amp; unplug USB hub over USB Type-A port</t>
  </si>
  <si>
    <t>CSS-IVE-69910</t>
  </si>
  <si>
    <t>ACPI entry for GPIO controller</t>
  </si>
  <si>
    <t>CSS-IVE-80015</t>
  </si>
  <si>
    <t>Verify Audio device is enumerated as PCI device</t>
  </si>
  <si>
    <t>CSS-IVE-86457</t>
  </si>
  <si>
    <t>Verify Discrete Bluetooth module enumeration in OS</t>
  </si>
  <si>
    <t>CSS-IVE-79887</t>
  </si>
  <si>
    <t>Verify "PCH Trace Hub Enable Mode" BIOS policy/option for NPK Support</t>
  </si>
  <si>
    <t>CSS-IVE-84935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</si>
  <si>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</si>
  <si>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</si>
  <si>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</si>
  <si>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</si>
  <si>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</si>
  <si>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</si>
  <si>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</si>
  <si>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</si>
  <si>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</si>
  <si>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</si>
  <si>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</si>
  <si>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</si>
  <si>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</si>
  <si>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</si>
  <si>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</si>
  <si>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</si>
  <si>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</si>
  <si>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</si>
  <si>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</si>
  <si>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</si>
  <si>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NVMe functionality over X4 slot across pre and Post Sx cycles</t>
  </si>
  <si>
    <t>CSS-IVE-105909</t>
  </si>
  <si>
    <t>Verify BIOS setup option to enable/disable PCH FIVR dynamic power management</t>
  </si>
  <si>
    <t>CSS-IVE-113610</t>
  </si>
  <si>
    <t>Verify BIOS setup option to Enable/ Disable EXT_V1P05_RAIL_Sx/S0ix Configuration</t>
  </si>
  <si>
    <t>CSS-IVE-113611</t>
  </si>
  <si>
    <t>Verify BIOS set up Option used for changing ramp times of different modes in FIVR configuration</t>
  </si>
  <si>
    <t>CSS-IVE-113614</t>
  </si>
  <si>
    <t>Verify Bios support for I2C RTD3</t>
  </si>
  <si>
    <t>CSS-IVE-115677</t>
  </si>
  <si>
    <t>Verify Bios have option to Enable/Disable On-board Components</t>
  </si>
  <si>
    <t>CSS-IVE-116761</t>
  </si>
  <si>
    <t>Verify BIOS implements function disable for eMMC Controller</t>
  </si>
  <si>
    <t>CSS-IVE-117944</t>
  </si>
  <si>
    <t>Verify BEEP sound during system startup with Soundwire interface</t>
  </si>
  <si>
    <t>CSS-IVE-129934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</si>
  <si>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</si>
  <si>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</si>
  <si>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</si>
  <si>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</si>
  <si>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</si>
  <si>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</si>
  <si>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</si>
  <si>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</si>
  <si>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</si>
  <si>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</si>
  <si>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Automatic Partial to Slumber Transitions for SATA interface are disabled</t>
  </si>
  <si>
    <t>CSS-IVE-133679</t>
  </si>
  <si>
    <t>Verify that BIOS shall provide verb tables for HDA Config</t>
  </si>
  <si>
    <t>CSS-IVE-135401</t>
  </si>
  <si>
    <t>Verify 3rd party NVMe-SSD detection in Bios connected to Add-on-card connected over X16 Gen5 Slot</t>
  </si>
  <si>
    <t>CSS-IVE-144410</t>
  </si>
  <si>
    <t>Verify DMIC basic functionality test with Soundwire Codec</t>
  </si>
  <si>
    <t>CSS-IVE-145488</t>
  </si>
  <si>
    <t>Verify DMIC basic functionality test over High Definition Audio (HDA) Codec, pre and post CMS cycles</t>
  </si>
  <si>
    <t>CSS-IVE-145667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</si>
  <si>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</si>
  <si>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</si>
  <si>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</si>
  <si>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</si>
  <si>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</si>
  <si>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</si>
  <si>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WWAN functionality  pre and post S4 , S5 , warm and cold reboot cycles</t>
  </si>
  <si>
    <t>CSS-IVE-145049</t>
  </si>
  <si>
    <t>Verify CNVd Bluetooth Enumeration in OS before and after warm and cold reset</t>
  </si>
  <si>
    <t>CSS-IVE-145030</t>
  </si>
  <si>
    <t>Verify WWAN enumeration in OS pre and post S4 , S5 , warm and cold reboot cycles</t>
  </si>
  <si>
    <t>CSS-IVE-145048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</si>
  <si>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</si>
  <si>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</si>
  <si>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</si>
  <si>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</si>
  <si>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</si>
  <si>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</si>
  <si>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</si>
  <si>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</si>
  <si>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</si>
  <si>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</si>
  <si>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</si>
  <si>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</si>
  <si>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</si>
  <si>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</si>
  <si>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</si>
  <si>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</si>
  <si>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</si>
  <si>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</si>
  <si>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that Debug Messages are sent over on Serial port with Debug BIOS</t>
  </si>
  <si>
    <t>CSS-IVE-65453</t>
  </si>
  <si>
    <t>Verify Network functionality using AIC connected over PCIe slot</t>
  </si>
  <si>
    <t>CSS-IVE-71026</t>
  </si>
  <si>
    <t>Verify WLAN and Bluetooth functionality in OS when AirPlane (Flight) Mode switch in On/OFF state</t>
  </si>
  <si>
    <t>CSS-IVE-113962</t>
  </si>
  <si>
    <t>Capability of charging and discharging in OS</t>
  </si>
  <si>
    <t>CSS-IVE-65578</t>
  </si>
  <si>
    <t>Validate Virtual keyboard via touch panel can be functional in BIOS/EFI</t>
  </si>
  <si>
    <t>CSS-IVE-117688</t>
  </si>
  <si>
    <t>BIOS shall hide the Intel MEI #2(HECI 2) prior to OS boot.</t>
  </si>
  <si>
    <t>CSS-IVE-80347</t>
  </si>
  <si>
    <t>Verify "Domain Name" and HostName" could be set successfully in MEBx setting</t>
  </si>
  <si>
    <t>CSS-IVE-73227</t>
  </si>
  <si>
    <t>Verify BIOS shall display ME,BIOS,KSC version in Bios setup page</t>
  </si>
  <si>
    <t>CSS-IVE-73249</t>
  </si>
  <si>
    <t>[Ingredient NIC] - PreAlpha - Verify system can perform 10 S3 cycles</t>
  </si>
  <si>
    <t>CSS-IVE-99351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</si>
  <si>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</si>
  <si>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</si>
  <si>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</si>
  <si>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</si>
  <si>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</si>
  <si>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</si>
  <si>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</si>
  <si>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</si>
  <si>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</si>
  <si>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</si>
  <si>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</si>
  <si>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</si>
  <si>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</si>
  <si>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</si>
  <si>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</si>
  <si>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</si>
  <si>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</si>
  <si>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</si>
  <si>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Switch booting to OS from different bootable devices SATA HDD/SSD and eMMC connected</t>
  </si>
  <si>
    <t>CSS-IVE-75965</t>
  </si>
  <si>
    <t>SSD Storage detection in BIOS in AHCI mode enabled</t>
  </si>
  <si>
    <t>CSS-IVE-75978</t>
  </si>
  <si>
    <t>Verify No device yellow bangs post cold boot cycles with all device connected as per config planned ( Golden, delta, 5, 4, 3 STAR )</t>
  </si>
  <si>
    <t>CSS-IVE-76097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</si>
  <si>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</si>
  <si>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</si>
  <si>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</si>
  <si>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</si>
  <si>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Touch function test using TouchPad post S3 cycle</t>
  </si>
  <si>
    <t>CSS-IVE-76153</t>
  </si>
  <si>
    <t>Verify Discrete Wi-Fi enumeration post S3 cycle</t>
  </si>
  <si>
    <t>CSS-IVE-76156</t>
  </si>
  <si>
    <t>Verify front camera is functioning properly for capturing images</t>
  </si>
  <si>
    <t>CSS-IVE-76163</t>
  </si>
  <si>
    <t>Verify front camera is functioning properly for capturing images post S3/S0i3 cycle</t>
  </si>
  <si>
    <t>CSS-IVE-76167</t>
  </si>
  <si>
    <t>Verify rear camera is functioning properly for capturing images post S3/S0i3 cycle</t>
  </si>
  <si>
    <t>CSS-IVE-76168</t>
  </si>
  <si>
    <t>Verify front camera is functioning properly for previewing and capturing a video post S3/S0i3 cycle</t>
  </si>
  <si>
    <t>CSS-IVE-76169</t>
  </si>
  <si>
    <t>Verify rear camera is functioning properly for previewing and capturing a video post S3/S0i3 cycle</t>
  </si>
  <si>
    <t>CSS-IVE-76170</t>
  </si>
  <si>
    <t>Verify display in MIPI panel in OS after Sx/S0i3 cycles</t>
  </si>
  <si>
    <t>CSS-IVE-76187</t>
  </si>
  <si>
    <t>DPTF devices enumeration pre and post S3 cycle</t>
  </si>
  <si>
    <t>CSS-IVE-76197</t>
  </si>
  <si>
    <t>Verify CPU turbo boost functionality post S3 cycle</t>
  </si>
  <si>
    <t>CSS-IVE-76216</t>
  </si>
  <si>
    <t>Verify Discrete Bluetooth device function test on OS post S3 cycle</t>
  </si>
  <si>
    <t>CSS-IVE-76247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</si>
  <si>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</si>
  <si>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</si>
  <si>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</si>
  <si>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</si>
  <si>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</si>
  <si>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</si>
  <si>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</si>
  <si>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</si>
  <si>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</si>
  <si>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</si>
  <si>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</si>
  <si>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</si>
  <si>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</si>
  <si>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</si>
  <si>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</si>
  <si>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</si>
  <si>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</si>
  <si>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</si>
  <si>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system wakes from sleep using Lid Action as Wake Source</t>
  </si>
  <si>
    <t>CSS-IVE-77149</t>
  </si>
  <si>
    <t>ISH Sensor Enumeration post S3 cycle - Magnetometer</t>
  </si>
  <si>
    <t>CSS-IVE-77163</t>
  </si>
  <si>
    <t>ISH Sensor Enumeration post S4 cycle - Accelerometer/3D Accelerometer</t>
  </si>
  <si>
    <t>CSS-IVE-77180</t>
  </si>
  <si>
    <t>Verify ISH Sensor Enumeration post S3/S0i3 cycle - Gyro</t>
  </si>
  <si>
    <t>CSS-IVE-77187</t>
  </si>
  <si>
    <t>ISH Sensor Enumeration Pre and Post Sx - Ambient light (ALS)</t>
  </si>
  <si>
    <t>CSS-IVE-77202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</si>
  <si>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</si>
  <si>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</si>
  <si>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</si>
  <si>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</si>
  <si>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display audio functionality on HDMI speakers</t>
  </si>
  <si>
    <t>CSS-IVE-76597</t>
  </si>
  <si>
    <t>Verifying OS Boot from eMMC</t>
  </si>
  <si>
    <t>CSS-IVE-64110</t>
  </si>
  <si>
    <t>Verify GPS/GNSS functionality check</t>
  </si>
  <si>
    <t>CSS-IVE-71256</t>
  </si>
  <si>
    <t>Verify System Login using Finger print Sensor (FPS)</t>
  </si>
  <si>
    <t>CSS-IVE-71234</t>
  </si>
  <si>
    <t>Verify Gyrometer Sensor Enumeration Through ISH Pre and post S4 cycle</t>
  </si>
  <si>
    <t>CSS-IVE-80747</t>
  </si>
  <si>
    <t>Verify Gyrometer Sensor Enumeration Through ISH Pre and Post S5 cycle</t>
  </si>
  <si>
    <t>CSS-IVE-80748</t>
  </si>
  <si>
    <t>Verify GPS/GNSS enumeration check pre and post S4 cycle</t>
  </si>
  <si>
    <t>CSS-IVE-88909</t>
  </si>
  <si>
    <t>Verify GPS/GNSS enumeration check pre and post S5 cycle</t>
  </si>
  <si>
    <t>CSS-IVE-88910</t>
  </si>
  <si>
    <t>Verify GPS/GNSS enumeration check</t>
  </si>
  <si>
    <t>CSS-IVE-88911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</si>
  <si>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</si>
  <si>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</si>
  <si>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</si>
  <si>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</si>
  <si>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</si>
  <si>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</si>
  <si>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</si>
  <si>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</si>
  <si>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</si>
  <si>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</si>
  <si>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</si>
  <si>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</si>
  <si>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</si>
  <si>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</si>
  <si>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Verify CPU turbo boost functionality post CMS/S0i3 cycle</t>
  </si>
  <si>
    <t>CSS-IVE-90932</t>
  </si>
  <si>
    <t>Verify Enumeration Camera Flash device in OS pre and post CMS/S0i3 cycle</t>
  </si>
  <si>
    <t>CSS-IVE-90941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</si>
  <si>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</si>
  <si>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</si>
  <si>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</si>
  <si>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</si>
  <si>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</si>
  <si>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</si>
  <si>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Verify charging during pre and post S0i3(Modern Standby) cycle</t>
  </si>
  <si>
    <t>CSS-IVE-90957</t>
  </si>
  <si>
    <t>Verify Type-C Charging (consumer) during pre and post S0i3(Modern Standby) cycle</t>
  </si>
  <si>
    <t>CSS-IVE-90958</t>
  </si>
  <si>
    <t>Verify Charging/discharging events in OS pre and post S0i3(Modern Standby) cycle</t>
  </si>
  <si>
    <t>CSS-IVE-90959</t>
  </si>
  <si>
    <t>ISH Sensor Enumeration post Disconnected Modern Standby cycle - Magnetometer</t>
  </si>
  <si>
    <t>CSS-IVE-90960</t>
  </si>
  <si>
    <t>Verify ISH Sensor Enumeration pre and post Disconnected Modern Standby (D-MoS) cycle - Gyro</t>
  </si>
  <si>
    <t>CSS-IVE-90966</t>
  </si>
  <si>
    <t>Verify ISH Sensor Enumeration pre and post Disconnected Modern Standby (D-MoS) cycle - ALS</t>
  </si>
  <si>
    <t>CSS-IVE-90970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</si>
  <si>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</si>
  <si>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</si>
  <si>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</si>
  <si>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</si>
  <si>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</si>
  <si>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</si>
  <si>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</si>
  <si>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</si>
  <si>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</si>
  <si>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</si>
  <si>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</si>
  <si>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</si>
  <si>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ISH Sensor Enumeration pre and post Disconnected Modern Standby (D-MoS) cycle - Barometric Pressure</t>
  </si>
  <si>
    <t>CSS-IVE-90984</t>
  </si>
  <si>
    <t>Verify iTouch Enumeration Pre and Post S3 Cycle</t>
  </si>
  <si>
    <t>CSS-IVE-91112</t>
  </si>
  <si>
    <t>Verify iTouch Functionality Pre and Post S3 Cycle</t>
  </si>
  <si>
    <t>CSS-IVE-91891</t>
  </si>
  <si>
    <t>Verify iTouch Enumeration Pre and Post Connected Modern Standby cycle</t>
  </si>
  <si>
    <t>CSS-IVE-91899</t>
  </si>
  <si>
    <t>Verify Single Touch Functionality of iTouch when iGFX Driver is not Installed</t>
  </si>
  <si>
    <t>CSS-IVE-91902</t>
  </si>
  <si>
    <t>Verify No device yellow bangs post S0i3.2 cycle with all device connected as per config planned ( Golden, delta, 5, 4, 3 STAR )</t>
  </si>
  <si>
    <t>CSS-IVE-135393</t>
  </si>
  <si>
    <t>Verify charging events in OS functionality check pre and post S4, S5 &amp; warm reboot cycles</t>
  </si>
  <si>
    <t>CSS-IVE-145294</t>
  </si>
  <si>
    <t>Verify Type-C Charging during pre and post S4, S5, Warm and Cold reboot cycles</t>
  </si>
  <si>
    <t>CSS-IVE-145293</t>
  </si>
  <si>
    <t>Verify charging during pre and post S4, S5, warm and cold reboot cycles</t>
  </si>
  <si>
    <t>CSS-IVE-145291</t>
  </si>
  <si>
    <t>Verify ISH Sensor Enumeration - Gyrometer pre and post S4 , S5 , warm and cold reboot cycles</t>
  </si>
  <si>
    <t>CSS-IVE-145205</t>
  </si>
  <si>
    <t>Verify the basic functionality of fast charging using TYPE-C PD</t>
  </si>
  <si>
    <t>CSS-IVE-130196</t>
  </si>
  <si>
    <t>Verify Storages Features Removal.</t>
  </si>
  <si>
    <t>Verify ISH(Integrated sensor hub) enumeration for BOM1 configuration pre and post S4, S5, Warm Reset, Cold Reset, G3 State</t>
  </si>
  <si>
    <t>Verify system boot to OS with all channels populated  when RH prevention Disabled &amp; Refresh_Panic_WM set to High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</si>
  <si>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</si>
  <si>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</si>
  <si>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</si>
  <si>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</si>
  <si>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post cold reset(G3)/warm reset , when Active atom cores set to '3' in BIOS</t>
  </si>
  <si>
    <t>Verify Camera enumeration and functionality with enabling/disabling proportional Camera BIOS options</t>
  </si>
  <si>
    <t>Verify IPU-Camera Sensor module enumeration Post S3 cycle</t>
  </si>
  <si>
    <t>CSS-IVE-113830</t>
  </si>
  <si>
    <t>Verify IPU-Sensor module enumeration Post CMS cycle</t>
  </si>
  <si>
    <t>CSS-IVE-120112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</si>
  <si>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</si>
  <si>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</si>
  <si>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</si>
  <si>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</si>
  <si>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</si>
  <si>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</si>
  <si>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</si>
  <si>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</si>
  <si>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</si>
  <si>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</si>
  <si>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</si>
  <si>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</si>
  <si>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</si>
  <si>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</si>
  <si>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</si>
  <si>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</si>
  <si>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</si>
  <si>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Comments</t>
  </si>
  <si>
    <t>Date</t>
  </si>
  <si>
    <t>Y</t>
  </si>
  <si>
    <t>FSP Release</t>
  </si>
  <si>
    <t>Passed</t>
  </si>
  <si>
    <t>Lakshmi</t>
  </si>
  <si>
    <t>Abhijith</t>
  </si>
  <si>
    <t>NA</t>
  </si>
  <si>
    <t>Faheem</t>
  </si>
  <si>
    <t>Vishwa</t>
  </si>
  <si>
    <t>Verify USB Type-C device Connector reversibility functionality when SUT is in Sx (S3,S4,S5) state</t>
  </si>
  <si>
    <t>QS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</si>
  <si>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</si>
  <si>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</si>
  <si>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</si>
  <si>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</si>
  <si>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</si>
  <si>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</si>
  <si>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</si>
  <si>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</si>
  <si>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</si>
  <si>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</si>
  <si>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</si>
  <si>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</si>
  <si>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</si>
  <si>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N</t>
  </si>
  <si>
    <t>accelerator</t>
  </si>
  <si>
    <t>memory</t>
  </si>
  <si>
    <t>storage</t>
  </si>
  <si>
    <t>Need to use Corporate IFWI</t>
  </si>
  <si>
    <t>BOM 2  sensor is NA</t>
  </si>
  <si>
    <t>Working with MAF</t>
  </si>
  <si>
    <t>TBT Not appliccable</t>
  </si>
  <si>
    <t xml:space="preserve">As per the ADL_N Boot kit BKM Rev_1.0, 5k/8k display NA for ADLN </t>
  </si>
  <si>
    <t>CLID : 7125 This TC is not applicable on Mobile SKUs like ADL-P/M/N as per sighting 16012729359</t>
  </si>
  <si>
    <t>X4 port is NA</t>
  </si>
  <si>
    <t>X16 port NA, verifying in X1 port</t>
  </si>
  <si>
    <t>D3 cold is NA</t>
  </si>
  <si>
    <t>PCIe-X4 Slot is not available onboard</t>
  </si>
  <si>
    <t>tc not applicable for con's config</t>
  </si>
  <si>
    <t>Performance cores NA for ADL-N , need to be untagged by CO</t>
  </si>
  <si>
    <t>ADL-N-ADP-N-SV2-CONS-22.31.5.238</t>
  </si>
  <si>
    <t>checked only with sata</t>
  </si>
  <si>
    <t>HSd_ID</t>
  </si>
  <si>
    <t>removed from latest ext filter</t>
  </si>
  <si>
    <t>test menu</t>
  </si>
  <si>
    <t>checked with 4k hdmi</t>
  </si>
  <si>
    <t>debug</t>
  </si>
  <si>
    <t>SATA HDD</t>
  </si>
  <si>
    <t>SATA SSD</t>
  </si>
  <si>
    <t>sata ssd</t>
  </si>
  <si>
    <t>Failed</t>
  </si>
  <si>
    <t>v3343_00_122</t>
  </si>
  <si>
    <t>ADL_NR01_NNNN-A0ADPN_CPSF_SEP5_01190218_2022WW32.4.0.bin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</si>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</sst>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 applyBorder="1"/>
    <xf numFmtId="0" fontId="0" fillId="0" borderId="0" xfId="0" applyBorder="1"/>
    <xf numFmtId="14" fontId="0" fillId="0" borderId="0" xfId="0" applyNumberFormat="1"/>
    <xf numFmtId="0" fontId="18" fillId="0" borderId="0" xfId="0" applyFont="1"/>
    <xf numFmtId="0" fontId="19" fillId="34" borderId="1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top"/>
    </xf>
    <xf numFmtId="0" fontId="23" fillId="36" borderId="10" xfId="0" applyFont="1" applyFill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0" fillId="0" borderId="10" xfId="0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3"/>
  <sheetViews>
    <sheetView tabSelected="1" zoomScale="84" zoomScaleNormal="100" workbookViewId="0">
      <selection activeCell="B1" sqref="B1"/>
    </sheetView>
  </sheetViews>
  <sheetFormatPr defaultRowHeight="14.4" x14ac:dyDescent="0.3"/>
  <cols>
    <col min="1" max="1" width="12.77734375" bestFit="1" customWidth="1"/>
    <col min="2" max="2" width="96.77734375" customWidth="1"/>
    <col min="3" max="3" width="36.88671875" bestFit="1" customWidth="1"/>
    <col min="4" max="4" width="10.21875" bestFit="1" customWidth="1"/>
    <col min="5" max="5" width="19.33203125" bestFit="1" customWidth="1"/>
    <col min="6" max="6" width="62.44140625" bestFit="1" customWidth="1"/>
    <col min="7" max="7" width="17.6640625" bestFit="1" customWidth="1"/>
    <col min="8" max="8" width="11.5546875" customWidth="1"/>
    <col min="9" max="9" width="9.21875" customWidth="1"/>
    <col min="10" max="10" width="12.77734375" bestFit="1" customWidth="1"/>
    <col min="11" max="11" width="24.109375" bestFit="1" customWidth="1"/>
    <col min="12" max="12" width="10.109375" bestFit="1" customWidth="1"/>
    <col min="13" max="13" width="14.77734375" bestFit="1" customWidth="1"/>
    <col min="14" max="14" width="8.44140625" bestFit="1" customWidth="1"/>
    <col min="15" max="15" width="14.44140625" bestFit="1" customWidth="1"/>
  </cols>
  <sheetData>
    <row r="1" spans="1:15" x14ac:dyDescent="0.3">
      <c r="A1" s="2" t="s">
        <v>922</v>
      </c>
      <c r="B1" s="2" t="s">
        <v>923</v>
      </c>
      <c r="C1" s="3" t="s">
        <v>861</v>
      </c>
      <c r="D1" s="3" t="s">
        <v>862</v>
      </c>
      <c r="E1" s="2" t="s">
        <v>863</v>
      </c>
      <c r="F1" s="2" t="s">
        <v>864</v>
      </c>
      <c r="G1" s="2" t="s">
        <v>865</v>
      </c>
      <c r="H1" s="2" t="s">
        <v>866</v>
      </c>
      <c r="I1" s="2" t="s">
        <v>867</v>
      </c>
      <c r="J1" s="2" t="s">
        <v>911</v>
      </c>
      <c r="K1" s="2" t="s">
        <v>868</v>
      </c>
      <c r="L1" s="4" t="s">
        <v>869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HYPERLINK("https://hsdes.intel.com/resource/1509819989","1509819989")</f>
        <v>1509819989</v>
      </c>
      <c r="B2" t="s">
        <v>3</v>
      </c>
      <c r="C2" t="s">
        <v>4</v>
      </c>
      <c r="D2" t="s">
        <v>870</v>
      </c>
      <c r="E2" s="5" t="s">
        <v>871</v>
      </c>
      <c r="F2" t="s">
        <v>921</v>
      </c>
      <c r="H2" t="s">
        <v>872</v>
      </c>
      <c r="I2" t="s">
        <v>874</v>
      </c>
      <c r="L2" s="6">
        <v>44795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HYPERLINK("https://hsdes.intel.com/resource/14013114837","14013114837")</f>
        <v>14013114837</v>
      </c>
      <c r="B3" t="s">
        <v>8</v>
      </c>
      <c r="C3" t="s">
        <v>9</v>
      </c>
      <c r="D3" t="s">
        <v>893</v>
      </c>
      <c r="E3" s="5" t="s">
        <v>871</v>
      </c>
      <c r="F3" t="s">
        <v>921</v>
      </c>
      <c r="H3" t="s">
        <v>872</v>
      </c>
      <c r="I3" t="s">
        <v>874</v>
      </c>
      <c r="L3" s="6">
        <v>44796</v>
      </c>
      <c r="M3" t="s">
        <v>10</v>
      </c>
      <c r="N3" t="s">
        <v>6</v>
      </c>
      <c r="O3" t="s">
        <v>11</v>
      </c>
    </row>
    <row r="4" spans="1:15" x14ac:dyDescent="0.3">
      <c r="A4" t="str">
        <f>HYPERLINK("https://hsdes.intel.com/resource/14013114941","14013114941")</f>
        <v>14013114941</v>
      </c>
      <c r="B4" t="s">
        <v>12</v>
      </c>
      <c r="C4" t="s">
        <v>4</v>
      </c>
      <c r="D4" t="s">
        <v>870</v>
      </c>
      <c r="E4" s="5" t="s">
        <v>871</v>
      </c>
      <c r="F4" t="s">
        <v>921</v>
      </c>
      <c r="H4" t="s">
        <v>872</v>
      </c>
      <c r="I4" t="s">
        <v>874</v>
      </c>
      <c r="L4" s="6">
        <v>44796</v>
      </c>
      <c r="M4" t="s">
        <v>13</v>
      </c>
      <c r="N4" t="s">
        <v>6</v>
      </c>
      <c r="O4" t="s">
        <v>11</v>
      </c>
    </row>
    <row r="5" spans="1:15" x14ac:dyDescent="0.3">
      <c r="A5" t="str">
        <f>HYPERLINK("https://hsdes.intel.com/resource/14013115165","14013115165")</f>
        <v>14013115165</v>
      </c>
      <c r="B5" t="s">
        <v>14</v>
      </c>
      <c r="C5" t="s">
        <v>15</v>
      </c>
      <c r="D5" t="s">
        <v>870</v>
      </c>
      <c r="E5" s="5" t="s">
        <v>871</v>
      </c>
      <c r="F5" t="s">
        <v>921</v>
      </c>
      <c r="H5" t="s">
        <v>872</v>
      </c>
      <c r="I5" t="s">
        <v>873</v>
      </c>
      <c r="L5" s="6">
        <v>44791</v>
      </c>
      <c r="M5" t="s">
        <v>16</v>
      </c>
      <c r="N5" t="s">
        <v>17</v>
      </c>
      <c r="O5" t="s">
        <v>11</v>
      </c>
    </row>
    <row r="6" spans="1:15" x14ac:dyDescent="0.3">
      <c r="A6" t="str">
        <f>HYPERLINK("https://hsdes.intel.com/resource/14013115389","14013115389")</f>
        <v>14013115389</v>
      </c>
      <c r="B6" t="s">
        <v>18</v>
      </c>
      <c r="C6" t="s">
        <v>19</v>
      </c>
      <c r="D6" t="s">
        <v>870</v>
      </c>
      <c r="E6" s="5" t="s">
        <v>871</v>
      </c>
      <c r="F6" t="s">
        <v>921</v>
      </c>
      <c r="H6" t="s">
        <v>872</v>
      </c>
      <c r="I6" t="s">
        <v>874</v>
      </c>
      <c r="L6" s="6">
        <v>44792</v>
      </c>
      <c r="M6" t="s">
        <v>20</v>
      </c>
      <c r="N6" t="s">
        <v>21</v>
      </c>
      <c r="O6" t="s">
        <v>11</v>
      </c>
    </row>
    <row r="7" spans="1:15" x14ac:dyDescent="0.3">
      <c r="A7" t="str">
        <f>HYPERLINK("https://hsdes.intel.com/resource/14013115435","14013115435")</f>
        <v>14013115435</v>
      </c>
      <c r="B7" t="s">
        <v>22</v>
      </c>
      <c r="C7" t="s">
        <v>15</v>
      </c>
      <c r="D7" t="s">
        <v>870</v>
      </c>
      <c r="E7" s="5" t="s">
        <v>871</v>
      </c>
      <c r="F7" t="s">
        <v>921</v>
      </c>
      <c r="H7" t="s">
        <v>872</v>
      </c>
      <c r="I7" t="s">
        <v>873</v>
      </c>
      <c r="L7" s="6">
        <v>44791</v>
      </c>
      <c r="M7" t="s">
        <v>23</v>
      </c>
      <c r="N7" t="s">
        <v>17</v>
      </c>
      <c r="O7" t="s">
        <v>24</v>
      </c>
    </row>
    <row r="8" spans="1:15" x14ac:dyDescent="0.3">
      <c r="A8" t="str">
        <f>HYPERLINK("https://hsdes.intel.com/resource/14013117289","14013117289")</f>
        <v>14013117289</v>
      </c>
      <c r="B8" t="s">
        <v>25</v>
      </c>
      <c r="C8" t="s">
        <v>26</v>
      </c>
      <c r="D8" t="s">
        <v>870</v>
      </c>
      <c r="E8" s="5" t="s">
        <v>871</v>
      </c>
      <c r="F8" t="s">
        <v>921</v>
      </c>
      <c r="H8" t="s">
        <v>872</v>
      </c>
      <c r="I8" t="s">
        <v>876</v>
      </c>
      <c r="L8" s="6">
        <v>44795</v>
      </c>
      <c r="M8" t="s">
        <v>27</v>
      </c>
      <c r="N8" t="s">
        <v>28</v>
      </c>
      <c r="O8" t="s">
        <v>11</v>
      </c>
    </row>
    <row r="9" spans="1:15" x14ac:dyDescent="0.3">
      <c r="A9" t="str">
        <f>HYPERLINK("https://hsdes.intel.com/resource/14013117305","14013117305")</f>
        <v>14013117305</v>
      </c>
      <c r="B9" t="s">
        <v>29</v>
      </c>
      <c r="C9" t="s">
        <v>15</v>
      </c>
      <c r="D9" t="s">
        <v>870</v>
      </c>
      <c r="E9" s="5" t="s">
        <v>871</v>
      </c>
      <c r="F9" t="s">
        <v>921</v>
      </c>
      <c r="H9" t="s">
        <v>872</v>
      </c>
      <c r="I9" t="s">
        <v>876</v>
      </c>
      <c r="L9" s="6">
        <v>44796</v>
      </c>
      <c r="M9" t="s">
        <v>30</v>
      </c>
      <c r="N9" t="s">
        <v>17</v>
      </c>
      <c r="O9" t="s">
        <v>7</v>
      </c>
    </row>
    <row r="10" spans="1:15" x14ac:dyDescent="0.3">
      <c r="A10" t="str">
        <f>HYPERLINK("https://hsdes.intel.com/resource/14013118918","14013118918")</f>
        <v>14013118918</v>
      </c>
      <c r="B10" t="s">
        <v>31</v>
      </c>
      <c r="C10" t="s">
        <v>32</v>
      </c>
      <c r="D10" t="s">
        <v>870</v>
      </c>
      <c r="E10" s="5" t="s">
        <v>871</v>
      </c>
      <c r="F10" t="s">
        <v>921</v>
      </c>
      <c r="H10" t="s">
        <v>872</v>
      </c>
      <c r="I10" t="s">
        <v>873</v>
      </c>
      <c r="L10" s="6">
        <v>44792</v>
      </c>
      <c r="M10" t="s">
        <v>33</v>
      </c>
      <c r="N10" t="s">
        <v>34</v>
      </c>
      <c r="O10" t="s">
        <v>11</v>
      </c>
    </row>
    <row r="11" spans="1:15" x14ac:dyDescent="0.3">
      <c r="A11" t="str">
        <f>HYPERLINK("https://hsdes.intel.com/resource/14013119125","14013119125")</f>
        <v>14013119125</v>
      </c>
      <c r="B11" t="s">
        <v>35</v>
      </c>
      <c r="C11" t="s">
        <v>36</v>
      </c>
      <c r="D11" t="s">
        <v>870</v>
      </c>
      <c r="E11" s="5" t="s">
        <v>871</v>
      </c>
      <c r="F11" t="s">
        <v>921</v>
      </c>
      <c r="H11" t="s">
        <v>872</v>
      </c>
      <c r="I11" t="s">
        <v>874</v>
      </c>
      <c r="L11" s="6">
        <v>44792</v>
      </c>
      <c r="M11" t="s">
        <v>37</v>
      </c>
      <c r="N11" t="s">
        <v>38</v>
      </c>
      <c r="O11" t="s">
        <v>11</v>
      </c>
    </row>
    <row r="12" spans="1:15" x14ac:dyDescent="0.3">
      <c r="A12" t="str">
        <f>HYPERLINK("https://hsdes.intel.com/resource/14013119187","14013119187")</f>
        <v>14013119187</v>
      </c>
      <c r="B12" t="s">
        <v>39</v>
      </c>
      <c r="C12" t="s">
        <v>40</v>
      </c>
      <c r="D12" t="s">
        <v>870</v>
      </c>
      <c r="E12" s="5" t="s">
        <v>871</v>
      </c>
      <c r="F12" t="s">
        <v>921</v>
      </c>
      <c r="H12" t="s">
        <v>872</v>
      </c>
      <c r="I12" t="s">
        <v>876</v>
      </c>
      <c r="K12" t="s">
        <v>879</v>
      </c>
      <c r="L12" s="6">
        <v>44792</v>
      </c>
      <c r="M12" t="s">
        <v>41</v>
      </c>
      <c r="N12" t="s">
        <v>21</v>
      </c>
      <c r="O12" t="s">
        <v>11</v>
      </c>
    </row>
    <row r="13" spans="1:15" x14ac:dyDescent="0.3">
      <c r="A13" t="str">
        <f>HYPERLINK("https://hsdes.intel.com/resource/14013119517","14013119517")</f>
        <v>14013119517</v>
      </c>
      <c r="B13" t="s">
        <v>42</v>
      </c>
      <c r="C13" t="s">
        <v>15</v>
      </c>
      <c r="D13" t="s">
        <v>870</v>
      </c>
      <c r="E13" s="5" t="s">
        <v>871</v>
      </c>
      <c r="F13" t="s">
        <v>921</v>
      </c>
      <c r="H13" t="s">
        <v>872</v>
      </c>
      <c r="I13" t="s">
        <v>874</v>
      </c>
      <c r="K13" t="s">
        <v>918</v>
      </c>
      <c r="L13" s="6">
        <v>44796</v>
      </c>
      <c r="M13" t="s">
        <v>43</v>
      </c>
      <c r="N13" t="s">
        <v>17</v>
      </c>
      <c r="O13" t="s">
        <v>7</v>
      </c>
    </row>
    <row r="14" spans="1:15" x14ac:dyDescent="0.3">
      <c r="A14" t="str">
        <f>HYPERLINK("https://hsdes.intel.com/resource/14013120501","14013120501")</f>
        <v>14013120501</v>
      </c>
      <c r="B14" t="s">
        <v>44</v>
      </c>
      <c r="C14" t="s">
        <v>45</v>
      </c>
      <c r="D14" t="s">
        <v>870</v>
      </c>
      <c r="E14" s="5" t="s">
        <v>871</v>
      </c>
      <c r="F14" t="s">
        <v>921</v>
      </c>
      <c r="H14" t="s">
        <v>872</v>
      </c>
      <c r="I14" t="s">
        <v>873</v>
      </c>
      <c r="L14" s="6">
        <v>44792</v>
      </c>
      <c r="M14" t="s">
        <v>46</v>
      </c>
      <c r="N14" t="s">
        <v>47</v>
      </c>
      <c r="O14" t="s">
        <v>11</v>
      </c>
    </row>
    <row r="15" spans="1:15" x14ac:dyDescent="0.3">
      <c r="A15" t="str">
        <f>HYPERLINK("https://hsdes.intel.com/resource/14013120979","14013120979")</f>
        <v>14013120979</v>
      </c>
      <c r="B15" t="s">
        <v>48</v>
      </c>
      <c r="C15" t="s">
        <v>19</v>
      </c>
      <c r="D15" t="s">
        <v>870</v>
      </c>
      <c r="E15" s="5" t="s">
        <v>871</v>
      </c>
      <c r="F15" t="s">
        <v>921</v>
      </c>
      <c r="H15" t="s">
        <v>872</v>
      </c>
      <c r="I15" t="s">
        <v>876</v>
      </c>
      <c r="L15" s="6">
        <v>44792</v>
      </c>
      <c r="M15" t="s">
        <v>49</v>
      </c>
      <c r="N15" t="s">
        <v>21</v>
      </c>
      <c r="O15" t="s">
        <v>11</v>
      </c>
    </row>
    <row r="16" spans="1:15" x14ac:dyDescent="0.3">
      <c r="A16" t="str">
        <f>HYPERLINK("https://hsdes.intel.com/resource/14013121041","14013121041")</f>
        <v>14013121041</v>
      </c>
      <c r="B16" t="s">
        <v>50</v>
      </c>
      <c r="C16" t="s">
        <v>19</v>
      </c>
      <c r="D16" t="s">
        <v>870</v>
      </c>
      <c r="E16" s="5" t="s">
        <v>871</v>
      </c>
      <c r="F16" t="s">
        <v>921</v>
      </c>
      <c r="H16" t="s">
        <v>872</v>
      </c>
      <c r="I16" t="s">
        <v>873</v>
      </c>
      <c r="L16" s="6">
        <v>44791</v>
      </c>
      <c r="M16" t="s">
        <v>51</v>
      </c>
      <c r="N16" t="s">
        <v>21</v>
      </c>
      <c r="O16" t="s">
        <v>11</v>
      </c>
    </row>
    <row r="17" spans="1:15" x14ac:dyDescent="0.3">
      <c r="A17" t="str">
        <f>HYPERLINK("https://hsdes.intel.com/resource/14013121133","14013121133")</f>
        <v>14013121133</v>
      </c>
      <c r="B17" t="s">
        <v>52</v>
      </c>
      <c r="C17" t="s">
        <v>19</v>
      </c>
      <c r="D17" t="s">
        <v>870</v>
      </c>
      <c r="E17" s="5" t="s">
        <v>871</v>
      </c>
      <c r="F17" t="s">
        <v>921</v>
      </c>
      <c r="H17" t="s">
        <v>872</v>
      </c>
      <c r="I17" t="s">
        <v>874</v>
      </c>
      <c r="L17" s="6">
        <v>44792</v>
      </c>
      <c r="M17" t="s">
        <v>53</v>
      </c>
      <c r="N17" t="s">
        <v>21</v>
      </c>
      <c r="O17" t="s">
        <v>11</v>
      </c>
    </row>
    <row r="18" spans="1:15" x14ac:dyDescent="0.3">
      <c r="A18" t="str">
        <f>HYPERLINK("https://hsdes.intel.com/resource/14013121252","14013121252")</f>
        <v>14013121252</v>
      </c>
      <c r="B18" t="s">
        <v>54</v>
      </c>
      <c r="C18" t="s">
        <v>4</v>
      </c>
      <c r="D18" t="s">
        <v>870</v>
      </c>
      <c r="E18" s="5" t="s">
        <v>871</v>
      </c>
      <c r="F18" t="s">
        <v>921</v>
      </c>
      <c r="H18" t="s">
        <v>872</v>
      </c>
      <c r="I18" t="s">
        <v>876</v>
      </c>
      <c r="L18" s="6">
        <v>44792</v>
      </c>
      <c r="M18" t="s">
        <v>55</v>
      </c>
      <c r="N18" t="s">
        <v>6</v>
      </c>
      <c r="O18" t="s">
        <v>7</v>
      </c>
    </row>
    <row r="19" spans="1:15" x14ac:dyDescent="0.3">
      <c r="A19" t="str">
        <f>HYPERLINK("https://hsdes.intel.com/resource/14013121481","14013121481")</f>
        <v>14013121481</v>
      </c>
      <c r="B19" t="s">
        <v>56</v>
      </c>
      <c r="C19" t="s">
        <v>32</v>
      </c>
      <c r="D19" t="s">
        <v>870</v>
      </c>
      <c r="E19" s="5" t="s">
        <v>871</v>
      </c>
      <c r="F19" t="s">
        <v>921</v>
      </c>
      <c r="H19" t="s">
        <v>872</v>
      </c>
      <c r="I19" t="s">
        <v>873</v>
      </c>
      <c r="L19" s="6">
        <v>44792</v>
      </c>
      <c r="M19" t="s">
        <v>57</v>
      </c>
      <c r="N19" t="s">
        <v>6</v>
      </c>
      <c r="O19" t="s">
        <v>24</v>
      </c>
    </row>
    <row r="20" spans="1:15" x14ac:dyDescent="0.3">
      <c r="A20" t="str">
        <f>HYPERLINK("https://hsdes.intel.com/resource/14013121573","14013121573")</f>
        <v>14013121573</v>
      </c>
      <c r="B20" t="s">
        <v>58</v>
      </c>
      <c r="C20" t="s">
        <v>59</v>
      </c>
      <c r="D20" t="s">
        <v>870</v>
      </c>
      <c r="E20" s="5" t="s">
        <v>871</v>
      </c>
      <c r="F20" t="s">
        <v>921</v>
      </c>
      <c r="H20" t="s">
        <v>872</v>
      </c>
      <c r="I20" t="s">
        <v>873</v>
      </c>
      <c r="L20" s="6">
        <v>44795</v>
      </c>
      <c r="M20" t="s">
        <v>60</v>
      </c>
      <c r="N20" t="s">
        <v>6</v>
      </c>
      <c r="O20" t="s">
        <v>11</v>
      </c>
    </row>
    <row r="21" spans="1:15" x14ac:dyDescent="0.3">
      <c r="A21" t="str">
        <f>HYPERLINK("https://hsdes.intel.com/resource/14013121695","14013121695")</f>
        <v>14013121695</v>
      </c>
      <c r="B21" t="s">
        <v>61</v>
      </c>
      <c r="C21" t="s">
        <v>59</v>
      </c>
      <c r="D21" t="s">
        <v>870</v>
      </c>
      <c r="E21" s="5" t="s">
        <v>871</v>
      </c>
      <c r="F21" t="s">
        <v>921</v>
      </c>
      <c r="H21" t="s">
        <v>872</v>
      </c>
      <c r="I21" t="s">
        <v>874</v>
      </c>
      <c r="L21" s="6">
        <v>44792</v>
      </c>
      <c r="M21" t="s">
        <v>62</v>
      </c>
      <c r="N21" t="s">
        <v>6</v>
      </c>
      <c r="O21" t="s">
        <v>7</v>
      </c>
    </row>
    <row r="22" spans="1:15" x14ac:dyDescent="0.3">
      <c r="A22" t="str">
        <f>HYPERLINK("https://hsdes.intel.com/resource/14013156689","14013156689")</f>
        <v>14013156689</v>
      </c>
      <c r="B22" t="s">
        <v>63</v>
      </c>
      <c r="C22" t="s">
        <v>26</v>
      </c>
      <c r="D22" t="s">
        <v>870</v>
      </c>
      <c r="E22" s="5" t="s">
        <v>871</v>
      </c>
      <c r="F22" t="s">
        <v>921</v>
      </c>
      <c r="H22" t="s">
        <v>872</v>
      </c>
      <c r="I22" t="s">
        <v>876</v>
      </c>
      <c r="L22" s="6">
        <v>44795</v>
      </c>
      <c r="M22" t="s">
        <v>64</v>
      </c>
      <c r="N22" t="s">
        <v>28</v>
      </c>
      <c r="O22" t="s">
        <v>7</v>
      </c>
    </row>
    <row r="23" spans="1:15" x14ac:dyDescent="0.3">
      <c r="A23" t="str">
        <f>HYPERLINK("https://hsdes.intel.com/resource/14013156761","14013156761")</f>
        <v>14013156761</v>
      </c>
      <c r="B23" t="s">
        <v>65</v>
      </c>
      <c r="C23" t="s">
        <v>15</v>
      </c>
      <c r="D23" t="s">
        <v>893</v>
      </c>
      <c r="E23" s="5" t="s">
        <v>871</v>
      </c>
      <c r="F23" t="s">
        <v>921</v>
      </c>
      <c r="H23" t="s">
        <v>872</v>
      </c>
      <c r="I23" t="s">
        <v>874</v>
      </c>
      <c r="L23" s="6">
        <v>44795</v>
      </c>
      <c r="M23" t="s">
        <v>66</v>
      </c>
      <c r="N23" t="s">
        <v>17</v>
      </c>
      <c r="O23" t="s">
        <v>7</v>
      </c>
    </row>
    <row r="24" spans="1:15" x14ac:dyDescent="0.3">
      <c r="A24" t="str">
        <f>HYPERLINK("https://hsdes.intel.com/resource/14013156881","14013156881")</f>
        <v>14013156881</v>
      </c>
      <c r="B24" t="s">
        <v>67</v>
      </c>
      <c r="C24" t="s">
        <v>19</v>
      </c>
      <c r="D24" t="s">
        <v>870</v>
      </c>
      <c r="E24" s="5" t="s">
        <v>871</v>
      </c>
      <c r="F24" t="s">
        <v>921</v>
      </c>
      <c r="H24" t="s">
        <v>872</v>
      </c>
      <c r="I24" t="s">
        <v>873</v>
      </c>
      <c r="L24" s="6">
        <v>44795</v>
      </c>
      <c r="M24" t="s">
        <v>68</v>
      </c>
      <c r="N24" t="s">
        <v>21</v>
      </c>
      <c r="O24" t="s">
        <v>11</v>
      </c>
    </row>
    <row r="25" spans="1:15" x14ac:dyDescent="0.3">
      <c r="A25" t="str">
        <f>HYPERLINK("https://hsdes.intel.com/resource/14013156882","14013156882")</f>
        <v>14013156882</v>
      </c>
      <c r="B25" t="s">
        <v>69</v>
      </c>
      <c r="C25" t="s">
        <v>19</v>
      </c>
      <c r="D25" t="s">
        <v>870</v>
      </c>
      <c r="E25" s="5" t="s">
        <v>871</v>
      </c>
      <c r="F25" t="s">
        <v>921</v>
      </c>
      <c r="H25" t="s">
        <v>872</v>
      </c>
      <c r="I25" t="s">
        <v>874</v>
      </c>
      <c r="L25" s="6">
        <v>44796</v>
      </c>
      <c r="M25" t="s">
        <v>70</v>
      </c>
      <c r="N25" t="s">
        <v>21</v>
      </c>
      <c r="O25" t="s">
        <v>11</v>
      </c>
    </row>
    <row r="26" spans="1:15" x14ac:dyDescent="0.3">
      <c r="A26" t="str">
        <f>HYPERLINK("https://hsdes.intel.com/resource/14013156950","14013156950")</f>
        <v>14013156950</v>
      </c>
      <c r="B26" t="s">
        <v>71</v>
      </c>
      <c r="C26" t="s">
        <v>19</v>
      </c>
      <c r="D26" t="s">
        <v>870</v>
      </c>
      <c r="E26" s="5" t="s">
        <v>871</v>
      </c>
      <c r="F26" t="s">
        <v>921</v>
      </c>
      <c r="H26" t="s">
        <v>872</v>
      </c>
      <c r="I26" t="s">
        <v>877</v>
      </c>
      <c r="L26" s="6">
        <v>44795</v>
      </c>
      <c r="M26" t="s">
        <v>72</v>
      </c>
      <c r="N26" t="s">
        <v>21</v>
      </c>
      <c r="O26" t="s">
        <v>11</v>
      </c>
    </row>
    <row r="27" spans="1:15" x14ac:dyDescent="0.3">
      <c r="A27" t="str">
        <f>HYPERLINK("https://hsdes.intel.com/resource/14013157183","14013157183")</f>
        <v>14013157183</v>
      </c>
      <c r="B27" t="s">
        <v>73</v>
      </c>
      <c r="C27" t="s">
        <v>19</v>
      </c>
      <c r="D27" t="s">
        <v>870</v>
      </c>
      <c r="E27" s="5" t="s">
        <v>871</v>
      </c>
      <c r="F27" t="s">
        <v>921</v>
      </c>
      <c r="H27" t="s">
        <v>872</v>
      </c>
      <c r="I27" t="s">
        <v>873</v>
      </c>
      <c r="L27" s="6">
        <v>44795</v>
      </c>
      <c r="M27" t="s">
        <v>74</v>
      </c>
      <c r="N27" t="s">
        <v>21</v>
      </c>
      <c r="O27" t="s">
        <v>7</v>
      </c>
    </row>
    <row r="28" spans="1:15" x14ac:dyDescent="0.3">
      <c r="A28" t="str">
        <f>HYPERLINK("https://hsdes.intel.com/resource/14013157206","14013157206")</f>
        <v>14013157206</v>
      </c>
      <c r="B28" t="s">
        <v>75</v>
      </c>
      <c r="C28" t="s">
        <v>45</v>
      </c>
      <c r="D28" t="s">
        <v>870</v>
      </c>
      <c r="E28" s="5" t="s">
        <v>871</v>
      </c>
      <c r="F28" t="s">
        <v>921</v>
      </c>
      <c r="H28" t="s">
        <v>872</v>
      </c>
      <c r="I28" t="s">
        <v>876</v>
      </c>
      <c r="K28" t="s">
        <v>879</v>
      </c>
      <c r="L28" s="6">
        <v>44792</v>
      </c>
      <c r="M28" t="s">
        <v>76</v>
      </c>
      <c r="N28" t="s">
        <v>47</v>
      </c>
      <c r="O28" t="s">
        <v>7</v>
      </c>
    </row>
    <row r="29" spans="1:15" x14ac:dyDescent="0.3">
      <c r="A29" t="str">
        <f>HYPERLINK("https://hsdes.intel.com/resource/14013157212","14013157212")</f>
        <v>14013157212</v>
      </c>
      <c r="B29" t="s">
        <v>77</v>
      </c>
      <c r="C29" t="s">
        <v>45</v>
      </c>
      <c r="D29" t="s">
        <v>870</v>
      </c>
      <c r="E29" s="5" t="s">
        <v>871</v>
      </c>
      <c r="F29" t="s">
        <v>921</v>
      </c>
      <c r="H29" t="s">
        <v>872</v>
      </c>
      <c r="I29" t="s">
        <v>877</v>
      </c>
      <c r="L29" s="6">
        <v>44795</v>
      </c>
      <c r="M29" t="s">
        <v>78</v>
      </c>
      <c r="N29" t="s">
        <v>47</v>
      </c>
      <c r="O29" t="s">
        <v>11</v>
      </c>
    </row>
    <row r="30" spans="1:15" x14ac:dyDescent="0.3">
      <c r="A30" t="str">
        <f>HYPERLINK("https://hsdes.intel.com/resource/14013157230","14013157230")</f>
        <v>14013157230</v>
      </c>
      <c r="B30" t="s">
        <v>79</v>
      </c>
      <c r="C30" t="s">
        <v>19</v>
      </c>
      <c r="D30" t="s">
        <v>870</v>
      </c>
      <c r="E30" s="5" t="s">
        <v>871</v>
      </c>
      <c r="F30" t="s">
        <v>921</v>
      </c>
      <c r="H30" t="s">
        <v>872</v>
      </c>
      <c r="I30" t="s">
        <v>874</v>
      </c>
      <c r="L30" s="6">
        <v>44796</v>
      </c>
      <c r="M30" t="s">
        <v>80</v>
      </c>
      <c r="N30" t="s">
        <v>21</v>
      </c>
      <c r="O30" t="s">
        <v>11</v>
      </c>
    </row>
    <row r="31" spans="1:15" x14ac:dyDescent="0.3">
      <c r="A31" t="str">
        <f>HYPERLINK("https://hsdes.intel.com/resource/14013157532","14013157532")</f>
        <v>14013157532</v>
      </c>
      <c r="B31" t="s">
        <v>81</v>
      </c>
      <c r="C31" t="s">
        <v>19</v>
      </c>
      <c r="D31" t="s">
        <v>870</v>
      </c>
      <c r="E31" s="5" t="s">
        <v>871</v>
      </c>
      <c r="F31" t="s">
        <v>921</v>
      </c>
      <c r="H31" t="s">
        <v>872</v>
      </c>
      <c r="I31" t="s">
        <v>873</v>
      </c>
      <c r="L31" s="6">
        <v>44791</v>
      </c>
      <c r="M31" t="s">
        <v>82</v>
      </c>
      <c r="N31" t="s">
        <v>21</v>
      </c>
      <c r="O31" t="s">
        <v>11</v>
      </c>
    </row>
    <row r="32" spans="1:15" x14ac:dyDescent="0.3">
      <c r="A32" t="str">
        <f>HYPERLINK("https://hsdes.intel.com/resource/14013157534","14013157534")</f>
        <v>14013157534</v>
      </c>
      <c r="B32" t="s">
        <v>83</v>
      </c>
      <c r="C32" t="s">
        <v>19</v>
      </c>
      <c r="D32" t="s">
        <v>870</v>
      </c>
      <c r="E32" s="5" t="s">
        <v>871</v>
      </c>
      <c r="F32" t="s">
        <v>921</v>
      </c>
      <c r="H32" t="s">
        <v>872</v>
      </c>
      <c r="I32" t="s">
        <v>873</v>
      </c>
      <c r="L32" s="6">
        <v>44796</v>
      </c>
      <c r="M32" t="s">
        <v>84</v>
      </c>
      <c r="N32" t="s">
        <v>21</v>
      </c>
      <c r="O32" t="s">
        <v>11</v>
      </c>
    </row>
    <row r="33" spans="1:15" x14ac:dyDescent="0.3">
      <c r="A33" t="str">
        <f>HYPERLINK("https://hsdes.intel.com/resource/14013157576","14013157576")</f>
        <v>14013157576</v>
      </c>
      <c r="B33" t="s">
        <v>85</v>
      </c>
      <c r="C33" t="s">
        <v>45</v>
      </c>
      <c r="D33" t="s">
        <v>870</v>
      </c>
      <c r="E33" s="5" t="s">
        <v>871</v>
      </c>
      <c r="F33" t="s">
        <v>921</v>
      </c>
      <c r="H33" t="s">
        <v>872</v>
      </c>
      <c r="I33" t="s">
        <v>874</v>
      </c>
      <c r="L33" s="6">
        <v>44796</v>
      </c>
      <c r="M33" t="s">
        <v>86</v>
      </c>
      <c r="N33" t="s">
        <v>17</v>
      </c>
      <c r="O33" t="s">
        <v>11</v>
      </c>
    </row>
    <row r="34" spans="1:15" x14ac:dyDescent="0.3">
      <c r="A34" t="str">
        <f>HYPERLINK("https://hsdes.intel.com/resource/14013157757","14013157757")</f>
        <v>14013157757</v>
      </c>
      <c r="B34" t="s">
        <v>87</v>
      </c>
      <c r="C34" t="s">
        <v>88</v>
      </c>
      <c r="D34" t="s">
        <v>870</v>
      </c>
      <c r="E34" s="5" t="s">
        <v>871</v>
      </c>
      <c r="F34" t="s">
        <v>921</v>
      </c>
      <c r="H34" t="s">
        <v>872</v>
      </c>
      <c r="I34" t="s">
        <v>876</v>
      </c>
      <c r="L34" s="6">
        <v>44792</v>
      </c>
      <c r="M34" t="s">
        <v>89</v>
      </c>
      <c r="N34" t="s">
        <v>34</v>
      </c>
      <c r="O34" t="s">
        <v>7</v>
      </c>
    </row>
    <row r="35" spans="1:15" x14ac:dyDescent="0.3">
      <c r="A35" t="str">
        <f>HYPERLINK("https://hsdes.intel.com/resource/14013157813","14013157813")</f>
        <v>14013157813</v>
      </c>
      <c r="B35" t="s">
        <v>90</v>
      </c>
      <c r="C35" t="s">
        <v>19</v>
      </c>
      <c r="D35" t="s">
        <v>870</v>
      </c>
      <c r="E35" s="5" t="s">
        <v>871</v>
      </c>
      <c r="F35" t="s">
        <v>921</v>
      </c>
      <c r="H35" t="s">
        <v>872</v>
      </c>
      <c r="I35" t="s">
        <v>873</v>
      </c>
      <c r="L35" s="6">
        <v>44795</v>
      </c>
      <c r="M35" t="s">
        <v>91</v>
      </c>
      <c r="N35" t="s">
        <v>21</v>
      </c>
      <c r="O35" t="s">
        <v>11</v>
      </c>
    </row>
    <row r="36" spans="1:15" x14ac:dyDescent="0.3">
      <c r="A36" t="str">
        <f>HYPERLINK("https://hsdes.intel.com/resource/14013158056","14013158056")</f>
        <v>14013158056</v>
      </c>
      <c r="B36" t="s">
        <v>92</v>
      </c>
      <c r="C36" t="s">
        <v>59</v>
      </c>
      <c r="D36" t="s">
        <v>870</v>
      </c>
      <c r="E36" s="5" t="s">
        <v>871</v>
      </c>
      <c r="F36" t="s">
        <v>921</v>
      </c>
      <c r="H36" t="s">
        <v>872</v>
      </c>
      <c r="I36" t="s">
        <v>874</v>
      </c>
      <c r="L36" s="6">
        <v>44792</v>
      </c>
      <c r="M36" t="s">
        <v>93</v>
      </c>
      <c r="N36" t="s">
        <v>6</v>
      </c>
      <c r="O36" t="s">
        <v>11</v>
      </c>
    </row>
    <row r="37" spans="1:15" x14ac:dyDescent="0.3">
      <c r="A37" t="str">
        <f>HYPERLINK("https://hsdes.intel.com/resource/14013158087","14013158087")</f>
        <v>14013158087</v>
      </c>
      <c r="B37" t="s">
        <v>94</v>
      </c>
      <c r="C37" t="s">
        <v>59</v>
      </c>
      <c r="D37" t="s">
        <v>870</v>
      </c>
      <c r="E37" s="5" t="s">
        <v>871</v>
      </c>
      <c r="F37" t="s">
        <v>921</v>
      </c>
      <c r="H37" t="s">
        <v>872</v>
      </c>
      <c r="I37" t="s">
        <v>877</v>
      </c>
      <c r="L37" s="6">
        <v>44795</v>
      </c>
      <c r="M37" t="s">
        <v>95</v>
      </c>
      <c r="N37" t="s">
        <v>6</v>
      </c>
      <c r="O37" t="s">
        <v>7</v>
      </c>
    </row>
    <row r="38" spans="1:15" x14ac:dyDescent="0.3">
      <c r="A38" t="str">
        <f>HYPERLINK("https://hsdes.intel.com/resource/14013158143","14013158143")</f>
        <v>14013158143</v>
      </c>
      <c r="B38" t="s">
        <v>96</v>
      </c>
      <c r="C38" t="s">
        <v>36</v>
      </c>
      <c r="D38" t="s">
        <v>870</v>
      </c>
      <c r="E38" s="5" t="s">
        <v>871</v>
      </c>
      <c r="F38" t="s">
        <v>921</v>
      </c>
      <c r="H38" t="s">
        <v>872</v>
      </c>
      <c r="I38" t="s">
        <v>874</v>
      </c>
      <c r="L38" s="6">
        <v>44792</v>
      </c>
      <c r="M38" t="s">
        <v>97</v>
      </c>
      <c r="N38" t="s">
        <v>38</v>
      </c>
      <c r="O38" t="s">
        <v>11</v>
      </c>
    </row>
    <row r="39" spans="1:15" x14ac:dyDescent="0.3">
      <c r="A39" t="str">
        <f>HYPERLINK("https://hsdes.intel.com/resource/14013158146","14013158146")</f>
        <v>14013158146</v>
      </c>
      <c r="B39" t="s">
        <v>98</v>
      </c>
      <c r="C39" t="s">
        <v>19</v>
      </c>
      <c r="D39" t="s">
        <v>870</v>
      </c>
      <c r="E39" s="5" t="s">
        <v>871</v>
      </c>
      <c r="F39" t="s">
        <v>921</v>
      </c>
      <c r="H39" t="s">
        <v>872</v>
      </c>
      <c r="I39" t="s">
        <v>873</v>
      </c>
      <c r="L39" s="6">
        <v>44791</v>
      </c>
      <c r="M39" t="s">
        <v>99</v>
      </c>
      <c r="N39" t="s">
        <v>21</v>
      </c>
      <c r="O39" t="s">
        <v>11</v>
      </c>
    </row>
    <row r="40" spans="1:15" x14ac:dyDescent="0.3">
      <c r="A40" t="str">
        <f>HYPERLINK("https://hsdes.intel.com/resource/14013158189","14013158189")</f>
        <v>14013158189</v>
      </c>
      <c r="B40" t="s">
        <v>100</v>
      </c>
      <c r="C40" t="s">
        <v>36</v>
      </c>
      <c r="D40" t="s">
        <v>893</v>
      </c>
      <c r="E40" s="5" t="s">
        <v>871</v>
      </c>
      <c r="F40" t="s">
        <v>921</v>
      </c>
      <c r="H40" t="s">
        <v>872</v>
      </c>
      <c r="I40" t="s">
        <v>876</v>
      </c>
      <c r="L40" s="6">
        <v>44792</v>
      </c>
      <c r="M40" t="s">
        <v>101</v>
      </c>
      <c r="N40" t="s">
        <v>38</v>
      </c>
      <c r="O40" t="s">
        <v>11</v>
      </c>
    </row>
    <row r="41" spans="1:15" x14ac:dyDescent="0.3">
      <c r="A41" t="str">
        <f>HYPERLINK("https://hsdes.intel.com/resource/14013158271","14013158271")</f>
        <v>14013158271</v>
      </c>
      <c r="B41" t="s">
        <v>102</v>
      </c>
      <c r="C41" t="s">
        <v>19</v>
      </c>
      <c r="D41" t="s">
        <v>870</v>
      </c>
      <c r="E41" s="5" t="s">
        <v>871</v>
      </c>
      <c r="F41" t="s">
        <v>921</v>
      </c>
      <c r="H41" t="s">
        <v>872</v>
      </c>
      <c r="I41" t="s">
        <v>876</v>
      </c>
      <c r="L41" s="6">
        <v>44792</v>
      </c>
      <c r="M41" t="s">
        <v>103</v>
      </c>
      <c r="N41" t="s">
        <v>21</v>
      </c>
      <c r="O41" t="s">
        <v>11</v>
      </c>
    </row>
    <row r="42" spans="1:15" x14ac:dyDescent="0.3">
      <c r="A42" t="str">
        <f>HYPERLINK("https://hsdes.intel.com/resource/14013158282","14013158282")</f>
        <v>14013158282</v>
      </c>
      <c r="B42" t="s">
        <v>104</v>
      </c>
      <c r="C42" t="s">
        <v>26</v>
      </c>
      <c r="D42" t="s">
        <v>870</v>
      </c>
      <c r="E42" s="5" t="s">
        <v>871</v>
      </c>
      <c r="F42" t="s">
        <v>921</v>
      </c>
      <c r="H42" t="s">
        <v>872</v>
      </c>
      <c r="I42" t="s">
        <v>876</v>
      </c>
      <c r="L42" s="6">
        <v>44792</v>
      </c>
      <c r="M42" t="s">
        <v>105</v>
      </c>
      <c r="N42" t="s">
        <v>28</v>
      </c>
      <c r="O42" t="s">
        <v>11</v>
      </c>
    </row>
    <row r="43" spans="1:15" x14ac:dyDescent="0.3">
      <c r="A43" t="str">
        <f>HYPERLINK("https://hsdes.intel.com/resource/14013158321","14013158321")</f>
        <v>14013158321</v>
      </c>
      <c r="B43" t="s">
        <v>106</v>
      </c>
      <c r="C43" t="s">
        <v>19</v>
      </c>
      <c r="D43" t="s">
        <v>870</v>
      </c>
      <c r="E43" s="5" t="s">
        <v>871</v>
      </c>
      <c r="F43" t="s">
        <v>921</v>
      </c>
      <c r="H43" t="s">
        <v>872</v>
      </c>
      <c r="I43" t="s">
        <v>873</v>
      </c>
      <c r="L43" s="6">
        <v>44795</v>
      </c>
      <c r="M43" t="s">
        <v>107</v>
      </c>
      <c r="N43" t="s">
        <v>21</v>
      </c>
      <c r="O43" t="s">
        <v>11</v>
      </c>
    </row>
    <row r="44" spans="1:15" x14ac:dyDescent="0.3">
      <c r="A44" t="str">
        <f>HYPERLINK("https://hsdes.intel.com/resource/14013158359","14013158359")</f>
        <v>14013158359</v>
      </c>
      <c r="B44" t="s">
        <v>108</v>
      </c>
      <c r="C44" t="s">
        <v>32</v>
      </c>
      <c r="D44" t="s">
        <v>870</v>
      </c>
      <c r="E44" s="5" t="s">
        <v>871</v>
      </c>
      <c r="F44" t="s">
        <v>921</v>
      </c>
      <c r="H44" t="s">
        <v>872</v>
      </c>
      <c r="I44" t="s">
        <v>874</v>
      </c>
      <c r="L44" s="6">
        <v>44795</v>
      </c>
      <c r="M44" t="s">
        <v>109</v>
      </c>
      <c r="N44" t="s">
        <v>34</v>
      </c>
      <c r="O44" t="s">
        <v>11</v>
      </c>
    </row>
    <row r="45" spans="1:15" x14ac:dyDescent="0.3">
      <c r="A45" t="str">
        <f>HYPERLINK("https://hsdes.intel.com/resource/14013158389","14013158389")</f>
        <v>14013158389</v>
      </c>
      <c r="B45" t="s">
        <v>110</v>
      </c>
      <c r="C45" t="s">
        <v>19</v>
      </c>
      <c r="D45" t="s">
        <v>870</v>
      </c>
      <c r="E45" s="5" t="s">
        <v>871</v>
      </c>
      <c r="F45" t="s">
        <v>921</v>
      </c>
      <c r="H45" t="s">
        <v>872</v>
      </c>
      <c r="I45" t="s">
        <v>874</v>
      </c>
      <c r="L45" s="6">
        <v>44792</v>
      </c>
      <c r="M45" t="s">
        <v>111</v>
      </c>
      <c r="N45" t="s">
        <v>21</v>
      </c>
      <c r="O45" t="s">
        <v>11</v>
      </c>
    </row>
    <row r="46" spans="1:15" x14ac:dyDescent="0.3">
      <c r="A46" t="str">
        <f>HYPERLINK("https://hsdes.intel.com/resource/14013158399","14013158399")</f>
        <v>14013158399</v>
      </c>
      <c r="B46" t="s">
        <v>112</v>
      </c>
      <c r="C46" t="s">
        <v>4</v>
      </c>
      <c r="D46" t="s">
        <v>870</v>
      </c>
      <c r="E46" s="5" t="s">
        <v>871</v>
      </c>
      <c r="F46" t="s">
        <v>921</v>
      </c>
      <c r="H46" t="s">
        <v>872</v>
      </c>
      <c r="I46" t="s">
        <v>873</v>
      </c>
      <c r="L46" s="6">
        <v>44791</v>
      </c>
      <c r="M46" t="s">
        <v>113</v>
      </c>
      <c r="N46" t="s">
        <v>6</v>
      </c>
      <c r="O46" t="s">
        <v>7</v>
      </c>
    </row>
    <row r="47" spans="1:15" x14ac:dyDescent="0.3">
      <c r="A47" t="str">
        <f>HYPERLINK("https://hsdes.intel.com/resource/14013158404","14013158404")</f>
        <v>14013158404</v>
      </c>
      <c r="B47" t="s">
        <v>114</v>
      </c>
      <c r="C47" t="s">
        <v>36</v>
      </c>
      <c r="D47" t="s">
        <v>870</v>
      </c>
      <c r="E47" s="5" t="s">
        <v>871</v>
      </c>
      <c r="F47" t="s">
        <v>921</v>
      </c>
      <c r="H47" t="s">
        <v>872</v>
      </c>
      <c r="I47" t="s">
        <v>874</v>
      </c>
      <c r="L47" s="6">
        <v>44795</v>
      </c>
      <c r="M47" t="s">
        <v>115</v>
      </c>
      <c r="N47" t="s">
        <v>38</v>
      </c>
      <c r="O47" t="s">
        <v>11</v>
      </c>
    </row>
    <row r="48" spans="1:15" x14ac:dyDescent="0.3">
      <c r="A48" t="str">
        <f>HYPERLINK("https://hsdes.intel.com/resource/14013158428","14013158428")</f>
        <v>14013158428</v>
      </c>
      <c r="B48" t="s">
        <v>116</v>
      </c>
      <c r="C48" t="s">
        <v>88</v>
      </c>
      <c r="D48" t="s">
        <v>870</v>
      </c>
      <c r="E48" s="5" t="s">
        <v>871</v>
      </c>
      <c r="F48" t="s">
        <v>921</v>
      </c>
      <c r="H48" t="s">
        <v>872</v>
      </c>
      <c r="I48" t="s">
        <v>873</v>
      </c>
      <c r="L48" s="6">
        <v>44791</v>
      </c>
      <c r="M48" t="s">
        <v>117</v>
      </c>
      <c r="N48" t="s">
        <v>34</v>
      </c>
      <c r="O48" t="s">
        <v>11</v>
      </c>
    </row>
    <row r="49" spans="1:15" x14ac:dyDescent="0.3">
      <c r="A49" t="str">
        <f>HYPERLINK("https://hsdes.intel.com/resource/14013158482","14013158482")</f>
        <v>14013158482</v>
      </c>
      <c r="B49" t="s">
        <v>118</v>
      </c>
      <c r="C49" t="s">
        <v>19</v>
      </c>
      <c r="D49" t="s">
        <v>870</v>
      </c>
      <c r="E49" s="5" t="s">
        <v>871</v>
      </c>
      <c r="F49" t="s">
        <v>921</v>
      </c>
      <c r="H49" t="s">
        <v>872</v>
      </c>
      <c r="I49" t="s">
        <v>873</v>
      </c>
      <c r="L49" s="6">
        <v>44792</v>
      </c>
      <c r="M49" t="s">
        <v>119</v>
      </c>
      <c r="N49" t="s">
        <v>21</v>
      </c>
      <c r="O49" t="s">
        <v>11</v>
      </c>
    </row>
    <row r="50" spans="1:15" x14ac:dyDescent="0.3">
      <c r="A50" s="7" t="str">
        <f>HYPERLINK("https://hsdes.intel.com/resource/14013158547","14013158547")</f>
        <v>14013158547</v>
      </c>
      <c r="B50" t="s">
        <v>120</v>
      </c>
      <c r="C50" t="s">
        <v>19</v>
      </c>
      <c r="D50" t="s">
        <v>870</v>
      </c>
      <c r="E50" s="5" t="s">
        <v>871</v>
      </c>
      <c r="F50" t="s">
        <v>921</v>
      </c>
      <c r="H50" t="s">
        <v>872</v>
      </c>
      <c r="I50" t="s">
        <v>873</v>
      </c>
      <c r="L50" s="6">
        <v>44792</v>
      </c>
      <c r="M50" t="s">
        <v>121</v>
      </c>
      <c r="N50" t="s">
        <v>21</v>
      </c>
      <c r="O50" t="s">
        <v>7</v>
      </c>
    </row>
    <row r="51" spans="1:15" x14ac:dyDescent="0.3">
      <c r="A51" t="str">
        <f>HYPERLINK("https://hsdes.intel.com/resource/14013158550","14013158550")</f>
        <v>14013158550</v>
      </c>
      <c r="B51" t="s">
        <v>122</v>
      </c>
      <c r="C51" t="s">
        <v>19</v>
      </c>
      <c r="D51" t="s">
        <v>870</v>
      </c>
      <c r="E51" s="5" t="s">
        <v>871</v>
      </c>
      <c r="F51" t="s">
        <v>921</v>
      </c>
      <c r="H51" t="s">
        <v>872</v>
      </c>
      <c r="I51" t="s">
        <v>873</v>
      </c>
      <c r="L51" s="6">
        <v>44792</v>
      </c>
      <c r="M51" t="s">
        <v>123</v>
      </c>
      <c r="N51" t="s">
        <v>21</v>
      </c>
      <c r="O51" t="s">
        <v>7</v>
      </c>
    </row>
    <row r="52" spans="1:15" x14ac:dyDescent="0.3">
      <c r="A52" t="str">
        <f>HYPERLINK("https://hsdes.intel.com/resource/14013158673","14013158673")</f>
        <v>14013158673</v>
      </c>
      <c r="B52" t="s">
        <v>124</v>
      </c>
      <c r="C52" t="s">
        <v>4</v>
      </c>
      <c r="D52" t="s">
        <v>870</v>
      </c>
      <c r="E52" s="5" t="s">
        <v>871</v>
      </c>
      <c r="F52" t="s">
        <v>921</v>
      </c>
      <c r="H52" t="s">
        <v>872</v>
      </c>
      <c r="I52" t="s">
        <v>874</v>
      </c>
      <c r="L52" s="6">
        <v>44796</v>
      </c>
      <c r="M52" t="s">
        <v>125</v>
      </c>
      <c r="N52" t="s">
        <v>6</v>
      </c>
      <c r="O52" t="s">
        <v>7</v>
      </c>
    </row>
    <row r="53" spans="1:15" x14ac:dyDescent="0.3">
      <c r="A53" t="str">
        <f>HYPERLINK("https://hsdes.intel.com/resource/14013158717","14013158717")</f>
        <v>14013158717</v>
      </c>
      <c r="B53" t="s">
        <v>126</v>
      </c>
      <c r="C53" t="s">
        <v>32</v>
      </c>
      <c r="D53" t="s">
        <v>870</v>
      </c>
      <c r="E53" s="5" t="s">
        <v>871</v>
      </c>
      <c r="F53" t="s">
        <v>921</v>
      </c>
      <c r="H53" t="s">
        <v>872</v>
      </c>
      <c r="I53" t="s">
        <v>876</v>
      </c>
      <c r="L53" s="6">
        <v>44796</v>
      </c>
      <c r="M53" t="s">
        <v>127</v>
      </c>
      <c r="N53" t="s">
        <v>34</v>
      </c>
      <c r="O53" t="s">
        <v>7</v>
      </c>
    </row>
    <row r="54" spans="1:15" x14ac:dyDescent="0.3">
      <c r="A54" t="str">
        <f>HYPERLINK("https://hsdes.intel.com/resource/14013158803","14013158803")</f>
        <v>14013158803</v>
      </c>
      <c r="B54" t="s">
        <v>128</v>
      </c>
      <c r="C54" t="s">
        <v>4</v>
      </c>
      <c r="D54" t="s">
        <v>870</v>
      </c>
      <c r="E54" s="5" t="s">
        <v>871</v>
      </c>
      <c r="F54" t="s">
        <v>921</v>
      </c>
      <c r="H54" t="s">
        <v>872</v>
      </c>
      <c r="I54" t="s">
        <v>877</v>
      </c>
      <c r="L54" s="6">
        <v>44795</v>
      </c>
      <c r="M54" t="s">
        <v>129</v>
      </c>
      <c r="N54" t="s">
        <v>6</v>
      </c>
      <c r="O54" t="s">
        <v>7</v>
      </c>
    </row>
    <row r="55" spans="1:15" x14ac:dyDescent="0.3">
      <c r="A55" t="str">
        <f>HYPERLINK("https://hsdes.intel.com/resource/14013158813","14013158813")</f>
        <v>14013158813</v>
      </c>
      <c r="B55" t="s">
        <v>130</v>
      </c>
      <c r="C55" t="s">
        <v>4</v>
      </c>
      <c r="D55" t="s">
        <v>870</v>
      </c>
      <c r="E55" s="5" t="s">
        <v>871</v>
      </c>
      <c r="F55" t="s">
        <v>921</v>
      </c>
      <c r="H55" t="s">
        <v>872</v>
      </c>
      <c r="I55" t="s">
        <v>876</v>
      </c>
      <c r="L55" s="6">
        <v>44796</v>
      </c>
      <c r="M55" t="s">
        <v>131</v>
      </c>
      <c r="N55" t="s">
        <v>6</v>
      </c>
      <c r="O55" t="s">
        <v>7</v>
      </c>
    </row>
    <row r="56" spans="1:15" x14ac:dyDescent="0.3">
      <c r="A56" t="str">
        <f>HYPERLINK("https://hsdes.intel.com/resource/14013159021","14013159021")</f>
        <v>14013159021</v>
      </c>
      <c r="B56" t="s">
        <v>132</v>
      </c>
      <c r="C56" t="s">
        <v>4</v>
      </c>
      <c r="D56" t="s">
        <v>870</v>
      </c>
      <c r="E56" s="5" t="s">
        <v>871</v>
      </c>
      <c r="F56" t="s">
        <v>921</v>
      </c>
      <c r="H56" t="s">
        <v>872</v>
      </c>
      <c r="I56" t="s">
        <v>874</v>
      </c>
      <c r="L56" s="6">
        <v>44792</v>
      </c>
      <c r="M56" t="s">
        <v>133</v>
      </c>
      <c r="N56" t="s">
        <v>6</v>
      </c>
      <c r="O56" t="s">
        <v>7</v>
      </c>
    </row>
    <row r="57" spans="1:15" x14ac:dyDescent="0.3">
      <c r="A57" t="str">
        <f>HYPERLINK("https://hsdes.intel.com/resource/14013159029","14013159029")</f>
        <v>14013159029</v>
      </c>
      <c r="B57" t="s">
        <v>134</v>
      </c>
      <c r="C57" t="s">
        <v>19</v>
      </c>
      <c r="D57" t="s">
        <v>893</v>
      </c>
      <c r="E57" s="5" t="s">
        <v>871</v>
      </c>
      <c r="F57" t="s">
        <v>921</v>
      </c>
      <c r="H57" t="s">
        <v>872</v>
      </c>
      <c r="I57" t="s">
        <v>873</v>
      </c>
      <c r="K57" t="s">
        <v>879</v>
      </c>
      <c r="L57" s="6">
        <v>44791</v>
      </c>
      <c r="M57" t="s">
        <v>135</v>
      </c>
      <c r="N57" t="s">
        <v>21</v>
      </c>
      <c r="O57" t="s">
        <v>11</v>
      </c>
    </row>
    <row r="58" spans="1:15" x14ac:dyDescent="0.3">
      <c r="A58" t="str">
        <f>HYPERLINK("https://hsdes.intel.com/resource/14013159040","14013159040")</f>
        <v>14013159040</v>
      </c>
      <c r="B58" t="s">
        <v>136</v>
      </c>
      <c r="C58" t="s">
        <v>88</v>
      </c>
      <c r="D58" t="s">
        <v>870</v>
      </c>
      <c r="E58" s="5" t="s">
        <v>871</v>
      </c>
      <c r="F58" t="s">
        <v>921</v>
      </c>
      <c r="H58" t="s">
        <v>872</v>
      </c>
      <c r="I58" t="s">
        <v>876</v>
      </c>
      <c r="L58" s="6">
        <v>44792</v>
      </c>
      <c r="M58" t="s">
        <v>137</v>
      </c>
      <c r="N58" t="s">
        <v>34</v>
      </c>
      <c r="O58" t="s">
        <v>11</v>
      </c>
    </row>
    <row r="59" spans="1:15" x14ac:dyDescent="0.3">
      <c r="A59" t="str">
        <f>HYPERLINK("https://hsdes.intel.com/resource/14013159042","14013159042")</f>
        <v>14013159042</v>
      </c>
      <c r="B59" t="s">
        <v>138</v>
      </c>
      <c r="C59" t="s">
        <v>88</v>
      </c>
      <c r="D59" t="s">
        <v>870</v>
      </c>
      <c r="E59" s="5" t="s">
        <v>871</v>
      </c>
      <c r="F59" t="s">
        <v>921</v>
      </c>
      <c r="H59" t="s">
        <v>872</v>
      </c>
      <c r="I59" t="s">
        <v>876</v>
      </c>
      <c r="L59" s="6">
        <v>44792</v>
      </c>
      <c r="M59" t="s">
        <v>139</v>
      </c>
      <c r="N59" t="s">
        <v>34</v>
      </c>
      <c r="O59" t="s">
        <v>11</v>
      </c>
    </row>
    <row r="60" spans="1:15" x14ac:dyDescent="0.3">
      <c r="A60" t="str">
        <f>HYPERLINK("https://hsdes.intel.com/resource/14013159046","14013159046")</f>
        <v>14013159046</v>
      </c>
      <c r="B60" t="s">
        <v>140</v>
      </c>
      <c r="C60" t="s">
        <v>88</v>
      </c>
      <c r="D60" t="s">
        <v>870</v>
      </c>
      <c r="E60" s="5" t="s">
        <v>871</v>
      </c>
      <c r="F60" t="s">
        <v>921</v>
      </c>
      <c r="H60" t="s">
        <v>872</v>
      </c>
      <c r="I60" t="s">
        <v>876</v>
      </c>
      <c r="L60" s="6">
        <v>44792</v>
      </c>
      <c r="M60" t="s">
        <v>141</v>
      </c>
      <c r="N60" t="s">
        <v>34</v>
      </c>
      <c r="O60" t="s">
        <v>11</v>
      </c>
    </row>
    <row r="61" spans="1:15" x14ac:dyDescent="0.3">
      <c r="A61" t="str">
        <f>HYPERLINK("https://hsdes.intel.com/resource/14013159052","14013159052")</f>
        <v>14013159052</v>
      </c>
      <c r="B61" t="s">
        <v>142</v>
      </c>
      <c r="C61" t="s">
        <v>19</v>
      </c>
      <c r="D61" t="s">
        <v>870</v>
      </c>
      <c r="E61" s="5" t="s">
        <v>871</v>
      </c>
      <c r="F61" t="s">
        <v>921</v>
      </c>
      <c r="H61" t="s">
        <v>872</v>
      </c>
      <c r="I61" t="s">
        <v>874</v>
      </c>
      <c r="L61" s="6">
        <v>44792</v>
      </c>
      <c r="M61" t="s">
        <v>143</v>
      </c>
      <c r="N61" t="s">
        <v>21</v>
      </c>
      <c r="O61" t="s">
        <v>11</v>
      </c>
    </row>
    <row r="62" spans="1:15" x14ac:dyDescent="0.3">
      <c r="A62" t="str">
        <f>HYPERLINK("https://hsdes.intel.com/resource/14013159061","14013159061")</f>
        <v>14013159061</v>
      </c>
      <c r="B62" t="s">
        <v>144</v>
      </c>
      <c r="C62" t="s">
        <v>19</v>
      </c>
      <c r="D62" t="s">
        <v>870</v>
      </c>
      <c r="E62" s="5" t="s">
        <v>871</v>
      </c>
      <c r="F62" t="s">
        <v>921</v>
      </c>
      <c r="H62" t="s">
        <v>872</v>
      </c>
      <c r="I62" t="s">
        <v>876</v>
      </c>
      <c r="L62" s="6">
        <v>44792</v>
      </c>
      <c r="M62" t="s">
        <v>145</v>
      </c>
      <c r="N62" t="s">
        <v>21</v>
      </c>
      <c r="O62" t="s">
        <v>11</v>
      </c>
    </row>
    <row r="63" spans="1:15" x14ac:dyDescent="0.3">
      <c r="A63" t="str">
        <f>HYPERLINK("https://hsdes.intel.com/resource/14013159073","14013159073")</f>
        <v>14013159073</v>
      </c>
      <c r="B63" t="s">
        <v>146</v>
      </c>
      <c r="C63" t="s">
        <v>19</v>
      </c>
      <c r="D63" t="s">
        <v>870</v>
      </c>
      <c r="E63" s="5" t="s">
        <v>871</v>
      </c>
      <c r="F63" t="s">
        <v>921</v>
      </c>
      <c r="H63" t="s">
        <v>872</v>
      </c>
      <c r="I63" t="s">
        <v>874</v>
      </c>
      <c r="L63" s="6">
        <v>44792</v>
      </c>
      <c r="M63" t="s">
        <v>147</v>
      </c>
      <c r="N63" t="s">
        <v>21</v>
      </c>
      <c r="O63" t="s">
        <v>11</v>
      </c>
    </row>
    <row r="64" spans="1:15" x14ac:dyDescent="0.3">
      <c r="A64" t="str">
        <f>HYPERLINK("https://hsdes.intel.com/resource/14013159096","14013159096")</f>
        <v>14013159096</v>
      </c>
      <c r="B64" t="s">
        <v>148</v>
      </c>
      <c r="C64" t="s">
        <v>19</v>
      </c>
      <c r="D64" t="s">
        <v>870</v>
      </c>
      <c r="E64" s="5" t="s">
        <v>871</v>
      </c>
      <c r="F64" t="s">
        <v>921</v>
      </c>
      <c r="H64" t="s">
        <v>872</v>
      </c>
      <c r="I64" t="s">
        <v>873</v>
      </c>
      <c r="K64" t="s">
        <v>879</v>
      </c>
      <c r="L64" s="6">
        <v>44792</v>
      </c>
      <c r="M64" t="s">
        <v>149</v>
      </c>
      <c r="N64" t="s">
        <v>21</v>
      </c>
      <c r="O64" t="s">
        <v>11</v>
      </c>
    </row>
    <row r="65" spans="1:15" x14ac:dyDescent="0.3">
      <c r="A65" t="str">
        <f>HYPERLINK("https://hsdes.intel.com/resource/14013159823","14013159823")</f>
        <v>14013159823</v>
      </c>
      <c r="B65" t="s">
        <v>150</v>
      </c>
      <c r="C65" t="s">
        <v>19</v>
      </c>
      <c r="D65" t="s">
        <v>870</v>
      </c>
      <c r="E65" s="5" t="s">
        <v>871</v>
      </c>
      <c r="F65" t="s">
        <v>921</v>
      </c>
      <c r="H65" t="s">
        <v>872</v>
      </c>
      <c r="I65" t="s">
        <v>873</v>
      </c>
      <c r="L65" s="6">
        <v>44792</v>
      </c>
      <c r="M65" t="s">
        <v>151</v>
      </c>
      <c r="N65" t="s">
        <v>21</v>
      </c>
      <c r="O65" t="s">
        <v>11</v>
      </c>
    </row>
    <row r="66" spans="1:15" x14ac:dyDescent="0.3">
      <c r="A66" t="str">
        <f>HYPERLINK("https://hsdes.intel.com/resource/14013159842","14013159842")</f>
        <v>14013159842</v>
      </c>
      <c r="B66" t="s">
        <v>152</v>
      </c>
      <c r="C66" t="s">
        <v>19</v>
      </c>
      <c r="D66" t="s">
        <v>870</v>
      </c>
      <c r="E66" s="5" t="s">
        <v>871</v>
      </c>
      <c r="F66" t="s">
        <v>921</v>
      </c>
      <c r="H66" t="s">
        <v>872</v>
      </c>
      <c r="I66" t="s">
        <v>873</v>
      </c>
      <c r="K66" t="s">
        <v>879</v>
      </c>
      <c r="L66" s="6">
        <v>44791</v>
      </c>
      <c r="M66" t="s">
        <v>153</v>
      </c>
      <c r="N66" t="s">
        <v>21</v>
      </c>
      <c r="O66" t="s">
        <v>11</v>
      </c>
    </row>
    <row r="67" spans="1:15" x14ac:dyDescent="0.3">
      <c r="A67" t="str">
        <f>HYPERLINK("https://hsdes.intel.com/resource/14013159847","14013159847")</f>
        <v>14013159847</v>
      </c>
      <c r="B67" t="s">
        <v>154</v>
      </c>
      <c r="C67" t="s">
        <v>19</v>
      </c>
      <c r="D67" t="s">
        <v>870</v>
      </c>
      <c r="E67" s="5" t="s">
        <v>871</v>
      </c>
      <c r="F67" t="s">
        <v>921</v>
      </c>
      <c r="H67" t="s">
        <v>872</v>
      </c>
      <c r="I67" t="s">
        <v>876</v>
      </c>
      <c r="L67" s="6">
        <v>44792</v>
      </c>
      <c r="M67" t="s">
        <v>155</v>
      </c>
      <c r="N67" t="s">
        <v>21</v>
      </c>
      <c r="O67" t="s">
        <v>11</v>
      </c>
    </row>
    <row r="68" spans="1:15" x14ac:dyDescent="0.3">
      <c r="A68" t="str">
        <f>HYPERLINK("https://hsdes.intel.com/resource/14013160085","14013160085")</f>
        <v>14013160085</v>
      </c>
      <c r="B68" t="s">
        <v>156</v>
      </c>
      <c r="C68" t="s">
        <v>36</v>
      </c>
      <c r="D68" t="s">
        <v>870</v>
      </c>
      <c r="E68" s="5" t="s">
        <v>871</v>
      </c>
      <c r="F68" t="s">
        <v>921</v>
      </c>
      <c r="H68" t="s">
        <v>872</v>
      </c>
      <c r="I68" t="s">
        <v>874</v>
      </c>
      <c r="L68" s="6">
        <v>44792</v>
      </c>
      <c r="M68" t="s">
        <v>157</v>
      </c>
      <c r="N68" t="s">
        <v>38</v>
      </c>
      <c r="O68" t="s">
        <v>11</v>
      </c>
    </row>
    <row r="69" spans="1:15" x14ac:dyDescent="0.3">
      <c r="A69" t="str">
        <f>HYPERLINK("https://hsdes.intel.com/resource/14013160094","14013160094")</f>
        <v>14013160094</v>
      </c>
      <c r="B69" t="s">
        <v>158</v>
      </c>
      <c r="C69" t="s">
        <v>88</v>
      </c>
      <c r="D69" t="s">
        <v>870</v>
      </c>
      <c r="E69" s="5" t="s">
        <v>871</v>
      </c>
      <c r="F69" t="s">
        <v>921</v>
      </c>
      <c r="H69" t="s">
        <v>872</v>
      </c>
      <c r="I69" t="s">
        <v>876</v>
      </c>
      <c r="L69" s="6">
        <v>44792</v>
      </c>
      <c r="M69" t="s">
        <v>159</v>
      </c>
      <c r="N69" t="s">
        <v>34</v>
      </c>
      <c r="O69" t="s">
        <v>11</v>
      </c>
    </row>
    <row r="70" spans="1:15" x14ac:dyDescent="0.3">
      <c r="A70" t="str">
        <f>HYPERLINK("https://hsdes.intel.com/resource/14013160106","14013160106")</f>
        <v>14013160106</v>
      </c>
      <c r="B70" t="s">
        <v>160</v>
      </c>
      <c r="C70" t="s">
        <v>26</v>
      </c>
      <c r="D70" t="s">
        <v>870</v>
      </c>
      <c r="E70" s="5" t="s">
        <v>871</v>
      </c>
      <c r="F70" t="s">
        <v>921</v>
      </c>
      <c r="H70" t="s">
        <v>872</v>
      </c>
      <c r="I70" t="s">
        <v>876</v>
      </c>
      <c r="L70" s="6">
        <v>44795</v>
      </c>
      <c r="M70" t="s">
        <v>161</v>
      </c>
      <c r="N70" t="s">
        <v>28</v>
      </c>
      <c r="O70" t="s">
        <v>11</v>
      </c>
    </row>
    <row r="71" spans="1:15" x14ac:dyDescent="0.3">
      <c r="A71" t="str">
        <f>HYPERLINK("https://hsdes.intel.com/resource/14013160109","14013160109")</f>
        <v>14013160109</v>
      </c>
      <c r="B71" t="s">
        <v>162</v>
      </c>
      <c r="C71" t="s">
        <v>163</v>
      </c>
      <c r="D71" t="s">
        <v>870</v>
      </c>
      <c r="E71" s="5" t="s">
        <v>871</v>
      </c>
      <c r="F71" t="s">
        <v>921</v>
      </c>
      <c r="H71" t="s">
        <v>872</v>
      </c>
      <c r="I71" t="s">
        <v>876</v>
      </c>
      <c r="L71" s="6">
        <v>44796</v>
      </c>
      <c r="M71" t="s">
        <v>164</v>
      </c>
      <c r="N71" t="s">
        <v>28</v>
      </c>
      <c r="O71" t="s">
        <v>11</v>
      </c>
    </row>
    <row r="72" spans="1:15" x14ac:dyDescent="0.3">
      <c r="A72" t="str">
        <f>HYPERLINK("https://hsdes.intel.com/resource/14013160249","14013160249")</f>
        <v>14013160249</v>
      </c>
      <c r="B72" t="s">
        <v>165</v>
      </c>
      <c r="C72" t="s">
        <v>163</v>
      </c>
      <c r="D72" t="s">
        <v>870</v>
      </c>
      <c r="E72" s="5" t="s">
        <v>871</v>
      </c>
      <c r="F72" t="s">
        <v>921</v>
      </c>
      <c r="H72" t="s">
        <v>875</v>
      </c>
      <c r="I72" t="s">
        <v>875</v>
      </c>
      <c r="K72" s="12" t="s">
        <v>897</v>
      </c>
      <c r="M72" t="s">
        <v>166</v>
      </c>
      <c r="N72" t="s">
        <v>28</v>
      </c>
      <c r="O72" t="s">
        <v>7</v>
      </c>
    </row>
    <row r="73" spans="1:15" x14ac:dyDescent="0.3">
      <c r="A73" t="str">
        <f>HYPERLINK("https://hsdes.intel.com/resource/14013160438","14013160438")</f>
        <v>14013160438</v>
      </c>
      <c r="B73" t="s">
        <v>167</v>
      </c>
      <c r="C73" t="s">
        <v>168</v>
      </c>
      <c r="D73" t="s">
        <v>870</v>
      </c>
      <c r="E73" s="5" t="s">
        <v>871</v>
      </c>
      <c r="F73" t="s">
        <v>921</v>
      </c>
      <c r="H73" t="s">
        <v>872</v>
      </c>
      <c r="I73" t="s">
        <v>876</v>
      </c>
      <c r="L73" s="6">
        <v>44796</v>
      </c>
      <c r="M73" t="s">
        <v>169</v>
      </c>
      <c r="N73" t="s">
        <v>47</v>
      </c>
      <c r="O73" t="s">
        <v>7</v>
      </c>
    </row>
    <row r="74" spans="1:15" x14ac:dyDescent="0.3">
      <c r="A74" t="str">
        <f>HYPERLINK("https://hsdes.intel.com/resource/14013160446","14013160446")</f>
        <v>14013160446</v>
      </c>
      <c r="B74" t="s">
        <v>170</v>
      </c>
      <c r="C74" t="s">
        <v>168</v>
      </c>
      <c r="D74" t="s">
        <v>870</v>
      </c>
      <c r="E74" s="5" t="s">
        <v>871</v>
      </c>
      <c r="F74" t="s">
        <v>921</v>
      </c>
      <c r="H74" t="s">
        <v>872</v>
      </c>
      <c r="I74" t="s">
        <v>876</v>
      </c>
      <c r="L74" s="6">
        <v>44796</v>
      </c>
      <c r="M74" t="s">
        <v>171</v>
      </c>
      <c r="N74" t="s">
        <v>47</v>
      </c>
      <c r="O74" t="s">
        <v>7</v>
      </c>
    </row>
    <row r="75" spans="1:15" x14ac:dyDescent="0.3">
      <c r="A75" t="str">
        <f>HYPERLINK("https://hsdes.intel.com/resource/14013160449","14013160449")</f>
        <v>14013160449</v>
      </c>
      <c r="B75" t="s">
        <v>172</v>
      </c>
      <c r="C75" t="s">
        <v>19</v>
      </c>
      <c r="D75" t="s">
        <v>870</v>
      </c>
      <c r="E75" s="5" t="s">
        <v>871</v>
      </c>
      <c r="F75" t="s">
        <v>921</v>
      </c>
      <c r="H75" t="s">
        <v>872</v>
      </c>
      <c r="I75" t="s">
        <v>874</v>
      </c>
      <c r="L75" s="6">
        <v>44796</v>
      </c>
      <c r="M75" t="s">
        <v>173</v>
      </c>
      <c r="N75" t="s">
        <v>21</v>
      </c>
      <c r="O75" t="s">
        <v>11</v>
      </c>
    </row>
    <row r="76" spans="1:15" x14ac:dyDescent="0.3">
      <c r="A76" t="str">
        <f>HYPERLINK("https://hsdes.intel.com/resource/14013160451","14013160451")</f>
        <v>14013160451</v>
      </c>
      <c r="B76" t="s">
        <v>174</v>
      </c>
      <c r="C76" t="s">
        <v>19</v>
      </c>
      <c r="D76" t="s">
        <v>870</v>
      </c>
      <c r="E76" s="5" t="s">
        <v>871</v>
      </c>
      <c r="F76" t="s">
        <v>921</v>
      </c>
      <c r="H76" t="s">
        <v>872</v>
      </c>
      <c r="I76" t="s">
        <v>876</v>
      </c>
      <c r="L76" s="6">
        <v>44792</v>
      </c>
      <c r="M76" t="s">
        <v>175</v>
      </c>
      <c r="N76" t="s">
        <v>21</v>
      </c>
      <c r="O76" t="s">
        <v>11</v>
      </c>
    </row>
    <row r="77" spans="1:15" x14ac:dyDescent="0.3">
      <c r="A77" t="str">
        <f>HYPERLINK("https://hsdes.intel.com/resource/14013160458","14013160458")</f>
        <v>14013160458</v>
      </c>
      <c r="B77" t="s">
        <v>176</v>
      </c>
      <c r="C77" t="s">
        <v>59</v>
      </c>
      <c r="D77" t="s">
        <v>870</v>
      </c>
      <c r="E77" s="5" t="s">
        <v>871</v>
      </c>
      <c r="F77" t="s">
        <v>921</v>
      </c>
      <c r="H77" t="s">
        <v>872</v>
      </c>
      <c r="I77" t="s">
        <v>874</v>
      </c>
      <c r="L77" s="6">
        <v>44792</v>
      </c>
      <c r="M77" t="s">
        <v>177</v>
      </c>
      <c r="N77" t="s">
        <v>6</v>
      </c>
      <c r="O77" t="s">
        <v>11</v>
      </c>
    </row>
    <row r="78" spans="1:15" x14ac:dyDescent="0.3">
      <c r="A78" t="str">
        <f>HYPERLINK("https://hsdes.intel.com/resource/14013160473","14013160473")</f>
        <v>14013160473</v>
      </c>
      <c r="B78" t="s">
        <v>178</v>
      </c>
      <c r="C78" t="s">
        <v>19</v>
      </c>
      <c r="D78" t="s">
        <v>870</v>
      </c>
      <c r="E78" s="5" t="s">
        <v>871</v>
      </c>
      <c r="F78" t="s">
        <v>921</v>
      </c>
      <c r="H78" t="s">
        <v>872</v>
      </c>
      <c r="I78" t="s">
        <v>873</v>
      </c>
      <c r="L78" s="6">
        <v>44792</v>
      </c>
      <c r="M78" t="s">
        <v>179</v>
      </c>
      <c r="N78" t="s">
        <v>21</v>
      </c>
      <c r="O78" t="s">
        <v>11</v>
      </c>
    </row>
    <row r="79" spans="1:15" x14ac:dyDescent="0.3">
      <c r="A79" t="str">
        <f>HYPERLINK("https://hsdes.intel.com/resource/14013160481","14013160481")</f>
        <v>14013160481</v>
      </c>
      <c r="B79" t="s">
        <v>180</v>
      </c>
      <c r="C79" t="s">
        <v>26</v>
      </c>
      <c r="D79" t="s">
        <v>870</v>
      </c>
      <c r="E79" s="5" t="s">
        <v>871</v>
      </c>
      <c r="F79" t="s">
        <v>921</v>
      </c>
      <c r="H79" t="s">
        <v>872</v>
      </c>
      <c r="I79" t="s">
        <v>877</v>
      </c>
      <c r="L79" s="6">
        <v>44795</v>
      </c>
      <c r="M79" t="s">
        <v>181</v>
      </c>
      <c r="N79" t="s">
        <v>28</v>
      </c>
      <c r="O79" t="s">
        <v>11</v>
      </c>
    </row>
    <row r="80" spans="1:15" x14ac:dyDescent="0.3">
      <c r="A80" t="str">
        <f>HYPERLINK("https://hsdes.intel.com/resource/14013160490","14013160490")</f>
        <v>14013160490</v>
      </c>
      <c r="B80" t="s">
        <v>182</v>
      </c>
      <c r="C80" t="s">
        <v>26</v>
      </c>
      <c r="D80" t="s">
        <v>870</v>
      </c>
      <c r="E80" s="5" t="s">
        <v>871</v>
      </c>
      <c r="F80" t="s">
        <v>921</v>
      </c>
      <c r="H80" t="s">
        <v>875</v>
      </c>
      <c r="I80" t="s">
        <v>875</v>
      </c>
      <c r="K80" s="12" t="s">
        <v>898</v>
      </c>
      <c r="M80" t="s">
        <v>183</v>
      </c>
      <c r="N80" t="s">
        <v>28</v>
      </c>
      <c r="O80" t="s">
        <v>11</v>
      </c>
    </row>
    <row r="81" spans="1:15" x14ac:dyDescent="0.3">
      <c r="A81" t="str">
        <f>HYPERLINK("https://hsdes.intel.com/resource/14013160505","14013160505")</f>
        <v>14013160505</v>
      </c>
      <c r="B81" t="s">
        <v>184</v>
      </c>
      <c r="C81" t="s">
        <v>26</v>
      </c>
      <c r="D81" t="s">
        <v>870</v>
      </c>
      <c r="E81" s="5" t="s">
        <v>871</v>
      </c>
      <c r="F81" t="s">
        <v>921</v>
      </c>
      <c r="H81" t="s">
        <v>875</v>
      </c>
      <c r="I81" t="s">
        <v>875</v>
      </c>
      <c r="K81" s="12" t="s">
        <v>898</v>
      </c>
      <c r="M81" t="s">
        <v>185</v>
      </c>
      <c r="N81" t="s">
        <v>28</v>
      </c>
      <c r="O81" t="s">
        <v>11</v>
      </c>
    </row>
    <row r="82" spans="1:15" x14ac:dyDescent="0.3">
      <c r="A82" t="str">
        <f>HYPERLINK("https://hsdes.intel.com/resource/14013160518","14013160518")</f>
        <v>14013160518</v>
      </c>
      <c r="B82" t="s">
        <v>186</v>
      </c>
      <c r="C82" t="s">
        <v>26</v>
      </c>
      <c r="D82" t="s">
        <v>870</v>
      </c>
      <c r="E82" s="5" t="s">
        <v>871</v>
      </c>
      <c r="F82" t="s">
        <v>921</v>
      </c>
      <c r="H82" t="s">
        <v>875</v>
      </c>
      <c r="I82" t="s">
        <v>875</v>
      </c>
      <c r="K82" s="12" t="s">
        <v>898</v>
      </c>
      <c r="M82" t="s">
        <v>187</v>
      </c>
      <c r="N82" t="s">
        <v>28</v>
      </c>
      <c r="O82" t="s">
        <v>11</v>
      </c>
    </row>
    <row r="83" spans="1:15" x14ac:dyDescent="0.3">
      <c r="A83" t="str">
        <f>HYPERLINK("https://hsdes.intel.com/resource/14013160593","14013160593")</f>
        <v>14013160593</v>
      </c>
      <c r="B83" t="s">
        <v>188</v>
      </c>
      <c r="C83" t="s">
        <v>59</v>
      </c>
      <c r="D83" t="s">
        <v>870</v>
      </c>
      <c r="E83" s="5" t="s">
        <v>871</v>
      </c>
      <c r="F83" t="s">
        <v>921</v>
      </c>
      <c r="H83" t="s">
        <v>872</v>
      </c>
      <c r="I83" t="s">
        <v>877</v>
      </c>
      <c r="L83" s="6">
        <v>44795</v>
      </c>
      <c r="M83" t="s">
        <v>189</v>
      </c>
      <c r="N83" t="s">
        <v>6</v>
      </c>
      <c r="O83" t="s">
        <v>11</v>
      </c>
    </row>
    <row r="84" spans="1:15" x14ac:dyDescent="0.3">
      <c r="A84" t="str">
        <f>HYPERLINK("https://hsdes.intel.com/resource/14013160599","14013160599")</f>
        <v>14013160599</v>
      </c>
      <c r="B84" t="s">
        <v>190</v>
      </c>
      <c r="C84" t="s">
        <v>59</v>
      </c>
      <c r="D84" t="s">
        <v>870</v>
      </c>
      <c r="E84" s="5" t="s">
        <v>871</v>
      </c>
      <c r="F84" t="s">
        <v>921</v>
      </c>
      <c r="H84" t="s">
        <v>872</v>
      </c>
      <c r="I84" t="s">
        <v>876</v>
      </c>
      <c r="L84" s="6">
        <v>44796</v>
      </c>
      <c r="M84" t="s">
        <v>191</v>
      </c>
      <c r="N84" t="s">
        <v>6</v>
      </c>
      <c r="O84" t="s">
        <v>24</v>
      </c>
    </row>
    <row r="85" spans="1:15" x14ac:dyDescent="0.3">
      <c r="A85" t="str">
        <f>HYPERLINK("https://hsdes.intel.com/resource/14013160631","14013160631")</f>
        <v>14013160631</v>
      </c>
      <c r="B85" t="s">
        <v>192</v>
      </c>
      <c r="C85" t="s">
        <v>88</v>
      </c>
      <c r="D85" t="s">
        <v>870</v>
      </c>
      <c r="E85" s="5" t="s">
        <v>871</v>
      </c>
      <c r="F85" t="s">
        <v>921</v>
      </c>
      <c r="H85" t="s">
        <v>872</v>
      </c>
      <c r="I85" t="s">
        <v>873</v>
      </c>
      <c r="L85" s="6">
        <v>44792</v>
      </c>
      <c r="M85" t="s">
        <v>193</v>
      </c>
      <c r="N85" t="s">
        <v>34</v>
      </c>
      <c r="O85" t="s">
        <v>11</v>
      </c>
    </row>
    <row r="86" spans="1:15" x14ac:dyDescent="0.3">
      <c r="A86" t="str">
        <f>HYPERLINK("https://hsdes.intel.com/resource/14013160689","14013160689")</f>
        <v>14013160689</v>
      </c>
      <c r="B86" t="s">
        <v>194</v>
      </c>
      <c r="C86" t="s">
        <v>88</v>
      </c>
      <c r="D86" t="s">
        <v>870</v>
      </c>
      <c r="E86" s="5" t="s">
        <v>871</v>
      </c>
      <c r="F86" t="s">
        <v>921</v>
      </c>
      <c r="H86" t="s">
        <v>872</v>
      </c>
      <c r="I86" t="s">
        <v>876</v>
      </c>
      <c r="L86" s="6">
        <v>44792</v>
      </c>
      <c r="M86" t="s">
        <v>195</v>
      </c>
      <c r="N86" t="s">
        <v>34</v>
      </c>
      <c r="O86" t="s">
        <v>7</v>
      </c>
    </row>
    <row r="87" spans="1:15" x14ac:dyDescent="0.3">
      <c r="A87" t="str">
        <f>HYPERLINK("https://hsdes.intel.com/resource/14013160692","14013160692")</f>
        <v>14013160692</v>
      </c>
      <c r="B87" t="s">
        <v>196</v>
      </c>
      <c r="C87" t="s">
        <v>26</v>
      </c>
      <c r="D87" t="s">
        <v>870</v>
      </c>
      <c r="E87" s="5" t="s">
        <v>871</v>
      </c>
      <c r="F87" t="s">
        <v>921</v>
      </c>
      <c r="H87" t="s">
        <v>872</v>
      </c>
      <c r="I87" t="s">
        <v>876</v>
      </c>
      <c r="L87" s="6">
        <v>44795</v>
      </c>
      <c r="M87" t="s">
        <v>197</v>
      </c>
      <c r="N87" t="s">
        <v>28</v>
      </c>
      <c r="O87" t="s">
        <v>11</v>
      </c>
    </row>
    <row r="88" spans="1:15" x14ac:dyDescent="0.3">
      <c r="A88" t="str">
        <f>HYPERLINK("https://hsdes.intel.com/resource/14013160693","14013160693")</f>
        <v>14013160693</v>
      </c>
      <c r="B88" t="s">
        <v>198</v>
      </c>
      <c r="C88" t="s">
        <v>88</v>
      </c>
      <c r="D88" t="s">
        <v>870</v>
      </c>
      <c r="E88" s="5" t="s">
        <v>871</v>
      </c>
      <c r="F88" t="s">
        <v>921</v>
      </c>
      <c r="H88" t="s">
        <v>872</v>
      </c>
      <c r="I88" t="s">
        <v>876</v>
      </c>
      <c r="L88" s="6">
        <v>44795</v>
      </c>
      <c r="M88" t="s">
        <v>199</v>
      </c>
      <c r="N88" t="s">
        <v>34</v>
      </c>
      <c r="O88" t="s">
        <v>7</v>
      </c>
    </row>
    <row r="89" spans="1:15" x14ac:dyDescent="0.3">
      <c r="A89" t="str">
        <f>HYPERLINK("https://hsdes.intel.com/resource/14013160694","14013160694")</f>
        <v>14013160694</v>
      </c>
      <c r="B89" t="s">
        <v>200</v>
      </c>
      <c r="C89" t="s">
        <v>26</v>
      </c>
      <c r="D89" t="s">
        <v>870</v>
      </c>
      <c r="E89" s="5" t="s">
        <v>871</v>
      </c>
      <c r="F89" t="s">
        <v>921</v>
      </c>
      <c r="H89" t="s">
        <v>872</v>
      </c>
      <c r="I89" t="s">
        <v>873</v>
      </c>
      <c r="L89" s="6">
        <v>44792</v>
      </c>
      <c r="M89" t="s">
        <v>201</v>
      </c>
      <c r="N89" t="s">
        <v>28</v>
      </c>
      <c r="O89" t="s">
        <v>11</v>
      </c>
    </row>
    <row r="90" spans="1:15" x14ac:dyDescent="0.3">
      <c r="A90" t="str">
        <f>HYPERLINK("https://hsdes.intel.com/resource/14013160697","14013160697")</f>
        <v>14013160697</v>
      </c>
      <c r="B90" t="s">
        <v>202</v>
      </c>
      <c r="C90" t="s">
        <v>26</v>
      </c>
      <c r="D90" t="s">
        <v>870</v>
      </c>
      <c r="E90" s="5" t="s">
        <v>871</v>
      </c>
      <c r="F90" t="s">
        <v>921</v>
      </c>
      <c r="H90" t="s">
        <v>872</v>
      </c>
      <c r="I90" t="s">
        <v>873</v>
      </c>
      <c r="L90" s="6">
        <v>44792</v>
      </c>
      <c r="M90" t="s">
        <v>203</v>
      </c>
      <c r="N90" t="s">
        <v>28</v>
      </c>
      <c r="O90" t="s">
        <v>11</v>
      </c>
    </row>
    <row r="91" spans="1:15" x14ac:dyDescent="0.3">
      <c r="A91" t="str">
        <f>HYPERLINK("https://hsdes.intel.com/resource/14013160707","14013160707")</f>
        <v>14013160707</v>
      </c>
      <c r="B91" t="s">
        <v>204</v>
      </c>
      <c r="C91" t="s">
        <v>88</v>
      </c>
      <c r="D91" t="s">
        <v>870</v>
      </c>
      <c r="E91" s="5" t="s">
        <v>871</v>
      </c>
      <c r="F91" t="s">
        <v>921</v>
      </c>
      <c r="H91" t="s">
        <v>872</v>
      </c>
      <c r="I91" t="s">
        <v>876</v>
      </c>
      <c r="L91" s="6">
        <v>44795</v>
      </c>
      <c r="M91" t="s">
        <v>205</v>
      </c>
      <c r="N91" t="s">
        <v>34</v>
      </c>
      <c r="O91" t="s">
        <v>11</v>
      </c>
    </row>
    <row r="92" spans="1:15" x14ac:dyDescent="0.3">
      <c r="A92" t="str">
        <f>HYPERLINK("https://hsdes.intel.com/resource/14013160711","14013160711")</f>
        <v>14013160711</v>
      </c>
      <c r="B92" t="s">
        <v>206</v>
      </c>
      <c r="C92" t="s">
        <v>88</v>
      </c>
      <c r="D92" t="s">
        <v>870</v>
      </c>
      <c r="E92" s="5" t="s">
        <v>871</v>
      </c>
      <c r="F92" t="s">
        <v>921</v>
      </c>
      <c r="H92" t="s">
        <v>872</v>
      </c>
      <c r="I92" t="s">
        <v>873</v>
      </c>
      <c r="L92" s="6">
        <v>44792</v>
      </c>
      <c r="M92" t="s">
        <v>207</v>
      </c>
      <c r="N92" t="s">
        <v>34</v>
      </c>
      <c r="O92" t="s">
        <v>7</v>
      </c>
    </row>
    <row r="93" spans="1:15" x14ac:dyDescent="0.3">
      <c r="A93" t="str">
        <f>HYPERLINK("https://hsdes.intel.com/resource/14013160713","14013160713")</f>
        <v>14013160713</v>
      </c>
      <c r="B93" t="s">
        <v>208</v>
      </c>
      <c r="C93" t="s">
        <v>26</v>
      </c>
      <c r="D93" t="s">
        <v>870</v>
      </c>
      <c r="E93" s="5" t="s">
        <v>871</v>
      </c>
      <c r="F93" t="s">
        <v>921</v>
      </c>
      <c r="H93" t="s">
        <v>872</v>
      </c>
      <c r="I93" t="s">
        <v>873</v>
      </c>
      <c r="L93" s="6">
        <v>44792</v>
      </c>
      <c r="M93" t="s">
        <v>209</v>
      </c>
      <c r="N93" t="s">
        <v>28</v>
      </c>
      <c r="O93" t="s">
        <v>11</v>
      </c>
    </row>
    <row r="94" spans="1:15" x14ac:dyDescent="0.3">
      <c r="A94" t="str">
        <f>HYPERLINK("https://hsdes.intel.com/resource/14013160745","14013160745")</f>
        <v>14013160745</v>
      </c>
      <c r="B94" t="s">
        <v>210</v>
      </c>
      <c r="C94" t="s">
        <v>32</v>
      </c>
      <c r="D94" t="s">
        <v>870</v>
      </c>
      <c r="E94" s="5" t="s">
        <v>871</v>
      </c>
      <c r="F94" t="s">
        <v>921</v>
      </c>
      <c r="H94" t="s">
        <v>872</v>
      </c>
      <c r="I94" t="s">
        <v>874</v>
      </c>
      <c r="L94" s="6">
        <v>44795</v>
      </c>
      <c r="M94" t="s">
        <v>211</v>
      </c>
      <c r="N94" t="s">
        <v>34</v>
      </c>
      <c r="O94" t="s">
        <v>11</v>
      </c>
    </row>
    <row r="95" spans="1:15" x14ac:dyDescent="0.3">
      <c r="A95" t="str">
        <f>HYPERLINK("https://hsdes.intel.com/resource/14013160756","14013160756")</f>
        <v>14013160756</v>
      </c>
      <c r="B95" t="s">
        <v>212</v>
      </c>
      <c r="C95" t="s">
        <v>4</v>
      </c>
      <c r="D95" t="s">
        <v>870</v>
      </c>
      <c r="E95" s="5" t="s">
        <v>871</v>
      </c>
      <c r="F95" t="s">
        <v>921</v>
      </c>
      <c r="H95" t="s">
        <v>872</v>
      </c>
      <c r="I95" t="s">
        <v>873</v>
      </c>
      <c r="L95" s="6">
        <v>44791</v>
      </c>
      <c r="M95" t="s">
        <v>213</v>
      </c>
      <c r="N95" t="s">
        <v>6</v>
      </c>
      <c r="O95" t="s">
        <v>11</v>
      </c>
    </row>
    <row r="96" spans="1:15" x14ac:dyDescent="0.3">
      <c r="A96" t="str">
        <f>HYPERLINK("https://hsdes.intel.com/resource/14013160780","14013160780")</f>
        <v>14013160780</v>
      </c>
      <c r="B96" t="s">
        <v>214</v>
      </c>
      <c r="C96" t="s">
        <v>59</v>
      </c>
      <c r="D96" t="s">
        <v>870</v>
      </c>
      <c r="E96" s="5" t="s">
        <v>871</v>
      </c>
      <c r="F96" t="s">
        <v>921</v>
      </c>
      <c r="H96" t="s">
        <v>872</v>
      </c>
      <c r="I96" t="s">
        <v>874</v>
      </c>
      <c r="L96" s="6">
        <v>44792</v>
      </c>
      <c r="M96" t="s">
        <v>215</v>
      </c>
      <c r="N96" t="s">
        <v>6</v>
      </c>
      <c r="O96" t="s">
        <v>11</v>
      </c>
    </row>
    <row r="97" spans="1:15" x14ac:dyDescent="0.3">
      <c r="A97" t="str">
        <f>HYPERLINK("https://hsdes.intel.com/resource/14013160910","14013160910")</f>
        <v>14013160910</v>
      </c>
      <c r="B97" t="s">
        <v>216</v>
      </c>
      <c r="C97" t="s">
        <v>4</v>
      </c>
      <c r="D97" t="s">
        <v>870</v>
      </c>
      <c r="E97" s="5" t="s">
        <v>871</v>
      </c>
      <c r="F97" t="s">
        <v>921</v>
      </c>
      <c r="H97" t="s">
        <v>872</v>
      </c>
      <c r="I97" t="s">
        <v>874</v>
      </c>
      <c r="L97" s="6">
        <v>44792</v>
      </c>
      <c r="M97" t="s">
        <v>217</v>
      </c>
      <c r="N97" t="s">
        <v>6</v>
      </c>
      <c r="O97" t="s">
        <v>11</v>
      </c>
    </row>
    <row r="98" spans="1:15" x14ac:dyDescent="0.3">
      <c r="A98" t="str">
        <f>HYPERLINK("https://hsdes.intel.com/resource/14013161085","14013161085")</f>
        <v>14013161085</v>
      </c>
      <c r="B98" t="s">
        <v>218</v>
      </c>
      <c r="C98" t="s">
        <v>36</v>
      </c>
      <c r="D98" t="s">
        <v>870</v>
      </c>
      <c r="E98" s="5" t="s">
        <v>871</v>
      </c>
      <c r="F98" t="s">
        <v>921</v>
      </c>
      <c r="H98" t="s">
        <v>872</v>
      </c>
      <c r="I98" t="s">
        <v>874</v>
      </c>
      <c r="L98" s="6">
        <v>44792</v>
      </c>
      <c r="M98" t="s">
        <v>219</v>
      </c>
      <c r="N98" t="s">
        <v>38</v>
      </c>
      <c r="O98" t="s">
        <v>11</v>
      </c>
    </row>
    <row r="99" spans="1:15" x14ac:dyDescent="0.3">
      <c r="A99" t="str">
        <f>HYPERLINK("https://hsdes.intel.com/resource/14013161102","14013161102")</f>
        <v>14013161102</v>
      </c>
      <c r="B99" t="s">
        <v>220</v>
      </c>
      <c r="C99" t="s">
        <v>36</v>
      </c>
      <c r="D99" t="s">
        <v>870</v>
      </c>
      <c r="E99" s="5" t="s">
        <v>871</v>
      </c>
      <c r="F99" t="s">
        <v>921</v>
      </c>
      <c r="H99" t="s">
        <v>872</v>
      </c>
      <c r="I99" t="s">
        <v>877</v>
      </c>
      <c r="L99" s="6">
        <v>44795</v>
      </c>
      <c r="M99" t="s">
        <v>221</v>
      </c>
      <c r="N99" t="s">
        <v>38</v>
      </c>
      <c r="O99" t="s">
        <v>11</v>
      </c>
    </row>
    <row r="100" spans="1:15" x14ac:dyDescent="0.3">
      <c r="A100" t="str">
        <f>HYPERLINK("https://hsdes.intel.com/resource/14013161111","14013161111")</f>
        <v>14013161111</v>
      </c>
      <c r="B100" t="s">
        <v>222</v>
      </c>
      <c r="C100" t="s">
        <v>36</v>
      </c>
      <c r="D100" t="s">
        <v>870</v>
      </c>
      <c r="E100" s="5" t="s">
        <v>871</v>
      </c>
      <c r="F100" t="s">
        <v>921</v>
      </c>
      <c r="H100" t="s">
        <v>872</v>
      </c>
      <c r="I100" t="s">
        <v>876</v>
      </c>
      <c r="L100" s="6">
        <v>44792</v>
      </c>
      <c r="M100" t="s">
        <v>223</v>
      </c>
      <c r="N100" t="s">
        <v>38</v>
      </c>
      <c r="O100" t="s">
        <v>11</v>
      </c>
    </row>
    <row r="101" spans="1:15" x14ac:dyDescent="0.3">
      <c r="A101" t="str">
        <f>HYPERLINK("https://hsdes.intel.com/resource/14013161178","14013161178")</f>
        <v>14013161178</v>
      </c>
      <c r="B101" t="s">
        <v>224</v>
      </c>
      <c r="C101" t="s">
        <v>19</v>
      </c>
      <c r="D101" t="s">
        <v>870</v>
      </c>
      <c r="E101" s="5" t="s">
        <v>871</v>
      </c>
      <c r="F101" t="s">
        <v>921</v>
      </c>
      <c r="H101" t="s">
        <v>872</v>
      </c>
      <c r="I101" t="s">
        <v>874</v>
      </c>
      <c r="L101" s="6">
        <v>44795</v>
      </c>
      <c r="M101" t="s">
        <v>225</v>
      </c>
      <c r="N101" t="s">
        <v>21</v>
      </c>
      <c r="O101" t="s">
        <v>11</v>
      </c>
    </row>
    <row r="102" spans="1:15" x14ac:dyDescent="0.3">
      <c r="A102" t="str">
        <f>HYPERLINK("https://hsdes.intel.com/resource/14013161312","14013161312")</f>
        <v>14013161312</v>
      </c>
      <c r="B102" t="s">
        <v>226</v>
      </c>
      <c r="C102" t="s">
        <v>19</v>
      </c>
      <c r="D102" t="s">
        <v>870</v>
      </c>
      <c r="E102" s="5" t="s">
        <v>871</v>
      </c>
      <c r="F102" t="s">
        <v>921</v>
      </c>
      <c r="H102" t="s">
        <v>872</v>
      </c>
      <c r="I102" t="s">
        <v>874</v>
      </c>
      <c r="L102" s="6">
        <v>44796</v>
      </c>
      <c r="M102" t="s">
        <v>227</v>
      </c>
      <c r="N102" t="s">
        <v>21</v>
      </c>
      <c r="O102" t="s">
        <v>11</v>
      </c>
    </row>
    <row r="103" spans="1:15" x14ac:dyDescent="0.3">
      <c r="A103" t="str">
        <f>HYPERLINK("https://hsdes.intel.com/resource/14013161528","14013161528")</f>
        <v>14013161528</v>
      </c>
      <c r="B103" t="s">
        <v>228</v>
      </c>
      <c r="C103" t="s">
        <v>88</v>
      </c>
      <c r="D103" t="s">
        <v>870</v>
      </c>
      <c r="E103" s="5" t="s">
        <v>871</v>
      </c>
      <c r="F103" t="s">
        <v>921</v>
      </c>
      <c r="H103" t="s">
        <v>872</v>
      </c>
      <c r="I103" t="s">
        <v>874</v>
      </c>
      <c r="L103" s="6">
        <v>44795</v>
      </c>
      <c r="M103" t="s">
        <v>229</v>
      </c>
      <c r="N103" t="s">
        <v>34</v>
      </c>
      <c r="O103" t="s">
        <v>11</v>
      </c>
    </row>
    <row r="104" spans="1:15" x14ac:dyDescent="0.3">
      <c r="A104" t="str">
        <f>HYPERLINK("https://hsdes.intel.com/resource/14013161555","14013161555")</f>
        <v>14013161555</v>
      </c>
      <c r="B104" t="s">
        <v>230</v>
      </c>
      <c r="C104" t="s">
        <v>19</v>
      </c>
      <c r="D104" t="s">
        <v>870</v>
      </c>
      <c r="E104" s="5" t="s">
        <v>871</v>
      </c>
      <c r="F104" t="s">
        <v>921</v>
      </c>
      <c r="H104" t="s">
        <v>872</v>
      </c>
      <c r="I104" t="s">
        <v>876</v>
      </c>
      <c r="L104" s="6">
        <v>44792</v>
      </c>
      <c r="M104" t="s">
        <v>231</v>
      </c>
      <c r="N104" t="s">
        <v>21</v>
      </c>
      <c r="O104" t="s">
        <v>11</v>
      </c>
    </row>
    <row r="105" spans="1:15" x14ac:dyDescent="0.3">
      <c r="A105" t="str">
        <f>HYPERLINK("https://hsdes.intel.com/resource/14013161557","14013161557")</f>
        <v>14013161557</v>
      </c>
      <c r="B105" t="s">
        <v>232</v>
      </c>
      <c r="C105" t="s">
        <v>19</v>
      </c>
      <c r="D105" t="s">
        <v>870</v>
      </c>
      <c r="E105" s="5" t="s">
        <v>871</v>
      </c>
      <c r="F105" t="s">
        <v>921</v>
      </c>
      <c r="H105" t="s">
        <v>872</v>
      </c>
      <c r="I105" t="s">
        <v>876</v>
      </c>
      <c r="L105" s="6">
        <v>44792</v>
      </c>
      <c r="M105" t="s">
        <v>233</v>
      </c>
      <c r="N105" t="s">
        <v>21</v>
      </c>
      <c r="O105" t="s">
        <v>11</v>
      </c>
    </row>
    <row r="106" spans="1:15" x14ac:dyDescent="0.3">
      <c r="A106" t="str">
        <f>HYPERLINK("https://hsdes.intel.com/resource/14013161576","14013161576")</f>
        <v>14013161576</v>
      </c>
      <c r="B106" t="s">
        <v>234</v>
      </c>
      <c r="C106" t="s">
        <v>26</v>
      </c>
      <c r="D106" t="s">
        <v>870</v>
      </c>
      <c r="E106" s="5" t="s">
        <v>871</v>
      </c>
      <c r="F106" t="s">
        <v>921</v>
      </c>
      <c r="H106" t="s">
        <v>875</v>
      </c>
      <c r="I106" t="s">
        <v>875</v>
      </c>
      <c r="K106" s="12" t="s">
        <v>898</v>
      </c>
      <c r="M106" t="s">
        <v>235</v>
      </c>
      <c r="N106" t="s">
        <v>28</v>
      </c>
      <c r="O106" t="s">
        <v>11</v>
      </c>
    </row>
    <row r="107" spans="1:15" x14ac:dyDescent="0.3">
      <c r="A107" t="str">
        <f>HYPERLINK("https://hsdes.intel.com/resource/14013161592","14013161592")</f>
        <v>14013161592</v>
      </c>
      <c r="B107" t="s">
        <v>236</v>
      </c>
      <c r="C107" t="s">
        <v>9</v>
      </c>
      <c r="D107" t="s">
        <v>870</v>
      </c>
      <c r="E107" s="5" t="s">
        <v>871</v>
      </c>
      <c r="F107" t="s">
        <v>921</v>
      </c>
      <c r="H107" t="s">
        <v>872</v>
      </c>
      <c r="I107" t="s">
        <v>874</v>
      </c>
      <c r="L107" s="6">
        <v>44795</v>
      </c>
      <c r="M107" t="s">
        <v>237</v>
      </c>
      <c r="N107" t="s">
        <v>6</v>
      </c>
      <c r="O107" t="s">
        <v>11</v>
      </c>
    </row>
    <row r="108" spans="1:15" x14ac:dyDescent="0.3">
      <c r="A108" t="str">
        <f>HYPERLINK("https://hsdes.intel.com/resource/14013161602","14013161602")</f>
        <v>14013161602</v>
      </c>
      <c r="B108" t="s">
        <v>238</v>
      </c>
      <c r="C108" t="s">
        <v>19</v>
      </c>
      <c r="D108" t="s">
        <v>870</v>
      </c>
      <c r="E108" s="5" t="s">
        <v>871</v>
      </c>
      <c r="F108" t="s">
        <v>921</v>
      </c>
      <c r="H108" t="s">
        <v>872</v>
      </c>
      <c r="I108" t="s">
        <v>873</v>
      </c>
      <c r="L108" s="6">
        <v>44792</v>
      </c>
      <c r="M108" t="s">
        <v>239</v>
      </c>
      <c r="N108" t="s">
        <v>21</v>
      </c>
      <c r="O108" t="s">
        <v>7</v>
      </c>
    </row>
    <row r="109" spans="1:15" x14ac:dyDescent="0.3">
      <c r="A109" t="str">
        <f>HYPERLINK("https://hsdes.intel.com/resource/14013161666","14013161666")</f>
        <v>14013161666</v>
      </c>
      <c r="B109" t="s">
        <v>240</v>
      </c>
      <c r="C109" t="s">
        <v>88</v>
      </c>
      <c r="D109" t="s">
        <v>870</v>
      </c>
      <c r="E109" s="5" t="s">
        <v>871</v>
      </c>
      <c r="F109" t="s">
        <v>921</v>
      </c>
      <c r="H109" t="s">
        <v>872</v>
      </c>
      <c r="I109" t="s">
        <v>873</v>
      </c>
      <c r="L109" s="6">
        <v>44791</v>
      </c>
      <c r="M109" t="s">
        <v>241</v>
      </c>
      <c r="N109" t="s">
        <v>34</v>
      </c>
      <c r="O109" t="s">
        <v>11</v>
      </c>
    </row>
    <row r="110" spans="1:15" x14ac:dyDescent="0.3">
      <c r="A110" t="str">
        <f>HYPERLINK("https://hsdes.intel.com/resource/14013161675","14013161675")</f>
        <v>14013161675</v>
      </c>
      <c r="B110" t="s">
        <v>242</v>
      </c>
      <c r="C110" t="s">
        <v>88</v>
      </c>
      <c r="D110" t="s">
        <v>870</v>
      </c>
      <c r="E110" s="5" t="s">
        <v>871</v>
      </c>
      <c r="F110" t="s">
        <v>921</v>
      </c>
      <c r="H110" t="s">
        <v>872</v>
      </c>
      <c r="I110" t="s">
        <v>876</v>
      </c>
      <c r="L110" s="6">
        <v>44795</v>
      </c>
      <c r="M110" t="s">
        <v>243</v>
      </c>
      <c r="N110" t="s">
        <v>34</v>
      </c>
      <c r="O110" t="s">
        <v>11</v>
      </c>
    </row>
    <row r="111" spans="1:15" x14ac:dyDescent="0.3">
      <c r="A111" t="str">
        <f>HYPERLINK("https://hsdes.intel.com/resource/14013161693","14013161693")</f>
        <v>14013161693</v>
      </c>
      <c r="B111" t="s">
        <v>244</v>
      </c>
      <c r="C111" t="s">
        <v>88</v>
      </c>
      <c r="D111" t="s">
        <v>870</v>
      </c>
      <c r="E111" s="5" t="s">
        <v>871</v>
      </c>
      <c r="F111" t="s">
        <v>921</v>
      </c>
      <c r="H111" t="s">
        <v>872</v>
      </c>
      <c r="I111" t="s">
        <v>876</v>
      </c>
      <c r="L111" s="6">
        <v>44792</v>
      </c>
      <c r="M111" t="s">
        <v>245</v>
      </c>
      <c r="N111" t="s">
        <v>34</v>
      </c>
      <c r="O111" t="s">
        <v>11</v>
      </c>
    </row>
    <row r="112" spans="1:15" x14ac:dyDescent="0.3">
      <c r="A112" t="str">
        <f>HYPERLINK("https://hsdes.intel.com/resource/14013161806","14013161806")</f>
        <v>14013161806</v>
      </c>
      <c r="B112" t="s">
        <v>246</v>
      </c>
      <c r="C112" t="s">
        <v>88</v>
      </c>
      <c r="D112" t="s">
        <v>870</v>
      </c>
      <c r="E112" s="5" t="s">
        <v>871</v>
      </c>
      <c r="F112" t="s">
        <v>921</v>
      </c>
      <c r="H112" t="s">
        <v>919</v>
      </c>
      <c r="I112" t="s">
        <v>876</v>
      </c>
      <c r="J112" s="13">
        <v>16017317319</v>
      </c>
      <c r="K112" t="s">
        <v>912</v>
      </c>
      <c r="L112" s="6">
        <v>44796</v>
      </c>
      <c r="M112" t="s">
        <v>247</v>
      </c>
      <c r="N112" t="s">
        <v>34</v>
      </c>
      <c r="O112" t="s">
        <v>24</v>
      </c>
    </row>
    <row r="113" spans="1:15" x14ac:dyDescent="0.3">
      <c r="A113" t="str">
        <f>HYPERLINK("https://hsdes.intel.com/resource/14013161809","14013161809")</f>
        <v>14013161809</v>
      </c>
      <c r="B113" t="s">
        <v>248</v>
      </c>
      <c r="C113" t="s">
        <v>88</v>
      </c>
      <c r="D113" t="s">
        <v>870</v>
      </c>
      <c r="E113" s="5" t="s">
        <v>871</v>
      </c>
      <c r="F113" t="s">
        <v>921</v>
      </c>
      <c r="H113" t="s">
        <v>872</v>
      </c>
      <c r="I113" t="s">
        <v>873</v>
      </c>
      <c r="L113" s="6">
        <v>44791</v>
      </c>
      <c r="M113" t="s">
        <v>249</v>
      </c>
      <c r="N113" t="s">
        <v>34</v>
      </c>
      <c r="O113" t="s">
        <v>24</v>
      </c>
    </row>
    <row r="114" spans="1:15" x14ac:dyDescent="0.3">
      <c r="A114" t="str">
        <f>HYPERLINK("https://hsdes.intel.com/resource/14013161931","14013161931")</f>
        <v>14013161931</v>
      </c>
      <c r="B114" t="s">
        <v>250</v>
      </c>
      <c r="C114" t="s">
        <v>251</v>
      </c>
      <c r="D114" t="s">
        <v>870</v>
      </c>
      <c r="E114" s="5" t="s">
        <v>871</v>
      </c>
      <c r="F114" t="s">
        <v>921</v>
      </c>
      <c r="H114" t="s">
        <v>872</v>
      </c>
      <c r="I114" t="s">
        <v>874</v>
      </c>
      <c r="L114" s="6">
        <v>44796</v>
      </c>
      <c r="M114" t="s">
        <v>252</v>
      </c>
      <c r="N114" t="s">
        <v>47</v>
      </c>
      <c r="O114" t="s">
        <v>11</v>
      </c>
    </row>
    <row r="115" spans="1:15" x14ac:dyDescent="0.3">
      <c r="A115" t="str">
        <f>HYPERLINK("https://hsdes.intel.com/resource/14013161969","14013161969")</f>
        <v>14013161969</v>
      </c>
      <c r="B115" t="s">
        <v>253</v>
      </c>
      <c r="C115" t="s">
        <v>9</v>
      </c>
      <c r="D115" t="s">
        <v>870</v>
      </c>
      <c r="E115" s="5" t="s">
        <v>871</v>
      </c>
      <c r="F115" t="s">
        <v>921</v>
      </c>
      <c r="H115" t="s">
        <v>872</v>
      </c>
      <c r="I115" t="s">
        <v>874</v>
      </c>
      <c r="L115" s="6">
        <v>44796</v>
      </c>
      <c r="M115" t="s">
        <v>254</v>
      </c>
      <c r="N115" t="s">
        <v>21</v>
      </c>
      <c r="O115" t="s">
        <v>11</v>
      </c>
    </row>
    <row r="116" spans="1:15" x14ac:dyDescent="0.3">
      <c r="A116" t="str">
        <f>HYPERLINK("https://hsdes.intel.com/resource/14013162003","14013162003")</f>
        <v>14013162003</v>
      </c>
      <c r="B116" t="s">
        <v>255</v>
      </c>
      <c r="C116" t="s">
        <v>9</v>
      </c>
      <c r="D116" t="s">
        <v>870</v>
      </c>
      <c r="E116" s="5" t="s">
        <v>871</v>
      </c>
      <c r="F116" t="s">
        <v>921</v>
      </c>
      <c r="H116" t="s">
        <v>872</v>
      </c>
      <c r="I116" t="s">
        <v>874</v>
      </c>
      <c r="L116" s="6">
        <v>44796</v>
      </c>
      <c r="M116" t="s">
        <v>256</v>
      </c>
      <c r="N116" t="s">
        <v>21</v>
      </c>
      <c r="O116" t="s">
        <v>11</v>
      </c>
    </row>
    <row r="117" spans="1:15" x14ac:dyDescent="0.3">
      <c r="A117" t="str">
        <f>HYPERLINK("https://hsdes.intel.com/resource/14013162363","14013162363")</f>
        <v>14013162363</v>
      </c>
      <c r="B117" t="s">
        <v>257</v>
      </c>
      <c r="C117" t="s">
        <v>26</v>
      </c>
      <c r="D117" t="s">
        <v>870</v>
      </c>
      <c r="E117" s="5" t="s">
        <v>871</v>
      </c>
      <c r="F117" t="s">
        <v>921</v>
      </c>
      <c r="H117" t="s">
        <v>872</v>
      </c>
      <c r="I117" t="s">
        <v>876</v>
      </c>
      <c r="L117" s="6">
        <v>44795</v>
      </c>
      <c r="M117" t="s">
        <v>258</v>
      </c>
      <c r="N117" t="s">
        <v>28</v>
      </c>
      <c r="O117" t="s">
        <v>11</v>
      </c>
    </row>
    <row r="118" spans="1:15" x14ac:dyDescent="0.3">
      <c r="A118" t="str">
        <f>HYPERLINK("https://hsdes.intel.com/resource/14013162406","14013162406")</f>
        <v>14013162406</v>
      </c>
      <c r="B118" t="s">
        <v>259</v>
      </c>
      <c r="C118" t="s">
        <v>88</v>
      </c>
      <c r="D118" t="s">
        <v>870</v>
      </c>
      <c r="E118" s="5" t="s">
        <v>871</v>
      </c>
      <c r="F118" t="s">
        <v>921</v>
      </c>
      <c r="H118" t="s">
        <v>872</v>
      </c>
      <c r="I118" t="s">
        <v>876</v>
      </c>
      <c r="L118" s="6">
        <v>44795</v>
      </c>
      <c r="M118" t="s">
        <v>260</v>
      </c>
      <c r="N118" t="s">
        <v>34</v>
      </c>
      <c r="O118" t="s">
        <v>11</v>
      </c>
    </row>
    <row r="119" spans="1:15" x14ac:dyDescent="0.3">
      <c r="A119" t="str">
        <f>HYPERLINK("https://hsdes.intel.com/resource/14013162416","14013162416")</f>
        <v>14013162416</v>
      </c>
      <c r="B119" t="s">
        <v>261</v>
      </c>
      <c r="C119" t="s">
        <v>88</v>
      </c>
      <c r="D119" t="s">
        <v>870</v>
      </c>
      <c r="E119" s="5" t="s">
        <v>871</v>
      </c>
      <c r="F119" t="s">
        <v>921</v>
      </c>
      <c r="H119" t="s">
        <v>872</v>
      </c>
      <c r="I119" t="s">
        <v>876</v>
      </c>
      <c r="L119" s="6">
        <v>44792</v>
      </c>
      <c r="M119" t="s">
        <v>262</v>
      </c>
      <c r="N119" t="s">
        <v>34</v>
      </c>
      <c r="O119" t="s">
        <v>11</v>
      </c>
    </row>
    <row r="120" spans="1:15" x14ac:dyDescent="0.3">
      <c r="A120" t="str">
        <f>HYPERLINK("https://hsdes.intel.com/resource/14013162422","14013162422")</f>
        <v>14013162422</v>
      </c>
      <c r="B120" t="s">
        <v>263</v>
      </c>
      <c r="C120" t="s">
        <v>88</v>
      </c>
      <c r="D120" t="s">
        <v>870</v>
      </c>
      <c r="E120" s="5" t="s">
        <v>871</v>
      </c>
      <c r="F120" t="s">
        <v>921</v>
      </c>
      <c r="H120" t="s">
        <v>872</v>
      </c>
      <c r="I120" t="s">
        <v>873</v>
      </c>
      <c r="L120" s="6">
        <v>44792</v>
      </c>
      <c r="M120" t="s">
        <v>264</v>
      </c>
      <c r="N120" t="s">
        <v>34</v>
      </c>
      <c r="O120" t="s">
        <v>11</v>
      </c>
    </row>
    <row r="121" spans="1:15" x14ac:dyDescent="0.3">
      <c r="A121" t="str">
        <f>HYPERLINK("https://hsdes.intel.com/resource/14013162433","14013162433")</f>
        <v>14013162433</v>
      </c>
      <c r="B121" t="s">
        <v>265</v>
      </c>
      <c r="C121" t="s">
        <v>88</v>
      </c>
      <c r="D121" t="s">
        <v>870</v>
      </c>
      <c r="E121" s="5" t="s">
        <v>871</v>
      </c>
      <c r="F121" t="s">
        <v>921</v>
      </c>
      <c r="H121" t="s">
        <v>872</v>
      </c>
      <c r="I121" t="s">
        <v>873</v>
      </c>
      <c r="L121" s="6">
        <v>44792</v>
      </c>
      <c r="M121" t="s">
        <v>266</v>
      </c>
      <c r="N121" t="s">
        <v>34</v>
      </c>
      <c r="O121" t="s">
        <v>11</v>
      </c>
    </row>
    <row r="122" spans="1:15" x14ac:dyDescent="0.3">
      <c r="A122" t="str">
        <f>HYPERLINK("https://hsdes.intel.com/resource/14013162499","14013162499")</f>
        <v>14013162499</v>
      </c>
      <c r="B122" t="s">
        <v>267</v>
      </c>
      <c r="C122" t="s">
        <v>251</v>
      </c>
      <c r="D122" t="s">
        <v>870</v>
      </c>
      <c r="E122" s="5" t="s">
        <v>871</v>
      </c>
      <c r="F122" t="s">
        <v>921</v>
      </c>
      <c r="H122" t="s">
        <v>872</v>
      </c>
      <c r="I122" t="s">
        <v>877</v>
      </c>
      <c r="L122" s="6">
        <v>44795</v>
      </c>
      <c r="M122" t="s">
        <v>268</v>
      </c>
      <c r="N122" t="s">
        <v>47</v>
      </c>
      <c r="O122" t="s">
        <v>11</v>
      </c>
    </row>
    <row r="123" spans="1:15" x14ac:dyDescent="0.3">
      <c r="A123" t="str">
        <f>HYPERLINK("https://hsdes.intel.com/resource/14013162512","14013162512")</f>
        <v>14013162512</v>
      </c>
      <c r="B123" t="s">
        <v>269</v>
      </c>
      <c r="C123" t="s">
        <v>251</v>
      </c>
      <c r="D123" t="s">
        <v>870</v>
      </c>
      <c r="E123" s="5" t="s">
        <v>871</v>
      </c>
      <c r="F123" t="s">
        <v>921</v>
      </c>
      <c r="H123" t="s">
        <v>872</v>
      </c>
      <c r="I123" t="s">
        <v>873</v>
      </c>
      <c r="L123" s="6">
        <v>44795</v>
      </c>
      <c r="M123" t="s">
        <v>270</v>
      </c>
      <c r="N123" t="s">
        <v>47</v>
      </c>
      <c r="O123" t="s">
        <v>11</v>
      </c>
    </row>
    <row r="124" spans="1:15" x14ac:dyDescent="0.3">
      <c r="A124" t="str">
        <f>HYPERLINK("https://hsdes.intel.com/resource/14013162515","14013162515")</f>
        <v>14013162515</v>
      </c>
      <c r="B124" t="s">
        <v>271</v>
      </c>
      <c r="C124" t="s">
        <v>251</v>
      </c>
      <c r="D124" t="s">
        <v>870</v>
      </c>
      <c r="E124" s="5" t="s">
        <v>871</v>
      </c>
      <c r="F124" t="s">
        <v>921</v>
      </c>
      <c r="H124" t="s">
        <v>875</v>
      </c>
      <c r="I124" t="s">
        <v>875</v>
      </c>
      <c r="K124" s="12" t="s">
        <v>899</v>
      </c>
      <c r="M124" t="s">
        <v>272</v>
      </c>
      <c r="N124" t="s">
        <v>47</v>
      </c>
      <c r="O124" t="s">
        <v>11</v>
      </c>
    </row>
    <row r="125" spans="1:15" x14ac:dyDescent="0.3">
      <c r="A125" t="str">
        <f>HYPERLINK("https://hsdes.intel.com/resource/14013162517","14013162517")</f>
        <v>14013162517</v>
      </c>
      <c r="B125" t="s">
        <v>273</v>
      </c>
      <c r="C125" t="s">
        <v>251</v>
      </c>
      <c r="D125" t="s">
        <v>870</v>
      </c>
      <c r="E125" s="5" t="s">
        <v>871</v>
      </c>
      <c r="F125" t="s">
        <v>921</v>
      </c>
      <c r="H125" t="s">
        <v>875</v>
      </c>
      <c r="I125" t="s">
        <v>875</v>
      </c>
      <c r="K125" s="12" t="s">
        <v>899</v>
      </c>
      <c r="M125" t="s">
        <v>274</v>
      </c>
      <c r="N125" t="s">
        <v>47</v>
      </c>
      <c r="O125" t="s">
        <v>11</v>
      </c>
    </row>
    <row r="126" spans="1:15" x14ac:dyDescent="0.3">
      <c r="A126" t="str">
        <f>HYPERLINK("https://hsdes.intel.com/resource/14013162538","14013162538")</f>
        <v>14013162538</v>
      </c>
      <c r="B126" t="s">
        <v>275</v>
      </c>
      <c r="C126" t="s">
        <v>45</v>
      </c>
      <c r="D126" t="s">
        <v>870</v>
      </c>
      <c r="E126" s="5" t="s">
        <v>871</v>
      </c>
      <c r="F126" t="s">
        <v>921</v>
      </c>
      <c r="H126" t="s">
        <v>872</v>
      </c>
      <c r="I126" t="s">
        <v>874</v>
      </c>
      <c r="L126" s="6">
        <v>44795</v>
      </c>
      <c r="M126" t="s">
        <v>276</v>
      </c>
      <c r="N126" t="s">
        <v>47</v>
      </c>
      <c r="O126" t="s">
        <v>11</v>
      </c>
    </row>
    <row r="127" spans="1:15" x14ac:dyDescent="0.3">
      <c r="A127" t="str">
        <f>HYPERLINK("https://hsdes.intel.com/resource/14013162548","14013162548")</f>
        <v>14013162548</v>
      </c>
      <c r="B127" t="s">
        <v>277</v>
      </c>
      <c r="C127" t="s">
        <v>163</v>
      </c>
      <c r="D127" t="s">
        <v>870</v>
      </c>
      <c r="E127" s="5" t="s">
        <v>871</v>
      </c>
      <c r="F127" t="s">
        <v>921</v>
      </c>
      <c r="H127" t="s">
        <v>872</v>
      </c>
      <c r="I127" t="s">
        <v>873</v>
      </c>
      <c r="K127" t="s">
        <v>915</v>
      </c>
      <c r="L127" s="6">
        <v>44795</v>
      </c>
      <c r="M127" t="s">
        <v>278</v>
      </c>
      <c r="N127" t="s">
        <v>28</v>
      </c>
      <c r="O127" t="s">
        <v>11</v>
      </c>
    </row>
    <row r="128" spans="1:15" x14ac:dyDescent="0.3">
      <c r="A128" t="str">
        <f>HYPERLINK("https://hsdes.intel.com/resource/14013162577","14013162577")</f>
        <v>14013162577</v>
      </c>
      <c r="B128" t="s">
        <v>279</v>
      </c>
      <c r="C128" t="s">
        <v>251</v>
      </c>
      <c r="D128" t="s">
        <v>870</v>
      </c>
      <c r="E128" s="5" t="s">
        <v>871</v>
      </c>
      <c r="F128" t="s">
        <v>921</v>
      </c>
      <c r="H128" t="s">
        <v>872</v>
      </c>
      <c r="I128" t="s">
        <v>877</v>
      </c>
      <c r="L128" s="6">
        <v>44795</v>
      </c>
      <c r="M128" t="s">
        <v>280</v>
      </c>
      <c r="N128" t="s">
        <v>47</v>
      </c>
      <c r="O128" t="s">
        <v>11</v>
      </c>
    </row>
    <row r="129" spans="1:15" x14ac:dyDescent="0.3">
      <c r="A129" t="str">
        <f>HYPERLINK("https://hsdes.intel.com/resource/14013162764","14013162764")</f>
        <v>14013162764</v>
      </c>
      <c r="B129" t="s">
        <v>281</v>
      </c>
      <c r="C129" t="s">
        <v>19</v>
      </c>
      <c r="D129" t="s">
        <v>870</v>
      </c>
      <c r="E129" s="5" t="s">
        <v>871</v>
      </c>
      <c r="F129" t="s">
        <v>921</v>
      </c>
      <c r="H129" t="s">
        <v>872</v>
      </c>
      <c r="I129" t="s">
        <v>873</v>
      </c>
      <c r="L129" s="6">
        <v>44791</v>
      </c>
      <c r="M129" t="s">
        <v>282</v>
      </c>
      <c r="N129" t="s">
        <v>21</v>
      </c>
      <c r="O129" t="s">
        <v>11</v>
      </c>
    </row>
    <row r="130" spans="1:15" x14ac:dyDescent="0.3">
      <c r="A130" t="str">
        <f>HYPERLINK("https://hsdes.intel.com/resource/14013162869","14013162869")</f>
        <v>14013162869</v>
      </c>
      <c r="B130" t="s">
        <v>283</v>
      </c>
      <c r="C130" t="s">
        <v>45</v>
      </c>
      <c r="D130" t="s">
        <v>870</v>
      </c>
      <c r="E130" s="5" t="s">
        <v>871</v>
      </c>
      <c r="F130" t="s">
        <v>921</v>
      </c>
      <c r="H130" t="s">
        <v>872</v>
      </c>
      <c r="I130" t="s">
        <v>873</v>
      </c>
      <c r="K130" t="s">
        <v>915</v>
      </c>
      <c r="L130" s="6">
        <v>44795</v>
      </c>
      <c r="M130" t="s">
        <v>284</v>
      </c>
      <c r="N130" t="s">
        <v>47</v>
      </c>
      <c r="O130" t="s">
        <v>11</v>
      </c>
    </row>
    <row r="131" spans="1:15" x14ac:dyDescent="0.3">
      <c r="A131" t="str">
        <f>HYPERLINK("https://hsdes.intel.com/resource/14013163063","14013163063")</f>
        <v>14013163063</v>
      </c>
      <c r="B131" t="s">
        <v>285</v>
      </c>
      <c r="C131" t="s">
        <v>4</v>
      </c>
      <c r="D131" t="s">
        <v>893</v>
      </c>
      <c r="E131" s="5" t="s">
        <v>871</v>
      </c>
      <c r="F131" t="s">
        <v>921</v>
      </c>
      <c r="H131" t="s">
        <v>872</v>
      </c>
      <c r="I131" t="s">
        <v>873</v>
      </c>
      <c r="L131" s="6">
        <v>44795</v>
      </c>
      <c r="M131" t="s">
        <v>286</v>
      </c>
      <c r="N131" t="s">
        <v>6</v>
      </c>
      <c r="O131" t="s">
        <v>24</v>
      </c>
    </row>
    <row r="132" spans="1:15" x14ac:dyDescent="0.3">
      <c r="A132" t="str">
        <f>HYPERLINK("https://hsdes.intel.com/resource/14013163101","14013163101")</f>
        <v>14013163101</v>
      </c>
      <c r="B132" t="s">
        <v>287</v>
      </c>
      <c r="C132" t="s">
        <v>36</v>
      </c>
      <c r="D132" t="s">
        <v>870</v>
      </c>
      <c r="E132" s="5" t="s">
        <v>871</v>
      </c>
      <c r="F132" t="s">
        <v>921</v>
      </c>
      <c r="H132" t="s">
        <v>872</v>
      </c>
      <c r="I132" t="s">
        <v>874</v>
      </c>
      <c r="L132" s="6">
        <v>44795</v>
      </c>
      <c r="M132" t="s">
        <v>288</v>
      </c>
      <c r="N132" t="s">
        <v>38</v>
      </c>
      <c r="O132" t="s">
        <v>11</v>
      </c>
    </row>
    <row r="133" spans="1:15" x14ac:dyDescent="0.3">
      <c r="A133" t="str">
        <f>HYPERLINK("https://hsdes.intel.com/resource/14013163180","14013163180")</f>
        <v>14013163180</v>
      </c>
      <c r="B133" t="s">
        <v>289</v>
      </c>
      <c r="C133" t="s">
        <v>45</v>
      </c>
      <c r="D133" t="s">
        <v>870</v>
      </c>
      <c r="E133" s="5" t="s">
        <v>871</v>
      </c>
      <c r="F133" t="s">
        <v>921</v>
      </c>
      <c r="H133" t="s">
        <v>872</v>
      </c>
      <c r="I133" t="s">
        <v>874</v>
      </c>
      <c r="L133" s="6">
        <v>44795</v>
      </c>
      <c r="M133" t="s">
        <v>290</v>
      </c>
      <c r="N133" t="s">
        <v>47</v>
      </c>
      <c r="O133" t="s">
        <v>24</v>
      </c>
    </row>
    <row r="134" spans="1:15" x14ac:dyDescent="0.3">
      <c r="A134" t="str">
        <f>HYPERLINK("https://hsdes.intel.com/resource/14013163191","14013163191")</f>
        <v>14013163191</v>
      </c>
      <c r="B134" t="s">
        <v>291</v>
      </c>
      <c r="C134" t="s">
        <v>4</v>
      </c>
      <c r="D134" t="s">
        <v>870</v>
      </c>
      <c r="E134" s="5" t="s">
        <v>871</v>
      </c>
      <c r="F134" t="s">
        <v>921</v>
      </c>
      <c r="H134" t="s">
        <v>875</v>
      </c>
      <c r="I134" t="s">
        <v>875</v>
      </c>
      <c r="K134" s="12" t="s">
        <v>900</v>
      </c>
      <c r="M134" t="s">
        <v>292</v>
      </c>
      <c r="N134" t="s">
        <v>6</v>
      </c>
      <c r="O134" t="s">
        <v>11</v>
      </c>
    </row>
    <row r="135" spans="1:15" x14ac:dyDescent="0.3">
      <c r="A135" t="str">
        <f>HYPERLINK("https://hsdes.intel.com/resource/14013163226","14013163226")</f>
        <v>14013163226</v>
      </c>
      <c r="B135" t="s">
        <v>293</v>
      </c>
      <c r="C135" t="s">
        <v>4</v>
      </c>
      <c r="D135" t="s">
        <v>870</v>
      </c>
      <c r="E135" s="5" t="s">
        <v>871</v>
      </c>
      <c r="F135" t="s">
        <v>921</v>
      </c>
      <c r="H135" t="s">
        <v>872</v>
      </c>
      <c r="I135" t="s">
        <v>874</v>
      </c>
      <c r="L135" s="6">
        <v>44795</v>
      </c>
      <c r="M135" t="s">
        <v>294</v>
      </c>
      <c r="N135" t="s">
        <v>6</v>
      </c>
      <c r="O135" t="s">
        <v>7</v>
      </c>
    </row>
    <row r="136" spans="1:15" x14ac:dyDescent="0.3">
      <c r="A136" t="str">
        <f>HYPERLINK("https://hsdes.intel.com/resource/14013163230","14013163230")</f>
        <v>14013163230</v>
      </c>
      <c r="B136" t="s">
        <v>295</v>
      </c>
      <c r="C136" t="s">
        <v>4</v>
      </c>
      <c r="D136" t="s">
        <v>870</v>
      </c>
      <c r="E136" s="5" t="s">
        <v>871</v>
      </c>
      <c r="F136" t="s">
        <v>921</v>
      </c>
      <c r="H136" t="s">
        <v>872</v>
      </c>
      <c r="I136" t="s">
        <v>874</v>
      </c>
      <c r="L136" s="6">
        <v>44795</v>
      </c>
      <c r="M136" t="s">
        <v>5</v>
      </c>
      <c r="N136" t="s">
        <v>6</v>
      </c>
      <c r="O136" t="s">
        <v>7</v>
      </c>
    </row>
    <row r="137" spans="1:15" x14ac:dyDescent="0.3">
      <c r="A137" t="str">
        <f>HYPERLINK("https://hsdes.intel.com/resource/14013163232","14013163232")</f>
        <v>14013163232</v>
      </c>
      <c r="B137" t="s">
        <v>296</v>
      </c>
      <c r="C137" t="s">
        <v>4</v>
      </c>
      <c r="D137" t="s">
        <v>870</v>
      </c>
      <c r="E137" s="5" t="s">
        <v>871</v>
      </c>
      <c r="F137" t="s">
        <v>921</v>
      </c>
      <c r="H137" t="s">
        <v>872</v>
      </c>
      <c r="I137" t="s">
        <v>873</v>
      </c>
      <c r="L137" s="6">
        <v>44791</v>
      </c>
      <c r="M137" t="s">
        <v>297</v>
      </c>
      <c r="N137" t="s">
        <v>6</v>
      </c>
      <c r="O137" t="s">
        <v>7</v>
      </c>
    </row>
    <row r="138" spans="1:15" x14ac:dyDescent="0.3">
      <c r="A138" t="str">
        <f>HYPERLINK("https://hsdes.intel.com/resource/14013163310","14013163310")</f>
        <v>14013163310</v>
      </c>
      <c r="B138" t="s">
        <v>298</v>
      </c>
      <c r="C138" t="s">
        <v>19</v>
      </c>
      <c r="D138" t="s">
        <v>870</v>
      </c>
      <c r="E138" s="5" t="s">
        <v>871</v>
      </c>
      <c r="F138" t="s">
        <v>921</v>
      </c>
      <c r="H138" t="s">
        <v>872</v>
      </c>
      <c r="I138" t="s">
        <v>873</v>
      </c>
      <c r="L138" s="6">
        <v>44796</v>
      </c>
      <c r="M138" t="s">
        <v>299</v>
      </c>
      <c r="N138" t="s">
        <v>21</v>
      </c>
      <c r="O138" t="s">
        <v>11</v>
      </c>
    </row>
    <row r="139" spans="1:15" x14ac:dyDescent="0.3">
      <c r="A139" t="str">
        <f>HYPERLINK("https://hsdes.intel.com/resource/14013163467","14013163467")</f>
        <v>14013163467</v>
      </c>
      <c r="B139" t="s">
        <v>300</v>
      </c>
      <c r="C139" t="s">
        <v>168</v>
      </c>
      <c r="D139" t="s">
        <v>870</v>
      </c>
      <c r="E139" s="5" t="s">
        <v>871</v>
      </c>
      <c r="F139" t="s">
        <v>921</v>
      </c>
      <c r="H139" t="s">
        <v>872</v>
      </c>
      <c r="I139" t="s">
        <v>876</v>
      </c>
      <c r="L139" s="6">
        <v>44796</v>
      </c>
      <c r="M139" t="s">
        <v>301</v>
      </c>
      <c r="N139" t="s">
        <v>47</v>
      </c>
      <c r="O139" t="s">
        <v>24</v>
      </c>
    </row>
    <row r="140" spans="1:15" x14ac:dyDescent="0.3">
      <c r="A140" t="str">
        <f>HYPERLINK("https://hsdes.intel.com/resource/14013163887","14013163887")</f>
        <v>14013163887</v>
      </c>
      <c r="B140" t="s">
        <v>302</v>
      </c>
      <c r="C140" t="s">
        <v>4</v>
      </c>
      <c r="D140" t="s">
        <v>870</v>
      </c>
      <c r="E140" s="5" t="s">
        <v>871</v>
      </c>
      <c r="F140" t="s">
        <v>921</v>
      </c>
      <c r="H140" t="s">
        <v>872</v>
      </c>
      <c r="I140" t="s">
        <v>876</v>
      </c>
      <c r="L140" s="6">
        <v>44792</v>
      </c>
      <c r="M140" t="s">
        <v>303</v>
      </c>
      <c r="N140" t="s">
        <v>6</v>
      </c>
      <c r="O140" t="s">
        <v>24</v>
      </c>
    </row>
    <row r="141" spans="1:15" x14ac:dyDescent="0.3">
      <c r="A141" t="str">
        <f>HYPERLINK("https://hsdes.intel.com/resource/14013164082","14013164082")</f>
        <v>14013164082</v>
      </c>
      <c r="B141" t="s">
        <v>304</v>
      </c>
      <c r="C141" t="s">
        <v>88</v>
      </c>
      <c r="D141" t="s">
        <v>870</v>
      </c>
      <c r="E141" s="5" t="s">
        <v>871</v>
      </c>
      <c r="F141" t="s">
        <v>921</v>
      </c>
      <c r="H141" t="s">
        <v>872</v>
      </c>
      <c r="I141" t="s">
        <v>876</v>
      </c>
      <c r="L141" s="6">
        <v>44795</v>
      </c>
      <c r="M141" t="s">
        <v>305</v>
      </c>
      <c r="N141" t="s">
        <v>34</v>
      </c>
      <c r="O141" t="s">
        <v>11</v>
      </c>
    </row>
    <row r="142" spans="1:15" x14ac:dyDescent="0.3">
      <c r="A142" t="str">
        <f>HYPERLINK("https://hsdes.intel.com/resource/14013164345","14013164345")</f>
        <v>14013164345</v>
      </c>
      <c r="B142" t="s">
        <v>306</v>
      </c>
      <c r="C142" t="s">
        <v>168</v>
      </c>
      <c r="D142" t="s">
        <v>870</v>
      </c>
      <c r="E142" s="5" t="s">
        <v>871</v>
      </c>
      <c r="F142" t="s">
        <v>921</v>
      </c>
      <c r="H142" t="s">
        <v>872</v>
      </c>
      <c r="I142" t="s">
        <v>873</v>
      </c>
      <c r="L142" s="6">
        <v>44796</v>
      </c>
      <c r="M142" t="s">
        <v>307</v>
      </c>
      <c r="N142" t="s">
        <v>47</v>
      </c>
      <c r="O142" t="s">
        <v>11</v>
      </c>
    </row>
    <row r="143" spans="1:15" x14ac:dyDescent="0.3">
      <c r="A143" t="str">
        <f>HYPERLINK("https://hsdes.intel.com/resource/14013164746","14013164746")</f>
        <v>14013164746</v>
      </c>
      <c r="B143" t="s">
        <v>308</v>
      </c>
      <c r="C143" t="s">
        <v>88</v>
      </c>
      <c r="D143" t="s">
        <v>870</v>
      </c>
      <c r="E143" s="5" t="s">
        <v>871</v>
      </c>
      <c r="F143" t="s">
        <v>921</v>
      </c>
      <c r="H143" t="s">
        <v>872</v>
      </c>
      <c r="I143" t="s">
        <v>876</v>
      </c>
      <c r="L143" s="6">
        <v>44792</v>
      </c>
      <c r="M143" t="s">
        <v>309</v>
      </c>
      <c r="N143" t="s">
        <v>34</v>
      </c>
      <c r="O143" t="s">
        <v>11</v>
      </c>
    </row>
    <row r="144" spans="1:15" x14ac:dyDescent="0.3">
      <c r="A144" t="str">
        <f>HYPERLINK("https://hsdes.intel.com/resource/14013164753","14013164753")</f>
        <v>14013164753</v>
      </c>
      <c r="B144" t="s">
        <v>310</v>
      </c>
      <c r="C144" t="s">
        <v>88</v>
      </c>
      <c r="D144" t="s">
        <v>870</v>
      </c>
      <c r="E144" s="5" t="s">
        <v>871</v>
      </c>
      <c r="F144" t="s">
        <v>921</v>
      </c>
      <c r="H144" t="s">
        <v>872</v>
      </c>
      <c r="I144" t="s">
        <v>876</v>
      </c>
      <c r="L144" s="6">
        <v>44792</v>
      </c>
      <c r="M144" t="s">
        <v>311</v>
      </c>
      <c r="N144" t="s">
        <v>34</v>
      </c>
      <c r="O144" t="s">
        <v>11</v>
      </c>
    </row>
    <row r="145" spans="1:15" x14ac:dyDescent="0.3">
      <c r="A145" t="str">
        <f>HYPERLINK("https://hsdes.intel.com/resource/14013165037","14013165037")</f>
        <v>14013165037</v>
      </c>
      <c r="B145" t="s">
        <v>312</v>
      </c>
      <c r="C145" t="s">
        <v>19</v>
      </c>
      <c r="D145" t="s">
        <v>870</v>
      </c>
      <c r="E145" s="5" t="s">
        <v>871</v>
      </c>
      <c r="F145" t="s">
        <v>921</v>
      </c>
      <c r="H145" t="s">
        <v>872</v>
      </c>
      <c r="I145" t="s">
        <v>874</v>
      </c>
      <c r="L145" s="6">
        <v>44792</v>
      </c>
      <c r="M145" t="s">
        <v>313</v>
      </c>
      <c r="N145" t="s">
        <v>21</v>
      </c>
      <c r="O145" t="s">
        <v>11</v>
      </c>
    </row>
    <row r="146" spans="1:15" x14ac:dyDescent="0.3">
      <c r="A146" t="str">
        <f>HYPERLINK("https://hsdes.intel.com/resource/14013165112","14013165112")</f>
        <v>14013165112</v>
      </c>
      <c r="B146" t="s">
        <v>314</v>
      </c>
      <c r="C146" t="s">
        <v>4</v>
      </c>
      <c r="D146" t="s">
        <v>870</v>
      </c>
      <c r="E146" s="5" t="s">
        <v>871</v>
      </c>
      <c r="F146" t="s">
        <v>921</v>
      </c>
      <c r="H146" t="s">
        <v>872</v>
      </c>
      <c r="I146" t="s">
        <v>876</v>
      </c>
      <c r="L146" s="6">
        <v>44792</v>
      </c>
      <c r="M146" t="s">
        <v>315</v>
      </c>
      <c r="N146" t="s">
        <v>6</v>
      </c>
      <c r="O146" t="s">
        <v>24</v>
      </c>
    </row>
    <row r="147" spans="1:15" x14ac:dyDescent="0.3">
      <c r="A147" t="str">
        <f>HYPERLINK("https://hsdes.intel.com/resource/14013165116","14013165116")</f>
        <v>14013165116</v>
      </c>
      <c r="B147" t="s">
        <v>316</v>
      </c>
      <c r="C147" t="s">
        <v>4</v>
      </c>
      <c r="D147" t="s">
        <v>870</v>
      </c>
      <c r="E147" s="5" t="s">
        <v>871</v>
      </c>
      <c r="F147" t="s">
        <v>921</v>
      </c>
      <c r="H147" t="s">
        <v>872</v>
      </c>
      <c r="I147" t="s">
        <v>874</v>
      </c>
      <c r="L147" s="6">
        <v>44792</v>
      </c>
      <c r="M147" t="s">
        <v>317</v>
      </c>
      <c r="N147" t="s">
        <v>6</v>
      </c>
      <c r="O147" t="s">
        <v>11</v>
      </c>
    </row>
    <row r="148" spans="1:15" x14ac:dyDescent="0.3">
      <c r="A148" t="str">
        <f>HYPERLINK("https://hsdes.intel.com/resource/14013165202","14013165202")</f>
        <v>14013165202</v>
      </c>
      <c r="B148" t="s">
        <v>318</v>
      </c>
      <c r="C148" t="s">
        <v>4</v>
      </c>
      <c r="D148" t="s">
        <v>870</v>
      </c>
      <c r="E148" s="5" t="s">
        <v>871</v>
      </c>
      <c r="F148" t="s">
        <v>921</v>
      </c>
      <c r="H148" t="s">
        <v>872</v>
      </c>
      <c r="I148" t="s">
        <v>876</v>
      </c>
      <c r="L148" s="6">
        <v>44792</v>
      </c>
      <c r="M148" t="s">
        <v>319</v>
      </c>
      <c r="N148" t="s">
        <v>6</v>
      </c>
      <c r="O148" t="s">
        <v>24</v>
      </c>
    </row>
    <row r="149" spans="1:15" x14ac:dyDescent="0.3">
      <c r="A149" t="str">
        <f>HYPERLINK("https://hsdes.intel.com/resource/14013165225","14013165225")</f>
        <v>14013165225</v>
      </c>
      <c r="B149" t="s">
        <v>320</v>
      </c>
      <c r="C149" t="s">
        <v>4</v>
      </c>
      <c r="D149" t="s">
        <v>870</v>
      </c>
      <c r="E149" s="5" t="s">
        <v>871</v>
      </c>
      <c r="F149" t="s">
        <v>921</v>
      </c>
      <c r="H149" t="s">
        <v>872</v>
      </c>
      <c r="I149" t="s">
        <v>873</v>
      </c>
      <c r="L149" s="6">
        <v>44791</v>
      </c>
      <c r="M149" t="s">
        <v>321</v>
      </c>
      <c r="N149" t="s">
        <v>6</v>
      </c>
      <c r="O149" t="s">
        <v>24</v>
      </c>
    </row>
    <row r="150" spans="1:15" x14ac:dyDescent="0.3">
      <c r="A150" t="str">
        <f>HYPERLINK("https://hsdes.intel.com/resource/14013165243","14013165243")</f>
        <v>14013165243</v>
      </c>
      <c r="B150" t="s">
        <v>322</v>
      </c>
      <c r="C150" t="s">
        <v>4</v>
      </c>
      <c r="D150" t="s">
        <v>870</v>
      </c>
      <c r="E150" s="5" t="s">
        <v>871</v>
      </c>
      <c r="F150" t="s">
        <v>921</v>
      </c>
      <c r="H150" t="s">
        <v>872</v>
      </c>
      <c r="I150" t="s">
        <v>874</v>
      </c>
      <c r="L150" s="6">
        <v>44792</v>
      </c>
      <c r="M150" t="s">
        <v>323</v>
      </c>
      <c r="N150" t="s">
        <v>6</v>
      </c>
      <c r="O150" t="s">
        <v>24</v>
      </c>
    </row>
    <row r="151" spans="1:15" x14ac:dyDescent="0.3">
      <c r="A151" t="str">
        <f>HYPERLINK("https://hsdes.intel.com/resource/14013165260","14013165260")</f>
        <v>14013165260</v>
      </c>
      <c r="B151" t="s">
        <v>324</v>
      </c>
      <c r="C151" t="s">
        <v>4</v>
      </c>
      <c r="D151" t="s">
        <v>870</v>
      </c>
      <c r="E151" s="5" t="s">
        <v>871</v>
      </c>
      <c r="F151" t="s">
        <v>921</v>
      </c>
      <c r="H151" t="s">
        <v>872</v>
      </c>
      <c r="I151" t="s">
        <v>874</v>
      </c>
      <c r="L151" s="6">
        <v>44792</v>
      </c>
      <c r="M151" t="s">
        <v>325</v>
      </c>
      <c r="N151" t="s">
        <v>6</v>
      </c>
      <c r="O151" t="s">
        <v>24</v>
      </c>
    </row>
    <row r="152" spans="1:15" x14ac:dyDescent="0.3">
      <c r="A152" t="str">
        <f>HYPERLINK("https://hsdes.intel.com/resource/14013165272","14013165272")</f>
        <v>14013165272</v>
      </c>
      <c r="B152" t="s">
        <v>326</v>
      </c>
      <c r="C152" t="s">
        <v>4</v>
      </c>
      <c r="D152" t="s">
        <v>870</v>
      </c>
      <c r="E152" s="5" t="s">
        <v>871</v>
      </c>
      <c r="F152" t="s">
        <v>921</v>
      </c>
      <c r="H152" t="s">
        <v>872</v>
      </c>
      <c r="I152" t="s">
        <v>874</v>
      </c>
      <c r="L152" s="6">
        <v>44792</v>
      </c>
      <c r="M152" t="s">
        <v>327</v>
      </c>
      <c r="N152" t="s">
        <v>6</v>
      </c>
      <c r="O152" t="s">
        <v>24</v>
      </c>
    </row>
    <row r="153" spans="1:15" x14ac:dyDescent="0.3">
      <c r="A153" t="str">
        <f>HYPERLINK("https://hsdes.intel.com/resource/14013165281","14013165281")</f>
        <v>14013165281</v>
      </c>
      <c r="B153" t="s">
        <v>328</v>
      </c>
      <c r="C153" t="s">
        <v>4</v>
      </c>
      <c r="D153" t="s">
        <v>870</v>
      </c>
      <c r="E153" s="5" t="s">
        <v>871</v>
      </c>
      <c r="F153" t="s">
        <v>921</v>
      </c>
      <c r="H153" t="s">
        <v>872</v>
      </c>
      <c r="I153" t="s">
        <v>874</v>
      </c>
      <c r="L153" s="6">
        <v>44792</v>
      </c>
      <c r="M153" t="s">
        <v>329</v>
      </c>
      <c r="N153" t="s">
        <v>6</v>
      </c>
      <c r="O153" t="s">
        <v>24</v>
      </c>
    </row>
    <row r="154" spans="1:15" x14ac:dyDescent="0.3">
      <c r="A154" t="str">
        <f>HYPERLINK("https://hsdes.intel.com/resource/14013165299","14013165299")</f>
        <v>14013165299</v>
      </c>
      <c r="B154" t="s">
        <v>330</v>
      </c>
      <c r="C154" t="s">
        <v>19</v>
      </c>
      <c r="D154" t="s">
        <v>870</v>
      </c>
      <c r="E154" s="5" t="s">
        <v>871</v>
      </c>
      <c r="F154" t="s">
        <v>921</v>
      </c>
      <c r="H154" t="s">
        <v>872</v>
      </c>
      <c r="I154" t="s">
        <v>877</v>
      </c>
      <c r="L154" s="6">
        <v>44795</v>
      </c>
      <c r="M154" t="s">
        <v>331</v>
      </c>
      <c r="N154" t="s">
        <v>21</v>
      </c>
      <c r="O154" t="s">
        <v>11</v>
      </c>
    </row>
    <row r="155" spans="1:15" x14ac:dyDescent="0.3">
      <c r="A155" t="str">
        <f>HYPERLINK("https://hsdes.intel.com/resource/14013165517","14013165517")</f>
        <v>14013165517</v>
      </c>
      <c r="B155" t="s">
        <v>332</v>
      </c>
      <c r="C155" t="s">
        <v>59</v>
      </c>
      <c r="D155" t="s">
        <v>870</v>
      </c>
      <c r="E155" s="5" t="s">
        <v>871</v>
      </c>
      <c r="F155" t="s">
        <v>921</v>
      </c>
      <c r="H155" t="s">
        <v>872</v>
      </c>
      <c r="I155" t="s">
        <v>876</v>
      </c>
      <c r="L155" s="6">
        <v>44792</v>
      </c>
      <c r="M155" t="s">
        <v>333</v>
      </c>
      <c r="N155" t="s">
        <v>6</v>
      </c>
      <c r="O155" t="s">
        <v>24</v>
      </c>
    </row>
    <row r="156" spans="1:15" x14ac:dyDescent="0.3">
      <c r="A156" t="str">
        <f>HYPERLINK("https://hsdes.intel.com/resource/14013165521","14013165521")</f>
        <v>14013165521</v>
      </c>
      <c r="B156" t="s">
        <v>334</v>
      </c>
      <c r="C156" t="s">
        <v>59</v>
      </c>
      <c r="D156" t="s">
        <v>870</v>
      </c>
      <c r="E156" s="5" t="s">
        <v>871</v>
      </c>
      <c r="F156" t="s">
        <v>921</v>
      </c>
      <c r="H156" t="s">
        <v>872</v>
      </c>
      <c r="I156" t="s">
        <v>877</v>
      </c>
      <c r="L156" s="6">
        <v>44795</v>
      </c>
      <c r="M156" t="s">
        <v>335</v>
      </c>
      <c r="N156" t="s">
        <v>6</v>
      </c>
      <c r="O156" t="s">
        <v>7</v>
      </c>
    </row>
    <row r="157" spans="1:15" x14ac:dyDescent="0.3">
      <c r="A157" t="str">
        <f>HYPERLINK("https://hsdes.intel.com/resource/14013165524","14013165524")</f>
        <v>14013165524</v>
      </c>
      <c r="B157" t="s">
        <v>336</v>
      </c>
      <c r="C157" t="s">
        <v>251</v>
      </c>
      <c r="D157" t="s">
        <v>870</v>
      </c>
      <c r="E157" s="5" t="s">
        <v>871</v>
      </c>
      <c r="F157" t="s">
        <v>921</v>
      </c>
      <c r="H157" t="s">
        <v>872</v>
      </c>
      <c r="I157" t="s">
        <v>874</v>
      </c>
      <c r="L157" s="6">
        <v>44796</v>
      </c>
      <c r="M157" t="s">
        <v>337</v>
      </c>
      <c r="N157" t="s">
        <v>38</v>
      </c>
      <c r="O157" t="s">
        <v>7</v>
      </c>
    </row>
    <row r="158" spans="1:15" x14ac:dyDescent="0.3">
      <c r="A158" t="str">
        <f>HYPERLINK("https://hsdes.intel.com/resource/14013165591","14013165591")</f>
        <v>14013165591</v>
      </c>
      <c r="B158" t="s">
        <v>338</v>
      </c>
      <c r="C158" t="s">
        <v>36</v>
      </c>
      <c r="D158" t="s">
        <v>870</v>
      </c>
      <c r="E158" s="5" t="s">
        <v>871</v>
      </c>
      <c r="F158" t="s">
        <v>921</v>
      </c>
      <c r="H158" t="s">
        <v>872</v>
      </c>
      <c r="I158" t="s">
        <v>876</v>
      </c>
      <c r="L158" s="6">
        <v>44795</v>
      </c>
      <c r="M158" t="s">
        <v>339</v>
      </c>
      <c r="N158" t="s">
        <v>38</v>
      </c>
      <c r="O158" t="s">
        <v>7</v>
      </c>
    </row>
    <row r="159" spans="1:15" x14ac:dyDescent="0.3">
      <c r="A159" t="str">
        <f>HYPERLINK("https://hsdes.intel.com/resource/14013165597","14013165597")</f>
        <v>14013165597</v>
      </c>
      <c r="B159" t="s">
        <v>340</v>
      </c>
      <c r="C159" t="s">
        <v>36</v>
      </c>
      <c r="D159" t="s">
        <v>870</v>
      </c>
      <c r="E159" s="5" t="s">
        <v>871</v>
      </c>
      <c r="F159" t="s">
        <v>921</v>
      </c>
      <c r="H159" t="s">
        <v>872</v>
      </c>
      <c r="I159" t="s">
        <v>876</v>
      </c>
      <c r="L159" s="6">
        <v>44795</v>
      </c>
      <c r="M159" t="s">
        <v>341</v>
      </c>
      <c r="N159" t="s">
        <v>38</v>
      </c>
      <c r="O159" t="s">
        <v>7</v>
      </c>
    </row>
    <row r="160" spans="1:15" x14ac:dyDescent="0.3">
      <c r="A160" t="str">
        <f>HYPERLINK("https://hsdes.intel.com/resource/14013168579","14013168579")</f>
        <v>14013168579</v>
      </c>
      <c r="B160" t="s">
        <v>342</v>
      </c>
      <c r="C160" t="s">
        <v>343</v>
      </c>
      <c r="D160" t="s">
        <v>870</v>
      </c>
      <c r="E160" s="5" t="s">
        <v>871</v>
      </c>
      <c r="F160" t="s">
        <v>921</v>
      </c>
      <c r="H160" t="s">
        <v>872</v>
      </c>
      <c r="I160" t="s">
        <v>876</v>
      </c>
      <c r="L160" s="6">
        <v>44796</v>
      </c>
      <c r="M160" t="s">
        <v>344</v>
      </c>
      <c r="N160" t="s">
        <v>17</v>
      </c>
      <c r="O160" t="s">
        <v>11</v>
      </c>
    </row>
    <row r="161" spans="1:15" x14ac:dyDescent="0.3">
      <c r="A161" t="str">
        <f>HYPERLINK("https://hsdes.intel.com/resource/14013168624","14013168624")</f>
        <v>14013168624</v>
      </c>
      <c r="B161" t="s">
        <v>345</v>
      </c>
      <c r="C161" t="s">
        <v>343</v>
      </c>
      <c r="D161" t="s">
        <v>870</v>
      </c>
      <c r="E161" s="5" t="s">
        <v>871</v>
      </c>
      <c r="F161" t="s">
        <v>921</v>
      </c>
      <c r="H161" t="s">
        <v>872</v>
      </c>
      <c r="I161" t="s">
        <v>873</v>
      </c>
      <c r="L161" s="6">
        <v>44795</v>
      </c>
      <c r="M161" t="s">
        <v>346</v>
      </c>
      <c r="N161" t="s">
        <v>17</v>
      </c>
      <c r="O161" t="s">
        <v>7</v>
      </c>
    </row>
    <row r="162" spans="1:15" x14ac:dyDescent="0.3">
      <c r="A162" t="str">
        <f>HYPERLINK("https://hsdes.intel.com/resource/14013169121","14013169121")</f>
        <v>14013169121</v>
      </c>
      <c r="B162" t="s">
        <v>347</v>
      </c>
      <c r="C162" t="s">
        <v>343</v>
      </c>
      <c r="D162" t="s">
        <v>870</v>
      </c>
      <c r="E162" s="5" t="s">
        <v>871</v>
      </c>
      <c r="F162" t="s">
        <v>921</v>
      </c>
      <c r="H162" t="s">
        <v>872</v>
      </c>
      <c r="I162" t="s">
        <v>874</v>
      </c>
      <c r="L162" s="6">
        <v>44796</v>
      </c>
      <c r="M162" t="s">
        <v>348</v>
      </c>
      <c r="N162" t="s">
        <v>17</v>
      </c>
      <c r="O162" t="s">
        <v>7</v>
      </c>
    </row>
    <row r="163" spans="1:15" x14ac:dyDescent="0.3">
      <c r="A163" t="str">
        <f>HYPERLINK("https://hsdes.intel.com/resource/14013169126","14013169126")</f>
        <v>14013169126</v>
      </c>
      <c r="B163" t="s">
        <v>349</v>
      </c>
      <c r="C163" t="s">
        <v>343</v>
      </c>
      <c r="D163" t="s">
        <v>870</v>
      </c>
      <c r="E163" s="5" t="s">
        <v>871</v>
      </c>
      <c r="F163" t="s">
        <v>921</v>
      </c>
      <c r="H163" t="s">
        <v>872</v>
      </c>
      <c r="I163" t="s">
        <v>873</v>
      </c>
      <c r="L163" s="6">
        <v>44795</v>
      </c>
      <c r="M163" t="s">
        <v>350</v>
      </c>
      <c r="N163" t="s">
        <v>17</v>
      </c>
      <c r="O163" t="s">
        <v>7</v>
      </c>
    </row>
    <row r="164" spans="1:15" x14ac:dyDescent="0.3">
      <c r="A164" t="str">
        <f>HYPERLINK("https://hsdes.intel.com/resource/14013169128","14013169128")</f>
        <v>14013169128</v>
      </c>
      <c r="B164" t="s">
        <v>351</v>
      </c>
      <c r="C164" t="s">
        <v>343</v>
      </c>
      <c r="D164" t="s">
        <v>870</v>
      </c>
      <c r="E164" s="5" t="s">
        <v>871</v>
      </c>
      <c r="F164" t="s">
        <v>921</v>
      </c>
      <c r="H164" t="s">
        <v>872</v>
      </c>
      <c r="I164" t="s">
        <v>873</v>
      </c>
      <c r="L164" s="6">
        <v>44795</v>
      </c>
      <c r="M164" t="s">
        <v>352</v>
      </c>
      <c r="N164" t="s">
        <v>17</v>
      </c>
      <c r="O164" t="s">
        <v>7</v>
      </c>
    </row>
    <row r="165" spans="1:15" x14ac:dyDescent="0.3">
      <c r="A165" t="str">
        <f>HYPERLINK("https://hsdes.intel.com/resource/14013169323","14013169323")</f>
        <v>14013169323</v>
      </c>
      <c r="B165" t="s">
        <v>353</v>
      </c>
      <c r="C165" t="s">
        <v>59</v>
      </c>
      <c r="D165" t="s">
        <v>870</v>
      </c>
      <c r="E165" s="5" t="s">
        <v>871</v>
      </c>
      <c r="F165" t="s">
        <v>921</v>
      </c>
      <c r="H165" t="s">
        <v>872</v>
      </c>
      <c r="I165" t="s">
        <v>874</v>
      </c>
      <c r="L165" s="6">
        <v>44792</v>
      </c>
      <c r="M165" t="s">
        <v>354</v>
      </c>
      <c r="N165" t="s">
        <v>6</v>
      </c>
      <c r="O165" t="s">
        <v>11</v>
      </c>
    </row>
    <row r="166" spans="1:15" x14ac:dyDescent="0.3">
      <c r="A166" t="str">
        <f>HYPERLINK("https://hsdes.intel.com/resource/14013172855","14013172855")</f>
        <v>14013172855</v>
      </c>
      <c r="B166" t="s">
        <v>355</v>
      </c>
      <c r="C166" t="s">
        <v>59</v>
      </c>
      <c r="D166" t="s">
        <v>870</v>
      </c>
      <c r="E166" s="5" t="s">
        <v>871</v>
      </c>
      <c r="F166" t="s">
        <v>921</v>
      </c>
      <c r="H166" t="s">
        <v>872</v>
      </c>
      <c r="I166" t="s">
        <v>873</v>
      </c>
      <c r="L166" s="6">
        <v>44792</v>
      </c>
      <c r="M166" t="s">
        <v>356</v>
      </c>
      <c r="N166" t="s">
        <v>6</v>
      </c>
      <c r="O166" t="s">
        <v>11</v>
      </c>
    </row>
    <row r="167" spans="1:15" x14ac:dyDescent="0.3">
      <c r="A167" t="str">
        <f>HYPERLINK("https://hsdes.intel.com/resource/14013172859","14013172859")</f>
        <v>14013172859</v>
      </c>
      <c r="B167" t="s">
        <v>357</v>
      </c>
      <c r="C167" t="s">
        <v>59</v>
      </c>
      <c r="D167" t="s">
        <v>870</v>
      </c>
      <c r="E167" s="5" t="s">
        <v>871</v>
      </c>
      <c r="F167" t="s">
        <v>921</v>
      </c>
      <c r="H167" t="s">
        <v>872</v>
      </c>
      <c r="I167" t="s">
        <v>874</v>
      </c>
      <c r="L167" s="6">
        <v>44792</v>
      </c>
      <c r="M167" t="s">
        <v>358</v>
      </c>
      <c r="N167" t="s">
        <v>6</v>
      </c>
      <c r="O167" t="s">
        <v>11</v>
      </c>
    </row>
    <row r="168" spans="1:15" x14ac:dyDescent="0.3">
      <c r="A168" t="str">
        <f>HYPERLINK("https://hsdes.intel.com/resource/14013172861","14013172861")</f>
        <v>14013172861</v>
      </c>
      <c r="B168" t="s">
        <v>359</v>
      </c>
      <c r="C168" t="s">
        <v>59</v>
      </c>
      <c r="D168" t="s">
        <v>870</v>
      </c>
      <c r="E168" s="5" t="s">
        <v>871</v>
      </c>
      <c r="F168" t="s">
        <v>921</v>
      </c>
      <c r="H168" t="s">
        <v>872</v>
      </c>
      <c r="I168" t="s">
        <v>874</v>
      </c>
      <c r="L168" s="6">
        <v>44792</v>
      </c>
      <c r="M168" t="s">
        <v>360</v>
      </c>
      <c r="N168" t="s">
        <v>6</v>
      </c>
      <c r="O168" t="s">
        <v>11</v>
      </c>
    </row>
    <row r="169" spans="1:15" x14ac:dyDescent="0.3">
      <c r="A169" t="str">
        <f>HYPERLINK("https://hsdes.intel.com/resource/14013172864","14013172864")</f>
        <v>14013172864</v>
      </c>
      <c r="B169" t="s">
        <v>361</v>
      </c>
      <c r="C169" t="s">
        <v>59</v>
      </c>
      <c r="D169" t="s">
        <v>870</v>
      </c>
      <c r="E169" s="5" t="s">
        <v>871</v>
      </c>
      <c r="F169" t="s">
        <v>921</v>
      </c>
      <c r="H169" t="s">
        <v>872</v>
      </c>
      <c r="I169" t="s">
        <v>874</v>
      </c>
      <c r="L169" s="6">
        <v>44792</v>
      </c>
      <c r="M169" t="s">
        <v>362</v>
      </c>
      <c r="N169" t="s">
        <v>6</v>
      </c>
      <c r="O169" t="s">
        <v>11</v>
      </c>
    </row>
    <row r="170" spans="1:15" x14ac:dyDescent="0.3">
      <c r="A170" t="str">
        <f>HYPERLINK("https://hsdes.intel.com/resource/14013172872","14013172872")</f>
        <v>14013172872</v>
      </c>
      <c r="B170" t="s">
        <v>363</v>
      </c>
      <c r="C170" t="s">
        <v>59</v>
      </c>
      <c r="D170" t="s">
        <v>870</v>
      </c>
      <c r="E170" s="5" t="s">
        <v>871</v>
      </c>
      <c r="F170" t="s">
        <v>921</v>
      </c>
      <c r="H170" t="s">
        <v>872</v>
      </c>
      <c r="I170" t="s">
        <v>874</v>
      </c>
      <c r="L170" s="6">
        <v>44792</v>
      </c>
      <c r="M170" t="s">
        <v>364</v>
      </c>
      <c r="N170" t="s">
        <v>6</v>
      </c>
      <c r="O170" t="s">
        <v>11</v>
      </c>
    </row>
    <row r="171" spans="1:15" x14ac:dyDescent="0.3">
      <c r="A171" t="str">
        <f>HYPERLINK("https://hsdes.intel.com/resource/14013172878","14013172878")</f>
        <v>14013172878</v>
      </c>
      <c r="B171" t="s">
        <v>365</v>
      </c>
      <c r="C171" t="s">
        <v>59</v>
      </c>
      <c r="D171" t="s">
        <v>870</v>
      </c>
      <c r="E171" s="5" t="s">
        <v>871</v>
      </c>
      <c r="F171" t="s">
        <v>921</v>
      </c>
      <c r="H171" t="s">
        <v>872</v>
      </c>
      <c r="I171" t="s">
        <v>873</v>
      </c>
      <c r="L171" s="6">
        <v>44795</v>
      </c>
      <c r="M171" t="s">
        <v>366</v>
      </c>
      <c r="N171" t="s">
        <v>6</v>
      </c>
      <c r="O171" t="s">
        <v>11</v>
      </c>
    </row>
    <row r="172" spans="1:15" x14ac:dyDescent="0.3">
      <c r="A172" t="str">
        <f>HYPERLINK("https://hsdes.intel.com/resource/14013172908","14013172908")</f>
        <v>14013172908</v>
      </c>
      <c r="B172" t="s">
        <v>367</v>
      </c>
      <c r="C172" t="s">
        <v>19</v>
      </c>
      <c r="D172" t="s">
        <v>870</v>
      </c>
      <c r="E172" s="5" t="s">
        <v>871</v>
      </c>
      <c r="F172" t="s">
        <v>921</v>
      </c>
      <c r="H172" t="s">
        <v>872</v>
      </c>
      <c r="I172" t="s">
        <v>874</v>
      </c>
      <c r="L172" s="6">
        <v>44792</v>
      </c>
      <c r="M172" t="s">
        <v>368</v>
      </c>
      <c r="N172" t="s">
        <v>21</v>
      </c>
      <c r="O172" t="s">
        <v>11</v>
      </c>
    </row>
    <row r="173" spans="1:15" x14ac:dyDescent="0.3">
      <c r="A173" t="str">
        <f>HYPERLINK("https://hsdes.intel.com/resource/14013172912","14013172912")</f>
        <v>14013172912</v>
      </c>
      <c r="B173" t="s">
        <v>369</v>
      </c>
      <c r="C173" t="s">
        <v>4</v>
      </c>
      <c r="D173" t="s">
        <v>893</v>
      </c>
      <c r="E173" s="5" t="s">
        <v>871</v>
      </c>
      <c r="F173" t="s">
        <v>921</v>
      </c>
      <c r="H173" t="s">
        <v>872</v>
      </c>
      <c r="I173" t="s">
        <v>874</v>
      </c>
      <c r="L173" s="6">
        <v>44792</v>
      </c>
      <c r="M173" t="s">
        <v>370</v>
      </c>
      <c r="N173" t="s">
        <v>6</v>
      </c>
      <c r="O173" t="s">
        <v>7</v>
      </c>
    </row>
    <row r="174" spans="1:15" x14ac:dyDescent="0.3">
      <c r="A174" t="str">
        <f>HYPERLINK("https://hsdes.intel.com/resource/14013172938","14013172938")</f>
        <v>14013172938</v>
      </c>
      <c r="B174" s="1" t="s">
        <v>878</v>
      </c>
      <c r="C174" t="s">
        <v>4</v>
      </c>
      <c r="D174" t="s">
        <v>870</v>
      </c>
      <c r="E174" s="5" t="s">
        <v>871</v>
      </c>
      <c r="F174" t="s">
        <v>921</v>
      </c>
      <c r="H174" t="s">
        <v>872</v>
      </c>
      <c r="I174" t="s">
        <v>873</v>
      </c>
      <c r="L174" s="6">
        <v>44791</v>
      </c>
      <c r="M174" t="s">
        <v>371</v>
      </c>
      <c r="N174" t="s">
        <v>6</v>
      </c>
      <c r="O174" t="s">
        <v>24</v>
      </c>
    </row>
    <row r="175" spans="1:15" x14ac:dyDescent="0.3">
      <c r="A175" t="str">
        <f>HYPERLINK("https://hsdes.intel.com/resource/14013172940","14013172940")</f>
        <v>14013172940</v>
      </c>
      <c r="B175" t="s">
        <v>372</v>
      </c>
      <c r="C175" t="s">
        <v>4</v>
      </c>
      <c r="D175" t="s">
        <v>870</v>
      </c>
      <c r="E175" s="5" t="s">
        <v>871</v>
      </c>
      <c r="F175" t="s">
        <v>921</v>
      </c>
      <c r="H175" t="s">
        <v>872</v>
      </c>
      <c r="I175" t="s">
        <v>877</v>
      </c>
      <c r="L175" s="6">
        <v>44795</v>
      </c>
      <c r="M175" t="s">
        <v>373</v>
      </c>
      <c r="N175" t="s">
        <v>6</v>
      </c>
      <c r="O175" t="s">
        <v>7</v>
      </c>
    </row>
    <row r="176" spans="1:15" x14ac:dyDescent="0.3">
      <c r="A176" t="str">
        <f>HYPERLINK("https://hsdes.intel.com/resource/14013172956","14013172956")</f>
        <v>14013172956</v>
      </c>
      <c r="B176" t="s">
        <v>374</v>
      </c>
      <c r="C176" t="s">
        <v>15</v>
      </c>
      <c r="D176" t="s">
        <v>870</v>
      </c>
      <c r="E176" s="5" t="s">
        <v>871</v>
      </c>
      <c r="F176" t="s">
        <v>921</v>
      </c>
      <c r="H176" t="s">
        <v>872</v>
      </c>
      <c r="I176" t="s">
        <v>873</v>
      </c>
      <c r="L176" s="6">
        <v>44792</v>
      </c>
      <c r="M176" t="s">
        <v>375</v>
      </c>
      <c r="N176" t="s">
        <v>17</v>
      </c>
      <c r="O176" t="s">
        <v>24</v>
      </c>
    </row>
    <row r="177" spans="1:15" x14ac:dyDescent="0.3">
      <c r="A177" t="str">
        <f>HYPERLINK("https://hsdes.intel.com/resource/14013172958","14013172958")</f>
        <v>14013172958</v>
      </c>
      <c r="B177" t="s">
        <v>376</v>
      </c>
      <c r="C177" t="s">
        <v>59</v>
      </c>
      <c r="D177" t="s">
        <v>870</v>
      </c>
      <c r="E177" s="5" t="s">
        <v>871</v>
      </c>
      <c r="F177" t="s">
        <v>921</v>
      </c>
      <c r="H177" t="s">
        <v>872</v>
      </c>
      <c r="I177" t="s">
        <v>876</v>
      </c>
      <c r="L177" s="6">
        <v>44792</v>
      </c>
      <c r="M177" t="s">
        <v>377</v>
      </c>
      <c r="N177" t="s">
        <v>6</v>
      </c>
      <c r="O177" t="s">
        <v>7</v>
      </c>
    </row>
    <row r="178" spans="1:15" x14ac:dyDescent="0.3">
      <c r="A178" t="str">
        <f>HYPERLINK("https://hsdes.intel.com/resource/14013173026","14013173026")</f>
        <v>14013173026</v>
      </c>
      <c r="B178" t="s">
        <v>378</v>
      </c>
      <c r="C178" t="s">
        <v>59</v>
      </c>
      <c r="D178" t="s">
        <v>870</v>
      </c>
      <c r="E178" s="5" t="s">
        <v>871</v>
      </c>
      <c r="F178" t="s">
        <v>921</v>
      </c>
      <c r="H178" t="s">
        <v>872</v>
      </c>
      <c r="I178" t="s">
        <v>874</v>
      </c>
      <c r="L178" s="6">
        <v>44792</v>
      </c>
      <c r="M178" t="s">
        <v>379</v>
      </c>
      <c r="N178" t="s">
        <v>6</v>
      </c>
      <c r="O178" t="s">
        <v>7</v>
      </c>
    </row>
    <row r="179" spans="1:15" x14ac:dyDescent="0.3">
      <c r="A179" t="str">
        <f>HYPERLINK("https://hsdes.intel.com/resource/14013173043","14013173043")</f>
        <v>14013173043</v>
      </c>
      <c r="B179" t="s">
        <v>380</v>
      </c>
      <c r="C179" t="s">
        <v>59</v>
      </c>
      <c r="D179" t="s">
        <v>870</v>
      </c>
      <c r="E179" s="5" t="s">
        <v>871</v>
      </c>
      <c r="F179" t="s">
        <v>921</v>
      </c>
      <c r="H179" t="s">
        <v>872</v>
      </c>
      <c r="I179" t="s">
        <v>874</v>
      </c>
      <c r="L179" s="6">
        <v>44796</v>
      </c>
      <c r="M179" t="s">
        <v>381</v>
      </c>
      <c r="N179" t="s">
        <v>6</v>
      </c>
      <c r="O179" t="s">
        <v>11</v>
      </c>
    </row>
    <row r="180" spans="1:15" x14ac:dyDescent="0.3">
      <c r="A180" t="str">
        <f>HYPERLINK("https://hsdes.intel.com/resource/14013173084","14013173084")</f>
        <v>14013173084</v>
      </c>
      <c r="B180" t="s">
        <v>382</v>
      </c>
      <c r="C180" t="s">
        <v>59</v>
      </c>
      <c r="D180" t="s">
        <v>870</v>
      </c>
      <c r="E180" s="5" t="s">
        <v>871</v>
      </c>
      <c r="F180" t="s">
        <v>921</v>
      </c>
      <c r="H180" t="s">
        <v>872</v>
      </c>
      <c r="I180" t="s">
        <v>873</v>
      </c>
      <c r="L180" s="6">
        <v>44791</v>
      </c>
      <c r="M180" t="s">
        <v>383</v>
      </c>
      <c r="N180" t="s">
        <v>6</v>
      </c>
      <c r="O180" t="s">
        <v>11</v>
      </c>
    </row>
    <row r="181" spans="1:15" x14ac:dyDescent="0.3">
      <c r="A181" t="str">
        <f>HYPERLINK("https://hsdes.intel.com/resource/14013173090","14013173090")</f>
        <v>14013173090</v>
      </c>
      <c r="B181" t="s">
        <v>384</v>
      </c>
      <c r="C181" t="s">
        <v>59</v>
      </c>
      <c r="D181" t="s">
        <v>870</v>
      </c>
      <c r="E181" s="5" t="s">
        <v>871</v>
      </c>
      <c r="F181" t="s">
        <v>921</v>
      </c>
      <c r="H181" t="s">
        <v>872</v>
      </c>
      <c r="I181" t="s">
        <v>873</v>
      </c>
      <c r="L181" s="6">
        <v>44791</v>
      </c>
      <c r="M181" t="s">
        <v>385</v>
      </c>
      <c r="N181" t="s">
        <v>6</v>
      </c>
      <c r="O181" t="s">
        <v>11</v>
      </c>
    </row>
    <row r="182" spans="1:15" x14ac:dyDescent="0.3">
      <c r="A182" t="str">
        <f>HYPERLINK("https://hsdes.intel.com/resource/14013173107","14013173107")</f>
        <v>14013173107</v>
      </c>
      <c r="B182" t="s">
        <v>386</v>
      </c>
      <c r="C182" t="s">
        <v>59</v>
      </c>
      <c r="D182" t="s">
        <v>870</v>
      </c>
      <c r="E182" s="5" t="s">
        <v>871</v>
      </c>
      <c r="F182" t="s">
        <v>921</v>
      </c>
      <c r="H182" t="s">
        <v>872</v>
      </c>
      <c r="I182" t="s">
        <v>874</v>
      </c>
      <c r="L182" s="6">
        <v>44792</v>
      </c>
      <c r="M182" t="s">
        <v>387</v>
      </c>
      <c r="N182" t="s">
        <v>6</v>
      </c>
      <c r="O182" t="s">
        <v>11</v>
      </c>
    </row>
    <row r="183" spans="1:15" x14ac:dyDescent="0.3">
      <c r="A183" t="str">
        <f>HYPERLINK("https://hsdes.intel.com/resource/14013173137","14013173137")</f>
        <v>14013173137</v>
      </c>
      <c r="B183" t="s">
        <v>388</v>
      </c>
      <c r="C183" t="s">
        <v>40</v>
      </c>
      <c r="D183" t="s">
        <v>870</v>
      </c>
      <c r="E183" s="5" t="s">
        <v>871</v>
      </c>
      <c r="F183" t="s">
        <v>921</v>
      </c>
      <c r="H183" t="s">
        <v>872</v>
      </c>
      <c r="I183" t="s">
        <v>876</v>
      </c>
      <c r="L183" s="6">
        <v>44792</v>
      </c>
      <c r="M183" t="s">
        <v>389</v>
      </c>
      <c r="N183" t="s">
        <v>6</v>
      </c>
      <c r="O183" t="s">
        <v>11</v>
      </c>
    </row>
    <row r="184" spans="1:15" x14ac:dyDescent="0.3">
      <c r="A184" t="str">
        <f>HYPERLINK("https://hsdes.intel.com/resource/14013173144","14013173144")</f>
        <v>14013173144</v>
      </c>
      <c r="B184" t="s">
        <v>390</v>
      </c>
      <c r="C184" t="s">
        <v>19</v>
      </c>
      <c r="D184" t="s">
        <v>870</v>
      </c>
      <c r="E184" s="5" t="s">
        <v>871</v>
      </c>
      <c r="F184" t="s">
        <v>921</v>
      </c>
      <c r="H184" t="s">
        <v>872</v>
      </c>
      <c r="I184" t="s">
        <v>874</v>
      </c>
      <c r="L184" s="6">
        <v>44796</v>
      </c>
      <c r="M184" t="s">
        <v>391</v>
      </c>
      <c r="N184" t="s">
        <v>21</v>
      </c>
      <c r="O184" t="s">
        <v>11</v>
      </c>
    </row>
    <row r="185" spans="1:15" x14ac:dyDescent="0.3">
      <c r="A185" t="str">
        <f>HYPERLINK("https://hsdes.intel.com/resource/14013173175","14013173175")</f>
        <v>14013173175</v>
      </c>
      <c r="B185" t="s">
        <v>392</v>
      </c>
      <c r="C185" t="s">
        <v>19</v>
      </c>
      <c r="D185" t="s">
        <v>870</v>
      </c>
      <c r="E185" s="5" t="s">
        <v>871</v>
      </c>
      <c r="F185" t="s">
        <v>921</v>
      </c>
      <c r="H185" t="s">
        <v>872</v>
      </c>
      <c r="I185" t="s">
        <v>873</v>
      </c>
      <c r="L185" s="6">
        <v>44791</v>
      </c>
      <c r="M185" t="s">
        <v>393</v>
      </c>
      <c r="N185" t="s">
        <v>21</v>
      </c>
      <c r="O185" t="s">
        <v>11</v>
      </c>
    </row>
    <row r="186" spans="1:15" x14ac:dyDescent="0.3">
      <c r="A186" t="str">
        <f>HYPERLINK("https://hsdes.intel.com/resource/14013173176","14013173176")</f>
        <v>14013173176</v>
      </c>
      <c r="B186" t="s">
        <v>394</v>
      </c>
      <c r="C186" t="s">
        <v>19</v>
      </c>
      <c r="D186" t="s">
        <v>870</v>
      </c>
      <c r="E186" s="5" t="s">
        <v>871</v>
      </c>
      <c r="F186" t="s">
        <v>921</v>
      </c>
      <c r="H186" t="s">
        <v>872</v>
      </c>
      <c r="I186" t="s">
        <v>873</v>
      </c>
      <c r="L186" s="6">
        <v>44791</v>
      </c>
      <c r="M186" t="s">
        <v>395</v>
      </c>
      <c r="N186" t="s">
        <v>21</v>
      </c>
      <c r="O186" t="s">
        <v>11</v>
      </c>
    </row>
    <row r="187" spans="1:15" x14ac:dyDescent="0.3">
      <c r="A187" t="str">
        <f>HYPERLINK("https://hsdes.intel.com/resource/14013173177","14013173177")</f>
        <v>14013173177</v>
      </c>
      <c r="B187" t="s">
        <v>396</v>
      </c>
      <c r="C187" t="s">
        <v>19</v>
      </c>
      <c r="D187" t="s">
        <v>870</v>
      </c>
      <c r="E187" s="5" t="s">
        <v>871</v>
      </c>
      <c r="F187" t="s">
        <v>921</v>
      </c>
      <c r="H187" t="s">
        <v>872</v>
      </c>
      <c r="I187" t="s">
        <v>873</v>
      </c>
      <c r="L187" s="6">
        <v>44792</v>
      </c>
      <c r="M187" t="s">
        <v>397</v>
      </c>
      <c r="N187" t="s">
        <v>21</v>
      </c>
      <c r="O187" t="s">
        <v>11</v>
      </c>
    </row>
    <row r="188" spans="1:15" x14ac:dyDescent="0.3">
      <c r="A188" t="str">
        <f>HYPERLINK("https://hsdes.intel.com/resource/14013173179","14013173179")</f>
        <v>14013173179</v>
      </c>
      <c r="B188" t="s">
        <v>398</v>
      </c>
      <c r="C188" t="s">
        <v>19</v>
      </c>
      <c r="D188" t="s">
        <v>870</v>
      </c>
      <c r="E188" s="5" t="s">
        <v>871</v>
      </c>
      <c r="F188" t="s">
        <v>921</v>
      </c>
      <c r="H188" t="s">
        <v>872</v>
      </c>
      <c r="I188" t="s">
        <v>874</v>
      </c>
      <c r="L188" s="6">
        <v>44795</v>
      </c>
      <c r="M188" t="s">
        <v>399</v>
      </c>
      <c r="N188" t="s">
        <v>21</v>
      </c>
      <c r="O188" t="s">
        <v>11</v>
      </c>
    </row>
    <row r="189" spans="1:15" x14ac:dyDescent="0.3">
      <c r="A189" t="str">
        <f>HYPERLINK("https://hsdes.intel.com/resource/14013173187","14013173187")</f>
        <v>14013173187</v>
      </c>
      <c r="B189" t="s">
        <v>400</v>
      </c>
      <c r="C189" t="s">
        <v>19</v>
      </c>
      <c r="D189" t="s">
        <v>870</v>
      </c>
      <c r="E189" s="5" t="s">
        <v>871</v>
      </c>
      <c r="F189" t="s">
        <v>921</v>
      </c>
      <c r="H189" t="s">
        <v>872</v>
      </c>
      <c r="I189" t="s">
        <v>873</v>
      </c>
      <c r="L189" s="6">
        <v>44792</v>
      </c>
      <c r="M189" t="s">
        <v>401</v>
      </c>
      <c r="N189" t="s">
        <v>21</v>
      </c>
      <c r="O189" t="s">
        <v>11</v>
      </c>
    </row>
    <row r="190" spans="1:15" x14ac:dyDescent="0.3">
      <c r="A190" t="str">
        <f>HYPERLINK("https://hsdes.intel.com/resource/14013173189","14013173189")</f>
        <v>14013173189</v>
      </c>
      <c r="B190" t="s">
        <v>402</v>
      </c>
      <c r="C190" t="s">
        <v>19</v>
      </c>
      <c r="D190" t="s">
        <v>870</v>
      </c>
      <c r="E190" s="5" t="s">
        <v>871</v>
      </c>
      <c r="F190" t="s">
        <v>921</v>
      </c>
      <c r="H190" t="s">
        <v>872</v>
      </c>
      <c r="I190" t="s">
        <v>873</v>
      </c>
      <c r="L190" s="6">
        <v>44791</v>
      </c>
      <c r="M190" t="s">
        <v>403</v>
      </c>
      <c r="N190" t="s">
        <v>21</v>
      </c>
      <c r="O190" t="s">
        <v>24</v>
      </c>
    </row>
    <row r="191" spans="1:15" x14ac:dyDescent="0.3">
      <c r="A191" t="str">
        <f>HYPERLINK("https://hsdes.intel.com/resource/14013173200","14013173200")</f>
        <v>14013173200</v>
      </c>
      <c r="B191" t="s">
        <v>404</v>
      </c>
      <c r="C191" t="s">
        <v>19</v>
      </c>
      <c r="D191" t="s">
        <v>870</v>
      </c>
      <c r="E191" s="5" t="s">
        <v>871</v>
      </c>
      <c r="F191" t="s">
        <v>921</v>
      </c>
      <c r="H191" t="s">
        <v>872</v>
      </c>
      <c r="I191" t="s">
        <v>874</v>
      </c>
      <c r="L191" s="6">
        <v>44796</v>
      </c>
      <c r="M191" t="s">
        <v>405</v>
      </c>
      <c r="N191" t="s">
        <v>21</v>
      </c>
      <c r="O191" t="s">
        <v>11</v>
      </c>
    </row>
    <row r="192" spans="1:15" x14ac:dyDescent="0.3">
      <c r="A192" t="str">
        <f>HYPERLINK("https://hsdes.intel.com/resource/14013173203","14013173203")</f>
        <v>14013173203</v>
      </c>
      <c r="B192" t="s">
        <v>406</v>
      </c>
      <c r="C192" t="s">
        <v>19</v>
      </c>
      <c r="D192" t="s">
        <v>870</v>
      </c>
      <c r="E192" s="5" t="s">
        <v>871</v>
      </c>
      <c r="F192" t="s">
        <v>921</v>
      </c>
      <c r="H192" t="s">
        <v>872</v>
      </c>
      <c r="I192" t="s">
        <v>873</v>
      </c>
      <c r="L192" s="6">
        <v>44791</v>
      </c>
      <c r="M192" t="s">
        <v>407</v>
      </c>
      <c r="N192" t="s">
        <v>21</v>
      </c>
      <c r="O192" t="s">
        <v>11</v>
      </c>
    </row>
    <row r="193" spans="1:15" x14ac:dyDescent="0.3">
      <c r="A193" t="str">
        <f>HYPERLINK("https://hsdes.intel.com/resource/14013173229","14013173229")</f>
        <v>14013173229</v>
      </c>
      <c r="B193" t="s">
        <v>408</v>
      </c>
      <c r="C193" t="s">
        <v>45</v>
      </c>
      <c r="D193" t="s">
        <v>870</v>
      </c>
      <c r="E193" s="5" t="s">
        <v>871</v>
      </c>
      <c r="F193" t="s">
        <v>921</v>
      </c>
      <c r="H193" t="s">
        <v>872</v>
      </c>
      <c r="I193" t="s">
        <v>876</v>
      </c>
      <c r="L193" s="6">
        <v>44792</v>
      </c>
      <c r="M193" t="s">
        <v>409</v>
      </c>
      <c r="N193" t="s">
        <v>47</v>
      </c>
      <c r="O193" t="s">
        <v>7</v>
      </c>
    </row>
    <row r="194" spans="1:15" x14ac:dyDescent="0.3">
      <c r="A194" t="str">
        <f>HYPERLINK("https://hsdes.intel.com/resource/14013173234","14013173234")</f>
        <v>14013173234</v>
      </c>
      <c r="B194" t="s">
        <v>410</v>
      </c>
      <c r="C194" t="s">
        <v>59</v>
      </c>
      <c r="D194" t="s">
        <v>870</v>
      </c>
      <c r="E194" s="5" t="s">
        <v>871</v>
      </c>
      <c r="F194" t="s">
        <v>921</v>
      </c>
      <c r="H194" t="s">
        <v>872</v>
      </c>
      <c r="I194" t="s">
        <v>874</v>
      </c>
      <c r="L194" s="6">
        <v>44795</v>
      </c>
      <c r="M194" t="s">
        <v>411</v>
      </c>
      <c r="N194" t="s">
        <v>6</v>
      </c>
      <c r="O194" t="s">
        <v>11</v>
      </c>
    </row>
    <row r="195" spans="1:15" x14ac:dyDescent="0.3">
      <c r="A195" t="str">
        <f>HYPERLINK("https://hsdes.intel.com/resource/14013173236","14013173236")</f>
        <v>14013173236</v>
      </c>
      <c r="B195" t="s">
        <v>412</v>
      </c>
      <c r="C195" t="s">
        <v>59</v>
      </c>
      <c r="D195" t="s">
        <v>870</v>
      </c>
      <c r="E195" s="5" t="s">
        <v>871</v>
      </c>
      <c r="F195" t="s">
        <v>921</v>
      </c>
      <c r="H195" t="s">
        <v>872</v>
      </c>
      <c r="I195" t="s">
        <v>874</v>
      </c>
      <c r="L195" s="6">
        <v>44795</v>
      </c>
      <c r="M195" t="s">
        <v>413</v>
      </c>
      <c r="N195" t="s">
        <v>6</v>
      </c>
      <c r="O195" t="s">
        <v>7</v>
      </c>
    </row>
    <row r="196" spans="1:15" x14ac:dyDescent="0.3">
      <c r="A196" t="str">
        <f>HYPERLINK("https://hsdes.intel.com/resource/14013173237","14013173237")</f>
        <v>14013173237</v>
      </c>
      <c r="B196" t="s">
        <v>414</v>
      </c>
      <c r="C196" t="s">
        <v>59</v>
      </c>
      <c r="D196" t="s">
        <v>870</v>
      </c>
      <c r="E196" s="5" t="s">
        <v>871</v>
      </c>
      <c r="F196" t="s">
        <v>921</v>
      </c>
      <c r="H196" t="s">
        <v>872</v>
      </c>
      <c r="I196" t="s">
        <v>874</v>
      </c>
      <c r="L196" s="6">
        <v>44795</v>
      </c>
      <c r="M196" t="s">
        <v>415</v>
      </c>
      <c r="N196" t="s">
        <v>6</v>
      </c>
      <c r="O196" t="s">
        <v>11</v>
      </c>
    </row>
    <row r="197" spans="1:15" x14ac:dyDescent="0.3">
      <c r="A197" t="str">
        <f>HYPERLINK("https://hsdes.intel.com/resource/14013173239","14013173239")</f>
        <v>14013173239</v>
      </c>
      <c r="B197" t="s">
        <v>416</v>
      </c>
      <c r="C197" t="s">
        <v>59</v>
      </c>
      <c r="D197" t="s">
        <v>870</v>
      </c>
      <c r="E197" s="5" t="s">
        <v>871</v>
      </c>
      <c r="F197" t="s">
        <v>921</v>
      </c>
      <c r="H197" t="s">
        <v>872</v>
      </c>
      <c r="I197" t="s">
        <v>874</v>
      </c>
      <c r="L197" s="6">
        <v>44795</v>
      </c>
      <c r="M197" t="s">
        <v>417</v>
      </c>
      <c r="N197" t="s">
        <v>6</v>
      </c>
      <c r="O197" t="s">
        <v>11</v>
      </c>
    </row>
    <row r="198" spans="1:15" x14ac:dyDescent="0.3">
      <c r="A198" t="str">
        <f>HYPERLINK("https://hsdes.intel.com/resource/14013173243","14013173243")</f>
        <v>14013173243</v>
      </c>
      <c r="B198" t="s">
        <v>418</v>
      </c>
      <c r="C198" t="s">
        <v>59</v>
      </c>
      <c r="D198" t="s">
        <v>870</v>
      </c>
      <c r="E198" s="5" t="s">
        <v>871</v>
      </c>
      <c r="F198" t="s">
        <v>921</v>
      </c>
      <c r="H198" t="s">
        <v>872</v>
      </c>
      <c r="I198" t="s">
        <v>874</v>
      </c>
      <c r="L198" s="6">
        <v>44795</v>
      </c>
      <c r="M198" t="s">
        <v>419</v>
      </c>
      <c r="N198" t="s">
        <v>6</v>
      </c>
      <c r="O198" t="s">
        <v>11</v>
      </c>
    </row>
    <row r="199" spans="1:15" x14ac:dyDescent="0.3">
      <c r="A199" t="str">
        <f>HYPERLINK("https://hsdes.intel.com/resource/14013173249","14013173249")</f>
        <v>14013173249</v>
      </c>
      <c r="B199" t="s">
        <v>420</v>
      </c>
      <c r="C199" t="s">
        <v>32</v>
      </c>
      <c r="D199" t="s">
        <v>870</v>
      </c>
      <c r="E199" s="5" t="s">
        <v>871</v>
      </c>
      <c r="F199" t="s">
        <v>921</v>
      </c>
      <c r="H199" t="s">
        <v>872</v>
      </c>
      <c r="I199" t="s">
        <v>873</v>
      </c>
      <c r="L199" s="6">
        <v>44795</v>
      </c>
      <c r="M199" t="s">
        <v>421</v>
      </c>
      <c r="N199" t="s">
        <v>34</v>
      </c>
      <c r="O199" t="s">
        <v>11</v>
      </c>
    </row>
    <row r="200" spans="1:15" x14ac:dyDescent="0.3">
      <c r="A200" t="str">
        <f>HYPERLINK("https://hsdes.intel.com/resource/14013173254","14013173254")</f>
        <v>14013173254</v>
      </c>
      <c r="B200" t="s">
        <v>422</v>
      </c>
      <c r="C200" t="s">
        <v>32</v>
      </c>
      <c r="D200" t="s">
        <v>870</v>
      </c>
      <c r="E200" s="5" t="s">
        <v>871</v>
      </c>
      <c r="F200" t="s">
        <v>921</v>
      </c>
      <c r="H200" t="s">
        <v>872</v>
      </c>
      <c r="I200" t="s">
        <v>874</v>
      </c>
      <c r="L200" s="6">
        <v>44795</v>
      </c>
      <c r="M200" t="s">
        <v>423</v>
      </c>
      <c r="N200" t="s">
        <v>34</v>
      </c>
      <c r="O200" t="s">
        <v>11</v>
      </c>
    </row>
    <row r="201" spans="1:15" x14ac:dyDescent="0.3">
      <c r="A201" t="str">
        <f>HYPERLINK("https://hsdes.intel.com/resource/14013173257","14013173257")</f>
        <v>14013173257</v>
      </c>
      <c r="B201" t="s">
        <v>424</v>
      </c>
      <c r="C201" t="s">
        <v>32</v>
      </c>
      <c r="D201" t="s">
        <v>870</v>
      </c>
      <c r="E201" s="5" t="s">
        <v>871</v>
      </c>
      <c r="F201" t="s">
        <v>921</v>
      </c>
      <c r="H201" t="s">
        <v>872</v>
      </c>
      <c r="I201" t="s">
        <v>874</v>
      </c>
      <c r="L201" s="6">
        <v>44795</v>
      </c>
      <c r="M201" t="s">
        <v>425</v>
      </c>
      <c r="N201" t="s">
        <v>34</v>
      </c>
      <c r="O201" t="s">
        <v>11</v>
      </c>
    </row>
    <row r="202" spans="1:15" x14ac:dyDescent="0.3">
      <c r="A202" t="str">
        <f>HYPERLINK("https://hsdes.intel.com/resource/14013173279","14013173279")</f>
        <v>14013173279</v>
      </c>
      <c r="B202" t="s">
        <v>426</v>
      </c>
      <c r="C202" t="s">
        <v>32</v>
      </c>
      <c r="D202" t="s">
        <v>870</v>
      </c>
      <c r="E202" s="5" t="s">
        <v>871</v>
      </c>
      <c r="F202" t="s">
        <v>921</v>
      </c>
      <c r="H202" t="s">
        <v>872</v>
      </c>
      <c r="I202" t="s">
        <v>874</v>
      </c>
      <c r="L202" s="6">
        <v>44795</v>
      </c>
      <c r="M202" t="s">
        <v>427</v>
      </c>
      <c r="N202" t="s">
        <v>34</v>
      </c>
      <c r="O202" t="s">
        <v>11</v>
      </c>
    </row>
    <row r="203" spans="1:15" x14ac:dyDescent="0.3">
      <c r="A203" t="str">
        <f>HYPERLINK("https://hsdes.intel.com/resource/14013173289","14013173289")</f>
        <v>14013173289</v>
      </c>
      <c r="B203" t="s">
        <v>428</v>
      </c>
      <c r="C203" t="s">
        <v>32</v>
      </c>
      <c r="D203" t="s">
        <v>870</v>
      </c>
      <c r="E203" s="5" t="s">
        <v>871</v>
      </c>
      <c r="F203" t="s">
        <v>921</v>
      </c>
      <c r="H203" t="s">
        <v>872</v>
      </c>
      <c r="I203" t="s">
        <v>874</v>
      </c>
      <c r="L203" s="6">
        <v>44795</v>
      </c>
      <c r="M203" t="s">
        <v>429</v>
      </c>
      <c r="N203" t="s">
        <v>34</v>
      </c>
      <c r="O203" t="s">
        <v>11</v>
      </c>
    </row>
    <row r="204" spans="1:15" x14ac:dyDescent="0.3">
      <c r="A204" t="str">
        <f>HYPERLINK("https://hsdes.intel.com/resource/14013173311","14013173311")</f>
        <v>14013173311</v>
      </c>
      <c r="B204" t="s">
        <v>430</v>
      </c>
      <c r="C204" t="s">
        <v>32</v>
      </c>
      <c r="D204" t="s">
        <v>870</v>
      </c>
      <c r="E204" s="5" t="s">
        <v>871</v>
      </c>
      <c r="F204" t="s">
        <v>921</v>
      </c>
      <c r="H204" t="s">
        <v>872</v>
      </c>
      <c r="I204" t="s">
        <v>873</v>
      </c>
      <c r="L204" s="6">
        <v>44795</v>
      </c>
      <c r="M204" t="s">
        <v>431</v>
      </c>
      <c r="N204" t="s">
        <v>34</v>
      </c>
      <c r="O204" t="s">
        <v>11</v>
      </c>
    </row>
    <row r="205" spans="1:15" x14ac:dyDescent="0.3">
      <c r="A205" t="str">
        <f>HYPERLINK("https://hsdes.intel.com/resource/14013173313","14013173313")</f>
        <v>14013173313</v>
      </c>
      <c r="B205" t="s">
        <v>432</v>
      </c>
      <c r="C205" t="s">
        <v>32</v>
      </c>
      <c r="D205" t="s">
        <v>870</v>
      </c>
      <c r="E205" s="5" t="s">
        <v>871</v>
      </c>
      <c r="F205" t="s">
        <v>921</v>
      </c>
      <c r="H205" t="s">
        <v>872</v>
      </c>
      <c r="I205" t="s">
        <v>874</v>
      </c>
      <c r="L205" s="6">
        <v>44796</v>
      </c>
      <c r="M205" t="s">
        <v>433</v>
      </c>
      <c r="N205" t="s">
        <v>34</v>
      </c>
      <c r="O205" t="s">
        <v>11</v>
      </c>
    </row>
    <row r="206" spans="1:15" x14ac:dyDescent="0.3">
      <c r="A206" t="str">
        <f>HYPERLINK("https://hsdes.intel.com/resource/14013173323","14013173323")</f>
        <v>14013173323</v>
      </c>
      <c r="B206" t="s">
        <v>434</v>
      </c>
      <c r="C206" t="s">
        <v>32</v>
      </c>
      <c r="D206" t="s">
        <v>870</v>
      </c>
      <c r="E206" s="5" t="s">
        <v>871</v>
      </c>
      <c r="F206" t="s">
        <v>921</v>
      </c>
      <c r="H206" t="s">
        <v>872</v>
      </c>
      <c r="I206" t="s">
        <v>873</v>
      </c>
      <c r="L206" s="6">
        <v>44795</v>
      </c>
      <c r="M206" t="s">
        <v>435</v>
      </c>
      <c r="N206" t="s">
        <v>34</v>
      </c>
      <c r="O206" t="s">
        <v>11</v>
      </c>
    </row>
    <row r="207" spans="1:15" x14ac:dyDescent="0.3">
      <c r="A207" t="str">
        <f>HYPERLINK("https://hsdes.intel.com/resource/14013173325","14013173325")</f>
        <v>14013173325</v>
      </c>
      <c r="B207" t="s">
        <v>436</v>
      </c>
      <c r="C207" t="s">
        <v>32</v>
      </c>
      <c r="D207" t="s">
        <v>870</v>
      </c>
      <c r="E207" s="5" t="s">
        <v>871</v>
      </c>
      <c r="F207" t="s">
        <v>921</v>
      </c>
      <c r="H207" t="s">
        <v>872</v>
      </c>
      <c r="I207" t="s">
        <v>873</v>
      </c>
      <c r="L207" s="6">
        <v>44795</v>
      </c>
      <c r="M207" t="s">
        <v>437</v>
      </c>
      <c r="N207" t="s">
        <v>34</v>
      </c>
      <c r="O207" t="s">
        <v>11</v>
      </c>
    </row>
    <row r="208" spans="1:15" x14ac:dyDescent="0.3">
      <c r="A208" t="str">
        <f>HYPERLINK("https://hsdes.intel.com/resource/14013173326","14013173326")</f>
        <v>14013173326</v>
      </c>
      <c r="B208" t="s">
        <v>438</v>
      </c>
      <c r="C208" t="s">
        <v>32</v>
      </c>
      <c r="D208" t="s">
        <v>870</v>
      </c>
      <c r="E208" s="5" t="s">
        <v>871</v>
      </c>
      <c r="F208" t="s">
        <v>921</v>
      </c>
      <c r="H208" t="s">
        <v>872</v>
      </c>
      <c r="I208" t="s">
        <v>873</v>
      </c>
      <c r="L208" s="6">
        <v>44795</v>
      </c>
      <c r="M208" t="s">
        <v>439</v>
      </c>
      <c r="N208" t="s">
        <v>34</v>
      </c>
      <c r="O208" t="s">
        <v>11</v>
      </c>
    </row>
    <row r="209" spans="1:15" x14ac:dyDescent="0.3">
      <c r="A209" t="str">
        <f>HYPERLINK("https://hsdes.intel.com/resource/14013173341","14013173341")</f>
        <v>14013173341</v>
      </c>
      <c r="B209" t="s">
        <v>440</v>
      </c>
      <c r="C209" t="s">
        <v>32</v>
      </c>
      <c r="D209" t="s">
        <v>870</v>
      </c>
      <c r="E209" s="5" t="s">
        <v>871</v>
      </c>
      <c r="F209" t="s">
        <v>921</v>
      </c>
      <c r="H209" t="s">
        <v>872</v>
      </c>
      <c r="I209" t="s">
        <v>873</v>
      </c>
      <c r="L209" s="6">
        <v>44795</v>
      </c>
      <c r="M209" t="s">
        <v>441</v>
      </c>
      <c r="N209" t="s">
        <v>34</v>
      </c>
      <c r="O209" t="s">
        <v>11</v>
      </c>
    </row>
    <row r="210" spans="1:15" x14ac:dyDescent="0.3">
      <c r="A210" t="str">
        <f>HYPERLINK("https://hsdes.intel.com/resource/14013173347","14013173347")</f>
        <v>14013173347</v>
      </c>
      <c r="B210" t="s">
        <v>442</v>
      </c>
      <c r="C210" t="s">
        <v>32</v>
      </c>
      <c r="D210" t="s">
        <v>870</v>
      </c>
      <c r="E210" s="5" t="s">
        <v>871</v>
      </c>
      <c r="F210" t="s">
        <v>921</v>
      </c>
      <c r="H210" t="s">
        <v>872</v>
      </c>
      <c r="I210" t="s">
        <v>873</v>
      </c>
      <c r="L210" s="6">
        <v>44795</v>
      </c>
      <c r="M210" t="s">
        <v>443</v>
      </c>
      <c r="N210" t="s">
        <v>34</v>
      </c>
      <c r="O210" t="s">
        <v>11</v>
      </c>
    </row>
    <row r="211" spans="1:15" x14ac:dyDescent="0.3">
      <c r="A211" s="7" t="str">
        <f>HYPERLINK("https://hsdes.intel.com/resource/14013173351","14013173351")</f>
        <v>14013173351</v>
      </c>
      <c r="B211" t="s">
        <v>444</v>
      </c>
      <c r="C211" t="s">
        <v>32</v>
      </c>
      <c r="D211" t="s">
        <v>870</v>
      </c>
      <c r="E211" s="5" t="s">
        <v>871</v>
      </c>
      <c r="F211" t="s">
        <v>921</v>
      </c>
      <c r="H211" t="s">
        <v>872</v>
      </c>
      <c r="I211" t="s">
        <v>873</v>
      </c>
      <c r="L211" s="6">
        <v>44795</v>
      </c>
      <c r="M211" t="s">
        <v>445</v>
      </c>
      <c r="N211" t="s">
        <v>34</v>
      </c>
      <c r="O211" t="s">
        <v>11</v>
      </c>
    </row>
    <row r="212" spans="1:15" x14ac:dyDescent="0.3">
      <c r="A212" t="str">
        <f>HYPERLINK("https://hsdes.intel.com/resource/14013173935","14013173935")</f>
        <v>14013173935</v>
      </c>
      <c r="B212" t="s">
        <v>446</v>
      </c>
      <c r="C212" t="s">
        <v>36</v>
      </c>
      <c r="D212" t="s">
        <v>870</v>
      </c>
      <c r="E212" s="5" t="s">
        <v>871</v>
      </c>
      <c r="F212" t="s">
        <v>921</v>
      </c>
      <c r="H212" t="s">
        <v>872</v>
      </c>
      <c r="I212" t="s">
        <v>874</v>
      </c>
      <c r="K212" t="s">
        <v>913</v>
      </c>
      <c r="L212" s="6">
        <v>44796</v>
      </c>
      <c r="M212" t="s">
        <v>447</v>
      </c>
      <c r="N212" t="s">
        <v>38</v>
      </c>
      <c r="O212" t="s">
        <v>11</v>
      </c>
    </row>
    <row r="213" spans="1:15" x14ac:dyDescent="0.3">
      <c r="A213" t="str">
        <f>HYPERLINK("https://hsdes.intel.com/resource/14013173938","14013173938")</f>
        <v>14013173938</v>
      </c>
      <c r="B213" t="s">
        <v>448</v>
      </c>
      <c r="C213" t="s">
        <v>36</v>
      </c>
      <c r="D213" t="s">
        <v>870</v>
      </c>
      <c r="E213" s="5" t="s">
        <v>871</v>
      </c>
      <c r="F213" t="s">
        <v>921</v>
      </c>
      <c r="H213" t="s">
        <v>872</v>
      </c>
      <c r="I213" t="s">
        <v>876</v>
      </c>
      <c r="L213" s="6">
        <v>44795</v>
      </c>
      <c r="M213" t="s">
        <v>449</v>
      </c>
      <c r="N213" t="s">
        <v>38</v>
      </c>
      <c r="O213" t="s">
        <v>11</v>
      </c>
    </row>
    <row r="214" spans="1:15" x14ac:dyDescent="0.3">
      <c r="A214" t="str">
        <f>HYPERLINK("https://hsdes.intel.com/resource/14013173952","14013173952")</f>
        <v>14013173952</v>
      </c>
      <c r="B214" t="s">
        <v>450</v>
      </c>
      <c r="C214" t="s">
        <v>36</v>
      </c>
      <c r="D214" t="s">
        <v>870</v>
      </c>
      <c r="E214" s="5" t="s">
        <v>871</v>
      </c>
      <c r="F214" t="s">
        <v>921</v>
      </c>
      <c r="H214" t="s">
        <v>872</v>
      </c>
      <c r="I214" t="s">
        <v>876</v>
      </c>
      <c r="L214" s="6">
        <v>44795</v>
      </c>
      <c r="M214" t="s">
        <v>451</v>
      </c>
      <c r="N214" t="s">
        <v>38</v>
      </c>
      <c r="O214" t="s">
        <v>11</v>
      </c>
    </row>
    <row r="215" spans="1:15" x14ac:dyDescent="0.3">
      <c r="A215" t="str">
        <f>HYPERLINK("https://hsdes.intel.com/resource/14013174014","14013174014")</f>
        <v>14013174014</v>
      </c>
      <c r="B215" t="s">
        <v>452</v>
      </c>
      <c r="C215" t="s">
        <v>36</v>
      </c>
      <c r="D215" t="s">
        <v>870</v>
      </c>
      <c r="E215" s="5" t="s">
        <v>871</v>
      </c>
      <c r="F215" t="s">
        <v>921</v>
      </c>
      <c r="H215" t="s">
        <v>872</v>
      </c>
      <c r="I215" t="s">
        <v>876</v>
      </c>
      <c r="L215" s="6">
        <v>44792</v>
      </c>
      <c r="M215" t="s">
        <v>453</v>
      </c>
      <c r="N215" t="s">
        <v>38</v>
      </c>
      <c r="O215" t="s">
        <v>11</v>
      </c>
    </row>
    <row r="216" spans="1:15" x14ac:dyDescent="0.3">
      <c r="A216" t="str">
        <f>HYPERLINK("https://hsdes.intel.com/resource/14013174033","14013174033")</f>
        <v>14013174033</v>
      </c>
      <c r="B216" t="s">
        <v>454</v>
      </c>
      <c r="C216" t="s">
        <v>36</v>
      </c>
      <c r="D216" t="s">
        <v>870</v>
      </c>
      <c r="E216" s="5" t="s">
        <v>871</v>
      </c>
      <c r="F216" t="s">
        <v>921</v>
      </c>
      <c r="H216" t="s">
        <v>872</v>
      </c>
      <c r="I216" t="s">
        <v>876</v>
      </c>
      <c r="L216" s="6">
        <v>44795</v>
      </c>
      <c r="M216" t="s">
        <v>455</v>
      </c>
      <c r="N216" t="s">
        <v>38</v>
      </c>
      <c r="O216" t="s">
        <v>7</v>
      </c>
    </row>
    <row r="217" spans="1:15" x14ac:dyDescent="0.3">
      <c r="A217" t="str">
        <f>HYPERLINK("https://hsdes.intel.com/resource/14013174036","14013174036")</f>
        <v>14013174036</v>
      </c>
      <c r="B217" t="s">
        <v>456</v>
      </c>
      <c r="C217" t="s">
        <v>36</v>
      </c>
      <c r="D217" t="s">
        <v>870</v>
      </c>
      <c r="E217" s="5" t="s">
        <v>871</v>
      </c>
      <c r="F217" t="s">
        <v>921</v>
      </c>
      <c r="H217" t="s">
        <v>872</v>
      </c>
      <c r="I217" t="s">
        <v>874</v>
      </c>
      <c r="L217" s="6">
        <v>44792</v>
      </c>
      <c r="M217" t="s">
        <v>457</v>
      </c>
      <c r="N217" t="s">
        <v>38</v>
      </c>
      <c r="O217" t="s">
        <v>11</v>
      </c>
    </row>
    <row r="218" spans="1:15" x14ac:dyDescent="0.3">
      <c r="A218" t="str">
        <f>HYPERLINK("https://hsdes.intel.com/resource/14013174040","14013174040")</f>
        <v>14013174040</v>
      </c>
      <c r="B218" t="s">
        <v>458</v>
      </c>
      <c r="C218" t="s">
        <v>36</v>
      </c>
      <c r="D218" t="s">
        <v>870</v>
      </c>
      <c r="E218" s="5" t="s">
        <v>871</v>
      </c>
      <c r="F218" t="s">
        <v>921</v>
      </c>
      <c r="H218" t="s">
        <v>872</v>
      </c>
      <c r="I218" t="s">
        <v>877</v>
      </c>
      <c r="L218" s="6">
        <v>44795</v>
      </c>
      <c r="M218" t="s">
        <v>459</v>
      </c>
      <c r="N218" t="s">
        <v>38</v>
      </c>
      <c r="O218" t="s">
        <v>11</v>
      </c>
    </row>
    <row r="219" spans="1:15" x14ac:dyDescent="0.3">
      <c r="A219" t="str">
        <f>HYPERLINK("https://hsdes.intel.com/resource/14013174080","14013174080")</f>
        <v>14013174080</v>
      </c>
      <c r="B219" t="s">
        <v>460</v>
      </c>
      <c r="C219" t="s">
        <v>36</v>
      </c>
      <c r="D219" t="s">
        <v>870</v>
      </c>
      <c r="E219" s="5" t="s">
        <v>871</v>
      </c>
      <c r="F219" t="s">
        <v>921</v>
      </c>
      <c r="H219" t="s">
        <v>872</v>
      </c>
      <c r="I219" t="s">
        <v>874</v>
      </c>
      <c r="L219" s="6">
        <v>44795</v>
      </c>
      <c r="M219" t="s">
        <v>461</v>
      </c>
      <c r="N219" t="s">
        <v>38</v>
      </c>
      <c r="O219" t="s">
        <v>11</v>
      </c>
    </row>
    <row r="220" spans="1:15" x14ac:dyDescent="0.3">
      <c r="A220" t="str">
        <f>HYPERLINK("https://hsdes.intel.com/resource/14013174120","14013174120")</f>
        <v>14013174120</v>
      </c>
      <c r="B220" t="s">
        <v>462</v>
      </c>
      <c r="C220" t="s">
        <v>36</v>
      </c>
      <c r="D220" t="s">
        <v>870</v>
      </c>
      <c r="E220" s="5" t="s">
        <v>871</v>
      </c>
      <c r="F220" t="s">
        <v>921</v>
      </c>
      <c r="H220" t="s">
        <v>872</v>
      </c>
      <c r="I220" t="s">
        <v>874</v>
      </c>
      <c r="L220" s="6">
        <v>44796</v>
      </c>
      <c r="M220" t="s">
        <v>463</v>
      </c>
      <c r="N220" t="s">
        <v>38</v>
      </c>
      <c r="O220" t="s">
        <v>11</v>
      </c>
    </row>
    <row r="221" spans="1:15" x14ac:dyDescent="0.3">
      <c r="A221" t="str">
        <f>HYPERLINK("https://hsdes.intel.com/resource/14013174283","14013174283")</f>
        <v>14013174283</v>
      </c>
      <c r="B221" t="s">
        <v>464</v>
      </c>
      <c r="C221" t="s">
        <v>36</v>
      </c>
      <c r="D221" t="s">
        <v>870</v>
      </c>
      <c r="E221" s="5" t="s">
        <v>871</v>
      </c>
      <c r="F221" t="s">
        <v>921</v>
      </c>
      <c r="H221" t="s">
        <v>872</v>
      </c>
      <c r="I221" t="s">
        <v>873</v>
      </c>
      <c r="L221" s="6">
        <v>44796</v>
      </c>
      <c r="M221" t="s">
        <v>465</v>
      </c>
      <c r="N221" t="s">
        <v>38</v>
      </c>
      <c r="O221" t="s">
        <v>11</v>
      </c>
    </row>
    <row r="222" spans="1:15" x14ac:dyDescent="0.3">
      <c r="A222" t="str">
        <f>HYPERLINK("https://hsdes.intel.com/resource/14013174307","14013174307")</f>
        <v>14013174307</v>
      </c>
      <c r="B222" t="s">
        <v>466</v>
      </c>
      <c r="C222" t="s">
        <v>36</v>
      </c>
      <c r="D222" t="s">
        <v>870</v>
      </c>
      <c r="E222" s="5" t="s">
        <v>871</v>
      </c>
      <c r="F222" t="s">
        <v>921</v>
      </c>
      <c r="H222" t="s">
        <v>872</v>
      </c>
      <c r="I222" t="s">
        <v>874</v>
      </c>
      <c r="L222" s="6">
        <v>44795</v>
      </c>
      <c r="M222" t="s">
        <v>467</v>
      </c>
      <c r="N222" t="s">
        <v>38</v>
      </c>
      <c r="O222" t="s">
        <v>11</v>
      </c>
    </row>
    <row r="223" spans="1:15" x14ac:dyDescent="0.3">
      <c r="A223" t="str">
        <f>HYPERLINK("https://hsdes.intel.com/resource/14013174447","14013174447")</f>
        <v>14013174447</v>
      </c>
      <c r="B223" t="s">
        <v>468</v>
      </c>
      <c r="C223" t="s">
        <v>36</v>
      </c>
      <c r="D223" t="s">
        <v>870</v>
      </c>
      <c r="E223" s="5" t="s">
        <v>871</v>
      </c>
      <c r="F223" t="s">
        <v>921</v>
      </c>
      <c r="H223" t="s">
        <v>875</v>
      </c>
      <c r="I223" t="s">
        <v>875</v>
      </c>
      <c r="K223" s="12" t="s">
        <v>901</v>
      </c>
      <c r="M223" t="s">
        <v>469</v>
      </c>
      <c r="N223" t="s">
        <v>38</v>
      </c>
      <c r="O223" t="s">
        <v>11</v>
      </c>
    </row>
    <row r="224" spans="1:15" x14ac:dyDescent="0.3">
      <c r="A224" t="str">
        <f>HYPERLINK("https://hsdes.intel.com/resource/14013174476","14013174476")</f>
        <v>14013174476</v>
      </c>
      <c r="B224" t="s">
        <v>470</v>
      </c>
      <c r="C224" t="s">
        <v>36</v>
      </c>
      <c r="D224" t="s">
        <v>870</v>
      </c>
      <c r="E224" s="5" t="s">
        <v>871</v>
      </c>
      <c r="F224" t="s">
        <v>921</v>
      </c>
      <c r="H224" t="s">
        <v>875</v>
      </c>
      <c r="I224" t="s">
        <v>875</v>
      </c>
      <c r="K224" s="12" t="s">
        <v>901</v>
      </c>
      <c r="M224" t="s">
        <v>471</v>
      </c>
      <c r="N224" t="s">
        <v>38</v>
      </c>
      <c r="O224" t="s">
        <v>11</v>
      </c>
    </row>
    <row r="225" spans="1:15" x14ac:dyDescent="0.3">
      <c r="A225" t="str">
        <f>HYPERLINK("https://hsdes.intel.com/resource/14013174597","14013174597")</f>
        <v>14013174597</v>
      </c>
      <c r="B225" t="s">
        <v>472</v>
      </c>
      <c r="C225" t="s">
        <v>36</v>
      </c>
      <c r="D225" t="s">
        <v>870</v>
      </c>
      <c r="E225" s="5" t="s">
        <v>871</v>
      </c>
      <c r="F225" t="s">
        <v>921</v>
      </c>
      <c r="H225" t="s">
        <v>872</v>
      </c>
      <c r="I225" t="s">
        <v>876</v>
      </c>
      <c r="L225" s="6">
        <v>44792</v>
      </c>
      <c r="M225" t="s">
        <v>473</v>
      </c>
      <c r="N225" t="s">
        <v>38</v>
      </c>
      <c r="O225" t="s">
        <v>11</v>
      </c>
    </row>
    <row r="226" spans="1:15" x14ac:dyDescent="0.3">
      <c r="A226" t="str">
        <f>HYPERLINK("https://hsdes.intel.com/resource/14013174623","14013174623")</f>
        <v>14013174623</v>
      </c>
      <c r="B226" t="s">
        <v>474</v>
      </c>
      <c r="C226" t="s">
        <v>36</v>
      </c>
      <c r="D226" t="s">
        <v>870</v>
      </c>
      <c r="E226" s="5" t="s">
        <v>871</v>
      </c>
      <c r="F226" t="s">
        <v>921</v>
      </c>
      <c r="H226" t="s">
        <v>875</v>
      </c>
      <c r="I226" t="s">
        <v>875</v>
      </c>
      <c r="K226" s="12" t="s">
        <v>901</v>
      </c>
      <c r="M226" t="s">
        <v>475</v>
      </c>
      <c r="N226" t="s">
        <v>38</v>
      </c>
      <c r="O226" t="s">
        <v>11</v>
      </c>
    </row>
    <row r="227" spans="1:15" x14ac:dyDescent="0.3">
      <c r="A227" t="str">
        <f>HYPERLINK("https://hsdes.intel.com/resource/14013174625","14013174625")</f>
        <v>14013174625</v>
      </c>
      <c r="B227" t="s">
        <v>476</v>
      </c>
      <c r="C227" t="s">
        <v>36</v>
      </c>
      <c r="D227" t="s">
        <v>870</v>
      </c>
      <c r="E227" s="5" t="s">
        <v>871</v>
      </c>
      <c r="F227" t="s">
        <v>921</v>
      </c>
      <c r="H227" t="s">
        <v>875</v>
      </c>
      <c r="I227" t="s">
        <v>875</v>
      </c>
      <c r="K227" s="12" t="s">
        <v>901</v>
      </c>
      <c r="M227" t="s">
        <v>477</v>
      </c>
      <c r="N227" t="s">
        <v>38</v>
      </c>
      <c r="O227" t="s">
        <v>11</v>
      </c>
    </row>
    <row r="228" spans="1:15" x14ac:dyDescent="0.3">
      <c r="A228" t="str">
        <f>HYPERLINK("https://hsdes.intel.com/resource/14013174630","14013174630")</f>
        <v>14013174630</v>
      </c>
      <c r="B228" t="s">
        <v>478</v>
      </c>
      <c r="C228" t="s">
        <v>36</v>
      </c>
      <c r="D228" t="s">
        <v>870</v>
      </c>
      <c r="E228" s="5" t="s">
        <v>871</v>
      </c>
      <c r="F228" t="s">
        <v>921</v>
      </c>
      <c r="H228" t="s">
        <v>875</v>
      </c>
      <c r="I228" t="s">
        <v>875</v>
      </c>
      <c r="K228" s="12" t="s">
        <v>901</v>
      </c>
      <c r="M228" t="s">
        <v>479</v>
      </c>
      <c r="N228" t="s">
        <v>38</v>
      </c>
      <c r="O228" t="s">
        <v>11</v>
      </c>
    </row>
    <row r="229" spans="1:15" x14ac:dyDescent="0.3">
      <c r="A229" t="str">
        <f>HYPERLINK("https://hsdes.intel.com/resource/14013174635","14013174635")</f>
        <v>14013174635</v>
      </c>
      <c r="B229" t="s">
        <v>480</v>
      </c>
      <c r="C229" t="s">
        <v>36</v>
      </c>
      <c r="D229" t="s">
        <v>870</v>
      </c>
      <c r="E229" s="5" t="s">
        <v>871</v>
      </c>
      <c r="F229" t="s">
        <v>921</v>
      </c>
      <c r="H229" t="s">
        <v>872</v>
      </c>
      <c r="I229" t="s">
        <v>876</v>
      </c>
      <c r="L229" s="6">
        <v>44795</v>
      </c>
      <c r="M229" t="s">
        <v>481</v>
      </c>
      <c r="N229" t="s">
        <v>38</v>
      </c>
      <c r="O229" t="s">
        <v>11</v>
      </c>
    </row>
    <row r="230" spans="1:15" x14ac:dyDescent="0.3">
      <c r="A230" t="str">
        <f>HYPERLINK("https://hsdes.intel.com/resource/14013174685","14013174685")</f>
        <v>14013174685</v>
      </c>
      <c r="B230" t="s">
        <v>482</v>
      </c>
      <c r="C230" t="s">
        <v>36</v>
      </c>
      <c r="D230" t="s">
        <v>870</v>
      </c>
      <c r="E230" s="5" t="s">
        <v>871</v>
      </c>
      <c r="F230" t="s">
        <v>921</v>
      </c>
      <c r="H230" t="s">
        <v>872</v>
      </c>
      <c r="I230" t="s">
        <v>874</v>
      </c>
      <c r="L230" s="6">
        <v>44792</v>
      </c>
      <c r="M230" t="s">
        <v>483</v>
      </c>
      <c r="N230" t="s">
        <v>38</v>
      </c>
      <c r="O230" t="s">
        <v>11</v>
      </c>
    </row>
    <row r="231" spans="1:15" x14ac:dyDescent="0.3">
      <c r="A231" t="str">
        <f>HYPERLINK("https://hsdes.intel.com/resource/14013174700","14013174700")</f>
        <v>14013174700</v>
      </c>
      <c r="B231" t="s">
        <v>484</v>
      </c>
      <c r="C231" t="s">
        <v>36</v>
      </c>
      <c r="D231" t="s">
        <v>870</v>
      </c>
      <c r="E231" s="5" t="s">
        <v>871</v>
      </c>
      <c r="F231" t="s">
        <v>921</v>
      </c>
      <c r="H231" t="s">
        <v>872</v>
      </c>
      <c r="I231" t="s">
        <v>873</v>
      </c>
      <c r="L231" s="6">
        <v>44791</v>
      </c>
      <c r="M231" t="s">
        <v>485</v>
      </c>
      <c r="N231" t="s">
        <v>38</v>
      </c>
      <c r="O231" t="s">
        <v>11</v>
      </c>
    </row>
    <row r="232" spans="1:15" x14ac:dyDescent="0.3">
      <c r="A232" t="str">
        <f>HYPERLINK("https://hsdes.intel.com/resource/14013174718","14013174718")</f>
        <v>14013174718</v>
      </c>
      <c r="B232" t="s">
        <v>486</v>
      </c>
      <c r="C232" t="s">
        <v>36</v>
      </c>
      <c r="D232" t="s">
        <v>870</v>
      </c>
      <c r="E232" s="5" t="s">
        <v>871</v>
      </c>
      <c r="F232" t="s">
        <v>921</v>
      </c>
      <c r="H232" t="s">
        <v>872</v>
      </c>
      <c r="I232" t="s">
        <v>874</v>
      </c>
      <c r="K232" t="s">
        <v>914</v>
      </c>
      <c r="L232" s="6">
        <v>44795</v>
      </c>
      <c r="M232" t="s">
        <v>487</v>
      </c>
      <c r="N232" t="s">
        <v>38</v>
      </c>
      <c r="O232" t="s">
        <v>11</v>
      </c>
    </row>
    <row r="233" spans="1:15" x14ac:dyDescent="0.3">
      <c r="A233" t="str">
        <f>HYPERLINK("https://hsdes.intel.com/resource/14013174731","14013174731")</f>
        <v>14013174731</v>
      </c>
      <c r="B233" t="s">
        <v>488</v>
      </c>
      <c r="C233" t="s">
        <v>36</v>
      </c>
      <c r="D233" t="s">
        <v>870</v>
      </c>
      <c r="E233" s="5" t="s">
        <v>871</v>
      </c>
      <c r="F233" t="s">
        <v>921</v>
      </c>
      <c r="H233" t="s">
        <v>872</v>
      </c>
      <c r="I233" t="s">
        <v>874</v>
      </c>
      <c r="L233" s="6">
        <v>44792</v>
      </c>
      <c r="M233" t="s">
        <v>489</v>
      </c>
      <c r="N233" t="s">
        <v>38</v>
      </c>
      <c r="O233" t="s">
        <v>11</v>
      </c>
    </row>
    <row r="234" spans="1:15" x14ac:dyDescent="0.3">
      <c r="A234" t="str">
        <f>HYPERLINK("https://hsdes.intel.com/resource/14013174763","14013174763")</f>
        <v>14013174763</v>
      </c>
      <c r="B234" t="s">
        <v>490</v>
      </c>
      <c r="C234" t="s">
        <v>36</v>
      </c>
      <c r="D234" t="s">
        <v>870</v>
      </c>
      <c r="E234" s="5" t="s">
        <v>871</v>
      </c>
      <c r="F234" t="s">
        <v>921</v>
      </c>
      <c r="H234" t="s">
        <v>872</v>
      </c>
      <c r="I234" t="s">
        <v>874</v>
      </c>
      <c r="L234" s="6">
        <v>44796</v>
      </c>
      <c r="M234" t="s">
        <v>491</v>
      </c>
      <c r="N234" t="s">
        <v>38</v>
      </c>
      <c r="O234" t="s">
        <v>11</v>
      </c>
    </row>
    <row r="235" spans="1:15" x14ac:dyDescent="0.3">
      <c r="A235" t="str">
        <f>HYPERLINK("https://hsdes.intel.com/resource/14013174768","14013174768")</f>
        <v>14013174768</v>
      </c>
      <c r="B235" t="s">
        <v>492</v>
      </c>
      <c r="C235" t="s">
        <v>36</v>
      </c>
      <c r="D235" t="s">
        <v>870</v>
      </c>
      <c r="E235" s="5" t="s">
        <v>871</v>
      </c>
      <c r="F235" t="s">
        <v>921</v>
      </c>
      <c r="H235" t="s">
        <v>872</v>
      </c>
      <c r="I235" t="s">
        <v>874</v>
      </c>
      <c r="L235" s="6">
        <v>44792</v>
      </c>
      <c r="M235" t="s">
        <v>493</v>
      </c>
      <c r="N235" t="s">
        <v>38</v>
      </c>
      <c r="O235" t="s">
        <v>11</v>
      </c>
    </row>
    <row r="236" spans="1:15" x14ac:dyDescent="0.3">
      <c r="A236" t="str">
        <f>HYPERLINK("https://hsdes.intel.com/resource/14013174775","14013174775")</f>
        <v>14013174775</v>
      </c>
      <c r="B236" t="s">
        <v>494</v>
      </c>
      <c r="C236" t="s">
        <v>36</v>
      </c>
      <c r="D236" t="s">
        <v>870</v>
      </c>
      <c r="E236" s="5" t="s">
        <v>871</v>
      </c>
      <c r="F236" t="s">
        <v>921</v>
      </c>
      <c r="H236" t="s">
        <v>872</v>
      </c>
      <c r="I236" t="s">
        <v>874</v>
      </c>
      <c r="L236" s="6">
        <v>44792</v>
      </c>
      <c r="M236" t="s">
        <v>495</v>
      </c>
      <c r="N236" t="s">
        <v>38</v>
      </c>
      <c r="O236" t="s">
        <v>11</v>
      </c>
    </row>
    <row r="237" spans="1:15" x14ac:dyDescent="0.3">
      <c r="A237" t="str">
        <f>HYPERLINK("https://hsdes.intel.com/resource/14013174814","14013174814")</f>
        <v>14013174814</v>
      </c>
      <c r="B237" t="s">
        <v>496</v>
      </c>
      <c r="C237" t="s">
        <v>36</v>
      </c>
      <c r="D237" t="s">
        <v>870</v>
      </c>
      <c r="E237" s="5" t="s">
        <v>871</v>
      </c>
      <c r="F237" t="s">
        <v>921</v>
      </c>
      <c r="H237" t="s">
        <v>875</v>
      </c>
      <c r="I237" t="s">
        <v>875</v>
      </c>
      <c r="K237" s="12" t="s">
        <v>901</v>
      </c>
      <c r="M237" t="s">
        <v>497</v>
      </c>
      <c r="N237" t="s">
        <v>38</v>
      </c>
      <c r="O237" t="s">
        <v>11</v>
      </c>
    </row>
    <row r="238" spans="1:15" x14ac:dyDescent="0.3">
      <c r="A238" t="str">
        <f>HYPERLINK("https://hsdes.intel.com/resource/14013174845","14013174845")</f>
        <v>14013174845</v>
      </c>
      <c r="B238" t="s">
        <v>498</v>
      </c>
      <c r="C238" t="s">
        <v>36</v>
      </c>
      <c r="D238" t="s">
        <v>870</v>
      </c>
      <c r="E238" s="5" t="s">
        <v>871</v>
      </c>
      <c r="F238" t="s">
        <v>921</v>
      </c>
      <c r="H238" t="s">
        <v>872</v>
      </c>
      <c r="I238" t="s">
        <v>876</v>
      </c>
      <c r="L238" s="6">
        <v>44795</v>
      </c>
      <c r="M238" t="s">
        <v>499</v>
      </c>
      <c r="N238" t="s">
        <v>38</v>
      </c>
      <c r="O238" t="s">
        <v>11</v>
      </c>
    </row>
    <row r="239" spans="1:15" x14ac:dyDescent="0.3">
      <c r="A239" t="str">
        <f>HYPERLINK("https://hsdes.intel.com/resource/14013174847","14013174847")</f>
        <v>14013174847</v>
      </c>
      <c r="B239" t="s">
        <v>500</v>
      </c>
      <c r="C239" t="s">
        <v>36</v>
      </c>
      <c r="D239" t="s">
        <v>870</v>
      </c>
      <c r="E239" s="5" t="s">
        <v>871</v>
      </c>
      <c r="F239" t="s">
        <v>921</v>
      </c>
      <c r="H239" t="s">
        <v>872</v>
      </c>
      <c r="I239" t="s">
        <v>873</v>
      </c>
      <c r="L239" s="6">
        <v>44795</v>
      </c>
      <c r="M239" t="s">
        <v>501</v>
      </c>
      <c r="N239" t="s">
        <v>38</v>
      </c>
      <c r="O239" t="s">
        <v>11</v>
      </c>
    </row>
    <row r="240" spans="1:15" x14ac:dyDescent="0.3">
      <c r="A240" t="str">
        <f>HYPERLINK("https://hsdes.intel.com/resource/14013175110","14013175110")</f>
        <v>14013175110</v>
      </c>
      <c r="B240" t="s">
        <v>502</v>
      </c>
      <c r="C240" t="s">
        <v>36</v>
      </c>
      <c r="D240" t="s">
        <v>870</v>
      </c>
      <c r="E240" s="5" t="s">
        <v>871</v>
      </c>
      <c r="F240" t="s">
        <v>921</v>
      </c>
      <c r="H240" t="s">
        <v>875</v>
      </c>
      <c r="I240" t="s">
        <v>875</v>
      </c>
      <c r="K240" s="12" t="s">
        <v>902</v>
      </c>
      <c r="M240" t="s">
        <v>503</v>
      </c>
      <c r="N240" t="s">
        <v>38</v>
      </c>
      <c r="O240" t="s">
        <v>7</v>
      </c>
    </row>
    <row r="241" spans="1:15" x14ac:dyDescent="0.3">
      <c r="A241" t="str">
        <f>HYPERLINK("https://hsdes.intel.com/resource/14013175130","14013175130")</f>
        <v>14013175130</v>
      </c>
      <c r="B241" t="s">
        <v>504</v>
      </c>
      <c r="C241" t="s">
        <v>36</v>
      </c>
      <c r="D241" t="s">
        <v>870</v>
      </c>
      <c r="E241" s="5" t="s">
        <v>871</v>
      </c>
      <c r="F241" t="s">
        <v>921</v>
      </c>
      <c r="H241" t="s">
        <v>872</v>
      </c>
      <c r="I241" t="s">
        <v>876</v>
      </c>
      <c r="L241" s="6">
        <v>44795</v>
      </c>
      <c r="M241" t="s">
        <v>505</v>
      </c>
      <c r="N241" t="s">
        <v>38</v>
      </c>
      <c r="O241" t="s">
        <v>11</v>
      </c>
    </row>
    <row r="242" spans="1:15" x14ac:dyDescent="0.3">
      <c r="A242" t="str">
        <f>HYPERLINK("https://hsdes.intel.com/resource/14013175204","14013175204")</f>
        <v>14013175204</v>
      </c>
      <c r="B242" t="s">
        <v>506</v>
      </c>
      <c r="C242" t="s">
        <v>36</v>
      </c>
      <c r="D242" t="s">
        <v>870</v>
      </c>
      <c r="E242" s="5" t="s">
        <v>871</v>
      </c>
      <c r="F242" t="s">
        <v>921</v>
      </c>
      <c r="H242" t="s">
        <v>872</v>
      </c>
      <c r="I242" t="s">
        <v>876</v>
      </c>
      <c r="L242" s="6">
        <v>44795</v>
      </c>
      <c r="M242" t="s">
        <v>507</v>
      </c>
      <c r="N242" t="s">
        <v>38</v>
      </c>
      <c r="O242" t="s">
        <v>24</v>
      </c>
    </row>
    <row r="243" spans="1:15" x14ac:dyDescent="0.3">
      <c r="A243" t="str">
        <f>HYPERLINK("https://hsdes.intel.com/resource/14013175223","14013175223")</f>
        <v>14013175223</v>
      </c>
      <c r="B243" t="s">
        <v>508</v>
      </c>
      <c r="C243" t="s">
        <v>36</v>
      </c>
      <c r="D243" t="s">
        <v>870</v>
      </c>
      <c r="E243" s="5" t="s">
        <v>871</v>
      </c>
      <c r="F243" t="s">
        <v>921</v>
      </c>
      <c r="H243" t="s">
        <v>872</v>
      </c>
      <c r="I243" t="s">
        <v>873</v>
      </c>
      <c r="L243" s="6">
        <v>44796</v>
      </c>
      <c r="M243" t="s">
        <v>509</v>
      </c>
      <c r="N243" t="s">
        <v>38</v>
      </c>
      <c r="O243" t="s">
        <v>7</v>
      </c>
    </row>
    <row r="244" spans="1:15" x14ac:dyDescent="0.3">
      <c r="A244" t="str">
        <f>HYPERLINK("https://hsdes.intel.com/resource/14013175415","14013175415")</f>
        <v>14013175415</v>
      </c>
      <c r="B244" t="s">
        <v>510</v>
      </c>
      <c r="C244" t="s">
        <v>36</v>
      </c>
      <c r="D244" t="s">
        <v>870</v>
      </c>
      <c r="E244" s="5" t="s">
        <v>871</v>
      </c>
      <c r="F244" t="s">
        <v>921</v>
      </c>
      <c r="H244" t="s">
        <v>872</v>
      </c>
      <c r="I244" t="s">
        <v>876</v>
      </c>
      <c r="L244" s="6">
        <v>44792</v>
      </c>
      <c r="M244" t="s">
        <v>511</v>
      </c>
      <c r="N244" t="s">
        <v>47</v>
      </c>
      <c r="O244" t="s">
        <v>7</v>
      </c>
    </row>
    <row r="245" spans="1:15" x14ac:dyDescent="0.3">
      <c r="A245" t="str">
        <f>HYPERLINK("https://hsdes.intel.com/resource/14013175416","14013175416")</f>
        <v>14013175416</v>
      </c>
      <c r="B245" t="s">
        <v>512</v>
      </c>
      <c r="C245" t="s">
        <v>36</v>
      </c>
      <c r="D245" t="s">
        <v>870</v>
      </c>
      <c r="E245" s="5" t="s">
        <v>871</v>
      </c>
      <c r="F245" t="s">
        <v>921</v>
      </c>
      <c r="H245" t="s">
        <v>875</v>
      </c>
      <c r="I245" t="s">
        <v>875</v>
      </c>
      <c r="K245" s="12" t="s">
        <v>901</v>
      </c>
      <c r="M245" t="s">
        <v>513</v>
      </c>
      <c r="N245" t="s">
        <v>38</v>
      </c>
      <c r="O245" t="s">
        <v>11</v>
      </c>
    </row>
    <row r="246" spans="1:15" x14ac:dyDescent="0.3">
      <c r="A246" t="str">
        <f>HYPERLINK("https://hsdes.intel.com/resource/14013175421","14013175421")</f>
        <v>14013175421</v>
      </c>
      <c r="B246" t="s">
        <v>514</v>
      </c>
      <c r="C246" t="s">
        <v>36</v>
      </c>
      <c r="D246" t="s">
        <v>870</v>
      </c>
      <c r="E246" s="5" t="s">
        <v>871</v>
      </c>
      <c r="F246" t="s">
        <v>921</v>
      </c>
      <c r="H246" t="s">
        <v>872</v>
      </c>
      <c r="I246" t="s">
        <v>874</v>
      </c>
      <c r="L246" s="6">
        <v>44792</v>
      </c>
      <c r="M246" t="s">
        <v>515</v>
      </c>
      <c r="N246" t="s">
        <v>38</v>
      </c>
      <c r="O246" t="s">
        <v>11</v>
      </c>
    </row>
    <row r="247" spans="1:15" x14ac:dyDescent="0.3">
      <c r="A247" t="str">
        <f>HYPERLINK("https://hsdes.intel.com/resource/14013175465","14013175465")</f>
        <v>14013175465</v>
      </c>
      <c r="B247" t="s">
        <v>516</v>
      </c>
      <c r="C247" t="s">
        <v>36</v>
      </c>
      <c r="D247" t="s">
        <v>870</v>
      </c>
      <c r="E247" s="5" t="s">
        <v>871</v>
      </c>
      <c r="F247" t="s">
        <v>921</v>
      </c>
      <c r="H247" t="s">
        <v>872</v>
      </c>
      <c r="I247" t="s">
        <v>873</v>
      </c>
      <c r="L247" s="6">
        <v>44791</v>
      </c>
      <c r="M247" t="s">
        <v>517</v>
      </c>
      <c r="N247" t="s">
        <v>38</v>
      </c>
      <c r="O247" t="s">
        <v>11</v>
      </c>
    </row>
    <row r="248" spans="1:15" x14ac:dyDescent="0.3">
      <c r="A248" t="str">
        <f>HYPERLINK("https://hsdes.intel.com/resource/14013175469","14013175469")</f>
        <v>14013175469</v>
      </c>
      <c r="B248" t="s">
        <v>518</v>
      </c>
      <c r="C248" t="s">
        <v>36</v>
      </c>
      <c r="D248" t="s">
        <v>870</v>
      </c>
      <c r="E248" s="5" t="s">
        <v>871</v>
      </c>
      <c r="F248" t="s">
        <v>921</v>
      </c>
      <c r="H248" t="s">
        <v>872</v>
      </c>
      <c r="I248" t="s">
        <v>876</v>
      </c>
      <c r="L248" s="6">
        <v>44792</v>
      </c>
      <c r="M248" t="s">
        <v>519</v>
      </c>
      <c r="N248" t="s">
        <v>38</v>
      </c>
      <c r="O248" t="s">
        <v>11</v>
      </c>
    </row>
    <row r="249" spans="1:15" x14ac:dyDescent="0.3">
      <c r="A249" t="str">
        <f>HYPERLINK("https://hsdes.intel.com/resource/14013175473","14013175473")</f>
        <v>14013175473</v>
      </c>
      <c r="B249" t="s">
        <v>520</v>
      </c>
      <c r="C249" t="s">
        <v>36</v>
      </c>
      <c r="D249" t="s">
        <v>870</v>
      </c>
      <c r="E249" s="5" t="s">
        <v>871</v>
      </c>
      <c r="F249" t="s">
        <v>921</v>
      </c>
      <c r="H249" t="s">
        <v>872</v>
      </c>
      <c r="I249" t="s">
        <v>873</v>
      </c>
      <c r="L249" s="6">
        <v>44792</v>
      </c>
      <c r="M249" t="s">
        <v>521</v>
      </c>
      <c r="N249" t="s">
        <v>38</v>
      </c>
      <c r="O249" t="s">
        <v>11</v>
      </c>
    </row>
    <row r="250" spans="1:15" x14ac:dyDescent="0.3">
      <c r="A250" t="str">
        <f>HYPERLINK("https://hsdes.intel.com/resource/14013175476","14013175476")</f>
        <v>14013175476</v>
      </c>
      <c r="B250" t="s">
        <v>522</v>
      </c>
      <c r="C250" t="s">
        <v>36</v>
      </c>
      <c r="D250" t="s">
        <v>870</v>
      </c>
      <c r="E250" s="5" t="s">
        <v>871</v>
      </c>
      <c r="F250" t="s">
        <v>921</v>
      </c>
      <c r="H250" t="s">
        <v>872</v>
      </c>
      <c r="I250" t="s">
        <v>873</v>
      </c>
      <c r="L250" s="6">
        <v>44791</v>
      </c>
      <c r="M250" t="s">
        <v>523</v>
      </c>
      <c r="N250" t="s">
        <v>38</v>
      </c>
      <c r="O250" t="s">
        <v>11</v>
      </c>
    </row>
    <row r="251" spans="1:15" x14ac:dyDescent="0.3">
      <c r="A251" t="str">
        <f>HYPERLINK("https://hsdes.intel.com/resource/14013175479","14013175479")</f>
        <v>14013175479</v>
      </c>
      <c r="B251" t="s">
        <v>524</v>
      </c>
      <c r="C251" t="s">
        <v>36</v>
      </c>
      <c r="D251" t="s">
        <v>870</v>
      </c>
      <c r="E251" s="5" t="s">
        <v>871</v>
      </c>
      <c r="F251" t="s">
        <v>921</v>
      </c>
      <c r="H251" t="s">
        <v>872</v>
      </c>
      <c r="I251" t="s">
        <v>874</v>
      </c>
      <c r="L251" s="6">
        <v>44792</v>
      </c>
      <c r="M251" t="s">
        <v>525</v>
      </c>
      <c r="N251" t="s">
        <v>38</v>
      </c>
      <c r="O251" t="s">
        <v>11</v>
      </c>
    </row>
    <row r="252" spans="1:15" x14ac:dyDescent="0.3">
      <c r="A252" t="str">
        <f>HYPERLINK("https://hsdes.intel.com/resource/14013175482","14013175482")</f>
        <v>14013175482</v>
      </c>
      <c r="B252" t="s">
        <v>526</v>
      </c>
      <c r="C252" t="s">
        <v>36</v>
      </c>
      <c r="D252" t="s">
        <v>870</v>
      </c>
      <c r="E252" s="5" t="s">
        <v>871</v>
      </c>
      <c r="F252" t="s">
        <v>921</v>
      </c>
      <c r="H252" t="s">
        <v>872</v>
      </c>
      <c r="I252" t="s">
        <v>877</v>
      </c>
      <c r="L252" s="6">
        <v>44795</v>
      </c>
      <c r="M252" t="s">
        <v>527</v>
      </c>
      <c r="N252" t="s">
        <v>38</v>
      </c>
      <c r="O252" t="s">
        <v>7</v>
      </c>
    </row>
    <row r="253" spans="1:15" x14ac:dyDescent="0.3">
      <c r="A253" t="str">
        <f>HYPERLINK("https://hsdes.intel.com/resource/14013175486","14013175486")</f>
        <v>14013175486</v>
      </c>
      <c r="B253" t="s">
        <v>528</v>
      </c>
      <c r="C253" t="s">
        <v>36</v>
      </c>
      <c r="D253" t="s">
        <v>870</v>
      </c>
      <c r="E253" s="5" t="s">
        <v>871</v>
      </c>
      <c r="F253" t="s">
        <v>921</v>
      </c>
      <c r="H253" t="s">
        <v>872</v>
      </c>
      <c r="I253" t="s">
        <v>873</v>
      </c>
      <c r="L253" s="6">
        <v>44792</v>
      </c>
      <c r="M253" t="s">
        <v>529</v>
      </c>
      <c r="N253" t="s">
        <v>38</v>
      </c>
      <c r="O253" t="s">
        <v>11</v>
      </c>
    </row>
    <row r="254" spans="1:15" x14ac:dyDescent="0.3">
      <c r="A254" t="str">
        <f>HYPERLINK("https://hsdes.intel.com/resource/14013175492","14013175492")</f>
        <v>14013175492</v>
      </c>
      <c r="B254" t="s">
        <v>530</v>
      </c>
      <c r="C254" t="s">
        <v>36</v>
      </c>
      <c r="D254" t="s">
        <v>870</v>
      </c>
      <c r="E254" s="5" t="s">
        <v>871</v>
      </c>
      <c r="F254" t="s">
        <v>921</v>
      </c>
      <c r="H254" t="s">
        <v>872</v>
      </c>
      <c r="I254" t="s">
        <v>876</v>
      </c>
      <c r="L254" s="6">
        <v>44792</v>
      </c>
      <c r="M254" t="s">
        <v>531</v>
      </c>
      <c r="N254" t="s">
        <v>38</v>
      </c>
      <c r="O254" t="s">
        <v>24</v>
      </c>
    </row>
    <row r="255" spans="1:15" x14ac:dyDescent="0.3">
      <c r="A255" t="str">
        <f>HYPERLINK("https://hsdes.intel.com/resource/14013175495","14013175495")</f>
        <v>14013175495</v>
      </c>
      <c r="B255" t="s">
        <v>532</v>
      </c>
      <c r="C255" t="s">
        <v>36</v>
      </c>
      <c r="D255" t="s">
        <v>870</v>
      </c>
      <c r="E255" s="5" t="s">
        <v>871</v>
      </c>
      <c r="F255" t="s">
        <v>921</v>
      </c>
      <c r="H255" t="s">
        <v>872</v>
      </c>
      <c r="I255" t="s">
        <v>876</v>
      </c>
      <c r="L255" s="6">
        <v>44792</v>
      </c>
      <c r="M255" t="s">
        <v>533</v>
      </c>
      <c r="N255" t="s">
        <v>38</v>
      </c>
      <c r="O255" t="s">
        <v>24</v>
      </c>
    </row>
    <row r="256" spans="1:15" x14ac:dyDescent="0.3">
      <c r="A256" t="str">
        <f>HYPERLINK("https://hsdes.intel.com/resource/14013175500","14013175500")</f>
        <v>14013175500</v>
      </c>
      <c r="B256" t="s">
        <v>534</v>
      </c>
      <c r="C256" t="s">
        <v>36</v>
      </c>
      <c r="D256" t="s">
        <v>870</v>
      </c>
      <c r="E256" s="5" t="s">
        <v>871</v>
      </c>
      <c r="F256" t="s">
        <v>921</v>
      </c>
      <c r="H256" t="s">
        <v>872</v>
      </c>
      <c r="I256" t="s">
        <v>876</v>
      </c>
      <c r="L256" s="6">
        <v>44792</v>
      </c>
      <c r="M256" t="s">
        <v>535</v>
      </c>
      <c r="N256" t="s">
        <v>38</v>
      </c>
      <c r="O256" t="s">
        <v>11</v>
      </c>
    </row>
    <row r="257" spans="1:15" x14ac:dyDescent="0.3">
      <c r="A257" t="str">
        <f>HYPERLINK("https://hsdes.intel.com/resource/14013175503","14013175503")</f>
        <v>14013175503</v>
      </c>
      <c r="B257" t="s">
        <v>536</v>
      </c>
      <c r="C257" t="s">
        <v>36</v>
      </c>
      <c r="D257" t="s">
        <v>870</v>
      </c>
      <c r="E257" s="5" t="s">
        <v>871</v>
      </c>
      <c r="F257" t="s">
        <v>921</v>
      </c>
      <c r="H257" t="s">
        <v>872</v>
      </c>
      <c r="I257" t="s">
        <v>874</v>
      </c>
      <c r="L257" s="6">
        <v>44795</v>
      </c>
      <c r="M257" t="s">
        <v>537</v>
      </c>
      <c r="N257" t="s">
        <v>38</v>
      </c>
      <c r="O257" t="s">
        <v>11</v>
      </c>
    </row>
    <row r="258" spans="1:15" x14ac:dyDescent="0.3">
      <c r="A258" t="str">
        <f>HYPERLINK("https://hsdes.intel.com/resource/14013175598","14013175598")</f>
        <v>14013175598</v>
      </c>
      <c r="B258" t="s">
        <v>538</v>
      </c>
      <c r="C258" t="s">
        <v>45</v>
      </c>
      <c r="D258" t="s">
        <v>870</v>
      </c>
      <c r="E258" s="5" t="s">
        <v>871</v>
      </c>
      <c r="F258" t="s">
        <v>921</v>
      </c>
      <c r="H258" t="s">
        <v>872</v>
      </c>
      <c r="I258" t="s">
        <v>874</v>
      </c>
      <c r="L258" s="6">
        <v>44796</v>
      </c>
      <c r="M258" t="s">
        <v>539</v>
      </c>
      <c r="N258" t="s">
        <v>47</v>
      </c>
      <c r="O258" t="s">
        <v>11</v>
      </c>
    </row>
    <row r="259" spans="1:15" x14ac:dyDescent="0.3">
      <c r="A259" t="str">
        <f>HYPERLINK("https://hsdes.intel.com/resource/14013175646","14013175646")</f>
        <v>14013175646</v>
      </c>
      <c r="B259" t="s">
        <v>540</v>
      </c>
      <c r="C259" t="s">
        <v>45</v>
      </c>
      <c r="D259" t="s">
        <v>870</v>
      </c>
      <c r="E259" s="5" t="s">
        <v>871</v>
      </c>
      <c r="F259" t="s">
        <v>921</v>
      </c>
      <c r="H259" t="s">
        <v>872</v>
      </c>
      <c r="I259" t="s">
        <v>874</v>
      </c>
      <c r="L259" s="6">
        <v>44796</v>
      </c>
      <c r="M259" t="s">
        <v>541</v>
      </c>
      <c r="N259" t="s">
        <v>47</v>
      </c>
      <c r="O259" t="s">
        <v>11</v>
      </c>
    </row>
    <row r="260" spans="1:15" x14ac:dyDescent="0.3">
      <c r="A260" t="str">
        <f>HYPERLINK("https://hsdes.intel.com/resource/14013175649","14013175649")</f>
        <v>14013175649</v>
      </c>
      <c r="B260" t="s">
        <v>542</v>
      </c>
      <c r="C260" t="s">
        <v>15</v>
      </c>
      <c r="D260" t="s">
        <v>870</v>
      </c>
      <c r="E260" s="5" t="s">
        <v>871</v>
      </c>
      <c r="F260" t="s">
        <v>921</v>
      </c>
      <c r="H260" t="s">
        <v>872</v>
      </c>
      <c r="I260" t="s">
        <v>876</v>
      </c>
      <c r="L260" s="6">
        <v>44792</v>
      </c>
      <c r="M260" t="s">
        <v>543</v>
      </c>
      <c r="N260" t="s">
        <v>17</v>
      </c>
      <c r="O260" t="s">
        <v>11</v>
      </c>
    </row>
    <row r="261" spans="1:15" x14ac:dyDescent="0.3">
      <c r="A261" t="str">
        <f>HYPERLINK("https://hsdes.intel.com/resource/14013175653","14013175653")</f>
        <v>14013175653</v>
      </c>
      <c r="B261" t="s">
        <v>544</v>
      </c>
      <c r="C261" t="s">
        <v>15</v>
      </c>
      <c r="D261" t="s">
        <v>893</v>
      </c>
      <c r="E261" s="5" t="s">
        <v>871</v>
      </c>
      <c r="F261" t="s">
        <v>921</v>
      </c>
      <c r="H261" t="s">
        <v>872</v>
      </c>
      <c r="I261" t="s">
        <v>874</v>
      </c>
      <c r="L261" s="6">
        <v>44792</v>
      </c>
      <c r="M261" t="s">
        <v>545</v>
      </c>
      <c r="N261" t="s">
        <v>17</v>
      </c>
      <c r="O261" t="s">
        <v>11</v>
      </c>
    </row>
    <row r="262" spans="1:15" x14ac:dyDescent="0.3">
      <c r="A262" t="str">
        <f>HYPERLINK("https://hsdes.intel.com/resource/14013175738","14013175738")</f>
        <v>14013175738</v>
      </c>
      <c r="B262" t="s">
        <v>546</v>
      </c>
      <c r="C262" t="s">
        <v>40</v>
      </c>
      <c r="D262" t="s">
        <v>893</v>
      </c>
      <c r="E262" s="5" t="s">
        <v>871</v>
      </c>
      <c r="F262" t="s">
        <v>921</v>
      </c>
      <c r="H262" t="s">
        <v>872</v>
      </c>
      <c r="I262" t="s">
        <v>873</v>
      </c>
      <c r="L262" s="6">
        <v>44796</v>
      </c>
      <c r="M262" t="s">
        <v>547</v>
      </c>
      <c r="N262" t="s">
        <v>21</v>
      </c>
      <c r="O262" t="s">
        <v>7</v>
      </c>
    </row>
    <row r="263" spans="1:15" x14ac:dyDescent="0.3">
      <c r="A263" t="str">
        <f>HYPERLINK("https://hsdes.intel.com/resource/14013175760","14013175760")</f>
        <v>14013175760</v>
      </c>
      <c r="B263" t="s">
        <v>548</v>
      </c>
      <c r="C263" t="s">
        <v>15</v>
      </c>
      <c r="D263" t="s">
        <v>870</v>
      </c>
      <c r="E263" s="5" t="s">
        <v>871</v>
      </c>
      <c r="F263" t="s">
        <v>921</v>
      </c>
      <c r="H263" t="s">
        <v>872</v>
      </c>
      <c r="I263" t="s">
        <v>874</v>
      </c>
      <c r="L263" s="6">
        <v>44792</v>
      </c>
      <c r="M263" t="s">
        <v>549</v>
      </c>
      <c r="N263" t="s">
        <v>17</v>
      </c>
      <c r="O263" t="s">
        <v>7</v>
      </c>
    </row>
    <row r="264" spans="1:15" x14ac:dyDescent="0.3">
      <c r="A264" t="str">
        <f>HYPERLINK("https://hsdes.intel.com/resource/14013175857","14013175857")</f>
        <v>14013175857</v>
      </c>
      <c r="B264" t="s">
        <v>550</v>
      </c>
      <c r="C264" t="s">
        <v>26</v>
      </c>
      <c r="D264" t="s">
        <v>870</v>
      </c>
      <c r="E264" s="5" t="s">
        <v>871</v>
      </c>
      <c r="F264" t="s">
        <v>921</v>
      </c>
      <c r="H264" t="s">
        <v>872</v>
      </c>
      <c r="I264" t="s">
        <v>874</v>
      </c>
      <c r="L264" s="6">
        <v>44795</v>
      </c>
      <c r="M264" t="s">
        <v>551</v>
      </c>
      <c r="N264" t="s">
        <v>28</v>
      </c>
      <c r="O264" t="s">
        <v>11</v>
      </c>
    </row>
    <row r="265" spans="1:15" x14ac:dyDescent="0.3">
      <c r="A265" t="str">
        <f>HYPERLINK("https://hsdes.intel.com/resource/14013175901","14013175901")</f>
        <v>14013175901</v>
      </c>
      <c r="B265" t="s">
        <v>552</v>
      </c>
      <c r="C265" t="s">
        <v>88</v>
      </c>
      <c r="D265" t="s">
        <v>870</v>
      </c>
      <c r="E265" s="5" t="s">
        <v>871</v>
      </c>
      <c r="F265" t="s">
        <v>921</v>
      </c>
      <c r="H265" t="s">
        <v>872</v>
      </c>
      <c r="I265" t="s">
        <v>876</v>
      </c>
      <c r="L265" s="6">
        <v>44795</v>
      </c>
      <c r="M265" t="s">
        <v>553</v>
      </c>
      <c r="N265" t="s">
        <v>34</v>
      </c>
      <c r="O265" t="s">
        <v>7</v>
      </c>
    </row>
    <row r="266" spans="1:15" x14ac:dyDescent="0.3">
      <c r="A266" t="str">
        <f>HYPERLINK("https://hsdes.intel.com/resource/14013175903","14013175903")</f>
        <v>14013175903</v>
      </c>
      <c r="B266" t="s">
        <v>554</v>
      </c>
      <c r="C266" t="s">
        <v>15</v>
      </c>
      <c r="D266" t="s">
        <v>870</v>
      </c>
      <c r="E266" s="5" t="s">
        <v>871</v>
      </c>
      <c r="F266" t="s">
        <v>921</v>
      </c>
      <c r="H266" t="s">
        <v>872</v>
      </c>
      <c r="I266" t="s">
        <v>873</v>
      </c>
      <c r="L266" s="6">
        <v>44792</v>
      </c>
      <c r="M266" t="s">
        <v>555</v>
      </c>
      <c r="N266" t="s">
        <v>17</v>
      </c>
      <c r="O266" t="s">
        <v>11</v>
      </c>
    </row>
    <row r="267" spans="1:15" x14ac:dyDescent="0.3">
      <c r="A267" t="str">
        <f>HYPERLINK("https://hsdes.intel.com/resource/14013176141","14013176141")</f>
        <v>14013176141</v>
      </c>
      <c r="B267" t="s">
        <v>556</v>
      </c>
      <c r="C267" t="s">
        <v>32</v>
      </c>
      <c r="D267" t="s">
        <v>870</v>
      </c>
      <c r="E267" s="5" t="s">
        <v>871</v>
      </c>
      <c r="F267" t="s">
        <v>921</v>
      </c>
      <c r="H267" t="s">
        <v>872</v>
      </c>
      <c r="I267" t="s">
        <v>873</v>
      </c>
      <c r="L267" s="6">
        <v>44792</v>
      </c>
      <c r="M267" t="s">
        <v>557</v>
      </c>
      <c r="N267" t="s">
        <v>34</v>
      </c>
      <c r="O267" t="s">
        <v>11</v>
      </c>
    </row>
    <row r="268" spans="1:15" x14ac:dyDescent="0.3">
      <c r="A268" t="str">
        <f>HYPERLINK("https://hsdes.intel.com/resource/14013176151","14013176151")</f>
        <v>14013176151</v>
      </c>
      <c r="B268" t="s">
        <v>558</v>
      </c>
      <c r="C268" t="s">
        <v>40</v>
      </c>
      <c r="D268" t="s">
        <v>870</v>
      </c>
      <c r="E268" s="5" t="s">
        <v>871</v>
      </c>
      <c r="F268" t="s">
        <v>921</v>
      </c>
      <c r="H268" t="s">
        <v>872</v>
      </c>
      <c r="I268" t="s">
        <v>874</v>
      </c>
      <c r="L268" s="6">
        <v>44795</v>
      </c>
      <c r="M268" t="s">
        <v>559</v>
      </c>
      <c r="N268" t="s">
        <v>21</v>
      </c>
      <c r="O268" t="s">
        <v>11</v>
      </c>
    </row>
    <row r="269" spans="1:15" x14ac:dyDescent="0.3">
      <c r="A269" t="str">
        <f>HYPERLINK("https://hsdes.intel.com/resource/14013176310","14013176310")</f>
        <v>14013176310</v>
      </c>
      <c r="B269" t="s">
        <v>560</v>
      </c>
      <c r="C269" t="s">
        <v>88</v>
      </c>
      <c r="D269" t="s">
        <v>870</v>
      </c>
      <c r="E269" s="5" t="s">
        <v>871</v>
      </c>
      <c r="F269" t="s">
        <v>921</v>
      </c>
      <c r="H269" t="s">
        <v>872</v>
      </c>
      <c r="I269" t="s">
        <v>874</v>
      </c>
      <c r="L269" s="6">
        <v>44795</v>
      </c>
      <c r="M269" t="s">
        <v>561</v>
      </c>
      <c r="N269" t="s">
        <v>34</v>
      </c>
      <c r="O269" t="s">
        <v>11</v>
      </c>
    </row>
    <row r="270" spans="1:15" x14ac:dyDescent="0.3">
      <c r="A270" t="str">
        <f>HYPERLINK("https://hsdes.intel.com/resource/14013176415","14013176415")</f>
        <v>14013176415</v>
      </c>
      <c r="B270" t="s">
        <v>562</v>
      </c>
      <c r="C270" t="s">
        <v>168</v>
      </c>
      <c r="D270" t="s">
        <v>870</v>
      </c>
      <c r="E270" s="5" t="s">
        <v>871</v>
      </c>
      <c r="F270" t="s">
        <v>921</v>
      </c>
      <c r="H270" t="s">
        <v>872</v>
      </c>
      <c r="I270" t="s">
        <v>876</v>
      </c>
      <c r="L270" s="6">
        <v>44796</v>
      </c>
      <c r="M270" t="s">
        <v>563</v>
      </c>
      <c r="N270" t="s">
        <v>47</v>
      </c>
      <c r="O270" t="s">
        <v>7</v>
      </c>
    </row>
    <row r="271" spans="1:15" x14ac:dyDescent="0.3">
      <c r="A271" t="str">
        <f>HYPERLINK("https://hsdes.intel.com/resource/14013176644","14013176644")</f>
        <v>14013176644</v>
      </c>
      <c r="B271" t="s">
        <v>564</v>
      </c>
      <c r="C271" t="s">
        <v>168</v>
      </c>
      <c r="D271" t="s">
        <v>893</v>
      </c>
      <c r="E271" s="5" t="s">
        <v>871</v>
      </c>
      <c r="F271" t="s">
        <v>921</v>
      </c>
      <c r="H271" t="s">
        <v>872</v>
      </c>
      <c r="I271" t="s">
        <v>874</v>
      </c>
      <c r="L271" s="6">
        <v>44795</v>
      </c>
      <c r="M271" t="s">
        <v>565</v>
      </c>
      <c r="N271" t="s">
        <v>47</v>
      </c>
      <c r="O271" t="s">
        <v>11</v>
      </c>
    </row>
    <row r="272" spans="1:15" x14ac:dyDescent="0.3">
      <c r="A272" t="str">
        <f>HYPERLINK("https://hsdes.intel.com/resource/14013176647","14013176647")</f>
        <v>14013176647</v>
      </c>
      <c r="B272" t="s">
        <v>566</v>
      </c>
      <c r="C272" t="s">
        <v>168</v>
      </c>
      <c r="D272" t="s">
        <v>893</v>
      </c>
      <c r="E272" s="5" t="s">
        <v>871</v>
      </c>
      <c r="F272" t="s">
        <v>921</v>
      </c>
      <c r="H272" t="s">
        <v>872</v>
      </c>
      <c r="I272" t="s">
        <v>874</v>
      </c>
      <c r="L272" s="6">
        <v>44796</v>
      </c>
      <c r="M272" t="s">
        <v>567</v>
      </c>
      <c r="N272" t="s">
        <v>47</v>
      </c>
      <c r="O272" t="s">
        <v>11</v>
      </c>
    </row>
    <row r="273" spans="1:15" x14ac:dyDescent="0.3">
      <c r="A273" t="str">
        <f>HYPERLINK("https://hsdes.intel.com/resource/14013176650","14013176650")</f>
        <v>14013176650</v>
      </c>
      <c r="B273" t="s">
        <v>568</v>
      </c>
      <c r="C273" t="s">
        <v>168</v>
      </c>
      <c r="D273" t="s">
        <v>893</v>
      </c>
      <c r="E273" s="5" t="s">
        <v>871</v>
      </c>
      <c r="F273" t="s">
        <v>921</v>
      </c>
      <c r="H273" t="s">
        <v>872</v>
      </c>
      <c r="I273" t="s">
        <v>874</v>
      </c>
      <c r="L273" s="6">
        <v>44795</v>
      </c>
      <c r="M273" t="s">
        <v>569</v>
      </c>
      <c r="N273" t="s">
        <v>47</v>
      </c>
      <c r="O273" t="s">
        <v>11</v>
      </c>
    </row>
    <row r="274" spans="1:15" x14ac:dyDescent="0.3">
      <c r="A274" t="str">
        <f>HYPERLINK("https://hsdes.intel.com/resource/14013176789","14013176789")</f>
        <v>14013176789</v>
      </c>
      <c r="B274" t="s">
        <v>570</v>
      </c>
      <c r="C274" t="s">
        <v>40</v>
      </c>
      <c r="D274" t="s">
        <v>870</v>
      </c>
      <c r="E274" s="5" t="s">
        <v>871</v>
      </c>
      <c r="F274" t="s">
        <v>921</v>
      </c>
      <c r="H274" t="s">
        <v>872</v>
      </c>
      <c r="I274" t="s">
        <v>874</v>
      </c>
      <c r="L274" s="6">
        <v>44795</v>
      </c>
      <c r="M274" t="s">
        <v>571</v>
      </c>
      <c r="N274" t="s">
        <v>21</v>
      </c>
      <c r="O274" t="s">
        <v>11</v>
      </c>
    </row>
    <row r="275" spans="1:15" x14ac:dyDescent="0.3">
      <c r="A275" t="str">
        <f>HYPERLINK("https://hsdes.intel.com/resource/14013176861","14013176861")</f>
        <v>14013176861</v>
      </c>
      <c r="B275" t="s">
        <v>572</v>
      </c>
      <c r="C275" t="s">
        <v>40</v>
      </c>
      <c r="D275" t="s">
        <v>893</v>
      </c>
      <c r="E275" s="5" t="s">
        <v>871</v>
      </c>
      <c r="F275" t="s">
        <v>921</v>
      </c>
      <c r="H275" t="s">
        <v>872</v>
      </c>
      <c r="I275" t="s">
        <v>874</v>
      </c>
      <c r="L275" s="6">
        <v>44795</v>
      </c>
      <c r="M275" t="s">
        <v>573</v>
      </c>
      <c r="N275" t="s">
        <v>21</v>
      </c>
      <c r="O275" t="s">
        <v>11</v>
      </c>
    </row>
    <row r="276" spans="1:15" x14ac:dyDescent="0.3">
      <c r="A276" t="str">
        <f>HYPERLINK("https://hsdes.intel.com/resource/14013176877","14013176877")</f>
        <v>14013176877</v>
      </c>
      <c r="B276" t="s">
        <v>574</v>
      </c>
      <c r="C276" t="s">
        <v>15</v>
      </c>
      <c r="D276" t="s">
        <v>870</v>
      </c>
      <c r="E276" s="5" t="s">
        <v>871</v>
      </c>
      <c r="F276" t="s">
        <v>921</v>
      </c>
      <c r="H276" t="s">
        <v>872</v>
      </c>
      <c r="I276" t="s">
        <v>873</v>
      </c>
      <c r="L276" s="6">
        <v>44791</v>
      </c>
      <c r="M276" t="s">
        <v>575</v>
      </c>
      <c r="N276" t="s">
        <v>17</v>
      </c>
      <c r="O276" t="s">
        <v>7</v>
      </c>
    </row>
    <row r="277" spans="1:15" x14ac:dyDescent="0.3">
      <c r="A277" t="str">
        <f>HYPERLINK("https://hsdes.intel.com/resource/14013176928","14013176928")</f>
        <v>14013176928</v>
      </c>
      <c r="B277" t="s">
        <v>576</v>
      </c>
      <c r="C277" t="s">
        <v>168</v>
      </c>
      <c r="D277" t="s">
        <v>870</v>
      </c>
      <c r="E277" s="5" t="s">
        <v>871</v>
      </c>
      <c r="F277" t="s">
        <v>921</v>
      </c>
      <c r="H277" t="s">
        <v>872</v>
      </c>
      <c r="I277" t="s">
        <v>876</v>
      </c>
      <c r="L277" s="6">
        <v>44796</v>
      </c>
      <c r="M277" t="s">
        <v>577</v>
      </c>
      <c r="N277" t="s">
        <v>47</v>
      </c>
      <c r="O277" t="s">
        <v>7</v>
      </c>
    </row>
    <row r="278" spans="1:15" x14ac:dyDescent="0.3">
      <c r="A278" t="str">
        <f>HYPERLINK("https://hsdes.intel.com/resource/14013176948","14013176948")</f>
        <v>14013176948</v>
      </c>
      <c r="B278" t="s">
        <v>578</v>
      </c>
      <c r="C278" t="s">
        <v>40</v>
      </c>
      <c r="D278" t="s">
        <v>893</v>
      </c>
      <c r="E278" s="5" t="s">
        <v>871</v>
      </c>
      <c r="F278" t="s">
        <v>921</v>
      </c>
      <c r="H278" t="s">
        <v>872</v>
      </c>
      <c r="I278" t="s">
        <v>873</v>
      </c>
      <c r="L278" s="6">
        <v>44795</v>
      </c>
      <c r="M278" t="s">
        <v>579</v>
      </c>
      <c r="N278" t="s">
        <v>21</v>
      </c>
      <c r="O278" t="s">
        <v>11</v>
      </c>
    </row>
    <row r="279" spans="1:15" x14ac:dyDescent="0.3">
      <c r="A279" t="str">
        <f>HYPERLINK("https://hsdes.intel.com/resource/14013176958","14013176958")</f>
        <v>14013176958</v>
      </c>
      <c r="B279" t="s">
        <v>580</v>
      </c>
      <c r="C279" t="s">
        <v>40</v>
      </c>
      <c r="D279" t="s">
        <v>893</v>
      </c>
      <c r="E279" s="5" t="s">
        <v>871</v>
      </c>
      <c r="F279" t="s">
        <v>921</v>
      </c>
      <c r="H279" t="s">
        <v>872</v>
      </c>
      <c r="I279" t="s">
        <v>873</v>
      </c>
      <c r="L279" s="6">
        <v>44795</v>
      </c>
      <c r="M279" t="s">
        <v>581</v>
      </c>
      <c r="N279" t="s">
        <v>21</v>
      </c>
      <c r="O279" t="s">
        <v>11</v>
      </c>
    </row>
    <row r="280" spans="1:15" x14ac:dyDescent="0.3">
      <c r="A280" t="str">
        <f>HYPERLINK("https://hsdes.intel.com/resource/14013176980","14013176980")</f>
        <v>14013176980</v>
      </c>
      <c r="B280" t="s">
        <v>582</v>
      </c>
      <c r="C280" t="s">
        <v>36</v>
      </c>
      <c r="D280" t="s">
        <v>870</v>
      </c>
      <c r="E280" s="5" t="s">
        <v>871</v>
      </c>
      <c r="F280" t="s">
        <v>921</v>
      </c>
      <c r="H280" t="s">
        <v>872</v>
      </c>
      <c r="I280" t="s">
        <v>876</v>
      </c>
      <c r="L280" s="6">
        <v>44795</v>
      </c>
      <c r="M280" t="s">
        <v>583</v>
      </c>
      <c r="N280" t="s">
        <v>38</v>
      </c>
      <c r="O280" t="s">
        <v>7</v>
      </c>
    </row>
    <row r="281" spans="1:15" x14ac:dyDescent="0.3">
      <c r="A281" t="str">
        <f>HYPERLINK("https://hsdes.intel.com/resource/14013176995","14013176995")</f>
        <v>14013176995</v>
      </c>
      <c r="B281" t="s">
        <v>584</v>
      </c>
      <c r="C281" t="s">
        <v>15</v>
      </c>
      <c r="D281" t="s">
        <v>870</v>
      </c>
      <c r="E281" s="5" t="s">
        <v>871</v>
      </c>
      <c r="F281" t="s">
        <v>921</v>
      </c>
      <c r="H281" t="s">
        <v>875</v>
      </c>
      <c r="I281" t="s">
        <v>875</v>
      </c>
      <c r="K281" s="12" t="s">
        <v>903</v>
      </c>
      <c r="M281" t="s">
        <v>585</v>
      </c>
      <c r="N281" t="s">
        <v>17</v>
      </c>
      <c r="O281" t="s">
        <v>24</v>
      </c>
    </row>
    <row r="282" spans="1:15" x14ac:dyDescent="0.3">
      <c r="A282" t="str">
        <f>HYPERLINK("https://hsdes.intel.com/resource/14013177005","14013177005")</f>
        <v>14013177005</v>
      </c>
      <c r="B282" t="s">
        <v>586</v>
      </c>
      <c r="C282" t="s">
        <v>19</v>
      </c>
      <c r="D282" t="s">
        <v>893</v>
      </c>
      <c r="E282" s="5" t="s">
        <v>871</v>
      </c>
      <c r="F282" t="s">
        <v>921</v>
      </c>
      <c r="H282" t="s">
        <v>872</v>
      </c>
      <c r="I282" t="s">
        <v>873</v>
      </c>
      <c r="L282" s="6">
        <v>44791</v>
      </c>
      <c r="M282" t="s">
        <v>587</v>
      </c>
      <c r="N282" t="s">
        <v>6</v>
      </c>
      <c r="O282" t="s">
        <v>11</v>
      </c>
    </row>
    <row r="283" spans="1:15" x14ac:dyDescent="0.3">
      <c r="A283" t="str">
        <f>HYPERLINK("https://hsdes.intel.com/resource/14013177007","14013177007")</f>
        <v>14013177007</v>
      </c>
      <c r="B283" t="s">
        <v>588</v>
      </c>
      <c r="C283" t="s">
        <v>19</v>
      </c>
      <c r="D283" t="s">
        <v>893</v>
      </c>
      <c r="E283" s="5" t="s">
        <v>871</v>
      </c>
      <c r="F283" t="s">
        <v>921</v>
      </c>
      <c r="H283" t="s">
        <v>872</v>
      </c>
      <c r="I283" t="s">
        <v>873</v>
      </c>
      <c r="L283" s="6">
        <v>44791</v>
      </c>
      <c r="M283" t="s">
        <v>589</v>
      </c>
      <c r="N283" t="s">
        <v>6</v>
      </c>
      <c r="O283" t="s">
        <v>24</v>
      </c>
    </row>
    <row r="284" spans="1:15" x14ac:dyDescent="0.3">
      <c r="A284" t="str">
        <f>HYPERLINK("https://hsdes.intel.com/resource/14013177014","14013177014")</f>
        <v>14013177014</v>
      </c>
      <c r="B284" t="s">
        <v>590</v>
      </c>
      <c r="C284" t="s">
        <v>19</v>
      </c>
      <c r="D284" t="s">
        <v>893</v>
      </c>
      <c r="E284" s="5" t="s">
        <v>871</v>
      </c>
      <c r="F284" t="s">
        <v>921</v>
      </c>
      <c r="H284" t="s">
        <v>872</v>
      </c>
      <c r="I284" t="s">
        <v>874</v>
      </c>
      <c r="L284" s="6">
        <v>44795</v>
      </c>
      <c r="M284" t="s">
        <v>591</v>
      </c>
      <c r="N284" t="s">
        <v>6</v>
      </c>
      <c r="O284" t="s">
        <v>24</v>
      </c>
    </row>
    <row r="285" spans="1:15" x14ac:dyDescent="0.3">
      <c r="A285" t="str">
        <f>HYPERLINK("https://hsdes.intel.com/resource/14013177261","14013177261")</f>
        <v>14013177261</v>
      </c>
      <c r="B285" t="s">
        <v>592</v>
      </c>
      <c r="C285" t="s">
        <v>40</v>
      </c>
      <c r="D285" t="s">
        <v>870</v>
      </c>
      <c r="E285" s="5" t="s">
        <v>871</v>
      </c>
      <c r="F285" t="s">
        <v>921</v>
      </c>
      <c r="H285" t="s">
        <v>872</v>
      </c>
      <c r="I285" t="s">
        <v>876</v>
      </c>
      <c r="L285" s="6">
        <v>44796</v>
      </c>
      <c r="M285" t="s">
        <v>593</v>
      </c>
      <c r="N285" t="s">
        <v>21</v>
      </c>
      <c r="O285" t="s">
        <v>24</v>
      </c>
    </row>
    <row r="286" spans="1:15" x14ac:dyDescent="0.3">
      <c r="A286" t="str">
        <f>HYPERLINK("https://hsdes.intel.com/resource/14013177299","14013177299")</f>
        <v>14013177299</v>
      </c>
      <c r="B286" t="s">
        <v>594</v>
      </c>
      <c r="C286" t="s">
        <v>40</v>
      </c>
      <c r="D286" t="s">
        <v>870</v>
      </c>
      <c r="E286" s="5" t="s">
        <v>871</v>
      </c>
      <c r="F286" t="s">
        <v>921</v>
      </c>
      <c r="H286" t="s">
        <v>872</v>
      </c>
      <c r="I286" t="s">
        <v>874</v>
      </c>
      <c r="K286" t="s">
        <v>910</v>
      </c>
      <c r="L286" s="6">
        <v>44796</v>
      </c>
      <c r="M286" t="s">
        <v>595</v>
      </c>
      <c r="N286" t="s">
        <v>21</v>
      </c>
      <c r="O286" t="s">
        <v>11</v>
      </c>
    </row>
    <row r="287" spans="1:15" x14ac:dyDescent="0.3">
      <c r="A287" t="str">
        <f>HYPERLINK("https://hsdes.intel.com/resource/14013177410","14013177410")</f>
        <v>14013177410</v>
      </c>
      <c r="B287" t="s">
        <v>596</v>
      </c>
      <c r="C287" t="s">
        <v>15</v>
      </c>
      <c r="D287" t="s">
        <v>870</v>
      </c>
      <c r="E287" s="5" t="s">
        <v>871</v>
      </c>
      <c r="F287" t="s">
        <v>921</v>
      </c>
      <c r="H287" t="s">
        <v>872</v>
      </c>
      <c r="I287" t="s">
        <v>873</v>
      </c>
      <c r="L287" s="6">
        <v>44791</v>
      </c>
      <c r="M287" t="s">
        <v>597</v>
      </c>
      <c r="N287" t="s">
        <v>17</v>
      </c>
      <c r="O287" t="s">
        <v>11</v>
      </c>
    </row>
    <row r="288" spans="1:15" x14ac:dyDescent="0.3">
      <c r="A288" t="str">
        <f>HYPERLINK("https://hsdes.intel.com/resource/14013177886","14013177886")</f>
        <v>14013177886</v>
      </c>
      <c r="B288" t="s">
        <v>598</v>
      </c>
      <c r="C288" t="s">
        <v>36</v>
      </c>
      <c r="D288" t="s">
        <v>870</v>
      </c>
      <c r="E288" s="5" t="s">
        <v>871</v>
      </c>
      <c r="F288" t="s">
        <v>921</v>
      </c>
      <c r="H288" t="s">
        <v>872</v>
      </c>
      <c r="I288" t="s">
        <v>876</v>
      </c>
      <c r="L288" s="6">
        <v>44792</v>
      </c>
      <c r="M288" t="s">
        <v>599</v>
      </c>
      <c r="N288" t="s">
        <v>38</v>
      </c>
      <c r="O288" t="s">
        <v>11</v>
      </c>
    </row>
    <row r="289" spans="1:15" x14ac:dyDescent="0.3">
      <c r="A289" t="str">
        <f>HYPERLINK("https://hsdes.intel.com/resource/14013177922","14013177922")</f>
        <v>14013177922</v>
      </c>
      <c r="B289" t="s">
        <v>600</v>
      </c>
      <c r="C289" t="s">
        <v>36</v>
      </c>
      <c r="D289" t="s">
        <v>870</v>
      </c>
      <c r="E289" s="5" t="s">
        <v>871</v>
      </c>
      <c r="F289" t="s">
        <v>921</v>
      </c>
      <c r="H289" t="s">
        <v>872</v>
      </c>
      <c r="I289" t="s">
        <v>876</v>
      </c>
      <c r="L289" s="6">
        <v>44792</v>
      </c>
      <c r="M289" t="s">
        <v>601</v>
      </c>
      <c r="N289" t="s">
        <v>38</v>
      </c>
      <c r="O289" t="s">
        <v>11</v>
      </c>
    </row>
    <row r="290" spans="1:15" x14ac:dyDescent="0.3">
      <c r="A290" t="str">
        <f>HYPERLINK("https://hsdes.intel.com/resource/14013177930","14013177930")</f>
        <v>14013177930</v>
      </c>
      <c r="B290" t="s">
        <v>602</v>
      </c>
      <c r="C290" t="s">
        <v>36</v>
      </c>
      <c r="D290" t="s">
        <v>870</v>
      </c>
      <c r="E290" s="5" t="s">
        <v>871</v>
      </c>
      <c r="F290" t="s">
        <v>921</v>
      </c>
      <c r="H290" t="s">
        <v>872</v>
      </c>
      <c r="I290" t="s">
        <v>874</v>
      </c>
      <c r="L290" s="6">
        <v>44792</v>
      </c>
      <c r="M290" t="s">
        <v>603</v>
      </c>
      <c r="N290" t="s">
        <v>38</v>
      </c>
      <c r="O290" t="s">
        <v>7</v>
      </c>
    </row>
    <row r="291" spans="1:15" x14ac:dyDescent="0.3">
      <c r="A291" t="str">
        <f>HYPERLINK("https://hsdes.intel.com/resource/14013177940","14013177940")</f>
        <v>14013177940</v>
      </c>
      <c r="B291" t="s">
        <v>604</v>
      </c>
      <c r="C291" t="s">
        <v>36</v>
      </c>
      <c r="D291" t="s">
        <v>870</v>
      </c>
      <c r="E291" s="5" t="s">
        <v>871</v>
      </c>
      <c r="F291" t="s">
        <v>921</v>
      </c>
      <c r="H291" t="s">
        <v>872</v>
      </c>
      <c r="I291" t="s">
        <v>876</v>
      </c>
      <c r="L291" s="6">
        <v>44795</v>
      </c>
      <c r="M291" t="s">
        <v>605</v>
      </c>
      <c r="N291" t="s">
        <v>38</v>
      </c>
      <c r="O291" t="s">
        <v>11</v>
      </c>
    </row>
    <row r="292" spans="1:15" x14ac:dyDescent="0.3">
      <c r="A292" t="str">
        <f>HYPERLINK("https://hsdes.intel.com/resource/14013177947","14013177947")</f>
        <v>14013177947</v>
      </c>
      <c r="B292" t="s">
        <v>606</v>
      </c>
      <c r="C292" t="s">
        <v>4</v>
      </c>
      <c r="D292" t="s">
        <v>870</v>
      </c>
      <c r="E292" s="5" t="s">
        <v>871</v>
      </c>
      <c r="F292" t="s">
        <v>921</v>
      </c>
      <c r="H292" t="s">
        <v>872</v>
      </c>
      <c r="I292" t="s">
        <v>874</v>
      </c>
      <c r="L292" s="6">
        <v>44795</v>
      </c>
      <c r="M292" t="s">
        <v>607</v>
      </c>
      <c r="N292" t="s">
        <v>38</v>
      </c>
      <c r="O292" t="s">
        <v>7</v>
      </c>
    </row>
    <row r="293" spans="1:15" x14ac:dyDescent="0.3">
      <c r="A293" t="str">
        <f>HYPERLINK("https://hsdes.intel.com/resource/14013177961","14013177961")</f>
        <v>14013177961</v>
      </c>
      <c r="B293" t="s">
        <v>608</v>
      </c>
      <c r="C293" t="s">
        <v>36</v>
      </c>
      <c r="D293" t="s">
        <v>870</v>
      </c>
      <c r="E293" s="5" t="s">
        <v>871</v>
      </c>
      <c r="F293" t="s">
        <v>921</v>
      </c>
      <c r="H293" t="s">
        <v>872</v>
      </c>
      <c r="I293" t="s">
        <v>874</v>
      </c>
      <c r="L293" s="6">
        <v>44792</v>
      </c>
      <c r="M293" t="s">
        <v>609</v>
      </c>
      <c r="N293" t="s">
        <v>38</v>
      </c>
      <c r="O293" t="s">
        <v>7</v>
      </c>
    </row>
    <row r="294" spans="1:15" x14ac:dyDescent="0.3">
      <c r="A294" t="str">
        <f>HYPERLINK("https://hsdes.intel.com/resource/14013178078","14013178078")</f>
        <v>14013178078</v>
      </c>
      <c r="B294" t="s">
        <v>610</v>
      </c>
      <c r="C294" t="s">
        <v>40</v>
      </c>
      <c r="D294" t="s">
        <v>870</v>
      </c>
      <c r="E294" s="5" t="s">
        <v>871</v>
      </c>
      <c r="F294" t="s">
        <v>921</v>
      </c>
      <c r="H294" t="s">
        <v>872</v>
      </c>
      <c r="I294" t="s">
        <v>874</v>
      </c>
      <c r="L294" s="6">
        <v>44796</v>
      </c>
      <c r="M294" t="s">
        <v>611</v>
      </c>
      <c r="N294" t="s">
        <v>17</v>
      </c>
      <c r="O294" t="s">
        <v>7</v>
      </c>
    </row>
    <row r="295" spans="1:15" x14ac:dyDescent="0.3">
      <c r="A295" t="str">
        <f>HYPERLINK("https://hsdes.intel.com/resource/14013178190","14013178190")</f>
        <v>14013178190</v>
      </c>
      <c r="B295" t="s">
        <v>612</v>
      </c>
      <c r="C295" t="s">
        <v>36</v>
      </c>
      <c r="D295" t="s">
        <v>870</v>
      </c>
      <c r="E295" s="5" t="s">
        <v>871</v>
      </c>
      <c r="F295" t="s">
        <v>921</v>
      </c>
      <c r="H295" t="s">
        <v>872</v>
      </c>
      <c r="I295" t="s">
        <v>876</v>
      </c>
      <c r="L295" s="6">
        <v>44792</v>
      </c>
      <c r="M295" t="s">
        <v>613</v>
      </c>
      <c r="N295" t="s">
        <v>38</v>
      </c>
      <c r="O295" t="s">
        <v>11</v>
      </c>
    </row>
    <row r="296" spans="1:15" x14ac:dyDescent="0.3">
      <c r="A296" t="str">
        <f>HYPERLINK("https://hsdes.intel.com/resource/14013178387","14013178387")</f>
        <v>14013178387</v>
      </c>
      <c r="B296" t="s">
        <v>614</v>
      </c>
      <c r="C296" t="s">
        <v>15</v>
      </c>
      <c r="D296" t="s">
        <v>870</v>
      </c>
      <c r="E296" s="5" t="s">
        <v>871</v>
      </c>
      <c r="F296" t="s">
        <v>921</v>
      </c>
      <c r="H296" t="s">
        <v>875</v>
      </c>
      <c r="I296" t="s">
        <v>875</v>
      </c>
      <c r="K296" s="12" t="s">
        <v>904</v>
      </c>
      <c r="M296" t="s">
        <v>615</v>
      </c>
      <c r="N296" t="s">
        <v>17</v>
      </c>
      <c r="O296" t="s">
        <v>7</v>
      </c>
    </row>
    <row r="297" spans="1:15" x14ac:dyDescent="0.3">
      <c r="A297" t="str">
        <f>HYPERLINK("https://hsdes.intel.com/resource/14013178930","14013178930")</f>
        <v>14013178930</v>
      </c>
      <c r="B297" t="s">
        <v>616</v>
      </c>
      <c r="C297" t="s">
        <v>36</v>
      </c>
      <c r="D297" t="s">
        <v>870</v>
      </c>
      <c r="E297" s="5" t="s">
        <v>871</v>
      </c>
      <c r="F297" t="s">
        <v>921</v>
      </c>
      <c r="H297" t="s">
        <v>872</v>
      </c>
      <c r="I297" t="s">
        <v>876</v>
      </c>
      <c r="L297" s="6">
        <v>44792</v>
      </c>
      <c r="M297" t="s">
        <v>617</v>
      </c>
      <c r="N297" t="s">
        <v>38</v>
      </c>
      <c r="O297" t="s">
        <v>11</v>
      </c>
    </row>
    <row r="298" spans="1:15" x14ac:dyDescent="0.3">
      <c r="A298" t="str">
        <f>HYPERLINK("https://hsdes.intel.com/resource/14013178956","14013178956")</f>
        <v>14013178956</v>
      </c>
      <c r="B298" t="s">
        <v>618</v>
      </c>
      <c r="C298" t="s">
        <v>36</v>
      </c>
      <c r="D298" t="s">
        <v>870</v>
      </c>
      <c r="E298" s="5" t="s">
        <v>871</v>
      </c>
      <c r="F298" t="s">
        <v>921</v>
      </c>
      <c r="H298" t="s">
        <v>872</v>
      </c>
      <c r="I298" t="s">
        <v>876</v>
      </c>
      <c r="L298" s="6">
        <v>44792</v>
      </c>
      <c r="M298" t="s">
        <v>619</v>
      </c>
      <c r="N298" t="s">
        <v>38</v>
      </c>
      <c r="O298" t="s">
        <v>11</v>
      </c>
    </row>
    <row r="299" spans="1:15" x14ac:dyDescent="0.3">
      <c r="A299" t="str">
        <f>HYPERLINK("https://hsdes.intel.com/resource/14013179059","14013179059")</f>
        <v>14013179059</v>
      </c>
      <c r="B299" t="s">
        <v>620</v>
      </c>
      <c r="C299" t="s">
        <v>88</v>
      </c>
      <c r="D299" t="s">
        <v>870</v>
      </c>
      <c r="E299" s="5" t="s">
        <v>871</v>
      </c>
      <c r="F299" t="s">
        <v>921</v>
      </c>
      <c r="H299" t="s">
        <v>872</v>
      </c>
      <c r="I299" t="s">
        <v>873</v>
      </c>
      <c r="L299" s="6">
        <v>44791</v>
      </c>
      <c r="M299" t="s">
        <v>621</v>
      </c>
      <c r="N299" t="s">
        <v>34</v>
      </c>
      <c r="O299" t="s">
        <v>24</v>
      </c>
    </row>
    <row r="300" spans="1:15" x14ac:dyDescent="0.3">
      <c r="A300" t="str">
        <f>HYPERLINK("https://hsdes.intel.com/resource/14013179074","14013179074")</f>
        <v>14013179074</v>
      </c>
      <c r="B300" t="s">
        <v>622</v>
      </c>
      <c r="C300" t="s">
        <v>88</v>
      </c>
      <c r="D300" t="s">
        <v>870</v>
      </c>
      <c r="E300" s="5" t="s">
        <v>871</v>
      </c>
      <c r="F300" t="s">
        <v>921</v>
      </c>
      <c r="H300" t="s">
        <v>872</v>
      </c>
      <c r="I300" t="s">
        <v>876</v>
      </c>
      <c r="L300" s="6">
        <v>44795</v>
      </c>
      <c r="M300" t="s">
        <v>623</v>
      </c>
      <c r="N300" t="s">
        <v>34</v>
      </c>
      <c r="O300" t="s">
        <v>24</v>
      </c>
    </row>
    <row r="301" spans="1:15" x14ac:dyDescent="0.3">
      <c r="A301" t="str">
        <f>HYPERLINK("https://hsdes.intel.com/resource/14013179079","14013179079")</f>
        <v>14013179079</v>
      </c>
      <c r="B301" t="s">
        <v>624</v>
      </c>
      <c r="C301" t="s">
        <v>88</v>
      </c>
      <c r="D301" t="s">
        <v>870</v>
      </c>
      <c r="E301" s="5" t="s">
        <v>871</v>
      </c>
      <c r="F301" t="s">
        <v>921</v>
      </c>
      <c r="H301" t="s">
        <v>872</v>
      </c>
      <c r="I301" t="s">
        <v>876</v>
      </c>
      <c r="L301" s="6">
        <v>44792</v>
      </c>
      <c r="M301" t="s">
        <v>625</v>
      </c>
      <c r="N301" t="s">
        <v>34</v>
      </c>
      <c r="O301" t="s">
        <v>7</v>
      </c>
    </row>
    <row r="302" spans="1:15" x14ac:dyDescent="0.3">
      <c r="A302" t="str">
        <f>HYPERLINK("https://hsdes.intel.com/resource/14013179092","14013179092")</f>
        <v>14013179092</v>
      </c>
      <c r="B302" t="s">
        <v>626</v>
      </c>
      <c r="C302" t="s">
        <v>88</v>
      </c>
      <c r="D302" t="s">
        <v>870</v>
      </c>
      <c r="E302" s="5" t="s">
        <v>871</v>
      </c>
      <c r="F302" t="s">
        <v>921</v>
      </c>
      <c r="H302" t="s">
        <v>872</v>
      </c>
      <c r="I302" t="s">
        <v>876</v>
      </c>
      <c r="L302" s="6">
        <v>44795</v>
      </c>
      <c r="M302" t="s">
        <v>627</v>
      </c>
      <c r="N302" t="s">
        <v>34</v>
      </c>
      <c r="O302" t="s">
        <v>24</v>
      </c>
    </row>
    <row r="303" spans="1:15" x14ac:dyDescent="0.3">
      <c r="A303" t="str">
        <f>HYPERLINK("https://hsdes.intel.com/resource/14013179098","14013179098")</f>
        <v>14013179098</v>
      </c>
      <c r="B303" t="s">
        <v>628</v>
      </c>
      <c r="C303" t="s">
        <v>88</v>
      </c>
      <c r="D303" t="s">
        <v>870</v>
      </c>
      <c r="E303" s="5" t="s">
        <v>871</v>
      </c>
      <c r="F303" t="s">
        <v>921</v>
      </c>
      <c r="H303" t="s">
        <v>872</v>
      </c>
      <c r="I303" t="s">
        <v>876</v>
      </c>
      <c r="L303" s="6">
        <v>44795</v>
      </c>
      <c r="M303" t="s">
        <v>629</v>
      </c>
      <c r="N303" t="s">
        <v>34</v>
      </c>
      <c r="O303" t="s">
        <v>11</v>
      </c>
    </row>
    <row r="304" spans="1:15" x14ac:dyDescent="0.3">
      <c r="A304" t="str">
        <f>HYPERLINK("https://hsdes.intel.com/resource/14013179100","14013179100")</f>
        <v>14013179100</v>
      </c>
      <c r="B304" t="s">
        <v>630</v>
      </c>
      <c r="C304" t="s">
        <v>88</v>
      </c>
      <c r="D304" t="s">
        <v>870</v>
      </c>
      <c r="E304" s="5" t="s">
        <v>871</v>
      </c>
      <c r="F304" t="s">
        <v>921</v>
      </c>
      <c r="H304" t="s">
        <v>872</v>
      </c>
      <c r="I304" t="s">
        <v>876</v>
      </c>
      <c r="L304" s="6">
        <v>44795</v>
      </c>
      <c r="M304" t="s">
        <v>631</v>
      </c>
      <c r="N304" t="s">
        <v>34</v>
      </c>
      <c r="O304" t="s">
        <v>24</v>
      </c>
    </row>
    <row r="305" spans="1:15" x14ac:dyDescent="0.3">
      <c r="A305" t="str">
        <f>HYPERLINK("https://hsdes.intel.com/resource/14013179108","14013179108")</f>
        <v>14013179108</v>
      </c>
      <c r="B305" t="s">
        <v>632</v>
      </c>
      <c r="C305" t="s">
        <v>36</v>
      </c>
      <c r="D305" t="s">
        <v>870</v>
      </c>
      <c r="E305" s="5" t="s">
        <v>871</v>
      </c>
      <c r="F305" t="s">
        <v>921</v>
      </c>
      <c r="H305" t="s">
        <v>872</v>
      </c>
      <c r="I305" t="s">
        <v>877</v>
      </c>
      <c r="L305" s="6">
        <v>44795</v>
      </c>
      <c r="M305" t="s">
        <v>633</v>
      </c>
      <c r="N305" t="s">
        <v>38</v>
      </c>
      <c r="O305" t="s">
        <v>11</v>
      </c>
    </row>
    <row r="306" spans="1:15" x14ac:dyDescent="0.3">
      <c r="A306" t="str">
        <f>HYPERLINK("https://hsdes.intel.com/resource/14013179118","14013179118")</f>
        <v>14013179118</v>
      </c>
      <c r="B306" t="s">
        <v>634</v>
      </c>
      <c r="C306" t="s">
        <v>88</v>
      </c>
      <c r="D306" t="s">
        <v>870</v>
      </c>
      <c r="E306" s="5" t="s">
        <v>871</v>
      </c>
      <c r="F306" t="s">
        <v>921</v>
      </c>
      <c r="H306" t="s">
        <v>872</v>
      </c>
      <c r="I306" t="s">
        <v>876</v>
      </c>
      <c r="L306" s="6">
        <v>44795</v>
      </c>
      <c r="M306" t="s">
        <v>635</v>
      </c>
      <c r="N306" t="s">
        <v>34</v>
      </c>
      <c r="O306" t="s">
        <v>7</v>
      </c>
    </row>
    <row r="307" spans="1:15" x14ac:dyDescent="0.3">
      <c r="A307" t="str">
        <f>HYPERLINK("https://hsdes.intel.com/resource/14013179142","14013179142")</f>
        <v>14013179142</v>
      </c>
      <c r="B307" t="s">
        <v>636</v>
      </c>
      <c r="C307" t="s">
        <v>36</v>
      </c>
      <c r="D307" t="s">
        <v>870</v>
      </c>
      <c r="E307" s="5" t="s">
        <v>871</v>
      </c>
      <c r="F307" t="s">
        <v>921</v>
      </c>
      <c r="H307" t="s">
        <v>872</v>
      </c>
      <c r="I307" t="s">
        <v>874</v>
      </c>
      <c r="L307" s="6">
        <v>44792</v>
      </c>
      <c r="M307" t="s">
        <v>637</v>
      </c>
      <c r="N307" t="s">
        <v>38</v>
      </c>
      <c r="O307" t="s">
        <v>11</v>
      </c>
    </row>
    <row r="308" spans="1:15" x14ac:dyDescent="0.3">
      <c r="A308" t="str">
        <f>HYPERLINK("https://hsdes.intel.com/resource/14013179157","14013179157")</f>
        <v>14013179157</v>
      </c>
      <c r="B308" t="s">
        <v>638</v>
      </c>
      <c r="C308" t="s">
        <v>36</v>
      </c>
      <c r="D308" t="s">
        <v>870</v>
      </c>
      <c r="E308" s="5" t="s">
        <v>871</v>
      </c>
      <c r="F308" t="s">
        <v>921</v>
      </c>
      <c r="H308" t="s">
        <v>875</v>
      </c>
      <c r="I308" t="s">
        <v>875</v>
      </c>
      <c r="K308" s="12" t="s">
        <v>905</v>
      </c>
      <c r="L308" s="6"/>
      <c r="M308" t="s">
        <v>639</v>
      </c>
      <c r="N308" t="s">
        <v>38</v>
      </c>
      <c r="O308" t="s">
        <v>24</v>
      </c>
    </row>
    <row r="309" spans="1:15" x14ac:dyDescent="0.3">
      <c r="A309" t="str">
        <f>HYPERLINK("https://hsdes.intel.com/resource/14013179161","14013179161")</f>
        <v>14013179161</v>
      </c>
      <c r="B309" t="s">
        <v>640</v>
      </c>
      <c r="C309" t="s">
        <v>15</v>
      </c>
      <c r="D309" t="s">
        <v>870</v>
      </c>
      <c r="E309" s="5" t="s">
        <v>871</v>
      </c>
      <c r="F309" t="s">
        <v>921</v>
      </c>
      <c r="H309" t="s">
        <v>872</v>
      </c>
      <c r="I309" t="s">
        <v>873</v>
      </c>
      <c r="L309" s="6">
        <v>44791</v>
      </c>
      <c r="M309" t="s">
        <v>641</v>
      </c>
      <c r="N309" t="s">
        <v>17</v>
      </c>
      <c r="O309" t="s">
        <v>24</v>
      </c>
    </row>
    <row r="310" spans="1:15" x14ac:dyDescent="0.3">
      <c r="A310" t="str">
        <f>HYPERLINK("https://hsdes.intel.com/resource/14013179162","14013179162")</f>
        <v>14013179162</v>
      </c>
      <c r="B310" t="s">
        <v>642</v>
      </c>
      <c r="C310" t="s">
        <v>36</v>
      </c>
      <c r="D310" t="s">
        <v>870</v>
      </c>
      <c r="E310" s="5" t="s">
        <v>871</v>
      </c>
      <c r="F310" t="s">
        <v>921</v>
      </c>
      <c r="H310" t="s">
        <v>872</v>
      </c>
      <c r="I310" t="s">
        <v>874</v>
      </c>
      <c r="L310" s="6">
        <v>44792</v>
      </c>
      <c r="M310" t="s">
        <v>643</v>
      </c>
      <c r="N310" t="s">
        <v>38</v>
      </c>
      <c r="O310" t="s">
        <v>7</v>
      </c>
    </row>
    <row r="311" spans="1:15" x14ac:dyDescent="0.3">
      <c r="A311" t="str">
        <f>HYPERLINK("https://hsdes.intel.com/resource/14013179167","14013179167")</f>
        <v>14013179167</v>
      </c>
      <c r="B311" t="s">
        <v>644</v>
      </c>
      <c r="C311" t="s">
        <v>15</v>
      </c>
      <c r="D311" t="s">
        <v>870</v>
      </c>
      <c r="E311" s="5" t="s">
        <v>871</v>
      </c>
      <c r="F311" t="s">
        <v>921</v>
      </c>
      <c r="H311" t="s">
        <v>872</v>
      </c>
      <c r="I311" t="s">
        <v>876</v>
      </c>
      <c r="L311" s="6">
        <v>44792</v>
      </c>
      <c r="M311" t="s">
        <v>645</v>
      </c>
      <c r="N311" t="s">
        <v>17</v>
      </c>
      <c r="O311" t="s">
        <v>11</v>
      </c>
    </row>
    <row r="312" spans="1:15" x14ac:dyDescent="0.3">
      <c r="A312" t="str">
        <f>HYPERLINK("https://hsdes.intel.com/resource/14013179168","14013179168")</f>
        <v>14013179168</v>
      </c>
      <c r="B312" t="s">
        <v>646</v>
      </c>
      <c r="C312" t="s">
        <v>36</v>
      </c>
      <c r="D312" t="s">
        <v>870</v>
      </c>
      <c r="E312" s="5" t="s">
        <v>871</v>
      </c>
      <c r="F312" t="s">
        <v>921</v>
      </c>
      <c r="H312" t="s">
        <v>872</v>
      </c>
      <c r="I312" t="s">
        <v>873</v>
      </c>
      <c r="L312" s="6">
        <v>44791</v>
      </c>
      <c r="M312" t="s">
        <v>647</v>
      </c>
      <c r="N312" t="s">
        <v>38</v>
      </c>
      <c r="O312" t="s">
        <v>7</v>
      </c>
    </row>
    <row r="313" spans="1:15" x14ac:dyDescent="0.3">
      <c r="A313" t="str">
        <f>HYPERLINK("https://hsdes.intel.com/resource/14013179183","14013179183")</f>
        <v>14013179183</v>
      </c>
      <c r="B313" t="s">
        <v>648</v>
      </c>
      <c r="C313" t="s">
        <v>36</v>
      </c>
      <c r="D313" t="s">
        <v>870</v>
      </c>
      <c r="E313" s="5" t="s">
        <v>871</v>
      </c>
      <c r="F313" t="s">
        <v>921</v>
      </c>
      <c r="H313" t="s">
        <v>872</v>
      </c>
      <c r="I313" t="s">
        <v>876</v>
      </c>
      <c r="L313" s="6">
        <v>44792</v>
      </c>
      <c r="M313" t="s">
        <v>649</v>
      </c>
      <c r="N313" t="s">
        <v>38</v>
      </c>
      <c r="O313" t="s">
        <v>11</v>
      </c>
    </row>
    <row r="314" spans="1:15" x14ac:dyDescent="0.3">
      <c r="A314" t="str">
        <f>HYPERLINK("https://hsdes.intel.com/resource/14013179310","14013179310")</f>
        <v>14013179310</v>
      </c>
      <c r="B314" t="s">
        <v>650</v>
      </c>
      <c r="C314" t="s">
        <v>168</v>
      </c>
      <c r="D314" t="s">
        <v>870</v>
      </c>
      <c r="E314" s="5" t="s">
        <v>871</v>
      </c>
      <c r="F314" t="s">
        <v>921</v>
      </c>
      <c r="H314" t="s">
        <v>872</v>
      </c>
      <c r="I314" t="s">
        <v>873</v>
      </c>
      <c r="K314" t="s">
        <v>915</v>
      </c>
      <c r="L314" s="6">
        <v>44795</v>
      </c>
      <c r="M314" t="s">
        <v>651</v>
      </c>
      <c r="N314" t="s">
        <v>47</v>
      </c>
      <c r="O314" t="s">
        <v>11</v>
      </c>
    </row>
    <row r="315" spans="1:15" x14ac:dyDescent="0.3">
      <c r="A315" t="str">
        <f>HYPERLINK("https://hsdes.intel.com/resource/14013179421","14013179421")</f>
        <v>14013179421</v>
      </c>
      <c r="B315" t="s">
        <v>652</v>
      </c>
      <c r="C315" t="s">
        <v>88</v>
      </c>
      <c r="D315" t="s">
        <v>870</v>
      </c>
      <c r="E315" s="5" t="s">
        <v>871</v>
      </c>
      <c r="F315" t="s">
        <v>921</v>
      </c>
      <c r="H315" t="s">
        <v>875</v>
      </c>
      <c r="I315" t="s">
        <v>875</v>
      </c>
      <c r="K315" s="12" t="s">
        <v>906</v>
      </c>
      <c r="M315" t="s">
        <v>653</v>
      </c>
      <c r="N315" t="s">
        <v>34</v>
      </c>
      <c r="O315" t="s">
        <v>11</v>
      </c>
    </row>
    <row r="316" spans="1:15" x14ac:dyDescent="0.3">
      <c r="A316" t="str">
        <f>HYPERLINK("https://hsdes.intel.com/resource/14013179437","14013179437")</f>
        <v>14013179437</v>
      </c>
      <c r="B316" t="s">
        <v>654</v>
      </c>
      <c r="C316" t="s">
        <v>88</v>
      </c>
      <c r="D316" t="s">
        <v>870</v>
      </c>
      <c r="E316" s="5" t="s">
        <v>871</v>
      </c>
      <c r="F316" t="s">
        <v>921</v>
      </c>
      <c r="H316" t="s">
        <v>872</v>
      </c>
      <c r="I316" t="s">
        <v>876</v>
      </c>
      <c r="L316" s="6">
        <v>44792</v>
      </c>
      <c r="M316" t="s">
        <v>655</v>
      </c>
      <c r="N316" t="s">
        <v>34</v>
      </c>
      <c r="O316" t="s">
        <v>7</v>
      </c>
    </row>
    <row r="317" spans="1:15" x14ac:dyDescent="0.3">
      <c r="A317" t="str">
        <f>HYPERLINK("https://hsdes.intel.com/resource/14013179683","14013179683")</f>
        <v>14013179683</v>
      </c>
      <c r="B317" t="s">
        <v>656</v>
      </c>
      <c r="C317" t="s">
        <v>59</v>
      </c>
      <c r="D317" t="s">
        <v>870</v>
      </c>
      <c r="E317" s="5" t="s">
        <v>871</v>
      </c>
      <c r="F317" t="s">
        <v>921</v>
      </c>
      <c r="H317" t="s">
        <v>872</v>
      </c>
      <c r="I317" t="s">
        <v>877</v>
      </c>
      <c r="L317" s="6">
        <v>44795</v>
      </c>
      <c r="M317" t="s">
        <v>657</v>
      </c>
      <c r="N317" t="s">
        <v>6</v>
      </c>
      <c r="O317" t="s">
        <v>11</v>
      </c>
    </row>
    <row r="318" spans="1:15" x14ac:dyDescent="0.3">
      <c r="A318" t="str">
        <f>HYPERLINK("https://hsdes.intel.com/resource/14013180026","14013180026")</f>
        <v>14013180026</v>
      </c>
      <c r="B318" t="s">
        <v>658</v>
      </c>
      <c r="C318" t="s">
        <v>26</v>
      </c>
      <c r="D318" t="s">
        <v>870</v>
      </c>
      <c r="E318" s="5" t="s">
        <v>871</v>
      </c>
      <c r="F318" t="s">
        <v>921</v>
      </c>
      <c r="H318" t="s">
        <v>872</v>
      </c>
      <c r="I318" t="s">
        <v>876</v>
      </c>
      <c r="L318" s="6">
        <v>44795</v>
      </c>
      <c r="M318" t="s">
        <v>659</v>
      </c>
      <c r="N318" t="s">
        <v>28</v>
      </c>
      <c r="O318" t="s">
        <v>11</v>
      </c>
    </row>
    <row r="319" spans="1:15" x14ac:dyDescent="0.3">
      <c r="A319" t="str">
        <f>HYPERLINK("https://hsdes.intel.com/resource/14013180203","14013180203")</f>
        <v>14013180203</v>
      </c>
      <c r="B319" t="s">
        <v>660</v>
      </c>
      <c r="C319" t="s">
        <v>163</v>
      </c>
      <c r="D319" t="s">
        <v>870</v>
      </c>
      <c r="E319" s="5" t="s">
        <v>871</v>
      </c>
      <c r="F319" t="s">
        <v>921</v>
      </c>
      <c r="H319" t="s">
        <v>872</v>
      </c>
      <c r="I319" t="s">
        <v>874</v>
      </c>
      <c r="L319" s="6">
        <v>44792</v>
      </c>
      <c r="M319" t="s">
        <v>661</v>
      </c>
      <c r="N319" t="s">
        <v>28</v>
      </c>
      <c r="O319" t="s">
        <v>11</v>
      </c>
    </row>
    <row r="320" spans="1:15" x14ac:dyDescent="0.3">
      <c r="A320" t="str">
        <f>HYPERLINK("https://hsdes.intel.com/resource/14013180393","14013180393")</f>
        <v>14013180393</v>
      </c>
      <c r="B320" t="s">
        <v>662</v>
      </c>
      <c r="C320" t="s">
        <v>163</v>
      </c>
      <c r="D320" t="s">
        <v>870</v>
      </c>
      <c r="E320" s="5" t="s">
        <v>871</v>
      </c>
      <c r="F320" t="s">
        <v>921</v>
      </c>
      <c r="H320" t="s">
        <v>875</v>
      </c>
      <c r="I320" t="s">
        <v>875</v>
      </c>
      <c r="K320" s="12" t="s">
        <v>907</v>
      </c>
      <c r="M320" t="s">
        <v>663</v>
      </c>
      <c r="N320" t="s">
        <v>28</v>
      </c>
      <c r="O320" t="s">
        <v>11</v>
      </c>
    </row>
    <row r="321" spans="1:15" x14ac:dyDescent="0.3">
      <c r="A321" t="str">
        <f>HYPERLINK("https://hsdes.intel.com/resource/14013180508","14013180508")</f>
        <v>14013180508</v>
      </c>
      <c r="B321" t="s">
        <v>664</v>
      </c>
      <c r="C321" t="s">
        <v>32</v>
      </c>
      <c r="D321" t="s">
        <v>870</v>
      </c>
      <c r="E321" s="5" t="s">
        <v>871</v>
      </c>
      <c r="F321" t="s">
        <v>921</v>
      </c>
      <c r="H321" t="s">
        <v>872</v>
      </c>
      <c r="I321" t="s">
        <v>876</v>
      </c>
      <c r="L321" s="6">
        <v>44796</v>
      </c>
      <c r="M321" t="s">
        <v>665</v>
      </c>
      <c r="N321" t="s">
        <v>34</v>
      </c>
      <c r="O321" t="s">
        <v>11</v>
      </c>
    </row>
    <row r="322" spans="1:15" x14ac:dyDescent="0.3">
      <c r="A322" t="str">
        <f>HYPERLINK("https://hsdes.intel.com/resource/14013181885","14013181885")</f>
        <v>14013181885</v>
      </c>
      <c r="B322" t="s">
        <v>666</v>
      </c>
      <c r="C322" t="s">
        <v>19</v>
      </c>
      <c r="D322" t="s">
        <v>870</v>
      </c>
      <c r="E322" s="5" t="s">
        <v>871</v>
      </c>
      <c r="F322" t="s">
        <v>921</v>
      </c>
      <c r="H322" t="s">
        <v>872</v>
      </c>
      <c r="I322" t="s">
        <v>873</v>
      </c>
      <c r="L322" s="6">
        <v>44792</v>
      </c>
      <c r="M322" t="s">
        <v>667</v>
      </c>
      <c r="N322" t="s">
        <v>21</v>
      </c>
      <c r="O322" t="s">
        <v>11</v>
      </c>
    </row>
    <row r="323" spans="1:15" x14ac:dyDescent="0.3">
      <c r="A323" t="str">
        <f>HYPERLINK("https://hsdes.intel.com/resource/14013181906","14013181906")</f>
        <v>14013181906</v>
      </c>
      <c r="B323" t="s">
        <v>668</v>
      </c>
      <c r="C323" t="s">
        <v>19</v>
      </c>
      <c r="D323" t="s">
        <v>870</v>
      </c>
      <c r="E323" s="5" t="s">
        <v>871</v>
      </c>
      <c r="F323" t="s">
        <v>921</v>
      </c>
      <c r="H323" t="s">
        <v>872</v>
      </c>
      <c r="I323" t="s">
        <v>873</v>
      </c>
      <c r="L323" s="6">
        <v>44792</v>
      </c>
      <c r="M323" t="s">
        <v>669</v>
      </c>
      <c r="N323" t="s">
        <v>21</v>
      </c>
      <c r="O323" t="s">
        <v>11</v>
      </c>
    </row>
    <row r="324" spans="1:15" x14ac:dyDescent="0.3">
      <c r="A324" t="str">
        <f>HYPERLINK("https://hsdes.intel.com/resource/14013181910","14013181910")</f>
        <v>14013181910</v>
      </c>
      <c r="B324" t="s">
        <v>670</v>
      </c>
      <c r="C324" t="s">
        <v>19</v>
      </c>
      <c r="D324" t="s">
        <v>870</v>
      </c>
      <c r="E324" s="5" t="s">
        <v>871</v>
      </c>
      <c r="F324" t="s">
        <v>921</v>
      </c>
      <c r="H324" t="s">
        <v>872</v>
      </c>
      <c r="I324" t="s">
        <v>874</v>
      </c>
      <c r="L324" s="6">
        <v>44792</v>
      </c>
      <c r="M324" t="s">
        <v>671</v>
      </c>
      <c r="N324" t="s">
        <v>21</v>
      </c>
      <c r="O324" t="s">
        <v>11</v>
      </c>
    </row>
    <row r="325" spans="1:15" x14ac:dyDescent="0.3">
      <c r="A325" t="str">
        <f>HYPERLINK("https://hsdes.intel.com/resource/14013181927","14013181927")</f>
        <v>14013181927</v>
      </c>
      <c r="B325" t="s">
        <v>672</v>
      </c>
      <c r="C325" t="s">
        <v>19</v>
      </c>
      <c r="D325" t="s">
        <v>870</v>
      </c>
      <c r="E325" s="5" t="s">
        <v>871</v>
      </c>
      <c r="F325" t="s">
        <v>921</v>
      </c>
      <c r="H325" t="s">
        <v>872</v>
      </c>
      <c r="I325" t="s">
        <v>874</v>
      </c>
      <c r="L325" s="6">
        <v>44792</v>
      </c>
      <c r="M325" t="s">
        <v>673</v>
      </c>
      <c r="N325" t="s">
        <v>21</v>
      </c>
      <c r="O325" t="s">
        <v>11</v>
      </c>
    </row>
    <row r="326" spans="1:15" x14ac:dyDescent="0.3">
      <c r="A326" t="str">
        <f>HYPERLINK("https://hsdes.intel.com/resource/14013181939","14013181939")</f>
        <v>14013181939</v>
      </c>
      <c r="B326" t="s">
        <v>674</v>
      </c>
      <c r="C326" t="s">
        <v>19</v>
      </c>
      <c r="D326" t="s">
        <v>870</v>
      </c>
      <c r="E326" s="5" t="s">
        <v>871</v>
      </c>
      <c r="F326" t="s">
        <v>921</v>
      </c>
      <c r="H326" t="s">
        <v>872</v>
      </c>
      <c r="I326" t="s">
        <v>877</v>
      </c>
      <c r="L326" s="6">
        <v>44795</v>
      </c>
      <c r="M326" t="s">
        <v>675</v>
      </c>
      <c r="N326" t="s">
        <v>21</v>
      </c>
      <c r="O326" t="s">
        <v>7</v>
      </c>
    </row>
    <row r="327" spans="1:15" x14ac:dyDescent="0.3">
      <c r="A327" t="str">
        <f>HYPERLINK("https://hsdes.intel.com/resource/14013182324","14013182324")</f>
        <v>14013182324</v>
      </c>
      <c r="B327" t="s">
        <v>676</v>
      </c>
      <c r="C327" t="s">
        <v>15</v>
      </c>
      <c r="D327" t="s">
        <v>870</v>
      </c>
      <c r="E327" s="5" t="s">
        <v>871</v>
      </c>
      <c r="F327" t="s">
        <v>921</v>
      </c>
      <c r="H327" t="s">
        <v>872</v>
      </c>
      <c r="I327" t="s">
        <v>876</v>
      </c>
      <c r="L327" s="6">
        <v>44792</v>
      </c>
      <c r="M327" t="s">
        <v>677</v>
      </c>
      <c r="N327" t="s">
        <v>6</v>
      </c>
      <c r="O327" t="s">
        <v>11</v>
      </c>
    </row>
    <row r="328" spans="1:15" x14ac:dyDescent="0.3">
      <c r="A328" t="str">
        <f>HYPERLINK("https://hsdes.intel.com/resource/14013182348","14013182348")</f>
        <v>14013182348</v>
      </c>
      <c r="B328" t="s">
        <v>678</v>
      </c>
      <c r="C328" t="s">
        <v>4</v>
      </c>
      <c r="D328" t="s">
        <v>870</v>
      </c>
      <c r="E328" s="5" t="s">
        <v>871</v>
      </c>
      <c r="F328" t="s">
        <v>921</v>
      </c>
      <c r="H328" t="s">
        <v>872</v>
      </c>
      <c r="I328" t="s">
        <v>873</v>
      </c>
      <c r="L328" s="6">
        <v>44796</v>
      </c>
      <c r="M328" t="s">
        <v>679</v>
      </c>
      <c r="N328" t="s">
        <v>6</v>
      </c>
      <c r="O328" t="s">
        <v>24</v>
      </c>
    </row>
    <row r="329" spans="1:15" x14ac:dyDescent="0.3">
      <c r="A329" t="str">
        <f>HYPERLINK("https://hsdes.intel.com/resource/14013182365","14013182365")</f>
        <v>14013182365</v>
      </c>
      <c r="B329" t="s">
        <v>680</v>
      </c>
      <c r="C329" t="s">
        <v>251</v>
      </c>
      <c r="D329" t="s">
        <v>870</v>
      </c>
      <c r="E329" s="5" t="s">
        <v>871</v>
      </c>
      <c r="F329" t="s">
        <v>921</v>
      </c>
      <c r="H329" t="s">
        <v>872</v>
      </c>
      <c r="I329" t="s">
        <v>876</v>
      </c>
      <c r="L329" s="6">
        <v>44792</v>
      </c>
      <c r="M329" t="s">
        <v>681</v>
      </c>
      <c r="N329" t="s">
        <v>47</v>
      </c>
      <c r="O329" t="s">
        <v>11</v>
      </c>
    </row>
    <row r="330" spans="1:15" x14ac:dyDescent="0.3">
      <c r="A330" t="str">
        <f>HYPERLINK("https://hsdes.intel.com/resource/14013182433","14013182433")</f>
        <v>14013182433</v>
      </c>
      <c r="B330" t="s">
        <v>682</v>
      </c>
      <c r="C330" t="s">
        <v>59</v>
      </c>
      <c r="D330" t="s">
        <v>870</v>
      </c>
      <c r="E330" s="5" t="s">
        <v>871</v>
      </c>
      <c r="F330" t="s">
        <v>921</v>
      </c>
      <c r="H330" t="s">
        <v>872</v>
      </c>
      <c r="I330" t="s">
        <v>877</v>
      </c>
      <c r="L330" s="6">
        <v>44795</v>
      </c>
      <c r="M330" t="s">
        <v>683</v>
      </c>
      <c r="N330" t="s">
        <v>6</v>
      </c>
      <c r="O330" t="s">
        <v>11</v>
      </c>
    </row>
    <row r="331" spans="1:15" x14ac:dyDescent="0.3">
      <c r="A331" t="str">
        <f>HYPERLINK("https://hsdes.intel.com/resource/14013182458","14013182458")</f>
        <v>14013182458</v>
      </c>
      <c r="B331" t="s">
        <v>684</v>
      </c>
      <c r="C331" t="s">
        <v>59</v>
      </c>
      <c r="D331" t="s">
        <v>870</v>
      </c>
      <c r="E331" s="5" t="s">
        <v>871</v>
      </c>
      <c r="F331" t="s">
        <v>921</v>
      </c>
      <c r="H331" t="s">
        <v>872</v>
      </c>
      <c r="I331" t="s">
        <v>874</v>
      </c>
      <c r="L331" s="6">
        <v>44792</v>
      </c>
      <c r="M331" t="s">
        <v>685</v>
      </c>
      <c r="N331" t="s">
        <v>6</v>
      </c>
      <c r="O331" t="s">
        <v>11</v>
      </c>
    </row>
    <row r="332" spans="1:15" x14ac:dyDescent="0.3">
      <c r="A332" t="str">
        <f>HYPERLINK("https://hsdes.intel.com/resource/14013182479","14013182479")</f>
        <v>14013182479</v>
      </c>
      <c r="B332" t="s">
        <v>686</v>
      </c>
      <c r="C332" t="s">
        <v>15</v>
      </c>
      <c r="D332" t="s">
        <v>870</v>
      </c>
      <c r="E332" s="5" t="s">
        <v>871</v>
      </c>
      <c r="F332" t="s">
        <v>921</v>
      </c>
      <c r="H332" t="s">
        <v>872</v>
      </c>
      <c r="I332" t="s">
        <v>873</v>
      </c>
      <c r="L332" s="6">
        <v>44792</v>
      </c>
      <c r="M332" t="s">
        <v>687</v>
      </c>
      <c r="N332" t="s">
        <v>17</v>
      </c>
      <c r="O332" t="s">
        <v>7</v>
      </c>
    </row>
    <row r="333" spans="1:15" x14ac:dyDescent="0.3">
      <c r="A333" t="str">
        <f>HYPERLINK("https://hsdes.intel.com/resource/14013182515","14013182515")</f>
        <v>14013182515</v>
      </c>
      <c r="B333" t="s">
        <v>688</v>
      </c>
      <c r="C333" t="s">
        <v>15</v>
      </c>
      <c r="D333" t="s">
        <v>870</v>
      </c>
      <c r="E333" s="5" t="s">
        <v>871</v>
      </c>
      <c r="F333" t="s">
        <v>921</v>
      </c>
      <c r="H333" t="s">
        <v>872</v>
      </c>
      <c r="I333" t="s">
        <v>874</v>
      </c>
      <c r="L333" s="6">
        <v>44792</v>
      </c>
      <c r="M333" t="s">
        <v>689</v>
      </c>
      <c r="N333" t="s">
        <v>17</v>
      </c>
      <c r="O333" t="s">
        <v>11</v>
      </c>
    </row>
    <row r="334" spans="1:15" x14ac:dyDescent="0.3">
      <c r="A334" t="str">
        <f>HYPERLINK("https://hsdes.intel.com/resource/14013182597","14013182597")</f>
        <v>14013182597</v>
      </c>
      <c r="B334" t="s">
        <v>690</v>
      </c>
      <c r="C334" t="s">
        <v>19</v>
      </c>
      <c r="D334" t="s">
        <v>870</v>
      </c>
      <c r="E334" s="5" t="s">
        <v>871</v>
      </c>
      <c r="F334" t="s">
        <v>921</v>
      </c>
      <c r="H334" t="s">
        <v>872</v>
      </c>
      <c r="I334" t="s">
        <v>877</v>
      </c>
      <c r="L334" s="6">
        <v>44795</v>
      </c>
      <c r="M334" t="s">
        <v>691</v>
      </c>
      <c r="N334" t="s">
        <v>21</v>
      </c>
      <c r="O334" t="s">
        <v>11</v>
      </c>
    </row>
    <row r="335" spans="1:15" x14ac:dyDescent="0.3">
      <c r="A335" t="str">
        <f>HYPERLINK("https://hsdes.intel.com/resource/14013182858","14013182858")</f>
        <v>14013182858</v>
      </c>
      <c r="B335" t="s">
        <v>692</v>
      </c>
      <c r="C335" t="s">
        <v>45</v>
      </c>
      <c r="D335" t="s">
        <v>870</v>
      </c>
      <c r="E335" s="5" t="s">
        <v>871</v>
      </c>
      <c r="F335" t="s">
        <v>921</v>
      </c>
      <c r="H335" t="s">
        <v>872</v>
      </c>
      <c r="I335" t="s">
        <v>873</v>
      </c>
      <c r="L335" s="6">
        <v>44792</v>
      </c>
      <c r="M335" t="s">
        <v>693</v>
      </c>
      <c r="N335" t="s">
        <v>47</v>
      </c>
      <c r="O335" t="s">
        <v>11</v>
      </c>
    </row>
    <row r="336" spans="1:15" x14ac:dyDescent="0.3">
      <c r="A336" t="str">
        <f>HYPERLINK("https://hsdes.intel.com/resource/14013182891","14013182891")</f>
        <v>14013182891</v>
      </c>
      <c r="B336" t="s">
        <v>694</v>
      </c>
      <c r="C336" t="s">
        <v>26</v>
      </c>
      <c r="D336" t="s">
        <v>870</v>
      </c>
      <c r="E336" s="5" t="s">
        <v>871</v>
      </c>
      <c r="F336" t="s">
        <v>921</v>
      </c>
      <c r="H336" t="s">
        <v>872</v>
      </c>
      <c r="I336" t="s">
        <v>876</v>
      </c>
      <c r="L336" s="6">
        <v>44795</v>
      </c>
      <c r="M336" t="s">
        <v>695</v>
      </c>
      <c r="N336" t="s">
        <v>28</v>
      </c>
      <c r="O336" t="s">
        <v>11</v>
      </c>
    </row>
    <row r="337" spans="1:15" x14ac:dyDescent="0.3">
      <c r="A337" t="str">
        <f>HYPERLINK("https://hsdes.intel.com/resource/14013182921","14013182921")</f>
        <v>14013182921</v>
      </c>
      <c r="B337" t="s">
        <v>696</v>
      </c>
      <c r="C337" t="s">
        <v>26</v>
      </c>
      <c r="D337" t="s">
        <v>870</v>
      </c>
      <c r="E337" s="5" t="s">
        <v>871</v>
      </c>
      <c r="F337" t="s">
        <v>921</v>
      </c>
      <c r="H337" t="s">
        <v>872</v>
      </c>
      <c r="I337" t="s">
        <v>876</v>
      </c>
      <c r="L337" s="6">
        <v>44795</v>
      </c>
      <c r="M337" t="s">
        <v>697</v>
      </c>
      <c r="N337" t="s">
        <v>28</v>
      </c>
      <c r="O337" t="s">
        <v>11</v>
      </c>
    </row>
    <row r="338" spans="1:15" x14ac:dyDescent="0.3">
      <c r="A338" t="str">
        <f>HYPERLINK("https://hsdes.intel.com/resource/14013182957","14013182957")</f>
        <v>14013182957</v>
      </c>
      <c r="B338" t="s">
        <v>698</v>
      </c>
      <c r="C338" t="s">
        <v>88</v>
      </c>
      <c r="D338" t="s">
        <v>870</v>
      </c>
      <c r="E338" s="5" t="s">
        <v>871</v>
      </c>
      <c r="F338" t="s">
        <v>921</v>
      </c>
      <c r="H338" t="s">
        <v>872</v>
      </c>
      <c r="I338" t="s">
        <v>873</v>
      </c>
      <c r="L338" s="6">
        <v>44795</v>
      </c>
      <c r="M338" t="s">
        <v>699</v>
      </c>
      <c r="N338" t="s">
        <v>34</v>
      </c>
      <c r="O338" t="s">
        <v>11</v>
      </c>
    </row>
    <row r="339" spans="1:15" x14ac:dyDescent="0.3">
      <c r="A339" t="str">
        <f>HYPERLINK("https://hsdes.intel.com/resource/14013183003","14013183003")</f>
        <v>14013183003</v>
      </c>
      <c r="B339" t="s">
        <v>700</v>
      </c>
      <c r="C339" t="s">
        <v>36</v>
      </c>
      <c r="D339" t="s">
        <v>870</v>
      </c>
      <c r="E339" s="5" t="s">
        <v>871</v>
      </c>
      <c r="F339" t="s">
        <v>921</v>
      </c>
      <c r="H339" t="s">
        <v>872</v>
      </c>
      <c r="I339" t="s">
        <v>873</v>
      </c>
      <c r="L339" s="6">
        <v>44796</v>
      </c>
      <c r="M339" t="s">
        <v>701</v>
      </c>
      <c r="N339" t="s">
        <v>38</v>
      </c>
      <c r="O339" t="s">
        <v>11</v>
      </c>
    </row>
    <row r="340" spans="1:15" x14ac:dyDescent="0.3">
      <c r="A340" t="str">
        <f>HYPERLINK("https://hsdes.intel.com/resource/14013183036","14013183036")</f>
        <v>14013183036</v>
      </c>
      <c r="B340" t="s">
        <v>702</v>
      </c>
      <c r="C340" t="s">
        <v>36</v>
      </c>
      <c r="D340" t="s">
        <v>870</v>
      </c>
      <c r="E340" s="5" t="s">
        <v>871</v>
      </c>
      <c r="F340" t="s">
        <v>921</v>
      </c>
      <c r="H340" t="s">
        <v>872</v>
      </c>
      <c r="I340" t="s">
        <v>873</v>
      </c>
      <c r="L340" s="6">
        <v>44796</v>
      </c>
      <c r="M340" t="s">
        <v>703</v>
      </c>
      <c r="N340" t="s">
        <v>38</v>
      </c>
      <c r="O340" t="s">
        <v>11</v>
      </c>
    </row>
    <row r="341" spans="1:15" x14ac:dyDescent="0.3">
      <c r="A341" t="str">
        <f>HYPERLINK("https://hsdes.intel.com/resource/14013183042","14013183042")</f>
        <v>14013183042</v>
      </c>
      <c r="B341" t="s">
        <v>704</v>
      </c>
      <c r="C341" t="s">
        <v>36</v>
      </c>
      <c r="D341" t="s">
        <v>870</v>
      </c>
      <c r="E341" s="5" t="s">
        <v>871</v>
      </c>
      <c r="F341" t="s">
        <v>921</v>
      </c>
      <c r="H341" t="s">
        <v>872</v>
      </c>
      <c r="I341" t="s">
        <v>873</v>
      </c>
      <c r="L341" s="6">
        <v>44796</v>
      </c>
      <c r="M341" t="s">
        <v>705</v>
      </c>
      <c r="N341" t="s">
        <v>38</v>
      </c>
      <c r="O341" t="s">
        <v>11</v>
      </c>
    </row>
    <row r="342" spans="1:15" x14ac:dyDescent="0.3">
      <c r="A342" t="str">
        <f>HYPERLINK("https://hsdes.intel.com/resource/14013183047","14013183047")</f>
        <v>14013183047</v>
      </c>
      <c r="B342" t="s">
        <v>706</v>
      </c>
      <c r="C342" t="s">
        <v>36</v>
      </c>
      <c r="D342" t="s">
        <v>870</v>
      </c>
      <c r="E342" s="5" t="s">
        <v>871</v>
      </c>
      <c r="F342" t="s">
        <v>921</v>
      </c>
      <c r="H342" t="s">
        <v>872</v>
      </c>
      <c r="I342" t="s">
        <v>877</v>
      </c>
      <c r="L342" s="6">
        <v>44795</v>
      </c>
      <c r="M342" t="s">
        <v>707</v>
      </c>
      <c r="N342" t="s">
        <v>38</v>
      </c>
      <c r="O342" t="s">
        <v>7</v>
      </c>
    </row>
    <row r="343" spans="1:15" x14ac:dyDescent="0.3">
      <c r="A343" t="str">
        <f>HYPERLINK("https://hsdes.intel.com/resource/14013183059","14013183059")</f>
        <v>14013183059</v>
      </c>
      <c r="B343" t="s">
        <v>708</v>
      </c>
      <c r="C343" t="s">
        <v>36</v>
      </c>
      <c r="D343" t="s">
        <v>870</v>
      </c>
      <c r="E343" s="5" t="s">
        <v>871</v>
      </c>
      <c r="F343" t="s">
        <v>921</v>
      </c>
      <c r="H343" t="s">
        <v>872</v>
      </c>
      <c r="I343" t="s">
        <v>877</v>
      </c>
      <c r="L343" s="6">
        <v>44795</v>
      </c>
      <c r="M343" t="s">
        <v>709</v>
      </c>
      <c r="N343" t="s">
        <v>38</v>
      </c>
      <c r="O343" t="s">
        <v>7</v>
      </c>
    </row>
    <row r="344" spans="1:15" x14ac:dyDescent="0.3">
      <c r="A344" t="str">
        <f>HYPERLINK("https://hsdes.intel.com/resource/14013183238","14013183238")</f>
        <v>14013183238</v>
      </c>
      <c r="B344" t="s">
        <v>710</v>
      </c>
      <c r="C344" t="s">
        <v>36</v>
      </c>
      <c r="D344" t="s">
        <v>870</v>
      </c>
      <c r="E344" s="5" t="s">
        <v>871</v>
      </c>
      <c r="F344" t="s">
        <v>921</v>
      </c>
      <c r="H344" t="s">
        <v>872</v>
      </c>
      <c r="I344" t="s">
        <v>876</v>
      </c>
      <c r="L344" s="6">
        <v>44792</v>
      </c>
      <c r="M344" t="s">
        <v>711</v>
      </c>
      <c r="N344" t="s">
        <v>38</v>
      </c>
      <c r="O344" t="s">
        <v>11</v>
      </c>
    </row>
    <row r="345" spans="1:15" x14ac:dyDescent="0.3">
      <c r="A345" t="str">
        <f>HYPERLINK("https://hsdes.intel.com/resource/14013183314","14013183314")</f>
        <v>14013183314</v>
      </c>
      <c r="B345" t="s">
        <v>712</v>
      </c>
      <c r="C345" t="s">
        <v>9</v>
      </c>
      <c r="D345" t="s">
        <v>870</v>
      </c>
      <c r="E345" s="5" t="s">
        <v>871</v>
      </c>
      <c r="F345" t="s">
        <v>921</v>
      </c>
      <c r="H345" t="s">
        <v>872</v>
      </c>
      <c r="I345" t="s">
        <v>873</v>
      </c>
      <c r="L345" s="6">
        <v>44795</v>
      </c>
      <c r="M345" t="s">
        <v>713</v>
      </c>
      <c r="N345" t="s">
        <v>6</v>
      </c>
      <c r="O345" t="s">
        <v>7</v>
      </c>
    </row>
    <row r="346" spans="1:15" x14ac:dyDescent="0.3">
      <c r="A346" t="str">
        <f>HYPERLINK("https://hsdes.intel.com/resource/14013183384","14013183384")</f>
        <v>14013183384</v>
      </c>
      <c r="B346" t="s">
        <v>714</v>
      </c>
      <c r="C346" t="s">
        <v>19</v>
      </c>
      <c r="D346" t="s">
        <v>870</v>
      </c>
      <c r="E346" s="5" t="s">
        <v>871</v>
      </c>
      <c r="F346" t="s">
        <v>921</v>
      </c>
      <c r="H346" t="s">
        <v>872</v>
      </c>
      <c r="I346" t="s">
        <v>876</v>
      </c>
      <c r="L346" s="6">
        <v>44796</v>
      </c>
      <c r="M346" t="s">
        <v>715</v>
      </c>
      <c r="N346" t="s">
        <v>21</v>
      </c>
      <c r="O346" t="s">
        <v>11</v>
      </c>
    </row>
    <row r="347" spans="1:15" x14ac:dyDescent="0.3">
      <c r="A347" t="str">
        <f>HYPERLINK("https://hsdes.intel.com/resource/14013183691","14013183691")</f>
        <v>14013183691</v>
      </c>
      <c r="B347" t="s">
        <v>716</v>
      </c>
      <c r="C347" t="s">
        <v>88</v>
      </c>
      <c r="D347" t="s">
        <v>870</v>
      </c>
      <c r="E347" s="5" t="s">
        <v>871</v>
      </c>
      <c r="F347" t="s">
        <v>921</v>
      </c>
      <c r="H347" t="s">
        <v>872</v>
      </c>
      <c r="I347" t="s">
        <v>873</v>
      </c>
      <c r="L347" s="6">
        <v>44792</v>
      </c>
      <c r="M347" t="s">
        <v>717</v>
      </c>
      <c r="N347" t="s">
        <v>34</v>
      </c>
      <c r="O347" t="s">
        <v>11</v>
      </c>
    </row>
    <row r="348" spans="1:15" x14ac:dyDescent="0.3">
      <c r="A348" t="str">
        <f>HYPERLINK("https://hsdes.intel.com/resource/14013183707","14013183707")</f>
        <v>14013183707</v>
      </c>
      <c r="B348" t="s">
        <v>718</v>
      </c>
      <c r="C348" t="s">
        <v>19</v>
      </c>
      <c r="D348" t="s">
        <v>870</v>
      </c>
      <c r="E348" s="5" t="s">
        <v>871</v>
      </c>
      <c r="F348" t="s">
        <v>921</v>
      </c>
      <c r="H348" t="s">
        <v>872</v>
      </c>
      <c r="I348" t="s">
        <v>873</v>
      </c>
      <c r="L348" s="6">
        <v>44795</v>
      </c>
      <c r="M348" t="s">
        <v>719</v>
      </c>
      <c r="N348" t="s">
        <v>21</v>
      </c>
      <c r="O348" t="s">
        <v>11</v>
      </c>
    </row>
    <row r="349" spans="1:15" x14ac:dyDescent="0.3">
      <c r="A349" t="str">
        <f>HYPERLINK("https://hsdes.intel.com/resource/14013183750","14013183750")</f>
        <v>14013183750</v>
      </c>
      <c r="B349" t="s">
        <v>720</v>
      </c>
      <c r="C349" t="s">
        <v>36</v>
      </c>
      <c r="D349" t="s">
        <v>870</v>
      </c>
      <c r="E349" s="5" t="s">
        <v>871</v>
      </c>
      <c r="F349" t="s">
        <v>921</v>
      </c>
      <c r="H349" t="s">
        <v>872</v>
      </c>
      <c r="I349" t="s">
        <v>876</v>
      </c>
      <c r="L349" s="6">
        <v>44792</v>
      </c>
      <c r="M349" t="s">
        <v>721</v>
      </c>
      <c r="N349" t="s">
        <v>38</v>
      </c>
      <c r="O349" t="s">
        <v>11</v>
      </c>
    </row>
    <row r="350" spans="1:15" x14ac:dyDescent="0.3">
      <c r="A350" t="str">
        <f>HYPERLINK("https://hsdes.intel.com/resource/14013183837","14013183837")</f>
        <v>14013183837</v>
      </c>
      <c r="B350" t="s">
        <v>722</v>
      </c>
      <c r="C350" t="s">
        <v>36</v>
      </c>
      <c r="D350" t="s">
        <v>870</v>
      </c>
      <c r="E350" s="5" t="s">
        <v>871</v>
      </c>
      <c r="F350" t="s">
        <v>921</v>
      </c>
      <c r="H350" t="s">
        <v>872</v>
      </c>
      <c r="I350" t="s">
        <v>873</v>
      </c>
      <c r="L350" s="6">
        <v>44791</v>
      </c>
      <c r="M350" t="s">
        <v>723</v>
      </c>
      <c r="N350" t="s">
        <v>38</v>
      </c>
      <c r="O350" t="s">
        <v>11</v>
      </c>
    </row>
    <row r="351" spans="1:15" x14ac:dyDescent="0.3">
      <c r="A351" t="str">
        <f>HYPERLINK("https://hsdes.intel.com/resource/14013183869","14013183869")</f>
        <v>14013183869</v>
      </c>
      <c r="B351" t="s">
        <v>724</v>
      </c>
      <c r="C351" t="s">
        <v>36</v>
      </c>
      <c r="D351" t="s">
        <v>870</v>
      </c>
      <c r="E351" s="5" t="s">
        <v>871</v>
      </c>
      <c r="F351" t="s">
        <v>921</v>
      </c>
      <c r="H351" t="s">
        <v>872</v>
      </c>
      <c r="I351" t="s">
        <v>873</v>
      </c>
      <c r="L351" s="6">
        <v>44791</v>
      </c>
      <c r="M351" t="s">
        <v>725</v>
      </c>
      <c r="N351" t="s">
        <v>38</v>
      </c>
      <c r="O351" t="s">
        <v>11</v>
      </c>
    </row>
    <row r="352" spans="1:15" x14ac:dyDescent="0.3">
      <c r="A352" t="str">
        <f>HYPERLINK("https://hsdes.intel.com/resource/14013183898","14013183898")</f>
        <v>14013183898</v>
      </c>
      <c r="B352" t="s">
        <v>726</v>
      </c>
      <c r="C352" t="s">
        <v>15</v>
      </c>
      <c r="D352" t="s">
        <v>870</v>
      </c>
      <c r="E352" s="5" t="s">
        <v>871</v>
      </c>
      <c r="F352" t="s">
        <v>921</v>
      </c>
      <c r="H352" t="s">
        <v>872</v>
      </c>
      <c r="I352" t="s">
        <v>876</v>
      </c>
      <c r="L352" s="6">
        <v>44796</v>
      </c>
      <c r="M352" t="s">
        <v>727</v>
      </c>
      <c r="N352" t="s">
        <v>17</v>
      </c>
      <c r="O352" t="s">
        <v>11</v>
      </c>
    </row>
    <row r="353" spans="1:15" x14ac:dyDescent="0.3">
      <c r="A353" t="str">
        <f>HYPERLINK("https://hsdes.intel.com/resource/14013184100","14013184100")</f>
        <v>14013184100</v>
      </c>
      <c r="B353" t="s">
        <v>728</v>
      </c>
      <c r="C353" t="s">
        <v>59</v>
      </c>
      <c r="D353" t="s">
        <v>870</v>
      </c>
      <c r="E353" s="5" t="s">
        <v>871</v>
      </c>
      <c r="F353" t="s">
        <v>921</v>
      </c>
      <c r="H353" t="s">
        <v>872</v>
      </c>
      <c r="I353" t="s">
        <v>873</v>
      </c>
      <c r="L353" s="6">
        <v>44795</v>
      </c>
      <c r="M353" t="s">
        <v>729</v>
      </c>
      <c r="N353" t="s">
        <v>6</v>
      </c>
      <c r="O353" t="s">
        <v>11</v>
      </c>
    </row>
    <row r="354" spans="1:15" x14ac:dyDescent="0.3">
      <c r="A354" t="str">
        <f>HYPERLINK("https://hsdes.intel.com/resource/14013184108","14013184108")</f>
        <v>14013184108</v>
      </c>
      <c r="B354" t="s">
        <v>730</v>
      </c>
      <c r="C354" t="s">
        <v>59</v>
      </c>
      <c r="D354" t="s">
        <v>870</v>
      </c>
      <c r="E354" s="5" t="s">
        <v>871</v>
      </c>
      <c r="F354" t="s">
        <v>921</v>
      </c>
      <c r="H354" t="s">
        <v>872</v>
      </c>
      <c r="I354" t="s">
        <v>877</v>
      </c>
      <c r="L354" s="6">
        <v>44795</v>
      </c>
      <c r="M354" t="s">
        <v>731</v>
      </c>
      <c r="N354" t="s">
        <v>6</v>
      </c>
      <c r="O354" t="s">
        <v>7</v>
      </c>
    </row>
    <row r="355" spans="1:15" x14ac:dyDescent="0.3">
      <c r="A355" t="str">
        <f>HYPERLINK("https://hsdes.intel.com/resource/14013184126","14013184126")</f>
        <v>14013184126</v>
      </c>
      <c r="B355" t="s">
        <v>732</v>
      </c>
      <c r="C355" t="s">
        <v>59</v>
      </c>
      <c r="D355" t="s">
        <v>870</v>
      </c>
      <c r="E355" s="5" t="s">
        <v>871</v>
      </c>
      <c r="F355" t="s">
        <v>921</v>
      </c>
      <c r="H355" t="s">
        <v>872</v>
      </c>
      <c r="I355" t="s">
        <v>877</v>
      </c>
      <c r="L355" s="6">
        <v>44795</v>
      </c>
      <c r="M355" t="s">
        <v>733</v>
      </c>
      <c r="N355" t="s">
        <v>6</v>
      </c>
      <c r="O355" t="s">
        <v>24</v>
      </c>
    </row>
    <row r="356" spans="1:15" x14ac:dyDescent="0.3">
      <c r="A356" t="str">
        <f>HYPERLINK("https://hsdes.intel.com/resource/14013184139","14013184139")</f>
        <v>14013184139</v>
      </c>
      <c r="B356" t="s">
        <v>734</v>
      </c>
      <c r="C356" t="s">
        <v>59</v>
      </c>
      <c r="D356" t="s">
        <v>870</v>
      </c>
      <c r="E356" s="5" t="s">
        <v>871</v>
      </c>
      <c r="F356" t="s">
        <v>921</v>
      </c>
      <c r="H356" t="s">
        <v>872</v>
      </c>
      <c r="I356" t="s">
        <v>877</v>
      </c>
      <c r="L356" s="6">
        <v>44795</v>
      </c>
      <c r="M356" t="s">
        <v>735</v>
      </c>
      <c r="N356" t="s">
        <v>6</v>
      </c>
      <c r="O356" t="s">
        <v>24</v>
      </c>
    </row>
    <row r="357" spans="1:15" x14ac:dyDescent="0.3">
      <c r="A357" t="str">
        <f>HYPERLINK("https://hsdes.intel.com/resource/14013184170","14013184170")</f>
        <v>14013184170</v>
      </c>
      <c r="B357" t="s">
        <v>736</v>
      </c>
      <c r="C357" t="s">
        <v>19</v>
      </c>
      <c r="D357" t="s">
        <v>870</v>
      </c>
      <c r="E357" s="5" t="s">
        <v>871</v>
      </c>
      <c r="F357" t="s">
        <v>921</v>
      </c>
      <c r="H357" t="s">
        <v>872</v>
      </c>
      <c r="I357" t="s">
        <v>873</v>
      </c>
      <c r="L357" s="6">
        <v>44791</v>
      </c>
      <c r="M357" t="s">
        <v>737</v>
      </c>
      <c r="N357" t="s">
        <v>21</v>
      </c>
      <c r="O357" t="s">
        <v>11</v>
      </c>
    </row>
    <row r="358" spans="1:15" x14ac:dyDescent="0.3">
      <c r="A358" t="str">
        <f>HYPERLINK("https://hsdes.intel.com/resource/14013184190","14013184190")</f>
        <v>14013184190</v>
      </c>
      <c r="B358" t="s">
        <v>738</v>
      </c>
      <c r="C358" t="s">
        <v>26</v>
      </c>
      <c r="D358" t="s">
        <v>870</v>
      </c>
      <c r="E358" s="5" t="s">
        <v>871</v>
      </c>
      <c r="F358" t="s">
        <v>921</v>
      </c>
      <c r="H358" t="s">
        <v>872</v>
      </c>
      <c r="I358" t="s">
        <v>873</v>
      </c>
      <c r="L358" s="6">
        <v>44792</v>
      </c>
      <c r="M358" t="s">
        <v>739</v>
      </c>
      <c r="N358" t="s">
        <v>28</v>
      </c>
      <c r="O358" t="s">
        <v>11</v>
      </c>
    </row>
    <row r="359" spans="1:15" x14ac:dyDescent="0.3">
      <c r="A359" t="str">
        <f>HYPERLINK("https://hsdes.intel.com/resource/14013184271","14013184271")</f>
        <v>14013184271</v>
      </c>
      <c r="B359" t="s">
        <v>740</v>
      </c>
      <c r="C359" t="s">
        <v>26</v>
      </c>
      <c r="D359" t="s">
        <v>870</v>
      </c>
      <c r="E359" s="5" t="s">
        <v>871</v>
      </c>
      <c r="F359" t="s">
        <v>921</v>
      </c>
      <c r="H359" t="s">
        <v>872</v>
      </c>
      <c r="I359" t="s">
        <v>876</v>
      </c>
      <c r="L359" s="6">
        <v>44795</v>
      </c>
      <c r="M359" t="s">
        <v>741</v>
      </c>
      <c r="N359" t="s">
        <v>28</v>
      </c>
      <c r="O359" t="s">
        <v>11</v>
      </c>
    </row>
    <row r="360" spans="1:15" x14ac:dyDescent="0.3">
      <c r="A360" t="str">
        <f>HYPERLINK("https://hsdes.intel.com/resource/14013184303","14013184303")</f>
        <v>14013184303</v>
      </c>
      <c r="B360" t="s">
        <v>742</v>
      </c>
      <c r="C360" t="s">
        <v>26</v>
      </c>
      <c r="D360" t="s">
        <v>870</v>
      </c>
      <c r="E360" s="5" t="s">
        <v>871</v>
      </c>
      <c r="F360" t="s">
        <v>921</v>
      </c>
      <c r="H360" t="s">
        <v>872</v>
      </c>
      <c r="I360" t="s">
        <v>873</v>
      </c>
      <c r="L360" s="6">
        <v>44792</v>
      </c>
      <c r="M360" t="s">
        <v>743</v>
      </c>
      <c r="N360" t="s">
        <v>28</v>
      </c>
      <c r="O360" t="s">
        <v>11</v>
      </c>
    </row>
    <row r="361" spans="1:15" x14ac:dyDescent="0.3">
      <c r="A361" t="str">
        <f>HYPERLINK("https://hsdes.intel.com/resource/14013184326","14013184326")</f>
        <v>14013184326</v>
      </c>
      <c r="B361" t="s">
        <v>744</v>
      </c>
      <c r="C361" t="s">
        <v>26</v>
      </c>
      <c r="D361" t="s">
        <v>870</v>
      </c>
      <c r="E361" s="5" t="s">
        <v>871</v>
      </c>
      <c r="F361" t="s">
        <v>921</v>
      </c>
      <c r="H361" t="s">
        <v>872</v>
      </c>
      <c r="I361" t="s">
        <v>873</v>
      </c>
      <c r="L361" s="6">
        <v>44792</v>
      </c>
      <c r="M361" t="s">
        <v>745</v>
      </c>
      <c r="N361" t="s">
        <v>28</v>
      </c>
      <c r="O361" t="s">
        <v>11</v>
      </c>
    </row>
    <row r="362" spans="1:15" x14ac:dyDescent="0.3">
      <c r="A362" t="str">
        <f>HYPERLINK("https://hsdes.intel.com/resource/14013184395","14013184395")</f>
        <v>14013184395</v>
      </c>
      <c r="B362" t="s">
        <v>746</v>
      </c>
      <c r="C362" t="s">
        <v>36</v>
      </c>
      <c r="D362" t="s">
        <v>870</v>
      </c>
      <c r="E362" s="5" t="s">
        <v>871</v>
      </c>
      <c r="F362" t="s">
        <v>921</v>
      </c>
      <c r="H362" t="s">
        <v>872</v>
      </c>
      <c r="I362" t="s">
        <v>873</v>
      </c>
      <c r="L362" s="6">
        <v>44791</v>
      </c>
      <c r="M362" t="s">
        <v>747</v>
      </c>
      <c r="N362" t="s">
        <v>38</v>
      </c>
      <c r="O362" t="s">
        <v>11</v>
      </c>
    </row>
    <row r="363" spans="1:15" x14ac:dyDescent="0.3">
      <c r="A363" t="str">
        <f>HYPERLINK("https://hsdes.intel.com/resource/14013184407","14013184407")</f>
        <v>14013184407</v>
      </c>
      <c r="B363" t="s">
        <v>748</v>
      </c>
      <c r="C363" t="s">
        <v>36</v>
      </c>
      <c r="D363" t="s">
        <v>870</v>
      </c>
      <c r="E363" s="5" t="s">
        <v>871</v>
      </c>
      <c r="F363" t="s">
        <v>921</v>
      </c>
      <c r="H363" t="s">
        <v>872</v>
      </c>
      <c r="I363" t="s">
        <v>876</v>
      </c>
      <c r="L363" s="6">
        <v>44792</v>
      </c>
      <c r="M363" t="s">
        <v>749</v>
      </c>
      <c r="N363" t="s">
        <v>38</v>
      </c>
      <c r="O363" t="s">
        <v>11</v>
      </c>
    </row>
    <row r="364" spans="1:15" x14ac:dyDescent="0.3">
      <c r="A364" t="str">
        <f>HYPERLINK("https://hsdes.intel.com/resource/14013184473","14013184473")</f>
        <v>14013184473</v>
      </c>
      <c r="B364" t="s">
        <v>750</v>
      </c>
      <c r="C364" t="s">
        <v>36</v>
      </c>
      <c r="D364" t="s">
        <v>870</v>
      </c>
      <c r="E364" s="5" t="s">
        <v>871</v>
      </c>
      <c r="F364" t="s">
        <v>921</v>
      </c>
      <c r="H364" t="s">
        <v>872</v>
      </c>
      <c r="I364" t="s">
        <v>873</v>
      </c>
      <c r="L364" s="6">
        <v>44791</v>
      </c>
      <c r="M364" t="s">
        <v>751</v>
      </c>
      <c r="N364" t="s">
        <v>38</v>
      </c>
      <c r="O364" t="s">
        <v>11</v>
      </c>
    </row>
    <row r="365" spans="1:15" x14ac:dyDescent="0.3">
      <c r="A365" t="str">
        <f>HYPERLINK("https://hsdes.intel.com/resource/14013184635","14013184635")</f>
        <v>14013184635</v>
      </c>
      <c r="B365" t="s">
        <v>752</v>
      </c>
      <c r="C365" t="s">
        <v>15</v>
      </c>
      <c r="D365" t="s">
        <v>870</v>
      </c>
      <c r="E365" s="5" t="s">
        <v>871</v>
      </c>
      <c r="F365" t="s">
        <v>921</v>
      </c>
      <c r="H365" t="s">
        <v>872</v>
      </c>
      <c r="I365" t="s">
        <v>874</v>
      </c>
      <c r="L365" s="6">
        <v>44792</v>
      </c>
      <c r="M365" t="s">
        <v>753</v>
      </c>
      <c r="N365" t="s">
        <v>17</v>
      </c>
      <c r="O365" t="s">
        <v>11</v>
      </c>
    </row>
    <row r="366" spans="1:15" x14ac:dyDescent="0.3">
      <c r="A366" t="str">
        <f>HYPERLINK("https://hsdes.intel.com/resource/14013184723","14013184723")</f>
        <v>14013184723</v>
      </c>
      <c r="B366" t="s">
        <v>754</v>
      </c>
      <c r="C366" t="s">
        <v>88</v>
      </c>
      <c r="D366" t="s">
        <v>870</v>
      </c>
      <c r="E366" s="5" t="s">
        <v>871</v>
      </c>
      <c r="F366" t="s">
        <v>921</v>
      </c>
      <c r="H366" t="s">
        <v>872</v>
      </c>
      <c r="I366" t="s">
        <v>876</v>
      </c>
      <c r="L366" s="6">
        <v>44795</v>
      </c>
      <c r="M366" t="s">
        <v>755</v>
      </c>
      <c r="N366" t="s">
        <v>34</v>
      </c>
      <c r="O366" t="s">
        <v>11</v>
      </c>
    </row>
    <row r="367" spans="1:15" x14ac:dyDescent="0.3">
      <c r="A367" t="str">
        <f>HYPERLINK("https://hsdes.intel.com/resource/14013184731","14013184731")</f>
        <v>14013184731</v>
      </c>
      <c r="B367" t="s">
        <v>756</v>
      </c>
      <c r="C367" t="s">
        <v>26</v>
      </c>
      <c r="D367" t="s">
        <v>870</v>
      </c>
      <c r="E367" s="5" t="s">
        <v>871</v>
      </c>
      <c r="F367" t="s">
        <v>921</v>
      </c>
      <c r="H367" t="s">
        <v>872</v>
      </c>
      <c r="I367" t="s">
        <v>874</v>
      </c>
      <c r="L367" s="6">
        <v>44792</v>
      </c>
      <c r="M367" t="s">
        <v>757</v>
      </c>
      <c r="N367" t="s">
        <v>28</v>
      </c>
      <c r="O367" t="s">
        <v>11</v>
      </c>
    </row>
    <row r="368" spans="1:15" x14ac:dyDescent="0.3">
      <c r="A368" t="str">
        <f>HYPERLINK("https://hsdes.intel.com/resource/14013185018","14013185018")</f>
        <v>14013185018</v>
      </c>
      <c r="B368" t="s">
        <v>758</v>
      </c>
      <c r="C368" t="s">
        <v>26</v>
      </c>
      <c r="D368" t="s">
        <v>870</v>
      </c>
      <c r="E368" s="5" t="s">
        <v>871</v>
      </c>
      <c r="F368" t="s">
        <v>921</v>
      </c>
      <c r="H368" t="s">
        <v>872</v>
      </c>
      <c r="I368" t="s">
        <v>873</v>
      </c>
      <c r="L368" s="6">
        <v>44792</v>
      </c>
      <c r="M368" t="s">
        <v>759</v>
      </c>
      <c r="N368" t="s">
        <v>28</v>
      </c>
      <c r="O368" t="s">
        <v>11</v>
      </c>
    </row>
    <row r="369" spans="1:15" x14ac:dyDescent="0.3">
      <c r="A369" t="str">
        <f>HYPERLINK("https://hsdes.intel.com/resource/14013185024","14013185024")</f>
        <v>14013185024</v>
      </c>
      <c r="B369" t="s">
        <v>760</v>
      </c>
      <c r="C369" t="s">
        <v>26</v>
      </c>
      <c r="D369" t="s">
        <v>870</v>
      </c>
      <c r="E369" s="5" t="s">
        <v>871</v>
      </c>
      <c r="F369" t="s">
        <v>921</v>
      </c>
      <c r="H369" t="s">
        <v>872</v>
      </c>
      <c r="I369" t="s">
        <v>873</v>
      </c>
      <c r="L369" s="6">
        <v>44792</v>
      </c>
      <c r="M369" t="s">
        <v>761</v>
      </c>
      <c r="N369" t="s">
        <v>28</v>
      </c>
      <c r="O369" t="s">
        <v>11</v>
      </c>
    </row>
    <row r="370" spans="1:15" x14ac:dyDescent="0.3">
      <c r="A370" t="str">
        <f>HYPERLINK("https://hsdes.intel.com/resource/14013185103","14013185103")</f>
        <v>14013185103</v>
      </c>
      <c r="B370" t="s">
        <v>762</v>
      </c>
      <c r="C370" t="s">
        <v>88</v>
      </c>
      <c r="D370" t="s">
        <v>870</v>
      </c>
      <c r="E370" s="5" t="s">
        <v>871</v>
      </c>
      <c r="F370" t="s">
        <v>921</v>
      </c>
      <c r="H370" t="s">
        <v>872</v>
      </c>
      <c r="I370" t="s">
        <v>876</v>
      </c>
      <c r="L370" s="6">
        <v>44795</v>
      </c>
      <c r="M370" t="s">
        <v>763</v>
      </c>
      <c r="N370" t="s">
        <v>34</v>
      </c>
      <c r="O370" t="s">
        <v>7</v>
      </c>
    </row>
    <row r="371" spans="1:15" x14ac:dyDescent="0.3">
      <c r="A371" t="str">
        <f>HYPERLINK("https://hsdes.intel.com/resource/14013185105","14013185105")</f>
        <v>14013185105</v>
      </c>
      <c r="B371" t="s">
        <v>764</v>
      </c>
      <c r="C371" t="s">
        <v>88</v>
      </c>
      <c r="D371" t="s">
        <v>870</v>
      </c>
      <c r="E371" s="5" t="s">
        <v>871</v>
      </c>
      <c r="F371" t="s">
        <v>921</v>
      </c>
      <c r="H371" t="s">
        <v>872</v>
      </c>
      <c r="I371" t="s">
        <v>876</v>
      </c>
      <c r="L371" s="6">
        <v>44795</v>
      </c>
      <c r="M371" t="s">
        <v>765</v>
      </c>
      <c r="N371" t="s">
        <v>34</v>
      </c>
      <c r="O371" t="s">
        <v>7</v>
      </c>
    </row>
    <row r="372" spans="1:15" x14ac:dyDescent="0.3">
      <c r="A372" t="str">
        <f>HYPERLINK("https://hsdes.intel.com/resource/14013185111","14013185111")</f>
        <v>14013185111</v>
      </c>
      <c r="B372" t="s">
        <v>766</v>
      </c>
      <c r="C372" t="s">
        <v>88</v>
      </c>
      <c r="D372" t="s">
        <v>870</v>
      </c>
      <c r="E372" s="5" t="s">
        <v>871</v>
      </c>
      <c r="F372" t="s">
        <v>921</v>
      </c>
      <c r="H372" t="s">
        <v>872</v>
      </c>
      <c r="I372" t="s">
        <v>876</v>
      </c>
      <c r="L372" s="6">
        <v>44795</v>
      </c>
      <c r="M372" t="s">
        <v>767</v>
      </c>
      <c r="N372" t="s">
        <v>34</v>
      </c>
      <c r="O372" t="s">
        <v>11</v>
      </c>
    </row>
    <row r="373" spans="1:15" x14ac:dyDescent="0.3">
      <c r="A373" t="str">
        <f>HYPERLINK("https://hsdes.intel.com/resource/14013185119","14013185119")</f>
        <v>14013185119</v>
      </c>
      <c r="B373" t="s">
        <v>768</v>
      </c>
      <c r="C373" t="s">
        <v>88</v>
      </c>
      <c r="D373" t="s">
        <v>870</v>
      </c>
      <c r="E373" s="5" t="s">
        <v>871</v>
      </c>
      <c r="F373" t="s">
        <v>921</v>
      </c>
      <c r="H373" t="s">
        <v>872</v>
      </c>
      <c r="I373" t="s">
        <v>876</v>
      </c>
      <c r="L373" s="6">
        <v>44795</v>
      </c>
      <c r="M373" t="s">
        <v>769</v>
      </c>
      <c r="N373" t="s">
        <v>34</v>
      </c>
      <c r="O373" t="s">
        <v>7</v>
      </c>
    </row>
    <row r="374" spans="1:15" x14ac:dyDescent="0.3">
      <c r="A374" t="str">
        <f>HYPERLINK("https://hsdes.intel.com/resource/14013185201","14013185201")</f>
        <v>14013185201</v>
      </c>
      <c r="B374" t="s">
        <v>770</v>
      </c>
      <c r="C374" t="s">
        <v>26</v>
      </c>
      <c r="D374" t="s">
        <v>870</v>
      </c>
      <c r="E374" s="5" t="s">
        <v>871</v>
      </c>
      <c r="F374" t="s">
        <v>921</v>
      </c>
      <c r="H374" t="s">
        <v>872</v>
      </c>
      <c r="I374" t="s">
        <v>876</v>
      </c>
      <c r="L374" s="6">
        <v>44795</v>
      </c>
      <c r="M374" t="s">
        <v>771</v>
      </c>
      <c r="N374" t="s">
        <v>28</v>
      </c>
      <c r="O374" t="s">
        <v>11</v>
      </c>
    </row>
    <row r="375" spans="1:15" x14ac:dyDescent="0.3">
      <c r="A375" t="str">
        <f>HYPERLINK("https://hsdes.intel.com/resource/14013185206","14013185206")</f>
        <v>14013185206</v>
      </c>
      <c r="B375" t="s">
        <v>772</v>
      </c>
      <c r="C375" t="s">
        <v>26</v>
      </c>
      <c r="D375" t="s">
        <v>870</v>
      </c>
      <c r="E375" s="5" t="s">
        <v>871</v>
      </c>
      <c r="F375" t="s">
        <v>921</v>
      </c>
      <c r="H375" t="s">
        <v>872</v>
      </c>
      <c r="I375" t="s">
        <v>876</v>
      </c>
      <c r="L375" s="6">
        <v>44795</v>
      </c>
      <c r="M375" t="s">
        <v>773</v>
      </c>
      <c r="N375" t="s">
        <v>28</v>
      </c>
      <c r="O375" t="s">
        <v>11</v>
      </c>
    </row>
    <row r="376" spans="1:15" x14ac:dyDescent="0.3">
      <c r="A376" t="str">
        <f>HYPERLINK("https://hsdes.intel.com/resource/14013185242","14013185242")</f>
        <v>14013185242</v>
      </c>
      <c r="B376" t="s">
        <v>774</v>
      </c>
      <c r="C376" t="s">
        <v>36</v>
      </c>
      <c r="D376" t="s">
        <v>870</v>
      </c>
      <c r="E376" s="5" t="s">
        <v>871</v>
      </c>
      <c r="F376" t="s">
        <v>921</v>
      </c>
      <c r="H376" t="s">
        <v>872</v>
      </c>
      <c r="I376" t="s">
        <v>873</v>
      </c>
      <c r="L376" s="6">
        <v>44796</v>
      </c>
      <c r="M376" t="s">
        <v>775</v>
      </c>
      <c r="N376" t="s">
        <v>38</v>
      </c>
      <c r="O376" t="s">
        <v>11</v>
      </c>
    </row>
    <row r="377" spans="1:15" x14ac:dyDescent="0.3">
      <c r="A377" t="str">
        <f>HYPERLINK("https://hsdes.intel.com/resource/14013185245","14013185245")</f>
        <v>14013185245</v>
      </c>
      <c r="B377" t="s">
        <v>776</v>
      </c>
      <c r="C377" t="s">
        <v>36</v>
      </c>
      <c r="D377" t="s">
        <v>870</v>
      </c>
      <c r="E377" s="5" t="s">
        <v>871</v>
      </c>
      <c r="F377" t="s">
        <v>921</v>
      </c>
      <c r="H377" t="s">
        <v>872</v>
      </c>
      <c r="I377" t="s">
        <v>873</v>
      </c>
      <c r="K377" t="s">
        <v>916</v>
      </c>
      <c r="L377" s="6">
        <v>44796</v>
      </c>
      <c r="M377" t="s">
        <v>777</v>
      </c>
      <c r="N377" t="s">
        <v>38</v>
      </c>
      <c r="O377" t="s">
        <v>11</v>
      </c>
    </row>
    <row r="378" spans="1:15" x14ac:dyDescent="0.3">
      <c r="A378" t="str">
        <f>HYPERLINK("https://hsdes.intel.com/resource/14013185254","14013185254")</f>
        <v>14013185254</v>
      </c>
      <c r="B378" t="s">
        <v>778</v>
      </c>
      <c r="C378" t="s">
        <v>36</v>
      </c>
      <c r="D378" t="s">
        <v>870</v>
      </c>
      <c r="E378" s="5" t="s">
        <v>871</v>
      </c>
      <c r="F378" t="s">
        <v>921</v>
      </c>
      <c r="H378" t="s">
        <v>872</v>
      </c>
      <c r="I378" t="s">
        <v>876</v>
      </c>
      <c r="L378" s="6">
        <v>44792</v>
      </c>
      <c r="M378" t="s">
        <v>779</v>
      </c>
      <c r="N378" t="s">
        <v>38</v>
      </c>
      <c r="O378" t="s">
        <v>7</v>
      </c>
    </row>
    <row r="379" spans="1:15" x14ac:dyDescent="0.3">
      <c r="A379" t="str">
        <f>HYPERLINK("https://hsdes.intel.com/resource/14013185257","14013185257")</f>
        <v>14013185257</v>
      </c>
      <c r="B379" t="s">
        <v>780</v>
      </c>
      <c r="C379" t="s">
        <v>36</v>
      </c>
      <c r="D379" t="s">
        <v>870</v>
      </c>
      <c r="E379" s="5" t="s">
        <v>871</v>
      </c>
      <c r="F379" t="s">
        <v>921</v>
      </c>
      <c r="H379" t="s">
        <v>872</v>
      </c>
      <c r="I379" t="s">
        <v>876</v>
      </c>
      <c r="L379" s="6">
        <v>44792</v>
      </c>
      <c r="M379" t="s">
        <v>781</v>
      </c>
      <c r="N379" t="s">
        <v>38</v>
      </c>
      <c r="O379" t="s">
        <v>7</v>
      </c>
    </row>
    <row r="380" spans="1:15" x14ac:dyDescent="0.3">
      <c r="A380" t="str">
        <f>HYPERLINK("https://hsdes.intel.com/resource/14013185276","14013185276")</f>
        <v>14013185276</v>
      </c>
      <c r="B380" t="s">
        <v>782</v>
      </c>
      <c r="C380" t="s">
        <v>19</v>
      </c>
      <c r="D380" t="s">
        <v>870</v>
      </c>
      <c r="E380" s="5" t="s">
        <v>871</v>
      </c>
      <c r="F380" t="s">
        <v>921</v>
      </c>
      <c r="H380" t="s">
        <v>872</v>
      </c>
      <c r="I380" t="s">
        <v>873</v>
      </c>
      <c r="K380" t="s">
        <v>917</v>
      </c>
      <c r="L380" s="6">
        <v>44795</v>
      </c>
      <c r="M380" t="s">
        <v>783</v>
      </c>
      <c r="N380" t="s">
        <v>21</v>
      </c>
      <c r="O380" t="s">
        <v>11</v>
      </c>
    </row>
    <row r="381" spans="1:15" x14ac:dyDescent="0.3">
      <c r="A381" t="str">
        <f>HYPERLINK("https://hsdes.intel.com/resource/14013185345","14013185345")</f>
        <v>14013185345</v>
      </c>
      <c r="B381" t="s">
        <v>784</v>
      </c>
      <c r="C381" t="s">
        <v>36</v>
      </c>
      <c r="D381" t="s">
        <v>870</v>
      </c>
      <c r="E381" s="5" t="s">
        <v>871</v>
      </c>
      <c r="F381" t="s">
        <v>921</v>
      </c>
      <c r="H381" t="s">
        <v>872</v>
      </c>
      <c r="I381" t="s">
        <v>877</v>
      </c>
      <c r="L381" s="6">
        <v>44795</v>
      </c>
      <c r="M381" t="s">
        <v>785</v>
      </c>
      <c r="N381" t="s">
        <v>38</v>
      </c>
      <c r="O381" t="s">
        <v>11</v>
      </c>
    </row>
    <row r="382" spans="1:15" x14ac:dyDescent="0.3">
      <c r="A382" t="str">
        <f>HYPERLINK("https://hsdes.intel.com/resource/14013185356","14013185356")</f>
        <v>14013185356</v>
      </c>
      <c r="B382" t="s">
        <v>786</v>
      </c>
      <c r="C382" t="s">
        <v>36</v>
      </c>
      <c r="D382" t="s">
        <v>870</v>
      </c>
      <c r="E382" s="5" t="s">
        <v>871</v>
      </c>
      <c r="F382" t="s">
        <v>921</v>
      </c>
      <c r="H382" t="s">
        <v>872</v>
      </c>
      <c r="I382" t="s">
        <v>877</v>
      </c>
      <c r="L382" s="6">
        <v>44795</v>
      </c>
      <c r="M382" t="s">
        <v>787</v>
      </c>
      <c r="N382" t="s">
        <v>38</v>
      </c>
      <c r="O382" t="s">
        <v>11</v>
      </c>
    </row>
    <row r="383" spans="1:15" x14ac:dyDescent="0.3">
      <c r="A383" t="str">
        <f>HYPERLINK("https://hsdes.intel.com/resource/14013185372","14013185372")</f>
        <v>14013185372</v>
      </c>
      <c r="B383" t="s">
        <v>788</v>
      </c>
      <c r="C383" t="s">
        <v>36</v>
      </c>
      <c r="D383" t="s">
        <v>870</v>
      </c>
      <c r="E383" s="5" t="s">
        <v>871</v>
      </c>
      <c r="F383" t="s">
        <v>921</v>
      </c>
      <c r="H383" t="s">
        <v>872</v>
      </c>
      <c r="I383" t="s">
        <v>873</v>
      </c>
      <c r="L383" s="6">
        <v>44791</v>
      </c>
      <c r="M383" t="s">
        <v>789</v>
      </c>
      <c r="N383" t="s">
        <v>38</v>
      </c>
      <c r="O383" t="s">
        <v>11</v>
      </c>
    </row>
    <row r="384" spans="1:15" x14ac:dyDescent="0.3">
      <c r="A384" t="str">
        <f>HYPERLINK("https://hsdes.intel.com/resource/14013185374","14013185374")</f>
        <v>14013185374</v>
      </c>
      <c r="B384" t="s">
        <v>790</v>
      </c>
      <c r="C384" t="s">
        <v>36</v>
      </c>
      <c r="D384" t="s">
        <v>870</v>
      </c>
      <c r="E384" s="5" t="s">
        <v>871</v>
      </c>
      <c r="F384" t="s">
        <v>921</v>
      </c>
      <c r="H384" t="s">
        <v>872</v>
      </c>
      <c r="I384" t="s">
        <v>876</v>
      </c>
      <c r="L384" s="6">
        <v>44795</v>
      </c>
      <c r="M384" t="s">
        <v>791</v>
      </c>
      <c r="N384" t="s">
        <v>38</v>
      </c>
      <c r="O384" t="s">
        <v>11</v>
      </c>
    </row>
    <row r="385" spans="1:15" x14ac:dyDescent="0.3">
      <c r="A385" t="str">
        <f>HYPERLINK("https://hsdes.intel.com/resource/14013185407","14013185407")</f>
        <v>14013185407</v>
      </c>
      <c r="B385" t="s">
        <v>792</v>
      </c>
      <c r="C385" t="s">
        <v>59</v>
      </c>
      <c r="D385" t="s">
        <v>870</v>
      </c>
      <c r="E385" s="5" t="s">
        <v>871</v>
      </c>
      <c r="F385" t="s">
        <v>921</v>
      </c>
      <c r="H385" t="s">
        <v>872</v>
      </c>
      <c r="I385" t="s">
        <v>873</v>
      </c>
      <c r="L385" s="6">
        <v>44792</v>
      </c>
      <c r="M385" t="s">
        <v>793</v>
      </c>
      <c r="N385" t="s">
        <v>6</v>
      </c>
      <c r="O385" t="s">
        <v>7</v>
      </c>
    </row>
    <row r="386" spans="1:15" x14ac:dyDescent="0.3">
      <c r="A386" t="str">
        <f>HYPERLINK("https://hsdes.intel.com/resource/14013185416","14013185416")</f>
        <v>14013185416</v>
      </c>
      <c r="B386" t="s">
        <v>794</v>
      </c>
      <c r="C386" t="s">
        <v>4</v>
      </c>
      <c r="D386" t="s">
        <v>870</v>
      </c>
      <c r="E386" s="5" t="s">
        <v>871</v>
      </c>
      <c r="F386" t="s">
        <v>921</v>
      </c>
      <c r="H386" t="s">
        <v>872</v>
      </c>
      <c r="I386" t="s">
        <v>873</v>
      </c>
      <c r="L386" s="6">
        <v>44792</v>
      </c>
      <c r="M386" t="s">
        <v>795</v>
      </c>
      <c r="N386" t="s">
        <v>6</v>
      </c>
      <c r="O386" t="s">
        <v>7</v>
      </c>
    </row>
    <row r="387" spans="1:15" x14ac:dyDescent="0.3">
      <c r="A387" t="str">
        <f>HYPERLINK("https://hsdes.intel.com/resource/14013185426","14013185426")</f>
        <v>14013185426</v>
      </c>
      <c r="B387" t="s">
        <v>796</v>
      </c>
      <c r="C387" t="s">
        <v>59</v>
      </c>
      <c r="D387" t="s">
        <v>870</v>
      </c>
      <c r="E387" s="5" t="s">
        <v>871</v>
      </c>
      <c r="F387" t="s">
        <v>921</v>
      </c>
      <c r="H387" t="s">
        <v>872</v>
      </c>
      <c r="I387" t="s">
        <v>873</v>
      </c>
      <c r="L387" s="6">
        <v>44792</v>
      </c>
      <c r="M387" t="s">
        <v>797</v>
      </c>
      <c r="N387" t="s">
        <v>6</v>
      </c>
      <c r="O387" t="s">
        <v>11</v>
      </c>
    </row>
    <row r="388" spans="1:15" x14ac:dyDescent="0.3">
      <c r="A388" t="str">
        <f>HYPERLINK("https://hsdes.intel.com/resource/14013185430","14013185430")</f>
        <v>14013185430</v>
      </c>
      <c r="B388" t="s">
        <v>798</v>
      </c>
      <c r="C388" t="s">
        <v>26</v>
      </c>
      <c r="D388" t="s">
        <v>870</v>
      </c>
      <c r="E388" s="5" t="s">
        <v>871</v>
      </c>
      <c r="F388" t="s">
        <v>921</v>
      </c>
      <c r="H388" t="s">
        <v>872</v>
      </c>
      <c r="I388" t="s">
        <v>873</v>
      </c>
      <c r="L388" s="6">
        <v>44792</v>
      </c>
      <c r="M388" t="s">
        <v>799</v>
      </c>
      <c r="N388" t="s">
        <v>28</v>
      </c>
      <c r="O388" t="s">
        <v>11</v>
      </c>
    </row>
    <row r="389" spans="1:15" x14ac:dyDescent="0.3">
      <c r="A389" t="str">
        <f>HYPERLINK("https://hsdes.intel.com/resource/14013185452","14013185452")</f>
        <v>14013185452</v>
      </c>
      <c r="B389" t="s">
        <v>800</v>
      </c>
      <c r="C389" t="s">
        <v>26</v>
      </c>
      <c r="D389" t="s">
        <v>870</v>
      </c>
      <c r="E389" s="5" t="s">
        <v>871</v>
      </c>
      <c r="F389" t="s">
        <v>921</v>
      </c>
      <c r="H389" t="s">
        <v>872</v>
      </c>
      <c r="I389" t="s">
        <v>873</v>
      </c>
      <c r="L389" s="6">
        <v>44792</v>
      </c>
      <c r="M389" t="s">
        <v>801</v>
      </c>
      <c r="N389" t="s">
        <v>28</v>
      </c>
      <c r="O389" t="s">
        <v>11</v>
      </c>
    </row>
    <row r="390" spans="1:15" x14ac:dyDescent="0.3">
      <c r="A390" t="str">
        <f>HYPERLINK("https://hsdes.intel.com/resource/14013185463","14013185463")</f>
        <v>14013185463</v>
      </c>
      <c r="B390" t="s">
        <v>802</v>
      </c>
      <c r="C390" t="s">
        <v>26</v>
      </c>
      <c r="D390" t="s">
        <v>870</v>
      </c>
      <c r="E390" s="5" t="s">
        <v>871</v>
      </c>
      <c r="F390" t="s">
        <v>921</v>
      </c>
      <c r="H390" t="s">
        <v>872</v>
      </c>
      <c r="I390" t="s">
        <v>873</v>
      </c>
      <c r="L390" s="6">
        <v>44792</v>
      </c>
      <c r="M390" t="s">
        <v>803</v>
      </c>
      <c r="N390" t="s">
        <v>28</v>
      </c>
      <c r="O390" t="s">
        <v>11</v>
      </c>
    </row>
    <row r="391" spans="1:15" x14ac:dyDescent="0.3">
      <c r="A391" t="str">
        <f>HYPERLINK("https://hsdes.intel.com/resource/14013185473","14013185473")</f>
        <v>14013185473</v>
      </c>
      <c r="B391" t="s">
        <v>804</v>
      </c>
      <c r="C391" t="s">
        <v>36</v>
      </c>
      <c r="D391" t="s">
        <v>870</v>
      </c>
      <c r="E391" s="5" t="s">
        <v>871</v>
      </c>
      <c r="F391" t="s">
        <v>921</v>
      </c>
      <c r="H391" t="s">
        <v>872</v>
      </c>
      <c r="I391" t="s">
        <v>877</v>
      </c>
      <c r="L391" s="6">
        <v>44795</v>
      </c>
      <c r="M391" t="s">
        <v>805</v>
      </c>
      <c r="N391" t="s">
        <v>38</v>
      </c>
      <c r="O391" t="s">
        <v>11</v>
      </c>
    </row>
    <row r="392" spans="1:15" x14ac:dyDescent="0.3">
      <c r="A392" t="str">
        <f>HYPERLINK("https://hsdes.intel.com/resource/14013185476","14013185476")</f>
        <v>14013185476</v>
      </c>
      <c r="B392" t="s">
        <v>806</v>
      </c>
      <c r="C392" t="s">
        <v>36</v>
      </c>
      <c r="D392" t="s">
        <v>870</v>
      </c>
      <c r="E392" s="5" t="s">
        <v>871</v>
      </c>
      <c r="F392" t="s">
        <v>921</v>
      </c>
      <c r="H392" t="s">
        <v>872</v>
      </c>
      <c r="I392" t="s">
        <v>873</v>
      </c>
      <c r="L392" s="6">
        <v>44792</v>
      </c>
      <c r="M392" t="s">
        <v>807</v>
      </c>
      <c r="N392" t="s">
        <v>38</v>
      </c>
      <c r="O392" t="s">
        <v>11</v>
      </c>
    </row>
    <row r="393" spans="1:15" x14ac:dyDescent="0.3">
      <c r="A393" t="str">
        <f>HYPERLINK("https://hsdes.intel.com/resource/14013185479","14013185479")</f>
        <v>14013185479</v>
      </c>
      <c r="B393" t="s">
        <v>808</v>
      </c>
      <c r="C393" t="s">
        <v>36</v>
      </c>
      <c r="D393" t="s">
        <v>870</v>
      </c>
      <c r="E393" s="5" t="s">
        <v>871</v>
      </c>
      <c r="F393" t="s">
        <v>921</v>
      </c>
      <c r="H393" t="s">
        <v>872</v>
      </c>
      <c r="I393" t="s">
        <v>873</v>
      </c>
      <c r="L393" s="6">
        <v>44792</v>
      </c>
      <c r="M393" t="s">
        <v>809</v>
      </c>
      <c r="N393" t="s">
        <v>38</v>
      </c>
      <c r="O393" t="s">
        <v>11</v>
      </c>
    </row>
    <row r="394" spans="1:15" x14ac:dyDescent="0.3">
      <c r="A394" t="str">
        <f>HYPERLINK("https://hsdes.intel.com/resource/14013185484","14013185484")</f>
        <v>14013185484</v>
      </c>
      <c r="B394" t="s">
        <v>810</v>
      </c>
      <c r="C394" t="s">
        <v>59</v>
      </c>
      <c r="D394" t="s">
        <v>870</v>
      </c>
      <c r="E394" s="5" t="s">
        <v>871</v>
      </c>
      <c r="F394" t="s">
        <v>921</v>
      </c>
      <c r="H394" t="s">
        <v>872</v>
      </c>
      <c r="I394" t="s">
        <v>874</v>
      </c>
      <c r="L394" s="6">
        <v>44792</v>
      </c>
      <c r="M394" t="s">
        <v>811</v>
      </c>
      <c r="N394" t="s">
        <v>38</v>
      </c>
      <c r="O394" t="s">
        <v>11</v>
      </c>
    </row>
    <row r="395" spans="1:15" x14ac:dyDescent="0.3">
      <c r="A395" t="str">
        <f>HYPERLINK("https://hsdes.intel.com/resource/14013185500","14013185500")</f>
        <v>14013185500</v>
      </c>
      <c r="B395" t="s">
        <v>812</v>
      </c>
      <c r="C395" t="s">
        <v>251</v>
      </c>
      <c r="D395" t="s">
        <v>870</v>
      </c>
      <c r="E395" s="5" t="s">
        <v>871</v>
      </c>
      <c r="F395" t="s">
        <v>921</v>
      </c>
      <c r="H395" t="s">
        <v>872</v>
      </c>
      <c r="I395" t="s">
        <v>873</v>
      </c>
      <c r="L395" s="6">
        <v>44795</v>
      </c>
      <c r="M395" t="s">
        <v>813</v>
      </c>
      <c r="N395" t="s">
        <v>47</v>
      </c>
      <c r="O395" t="s">
        <v>11</v>
      </c>
    </row>
    <row r="396" spans="1:15" x14ac:dyDescent="0.3">
      <c r="A396" t="str">
        <f>HYPERLINK("https://hsdes.intel.com/resource/14013185503","14013185503")</f>
        <v>14013185503</v>
      </c>
      <c r="B396" t="s">
        <v>814</v>
      </c>
      <c r="C396" t="s">
        <v>36</v>
      </c>
      <c r="D396" t="s">
        <v>870</v>
      </c>
      <c r="E396" s="5" t="s">
        <v>871</v>
      </c>
      <c r="F396" t="s">
        <v>921</v>
      </c>
      <c r="H396" t="s">
        <v>872</v>
      </c>
      <c r="I396" t="s">
        <v>874</v>
      </c>
      <c r="L396" s="6">
        <v>44792</v>
      </c>
      <c r="M396" t="s">
        <v>815</v>
      </c>
      <c r="N396" t="s">
        <v>38</v>
      </c>
      <c r="O396" t="s">
        <v>11</v>
      </c>
    </row>
    <row r="397" spans="1:15" x14ac:dyDescent="0.3">
      <c r="A397" t="str">
        <f>HYPERLINK("https://hsdes.intel.com/resource/14013185516","14013185516")</f>
        <v>14013185516</v>
      </c>
      <c r="B397" t="s">
        <v>816</v>
      </c>
      <c r="C397" t="s">
        <v>26</v>
      </c>
      <c r="D397" t="s">
        <v>870</v>
      </c>
      <c r="E397" s="5" t="s">
        <v>871</v>
      </c>
      <c r="F397" t="s">
        <v>921</v>
      </c>
      <c r="H397" t="s">
        <v>875</v>
      </c>
      <c r="I397" t="s">
        <v>875</v>
      </c>
      <c r="K397" s="12" t="s">
        <v>898</v>
      </c>
      <c r="M397" t="s">
        <v>817</v>
      </c>
      <c r="N397" t="s">
        <v>28</v>
      </c>
      <c r="O397" t="s">
        <v>11</v>
      </c>
    </row>
    <row r="398" spans="1:15" x14ac:dyDescent="0.3">
      <c r="A398" t="str">
        <f>HYPERLINK("https://hsdes.intel.com/resource/14013185551","14013185551")</f>
        <v>14013185551</v>
      </c>
      <c r="B398" t="s">
        <v>818</v>
      </c>
      <c r="C398" t="s">
        <v>26</v>
      </c>
      <c r="D398" t="s">
        <v>870</v>
      </c>
      <c r="E398" s="5" t="s">
        <v>871</v>
      </c>
      <c r="F398" t="s">
        <v>921</v>
      </c>
      <c r="H398" t="s">
        <v>872</v>
      </c>
      <c r="I398" t="s">
        <v>876</v>
      </c>
      <c r="L398" s="6">
        <v>44795</v>
      </c>
      <c r="M398" t="s">
        <v>819</v>
      </c>
      <c r="N398" t="s">
        <v>28</v>
      </c>
      <c r="O398" t="s">
        <v>11</v>
      </c>
    </row>
    <row r="399" spans="1:15" x14ac:dyDescent="0.3">
      <c r="A399" t="str">
        <f>HYPERLINK("https://hsdes.intel.com/resource/14013185559","14013185559")</f>
        <v>14013185559</v>
      </c>
      <c r="B399" t="s">
        <v>820</v>
      </c>
      <c r="C399" t="s">
        <v>26</v>
      </c>
      <c r="D399" t="s">
        <v>870</v>
      </c>
      <c r="E399" s="5" t="s">
        <v>871</v>
      </c>
      <c r="F399" t="s">
        <v>921</v>
      </c>
      <c r="H399" t="s">
        <v>872</v>
      </c>
      <c r="I399" t="s">
        <v>876</v>
      </c>
      <c r="L399" s="6">
        <v>44795</v>
      </c>
      <c r="M399" t="s">
        <v>821</v>
      </c>
      <c r="N399" t="s">
        <v>28</v>
      </c>
      <c r="O399" t="s">
        <v>11</v>
      </c>
    </row>
    <row r="400" spans="1:15" x14ac:dyDescent="0.3">
      <c r="A400" t="str">
        <f>HYPERLINK("https://hsdes.intel.com/resource/14013185565","14013185565")</f>
        <v>14013185565</v>
      </c>
      <c r="B400" t="s">
        <v>822</v>
      </c>
      <c r="C400" t="s">
        <v>26</v>
      </c>
      <c r="D400" t="s">
        <v>870</v>
      </c>
      <c r="E400" s="5" t="s">
        <v>871</v>
      </c>
      <c r="F400" t="s">
        <v>921</v>
      </c>
      <c r="H400" t="s">
        <v>872</v>
      </c>
      <c r="I400" t="s">
        <v>876</v>
      </c>
      <c r="L400" s="6">
        <v>44795</v>
      </c>
      <c r="M400" t="s">
        <v>823</v>
      </c>
      <c r="N400" t="s">
        <v>28</v>
      </c>
      <c r="O400" t="s">
        <v>11</v>
      </c>
    </row>
    <row r="401" spans="1:15" x14ac:dyDescent="0.3">
      <c r="A401" t="str">
        <f>HYPERLINK("https://hsdes.intel.com/resource/14013185575","14013185575")</f>
        <v>14013185575</v>
      </c>
      <c r="B401" t="s">
        <v>824</v>
      </c>
      <c r="C401" t="s">
        <v>26</v>
      </c>
      <c r="D401" t="s">
        <v>870</v>
      </c>
      <c r="E401" s="5" t="s">
        <v>871</v>
      </c>
      <c r="F401" t="s">
        <v>921</v>
      </c>
      <c r="H401" t="s">
        <v>872</v>
      </c>
      <c r="I401" t="s">
        <v>876</v>
      </c>
      <c r="L401" s="6">
        <v>44795</v>
      </c>
      <c r="M401" t="s">
        <v>825</v>
      </c>
      <c r="N401" t="s">
        <v>28</v>
      </c>
      <c r="O401" t="s">
        <v>11</v>
      </c>
    </row>
    <row r="402" spans="1:15" x14ac:dyDescent="0.3">
      <c r="A402" t="str">
        <f>HYPERLINK("https://hsdes.intel.com/resource/14013185807","14013185807")</f>
        <v>14013185807</v>
      </c>
      <c r="B402" t="s">
        <v>826</v>
      </c>
      <c r="C402" t="s">
        <v>45</v>
      </c>
      <c r="D402" t="s">
        <v>870</v>
      </c>
      <c r="E402" s="5" t="s">
        <v>871</v>
      </c>
      <c r="F402" t="s">
        <v>921</v>
      </c>
      <c r="H402" t="s">
        <v>872</v>
      </c>
      <c r="I402" t="s">
        <v>873</v>
      </c>
      <c r="L402" s="6">
        <v>44792</v>
      </c>
      <c r="M402" t="s">
        <v>827</v>
      </c>
      <c r="N402" t="s">
        <v>47</v>
      </c>
      <c r="O402" t="s">
        <v>11</v>
      </c>
    </row>
    <row r="403" spans="1:15" x14ac:dyDescent="0.3">
      <c r="A403" t="str">
        <f>HYPERLINK("https://hsdes.intel.com/resource/14013185834","14013185834")</f>
        <v>14013185834</v>
      </c>
      <c r="B403" t="s">
        <v>828</v>
      </c>
      <c r="C403" t="s">
        <v>59</v>
      </c>
      <c r="D403" t="s">
        <v>870</v>
      </c>
      <c r="E403" s="5" t="s">
        <v>871</v>
      </c>
      <c r="F403" t="s">
        <v>921</v>
      </c>
      <c r="H403" t="s">
        <v>872</v>
      </c>
      <c r="I403" t="s">
        <v>873</v>
      </c>
      <c r="L403" s="6">
        <v>44792</v>
      </c>
      <c r="M403" t="s">
        <v>829</v>
      </c>
      <c r="N403" t="s">
        <v>6</v>
      </c>
      <c r="O403" t="s">
        <v>7</v>
      </c>
    </row>
    <row r="404" spans="1:15" x14ac:dyDescent="0.3">
      <c r="A404" t="str">
        <f>HYPERLINK("https://hsdes.intel.com/resource/14013185836","14013185836")</f>
        <v>14013185836</v>
      </c>
      <c r="B404" t="s">
        <v>830</v>
      </c>
      <c r="C404" t="s">
        <v>59</v>
      </c>
      <c r="D404" t="s">
        <v>870</v>
      </c>
      <c r="E404" s="5" t="s">
        <v>871</v>
      </c>
      <c r="F404" t="s">
        <v>921</v>
      </c>
      <c r="H404" t="s">
        <v>872</v>
      </c>
      <c r="I404" t="s">
        <v>877</v>
      </c>
      <c r="L404" s="6">
        <v>44795</v>
      </c>
      <c r="M404" t="s">
        <v>831</v>
      </c>
      <c r="N404" t="s">
        <v>6</v>
      </c>
      <c r="O404" t="s">
        <v>24</v>
      </c>
    </row>
    <row r="405" spans="1:15" x14ac:dyDescent="0.3">
      <c r="A405" t="str">
        <f>HYPERLINK("https://hsdes.intel.com/resource/14013185837","14013185837")</f>
        <v>14013185837</v>
      </c>
      <c r="B405" t="s">
        <v>832</v>
      </c>
      <c r="C405" t="s">
        <v>59</v>
      </c>
      <c r="D405" t="s">
        <v>870</v>
      </c>
      <c r="E405" s="5" t="s">
        <v>871</v>
      </c>
      <c r="F405" t="s">
        <v>921</v>
      </c>
      <c r="H405" t="s">
        <v>872</v>
      </c>
      <c r="I405" t="s">
        <v>877</v>
      </c>
      <c r="L405" s="6">
        <v>44795</v>
      </c>
      <c r="M405" t="s">
        <v>833</v>
      </c>
      <c r="N405" t="s">
        <v>6</v>
      </c>
      <c r="O405" t="s">
        <v>7</v>
      </c>
    </row>
    <row r="406" spans="1:15" x14ac:dyDescent="0.3">
      <c r="A406" t="str">
        <f>HYPERLINK("https://hsdes.intel.com/resource/14013185853","14013185853")</f>
        <v>14013185853</v>
      </c>
      <c r="B406" t="s">
        <v>834</v>
      </c>
      <c r="C406" t="s">
        <v>26</v>
      </c>
      <c r="D406" t="s">
        <v>870</v>
      </c>
      <c r="E406" s="5" t="s">
        <v>871</v>
      </c>
      <c r="F406" t="s">
        <v>921</v>
      </c>
      <c r="H406" t="s">
        <v>872</v>
      </c>
      <c r="I406" t="s">
        <v>877</v>
      </c>
      <c r="L406" s="6">
        <v>44795</v>
      </c>
      <c r="M406" t="s">
        <v>835</v>
      </c>
      <c r="N406" t="s">
        <v>28</v>
      </c>
      <c r="O406" t="s">
        <v>11</v>
      </c>
    </row>
    <row r="407" spans="1:15" x14ac:dyDescent="0.3">
      <c r="A407" t="str">
        <f>HYPERLINK("https://hsdes.intel.com/resource/14013185973","14013185973")</f>
        <v>14013185973</v>
      </c>
      <c r="B407" t="s">
        <v>836</v>
      </c>
      <c r="C407" t="s">
        <v>59</v>
      </c>
      <c r="D407" t="s">
        <v>870</v>
      </c>
      <c r="E407" s="5" t="s">
        <v>871</v>
      </c>
      <c r="F407" t="s">
        <v>921</v>
      </c>
      <c r="H407" t="s">
        <v>872</v>
      </c>
      <c r="I407" t="s">
        <v>877</v>
      </c>
      <c r="L407" s="6">
        <v>44795</v>
      </c>
      <c r="M407" t="s">
        <v>837</v>
      </c>
      <c r="N407" t="s">
        <v>6</v>
      </c>
      <c r="O407" t="s">
        <v>11</v>
      </c>
    </row>
    <row r="408" spans="1:15" x14ac:dyDescent="0.3">
      <c r="A408" t="str">
        <f>HYPERLINK("https://hsdes.intel.com/resource/16012695195","16012695195")</f>
        <v>16012695195</v>
      </c>
      <c r="B408" t="s">
        <v>838</v>
      </c>
      <c r="C408" s="12" t="s">
        <v>896</v>
      </c>
      <c r="D408" t="s">
        <v>870</v>
      </c>
      <c r="E408" s="5" t="s">
        <v>871</v>
      </c>
      <c r="F408" t="s">
        <v>921</v>
      </c>
      <c r="H408" t="s">
        <v>872</v>
      </c>
      <c r="I408" t="s">
        <v>874</v>
      </c>
      <c r="L408" s="6">
        <v>44795</v>
      </c>
      <c r="N408" t="s">
        <v>17</v>
      </c>
      <c r="O408" t="s">
        <v>7</v>
      </c>
    </row>
    <row r="409" spans="1:15" x14ac:dyDescent="0.3">
      <c r="A409" t="str">
        <f>HYPERLINK("https://hsdes.intel.com/resource/16012847938","16012847938")</f>
        <v>16012847938</v>
      </c>
      <c r="B409" t="s">
        <v>839</v>
      </c>
      <c r="C409" t="s">
        <v>26</v>
      </c>
      <c r="D409" t="s">
        <v>870</v>
      </c>
      <c r="E409" s="5" t="s">
        <v>871</v>
      </c>
      <c r="F409" t="s">
        <v>921</v>
      </c>
      <c r="H409" t="s">
        <v>872</v>
      </c>
      <c r="I409" t="s">
        <v>876</v>
      </c>
      <c r="L409" s="6">
        <v>44795</v>
      </c>
      <c r="M409" t="s">
        <v>64</v>
      </c>
      <c r="N409" t="s">
        <v>28</v>
      </c>
      <c r="O409" t="s">
        <v>7</v>
      </c>
    </row>
    <row r="410" spans="1:15" x14ac:dyDescent="0.3">
      <c r="A410" t="str">
        <f>HYPERLINK("https://hsdes.intel.com/resource/16013298850","16013298850")</f>
        <v>16013298850</v>
      </c>
      <c r="B410" t="s">
        <v>840</v>
      </c>
      <c r="C410" s="12" t="s">
        <v>895</v>
      </c>
      <c r="D410" t="s">
        <v>870</v>
      </c>
      <c r="E410" s="5" t="s">
        <v>871</v>
      </c>
      <c r="F410" t="s">
        <v>921</v>
      </c>
      <c r="H410" t="s">
        <v>872</v>
      </c>
      <c r="I410" t="s">
        <v>876</v>
      </c>
      <c r="L410" s="6">
        <v>44796</v>
      </c>
      <c r="N410" t="s">
        <v>17</v>
      </c>
      <c r="O410" t="s">
        <v>7</v>
      </c>
    </row>
    <row r="411" spans="1:15" x14ac:dyDescent="0.3">
      <c r="A411" t="str">
        <f>HYPERLINK("https://hsdes.intel.com/resource/16013625700","16013625700")</f>
        <v>16013625700</v>
      </c>
      <c r="B411" t="s">
        <v>841</v>
      </c>
      <c r="C411" s="12" t="s">
        <v>894</v>
      </c>
      <c r="D411" t="s">
        <v>870</v>
      </c>
      <c r="E411" s="5" t="s">
        <v>871</v>
      </c>
      <c r="F411" t="s">
        <v>921</v>
      </c>
      <c r="H411" t="s">
        <v>875</v>
      </c>
      <c r="I411" t="s">
        <v>875</v>
      </c>
      <c r="K411" s="12" t="s">
        <v>908</v>
      </c>
      <c r="N411" t="s">
        <v>47</v>
      </c>
      <c r="O411" t="s">
        <v>11</v>
      </c>
    </row>
    <row r="412" spans="1:15" x14ac:dyDescent="0.3">
      <c r="A412" t="str">
        <f>HYPERLINK("https://hsdes.intel.com/resource/16013625720","16013625720")</f>
        <v>16013625720</v>
      </c>
      <c r="B412" t="s">
        <v>842</v>
      </c>
      <c r="C412" s="12" t="s">
        <v>894</v>
      </c>
      <c r="D412" t="s">
        <v>893</v>
      </c>
      <c r="E412" s="5" t="s">
        <v>871</v>
      </c>
      <c r="F412" t="s">
        <v>921</v>
      </c>
      <c r="H412" t="s">
        <v>875</v>
      </c>
      <c r="I412" t="s">
        <v>875</v>
      </c>
      <c r="K412" s="12" t="s">
        <v>908</v>
      </c>
      <c r="N412" t="s">
        <v>47</v>
      </c>
      <c r="O412" t="s">
        <v>11</v>
      </c>
    </row>
    <row r="413" spans="1:15" x14ac:dyDescent="0.3">
      <c r="A413" t="str">
        <f>HYPERLINK("https://hsdes.intel.com/resource/16013625823","16013625823")</f>
        <v>16013625823</v>
      </c>
      <c r="B413" t="s">
        <v>843</v>
      </c>
      <c r="C413" s="12" t="s">
        <v>894</v>
      </c>
      <c r="D413" t="s">
        <v>893</v>
      </c>
      <c r="E413" s="5" t="s">
        <v>871</v>
      </c>
      <c r="F413" t="s">
        <v>921</v>
      </c>
      <c r="H413" t="s">
        <v>875</v>
      </c>
      <c r="I413" t="s">
        <v>875</v>
      </c>
      <c r="K413" s="12" t="s">
        <v>908</v>
      </c>
      <c r="N413" t="s">
        <v>47</v>
      </c>
      <c r="O413" t="s">
        <v>11</v>
      </c>
    </row>
    <row r="414" spans="1:15" x14ac:dyDescent="0.3">
      <c r="A414" t="str">
        <f>HYPERLINK("https://hsdes.intel.com/resource/16013625853","16013625853")</f>
        <v>16013625853</v>
      </c>
      <c r="B414" t="s">
        <v>844</v>
      </c>
      <c r="C414" s="12" t="s">
        <v>894</v>
      </c>
      <c r="D414" t="s">
        <v>893</v>
      </c>
      <c r="E414" s="5" t="s">
        <v>871</v>
      </c>
      <c r="F414" t="s">
        <v>921</v>
      </c>
      <c r="H414" t="s">
        <v>875</v>
      </c>
      <c r="I414" t="s">
        <v>875</v>
      </c>
      <c r="K414" s="12" t="s">
        <v>908</v>
      </c>
      <c r="N414" t="s">
        <v>47</v>
      </c>
      <c r="O414" t="s">
        <v>11</v>
      </c>
    </row>
    <row r="415" spans="1:15" x14ac:dyDescent="0.3">
      <c r="A415" t="str">
        <f>HYPERLINK("https://hsdes.intel.com/resource/16013715183","16013715183")</f>
        <v>16013715183</v>
      </c>
      <c r="B415" t="s">
        <v>845</v>
      </c>
      <c r="C415" s="12" t="s">
        <v>894</v>
      </c>
      <c r="D415" t="s">
        <v>870</v>
      </c>
      <c r="E415" s="5" t="s">
        <v>871</v>
      </c>
      <c r="F415" t="s">
        <v>921</v>
      </c>
      <c r="H415" t="s">
        <v>872</v>
      </c>
      <c r="I415" t="s">
        <v>876</v>
      </c>
      <c r="L415" s="6">
        <v>44796</v>
      </c>
      <c r="N415" t="s">
        <v>47</v>
      </c>
      <c r="O415" t="s">
        <v>11</v>
      </c>
    </row>
    <row r="416" spans="1:15" x14ac:dyDescent="0.3">
      <c r="A416" t="str">
        <f>HYPERLINK("https://hsdes.intel.com/resource/16014811724","16014811724")</f>
        <v>16014811724</v>
      </c>
      <c r="B416" t="s">
        <v>846</v>
      </c>
      <c r="C416" t="s">
        <v>36</v>
      </c>
      <c r="D416" t="s">
        <v>870</v>
      </c>
      <c r="E416" s="5" t="s">
        <v>871</v>
      </c>
      <c r="F416" t="s">
        <v>921</v>
      </c>
      <c r="H416" t="s">
        <v>872</v>
      </c>
      <c r="I416" t="s">
        <v>873</v>
      </c>
      <c r="L416" s="6">
        <v>44796</v>
      </c>
      <c r="M416" t="s">
        <v>509</v>
      </c>
      <c r="N416" t="s">
        <v>38</v>
      </c>
      <c r="O416" t="s">
        <v>7</v>
      </c>
    </row>
    <row r="417" spans="1:15" x14ac:dyDescent="0.3">
      <c r="A417" t="str">
        <f>HYPERLINK("https://hsdes.intel.com/resource/22011834541","22011834541")</f>
        <v>22011834541</v>
      </c>
      <c r="B417" t="s">
        <v>847</v>
      </c>
      <c r="C417" t="s">
        <v>36</v>
      </c>
      <c r="D417" t="s">
        <v>870</v>
      </c>
      <c r="E417" s="5" t="s">
        <v>871</v>
      </c>
      <c r="F417" t="s">
        <v>921</v>
      </c>
      <c r="H417" t="s">
        <v>872</v>
      </c>
      <c r="I417" t="s">
        <v>876</v>
      </c>
      <c r="L417" s="6">
        <v>44795</v>
      </c>
      <c r="M417" t="s">
        <v>848</v>
      </c>
      <c r="N417" t="s">
        <v>38</v>
      </c>
      <c r="O417" t="s">
        <v>11</v>
      </c>
    </row>
    <row r="418" spans="1:15" x14ac:dyDescent="0.3">
      <c r="A418" t="str">
        <f>HYPERLINK("https://hsdes.intel.com/resource/22011834634","22011834634")</f>
        <v>22011834634</v>
      </c>
      <c r="B418" t="s">
        <v>849</v>
      </c>
      <c r="C418" t="s">
        <v>36</v>
      </c>
      <c r="D418" t="s">
        <v>870</v>
      </c>
      <c r="E418" s="5" t="s">
        <v>871</v>
      </c>
      <c r="F418" t="s">
        <v>921</v>
      </c>
      <c r="H418" t="s">
        <v>872</v>
      </c>
      <c r="I418" t="s">
        <v>876</v>
      </c>
      <c r="L418" s="6">
        <v>44795</v>
      </c>
      <c r="M418" t="s">
        <v>850</v>
      </c>
      <c r="N418" t="s">
        <v>38</v>
      </c>
      <c r="O418" t="s">
        <v>11</v>
      </c>
    </row>
    <row r="419" spans="1:15" x14ac:dyDescent="0.3">
      <c r="A419" t="str">
        <f>HYPERLINK("https://hsdes.intel.com/resource/22011834676","22011834676")</f>
        <v>22011834676</v>
      </c>
      <c r="B419" t="s">
        <v>851</v>
      </c>
      <c r="C419" t="s">
        <v>19</v>
      </c>
      <c r="D419" t="s">
        <v>870</v>
      </c>
      <c r="E419" s="5" t="s">
        <v>871</v>
      </c>
      <c r="F419" t="s">
        <v>921</v>
      </c>
      <c r="H419" t="s">
        <v>872</v>
      </c>
      <c r="I419" t="s">
        <v>874</v>
      </c>
      <c r="L419" s="6">
        <v>44792</v>
      </c>
      <c r="M419" t="s">
        <v>852</v>
      </c>
      <c r="N419" t="s">
        <v>21</v>
      </c>
      <c r="O419" t="s">
        <v>11</v>
      </c>
    </row>
    <row r="420" spans="1:15" x14ac:dyDescent="0.3">
      <c r="A420" t="str">
        <f>HYPERLINK("https://hsdes.intel.com/resource/22011834694","22011834694")</f>
        <v>22011834694</v>
      </c>
      <c r="B420" t="s">
        <v>853</v>
      </c>
      <c r="C420" t="s">
        <v>19</v>
      </c>
      <c r="D420" t="s">
        <v>870</v>
      </c>
      <c r="E420" s="5" t="s">
        <v>871</v>
      </c>
      <c r="F420" t="s">
        <v>921</v>
      </c>
      <c r="H420" t="s">
        <v>872</v>
      </c>
      <c r="I420" t="s">
        <v>874</v>
      </c>
      <c r="L420" s="6">
        <v>44792</v>
      </c>
      <c r="M420" t="s">
        <v>854</v>
      </c>
      <c r="N420" t="s">
        <v>21</v>
      </c>
      <c r="O420" t="s">
        <v>11</v>
      </c>
    </row>
    <row r="421" spans="1:15" x14ac:dyDescent="0.3">
      <c r="A421" t="str">
        <f>HYPERLINK("https://hsdes.intel.com/resource/22011834699","22011834699")</f>
        <v>22011834699</v>
      </c>
      <c r="B421" t="s">
        <v>855</v>
      </c>
      <c r="C421" t="s">
        <v>19</v>
      </c>
      <c r="D421" t="s">
        <v>870</v>
      </c>
      <c r="E421" s="5" t="s">
        <v>871</v>
      </c>
      <c r="F421" t="s">
        <v>921</v>
      </c>
      <c r="H421" t="s">
        <v>872</v>
      </c>
      <c r="I421" t="s">
        <v>874</v>
      </c>
      <c r="L421" s="6">
        <v>44792</v>
      </c>
      <c r="M421" t="s">
        <v>856</v>
      </c>
      <c r="N421" t="s">
        <v>21</v>
      </c>
      <c r="O421" t="s">
        <v>11</v>
      </c>
    </row>
    <row r="422" spans="1:15" x14ac:dyDescent="0.3">
      <c r="A422" t="str">
        <f>HYPERLINK("https://hsdes.intel.com/resource/22011843490","22011843490")</f>
        <v>22011843490</v>
      </c>
      <c r="B422" t="s">
        <v>857</v>
      </c>
      <c r="C422" t="s">
        <v>15</v>
      </c>
      <c r="D422" t="s">
        <v>870</v>
      </c>
      <c r="E422" s="5" t="s">
        <v>871</v>
      </c>
      <c r="F422" t="s">
        <v>921</v>
      </c>
      <c r="H422" t="s">
        <v>872</v>
      </c>
      <c r="I422" t="s">
        <v>876</v>
      </c>
      <c r="L422" s="6">
        <v>44792</v>
      </c>
      <c r="M422" t="s">
        <v>858</v>
      </c>
      <c r="N422" t="s">
        <v>17</v>
      </c>
      <c r="O422" t="s">
        <v>11</v>
      </c>
    </row>
    <row r="423" spans="1:15" x14ac:dyDescent="0.3">
      <c r="A423" t="str">
        <f>HYPERLINK("https://hsdes.intel.com/resource/22011843494","22011843494")</f>
        <v>22011843494</v>
      </c>
      <c r="B423" t="s">
        <v>859</v>
      </c>
      <c r="C423" t="s">
        <v>15</v>
      </c>
      <c r="D423" t="s">
        <v>870</v>
      </c>
      <c r="E423" s="5" t="s">
        <v>871</v>
      </c>
      <c r="F423" t="s">
        <v>921</v>
      </c>
      <c r="H423" t="s">
        <v>872</v>
      </c>
      <c r="I423" t="s">
        <v>876</v>
      </c>
      <c r="L423" s="6">
        <v>44792</v>
      </c>
      <c r="M423" t="s">
        <v>860</v>
      </c>
      <c r="N423" t="s">
        <v>17</v>
      </c>
      <c r="O423" t="s">
        <v>11</v>
      </c>
    </row>
  </sheetData>
  <autoFilter ref="A1:O423" xr:uid="{00000000-0001-0000-0000-000000000000}"/>
  <customSheetViews>
    <customSheetView guid="{7B2BAC7E-21F0-4782-998E-4F6403F0F1EE}" filter="1" showAutoFilter="1">
      <selection activeCell="A192" sqref="A192:A347"/>
      <pageMargins left="0.7" right="0.7" top="0.75" bottom="0.75" header="0.3" footer="0.3"/>
      <pageSetup orientation="portrait" r:id="rId1"/>
      <autoFilter ref="A1:P425" xr:uid="{46093B9F-DC07-4B40-A622-771B8AC54D01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A1C77FAB-68D6-4D64-90CA-7DE27FE0DCFF}" filter="1" showAutoFilter="1" hiddenColumns="1" topLeftCell="D1">
      <selection activeCell="M85" sqref="M85"/>
      <pageMargins left="0.7" right="0.7" top="0.75" bottom="0.75" header="0.3" footer="0.3"/>
      <autoFilter ref="A1:P425" xr:uid="{CAB803BB-8E2E-488D-8B8F-1C93672320D7}">
        <filterColumn colId="8">
          <filters blank="1"/>
        </filterColumn>
        <filterColumn colId="9">
          <filters>
            <filter val="Malik"/>
          </filters>
        </filterColumn>
      </autoFilter>
    </customSheetView>
    <customSheetView guid="{3CD39FBE-D056-48F8-BAD5-2844041E6F4C}" filter="1" showAutoFilter="1" hiddenColumns="1">
      <selection activeCell="A428" sqref="A428"/>
      <pageMargins left="0.7" right="0.7" top="0.75" bottom="0.75" header="0.3" footer="0.3"/>
      <autoFilter ref="A1:P424" xr:uid="{77F03172-3539-4B9B-9065-AAD5268202D5}">
        <filterColumn colId="3">
          <filters>
            <filter val="Touch &amp; Sensing"/>
          </filters>
        </filterColumn>
        <filterColumn colId="8">
          <filters blank="1"/>
        </filterColumn>
        <filterColumn colId="9">
          <filters>
            <filter val="Faheem"/>
          </filters>
        </filterColumn>
      </autoFilter>
    </customSheetView>
    <customSheetView guid="{615B081F-CA52-40F3-AF2C-995117EC58BA}" scale="80" filter="1" showAutoFilter="1">
      <selection activeCell="N433" sqref="N433"/>
      <pageMargins left="0.7" right="0.7" top="0.75" bottom="0.75" header="0.3" footer="0.3"/>
      <autoFilter ref="A1:P423" xr:uid="{33AB1EE1-D647-4DDF-A93B-40DAB52CF898}">
        <filterColumn colId="8">
          <customFilters>
            <customFilter operator="notEqual" val=" "/>
          </customFilters>
        </filterColumn>
        <filterColumn colId="9">
          <filters>
            <filter val="Lakshmi"/>
          </filters>
        </filterColumn>
        <filterColumn colId="12">
          <filters>
            <dateGroupItem year="2022" month="8" day="23" dateTimeGrouping="day"/>
          </filters>
        </filterColumn>
      </autoFilter>
    </customSheetView>
    <customSheetView guid="{B8B96C64-8F02-4A8F-BDB9-39DDE96BAF2F}" filter="1" showAutoFilter="1" topLeftCell="D1">
      <selection activeCell="M33" sqref="M33"/>
      <pageMargins left="0.7" right="0.7" top="0.75" bottom="0.75" header="0.3" footer="0.3"/>
      <pageSetup orientation="portrait" r:id="rId2"/>
      <autoFilter ref="A1:P423" xr:uid="{30D20497-FFBB-40D7-B804-504B9E256E2F}">
        <filterColumn colId="8">
          <filters blank="1"/>
        </filterColumn>
        <filterColumn colId="9">
          <filters>
            <filter val="Abhijith"/>
          </filters>
        </filterColumn>
        <filterColumn colId="12">
          <filters blank="1">
            <dateGroupItem year="2022" month="8" day="22" dateTimeGrouping="day"/>
          </filters>
        </filterColumn>
      </autoFilter>
    </customSheetView>
    <customSheetView guid="{301F0FEA-9B7E-4C0C-918B-B09AF3A7C045}" scale="84" hiddenColumns="1">
      <selection activeCell="C428" sqref="C428"/>
      <pageMargins left="0.7" right="0.7" top="0.75" bottom="0.75" header="0.3" footer="0.3"/>
    </customSheetView>
  </customSheetViews>
  <conditionalFormatting sqref="A1:A1048576">
    <cfRule type="duplicateValues" dxfId="0" priority="2"/>
  </conditionalFormatting>
  <hyperlinks>
    <hyperlink ref="J112" r:id="rId3" location="/16017317319" display="https://hsdes.intel.com/appstore/article/ - /16017317319" xr:uid="{07327B37-1C02-4BC6-B1C6-585B578750E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4963-5EB1-4088-A74A-E85219ACF696}">
  <dimension ref="A1:B10"/>
  <sheetViews>
    <sheetView workbookViewId="0">
      <selection activeCell="H12" sqref="H12"/>
    </sheetView>
  </sheetViews>
  <sheetFormatPr defaultRowHeight="14.4" x14ac:dyDescent="0.3"/>
  <cols>
    <col min="1" max="1" width="28.88671875" bestFit="1" customWidth="1"/>
    <col min="2" max="2" width="29.109375" bestFit="1" customWidth="1"/>
  </cols>
  <sheetData>
    <row r="1" spans="1:2" x14ac:dyDescent="0.3">
      <c r="A1" s="8" t="s">
        <v>880</v>
      </c>
      <c r="B1" s="8"/>
    </row>
    <row r="2" spans="1:2" x14ac:dyDescent="0.3">
      <c r="A2" s="9" t="s">
        <v>881</v>
      </c>
      <c r="B2" s="10" t="s">
        <v>882</v>
      </c>
    </row>
    <row r="3" spans="1:2" x14ac:dyDescent="0.3">
      <c r="A3" s="9" t="s">
        <v>883</v>
      </c>
      <c r="B3" s="10" t="s">
        <v>884</v>
      </c>
    </row>
    <row r="4" spans="1:2" x14ac:dyDescent="0.3">
      <c r="A4" s="9" t="s">
        <v>885</v>
      </c>
      <c r="B4" s="11" t="s">
        <v>920</v>
      </c>
    </row>
    <row r="5" spans="1:2" x14ac:dyDescent="0.3">
      <c r="A5" s="9" t="s">
        <v>886</v>
      </c>
      <c r="B5" s="11"/>
    </row>
    <row r="6" spans="1:2" x14ac:dyDescent="0.3">
      <c r="A6" s="9" t="s">
        <v>887</v>
      </c>
      <c r="B6" s="11" t="s">
        <v>909</v>
      </c>
    </row>
    <row r="7" spans="1:2" x14ac:dyDescent="0.3">
      <c r="A7" s="9" t="s">
        <v>888</v>
      </c>
      <c r="B7" s="10"/>
    </row>
    <row r="8" spans="1:2" x14ac:dyDescent="0.3">
      <c r="A8" s="9" t="s">
        <v>889</v>
      </c>
      <c r="B8" s="10"/>
    </row>
    <row r="9" spans="1:2" x14ac:dyDescent="0.3">
      <c r="A9" s="9" t="s">
        <v>890</v>
      </c>
      <c r="B9" s="10"/>
    </row>
    <row r="10" spans="1:2" x14ac:dyDescent="0.3">
      <c r="A10" s="9" t="s">
        <v>891</v>
      </c>
      <c r="B10" s="10" t="s">
        <v>892</v>
      </c>
    </row>
  </sheetData>
  <customSheetViews>
    <customSheetView guid="{7B2BAC7E-21F0-4782-998E-4F6403F0F1EE}">
      <selection activeCell="C29" sqref="C29"/>
      <pageMargins left="0.7" right="0.7" top="0.75" bottom="0.75" header="0.3" footer="0.3"/>
    </customSheetView>
    <customSheetView guid="{A1C77FAB-68D6-4D64-90CA-7DE27FE0DCFF}">
      <selection activeCell="C29" sqref="C29"/>
      <pageMargins left="0.7" right="0.7" top="0.75" bottom="0.75" header="0.3" footer="0.3"/>
    </customSheetView>
    <customSheetView guid="{3CD39FBE-D056-48F8-BAD5-2844041E6F4C}">
      <selection activeCell="C29" sqref="C29"/>
      <pageMargins left="0.7" right="0.7" top="0.75" bottom="0.75" header="0.3" footer="0.3"/>
    </customSheetView>
    <customSheetView guid="{615B081F-CA52-40F3-AF2C-995117EC58BA}">
      <selection activeCell="C29" sqref="C29"/>
      <pageMargins left="0.7" right="0.7" top="0.75" bottom="0.75" header="0.3" footer="0.3"/>
    </customSheetView>
    <customSheetView guid="{B8B96C64-8F02-4A8F-BDB9-39DDE96BAF2F}">
      <selection activeCell="F12" sqref="F12"/>
      <pageMargins left="0.7" right="0.7" top="0.75" bottom="0.75" header="0.3" footer="0.3"/>
    </customSheetView>
    <customSheetView guid="{301F0FEA-9B7E-4C0C-918B-B09AF3A7C045}">
      <selection activeCell="H13" sqref="H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Vishwanath, PoluruX</dc:creator>
  <cp:lastModifiedBy>Agarwal, Naman</cp:lastModifiedBy>
  <dcterms:created xsi:type="dcterms:W3CDTF">2022-07-20T05:17:47Z</dcterms:created>
  <dcterms:modified xsi:type="dcterms:W3CDTF">2022-12-13T12:54:15Z</dcterms:modified>
</cp:coreProperties>
</file>